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ITM\Documentos\Fraccion5\g\2019\"/>
    </mc:Choice>
  </mc:AlternateContent>
  <xr:revisionPtr revIDLastSave="0" documentId="13_ncr:1_{BE26E76A-7DD7-4225-872F-173CFF2A338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eneral Segunda Quincena" sheetId="6" r:id="rId1"/>
    <sheet name="Eventual Segunda Quincena" sheetId="7" r:id="rId2"/>
    <sheet name="Comude Segunda Quincena" sheetId="8" r:id="rId3"/>
  </sheets>
  <externalReferences>
    <externalReference r:id="rId4"/>
  </externalReferences>
  <definedNames>
    <definedName name="CuentaAbono">[1]Predeterminados!$E$2:$E$5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8" l="1"/>
  <c r="H5" i="8"/>
  <c r="L5" i="8"/>
  <c r="M5" i="8"/>
  <c r="N5" i="8"/>
  <c r="F6" i="8"/>
  <c r="H6" i="8"/>
  <c r="M6" i="8"/>
  <c r="N6" i="8"/>
  <c r="F7" i="8"/>
  <c r="H7" i="8"/>
  <c r="M7" i="8"/>
  <c r="N7" i="8"/>
  <c r="F8" i="8"/>
  <c r="H8" i="8"/>
  <c r="J8" i="8"/>
  <c r="M8" i="8"/>
  <c r="N8" i="8"/>
  <c r="F9" i="8"/>
  <c r="H9" i="8"/>
  <c r="M9" i="8"/>
  <c r="N9" i="8"/>
  <c r="F10" i="8"/>
  <c r="H10" i="8"/>
  <c r="J10" i="8"/>
  <c r="M10" i="8"/>
  <c r="N10" i="8"/>
  <c r="F11" i="8"/>
  <c r="H11" i="8"/>
  <c r="M11" i="8"/>
  <c r="N11" i="8"/>
  <c r="F12" i="8"/>
  <c r="G12" i="8"/>
  <c r="H12" i="8"/>
  <c r="I12" i="8"/>
  <c r="J12" i="8"/>
  <c r="K12" i="8"/>
  <c r="L12" i="8"/>
  <c r="M12" i="8"/>
  <c r="N12" i="8"/>
  <c r="F5" i="7"/>
  <c r="H5" i="7"/>
  <c r="M5" i="7"/>
  <c r="N5" i="7"/>
  <c r="F6" i="7"/>
  <c r="H6" i="7"/>
  <c r="M6" i="7"/>
  <c r="N6" i="7"/>
  <c r="F7" i="7"/>
  <c r="H7" i="7"/>
  <c r="M7" i="7"/>
  <c r="N7" i="7"/>
  <c r="F8" i="7"/>
  <c r="H8" i="7"/>
  <c r="J8" i="7"/>
  <c r="M8" i="7"/>
  <c r="N8" i="7"/>
  <c r="F9" i="7"/>
  <c r="H9" i="7"/>
  <c r="M9" i="7"/>
  <c r="N9" i="7"/>
  <c r="F10" i="7"/>
  <c r="H10" i="7"/>
  <c r="M10" i="7"/>
  <c r="N10" i="7"/>
  <c r="F11" i="7"/>
  <c r="H11" i="7"/>
  <c r="L11" i="7"/>
  <c r="M11" i="7"/>
  <c r="N11" i="7"/>
  <c r="F12" i="7"/>
  <c r="H12" i="7"/>
  <c r="M12" i="7"/>
  <c r="N12" i="7"/>
  <c r="F13" i="7"/>
  <c r="H13" i="7"/>
  <c r="M13" i="7"/>
  <c r="N13" i="7"/>
  <c r="F14" i="7"/>
  <c r="H14" i="7"/>
  <c r="M14" i="7"/>
  <c r="N14" i="7"/>
  <c r="F15" i="7"/>
  <c r="H15" i="7"/>
  <c r="M15" i="7"/>
  <c r="N15" i="7"/>
  <c r="F16" i="7"/>
  <c r="H16" i="7"/>
  <c r="M16" i="7"/>
  <c r="N16" i="7"/>
  <c r="F17" i="7"/>
  <c r="H17" i="7"/>
  <c r="M17" i="7"/>
  <c r="N17" i="7"/>
  <c r="F18" i="7"/>
  <c r="H18" i="7"/>
  <c r="M18" i="7"/>
  <c r="N18" i="7"/>
  <c r="F19" i="7"/>
  <c r="H19" i="7"/>
  <c r="M19" i="7"/>
  <c r="N19" i="7"/>
  <c r="F20" i="7"/>
  <c r="G20" i="7"/>
  <c r="H20" i="7"/>
  <c r="I20" i="7"/>
  <c r="J20" i="7"/>
  <c r="K20" i="7"/>
  <c r="L20" i="7"/>
  <c r="M20" i="7"/>
  <c r="N20" i="7"/>
  <c r="G4" i="6"/>
  <c r="I4" i="6"/>
  <c r="M4" i="6"/>
  <c r="N4" i="6"/>
  <c r="O4" i="6"/>
  <c r="G5" i="6"/>
  <c r="I5" i="6"/>
  <c r="M5" i="6"/>
  <c r="N5" i="6"/>
  <c r="O5" i="6"/>
  <c r="G6" i="6"/>
  <c r="I6" i="6"/>
  <c r="M6" i="6"/>
  <c r="N6" i="6"/>
  <c r="O6" i="6"/>
  <c r="G7" i="6"/>
  <c r="I7" i="6"/>
  <c r="M7" i="6"/>
  <c r="N7" i="6"/>
  <c r="O7" i="6"/>
  <c r="G8" i="6"/>
  <c r="I8" i="6"/>
  <c r="M8" i="6"/>
  <c r="N8" i="6"/>
  <c r="O8" i="6"/>
  <c r="G9" i="6"/>
  <c r="I9" i="6"/>
  <c r="N9" i="6"/>
  <c r="O9" i="6"/>
  <c r="G10" i="6"/>
  <c r="I10" i="6"/>
  <c r="N10" i="6"/>
  <c r="O10" i="6"/>
  <c r="G11" i="6"/>
  <c r="I11" i="6"/>
  <c r="N11" i="6"/>
  <c r="O11" i="6"/>
  <c r="G12" i="6"/>
  <c r="I12" i="6"/>
  <c r="N12" i="6"/>
  <c r="O12" i="6"/>
  <c r="G13" i="6"/>
  <c r="I13" i="6"/>
  <c r="M13" i="6"/>
  <c r="N13" i="6"/>
  <c r="O13" i="6"/>
  <c r="G14" i="6"/>
  <c r="H14" i="6"/>
  <c r="I14" i="6"/>
  <c r="J14" i="6"/>
  <c r="K14" i="6"/>
  <c r="L14" i="6"/>
  <c r="M14" i="6"/>
  <c r="N14" i="6"/>
  <c r="O14" i="6"/>
  <c r="G21" i="6"/>
  <c r="I21" i="6"/>
  <c r="M21" i="6"/>
  <c r="N21" i="6"/>
  <c r="O21" i="6"/>
  <c r="G22" i="6"/>
  <c r="I22" i="6"/>
  <c r="M22" i="6"/>
  <c r="N22" i="6"/>
  <c r="O22" i="6"/>
  <c r="G23" i="6"/>
  <c r="I23" i="6"/>
  <c r="N23" i="6"/>
  <c r="O23" i="6"/>
  <c r="G24" i="6"/>
  <c r="I24" i="6"/>
  <c r="K24" i="6"/>
  <c r="L24" i="6"/>
  <c r="N24" i="6"/>
  <c r="O24" i="6"/>
  <c r="G25" i="6"/>
  <c r="I25" i="6"/>
  <c r="L25" i="6"/>
  <c r="N25" i="6"/>
  <c r="O25" i="6"/>
  <c r="G26" i="6"/>
  <c r="I26" i="6"/>
  <c r="K26" i="6"/>
  <c r="L26" i="6"/>
  <c r="N26" i="6"/>
  <c r="O26" i="6"/>
  <c r="G27" i="6"/>
  <c r="I27" i="6"/>
  <c r="K27" i="6"/>
  <c r="L27" i="6"/>
  <c r="N27" i="6"/>
  <c r="O27" i="6"/>
  <c r="G28" i="6"/>
  <c r="I28" i="6"/>
  <c r="N28" i="6"/>
  <c r="O28" i="6"/>
  <c r="G29" i="6"/>
  <c r="I29" i="6"/>
  <c r="K29" i="6"/>
  <c r="L29" i="6"/>
  <c r="N29" i="6"/>
  <c r="O29" i="6"/>
  <c r="G30" i="6"/>
  <c r="I30" i="6"/>
  <c r="K30" i="6"/>
  <c r="L30" i="6"/>
  <c r="N30" i="6"/>
  <c r="O30" i="6"/>
  <c r="G31" i="6"/>
  <c r="I31" i="6"/>
  <c r="M31" i="6"/>
  <c r="N31" i="6"/>
  <c r="O31" i="6"/>
  <c r="G32" i="6"/>
  <c r="I32" i="6"/>
  <c r="K32" i="6"/>
  <c r="L32" i="6"/>
  <c r="N32" i="6"/>
  <c r="O32" i="6"/>
  <c r="G33" i="6"/>
  <c r="I33" i="6"/>
  <c r="M33" i="6"/>
  <c r="N33" i="6"/>
  <c r="O33" i="6"/>
  <c r="G34" i="6"/>
  <c r="I34" i="6"/>
  <c r="N34" i="6"/>
  <c r="O34" i="6"/>
  <c r="G35" i="6"/>
  <c r="I35" i="6"/>
  <c r="M35" i="6"/>
  <c r="N35" i="6"/>
  <c r="O35" i="6"/>
  <c r="G36" i="6"/>
  <c r="I36" i="6"/>
  <c r="M36" i="6"/>
  <c r="N36" i="6"/>
  <c r="O36" i="6"/>
  <c r="G37" i="6"/>
  <c r="I37" i="6"/>
  <c r="K37" i="6"/>
  <c r="L37" i="6"/>
  <c r="N37" i="6"/>
  <c r="O37" i="6"/>
  <c r="G38" i="6"/>
  <c r="I38" i="6"/>
  <c r="K38" i="6"/>
  <c r="L38" i="6"/>
  <c r="N38" i="6"/>
  <c r="O38" i="6"/>
  <c r="G39" i="6"/>
  <c r="I39" i="6"/>
  <c r="N39" i="6"/>
  <c r="O39" i="6"/>
  <c r="G40" i="6"/>
  <c r="I40" i="6"/>
  <c r="K40" i="6"/>
  <c r="L40" i="6"/>
  <c r="N40" i="6"/>
  <c r="O40" i="6"/>
  <c r="G41" i="6"/>
  <c r="I41" i="6"/>
  <c r="M41" i="6"/>
  <c r="N41" i="6"/>
  <c r="O41" i="6"/>
  <c r="G42" i="6"/>
  <c r="I42" i="6"/>
  <c r="M42" i="6"/>
  <c r="N42" i="6"/>
  <c r="O42" i="6"/>
  <c r="G43" i="6"/>
  <c r="I43" i="6"/>
  <c r="N43" i="6"/>
  <c r="O43" i="6"/>
  <c r="G44" i="6"/>
  <c r="I44" i="6"/>
  <c r="N44" i="6"/>
  <c r="O44" i="6"/>
  <c r="G45" i="6"/>
  <c r="I45" i="6"/>
  <c r="M45" i="6"/>
  <c r="N45" i="6"/>
  <c r="O45" i="6"/>
  <c r="G46" i="6"/>
  <c r="I46" i="6"/>
  <c r="K46" i="6"/>
  <c r="L46" i="6"/>
  <c r="N46" i="6"/>
  <c r="O46" i="6"/>
  <c r="G47" i="6"/>
  <c r="I47" i="6"/>
  <c r="M47" i="6"/>
  <c r="N47" i="6"/>
  <c r="O47" i="6"/>
  <c r="G48" i="6"/>
  <c r="I48" i="6"/>
  <c r="M48" i="6"/>
  <c r="N48" i="6"/>
  <c r="O48" i="6"/>
  <c r="G49" i="6"/>
  <c r="I49" i="6"/>
  <c r="K49" i="6"/>
  <c r="L49" i="6"/>
  <c r="N49" i="6"/>
  <c r="O49" i="6"/>
  <c r="G50" i="6"/>
  <c r="I50" i="6"/>
  <c r="K50" i="6"/>
  <c r="L50" i="6"/>
  <c r="N50" i="6"/>
  <c r="O50" i="6"/>
  <c r="G51" i="6"/>
  <c r="I51" i="6"/>
  <c r="N51" i="6"/>
  <c r="O51" i="6"/>
  <c r="G52" i="6"/>
  <c r="I52" i="6"/>
  <c r="M52" i="6"/>
  <c r="N52" i="6"/>
  <c r="O52" i="6"/>
  <c r="G53" i="6"/>
  <c r="I53" i="6"/>
  <c r="M53" i="6"/>
  <c r="N53" i="6"/>
  <c r="O53" i="6"/>
  <c r="G54" i="6"/>
  <c r="I54" i="6"/>
  <c r="K54" i="6"/>
  <c r="L54" i="6"/>
  <c r="N54" i="6"/>
  <c r="O54" i="6"/>
  <c r="G55" i="6"/>
  <c r="I55" i="6"/>
  <c r="N55" i="6"/>
  <c r="O55" i="6"/>
  <c r="G56" i="6"/>
  <c r="I56" i="6"/>
  <c r="N56" i="6"/>
  <c r="O56" i="6"/>
  <c r="G57" i="6"/>
  <c r="I57" i="6"/>
  <c r="N57" i="6"/>
  <c r="O57" i="6"/>
  <c r="G58" i="6"/>
  <c r="I58" i="6"/>
  <c r="N58" i="6"/>
  <c r="O58" i="6"/>
  <c r="G59" i="6"/>
  <c r="I59" i="6"/>
  <c r="N59" i="6"/>
  <c r="O59" i="6"/>
  <c r="G60" i="6"/>
  <c r="I60" i="6"/>
  <c r="N60" i="6"/>
  <c r="O60" i="6"/>
  <c r="G61" i="6"/>
  <c r="I61" i="6"/>
  <c r="N61" i="6"/>
  <c r="O61" i="6"/>
  <c r="G62" i="6"/>
  <c r="I62" i="6"/>
  <c r="N62" i="6"/>
  <c r="O62" i="6"/>
  <c r="G63" i="6"/>
  <c r="I63" i="6"/>
  <c r="L63" i="6"/>
  <c r="N63" i="6"/>
  <c r="O63" i="6"/>
  <c r="G64" i="6"/>
  <c r="I64" i="6"/>
  <c r="K64" i="6"/>
  <c r="L64" i="6"/>
  <c r="N64" i="6"/>
  <c r="O64" i="6"/>
  <c r="G65" i="6"/>
  <c r="I65" i="6"/>
  <c r="N65" i="6"/>
  <c r="O65" i="6"/>
  <c r="G66" i="6"/>
  <c r="I66" i="6"/>
  <c r="N66" i="6"/>
  <c r="O66" i="6"/>
  <c r="G67" i="6"/>
  <c r="I67" i="6"/>
  <c r="N67" i="6"/>
  <c r="O67" i="6"/>
  <c r="G68" i="6"/>
  <c r="I68" i="6"/>
  <c r="N68" i="6"/>
  <c r="O68" i="6"/>
  <c r="G69" i="6"/>
  <c r="I69" i="6"/>
  <c r="N69" i="6"/>
  <c r="O69" i="6"/>
  <c r="G70" i="6"/>
  <c r="I70" i="6"/>
  <c r="M70" i="6"/>
  <c r="N70" i="6"/>
  <c r="O70" i="6"/>
  <c r="G71" i="6"/>
  <c r="I71" i="6"/>
  <c r="M71" i="6"/>
  <c r="N71" i="6"/>
  <c r="O71" i="6"/>
  <c r="G72" i="6"/>
  <c r="I72" i="6"/>
  <c r="K72" i="6"/>
  <c r="L72" i="6"/>
  <c r="N72" i="6"/>
  <c r="O72" i="6"/>
  <c r="G73" i="6"/>
  <c r="I73" i="6"/>
  <c r="K73" i="6"/>
  <c r="L73" i="6"/>
  <c r="N73" i="6"/>
  <c r="O73" i="6"/>
  <c r="G74" i="6"/>
  <c r="I74" i="6"/>
  <c r="M74" i="6"/>
  <c r="N74" i="6"/>
  <c r="O74" i="6"/>
  <c r="G75" i="6"/>
  <c r="I75" i="6"/>
  <c r="M75" i="6"/>
  <c r="N75" i="6"/>
  <c r="O75" i="6"/>
  <c r="G76" i="6"/>
  <c r="I76" i="6"/>
  <c r="N76" i="6"/>
  <c r="O76" i="6"/>
  <c r="G77" i="6"/>
  <c r="I77" i="6"/>
  <c r="K77" i="6"/>
  <c r="L77" i="6"/>
  <c r="N77" i="6"/>
  <c r="O77" i="6"/>
  <c r="G78" i="6"/>
  <c r="I78" i="6"/>
  <c r="N78" i="6"/>
  <c r="O78" i="6"/>
  <c r="G79" i="6"/>
  <c r="I79" i="6"/>
  <c r="N79" i="6"/>
  <c r="O79" i="6"/>
  <c r="G80" i="6"/>
  <c r="I80" i="6"/>
  <c r="N80" i="6"/>
  <c r="O80" i="6"/>
  <c r="G81" i="6"/>
  <c r="I81" i="6"/>
  <c r="N81" i="6"/>
  <c r="O81" i="6"/>
  <c r="G82" i="6"/>
  <c r="I82" i="6"/>
  <c r="N82" i="6"/>
  <c r="O82" i="6"/>
  <c r="G83" i="6"/>
  <c r="I83" i="6"/>
  <c r="N83" i="6"/>
  <c r="O83" i="6"/>
  <c r="G84" i="6"/>
  <c r="I84" i="6"/>
  <c r="L84" i="6"/>
  <c r="N84" i="6"/>
  <c r="O84" i="6"/>
  <c r="G85" i="6"/>
  <c r="I85" i="6"/>
  <c r="K85" i="6"/>
  <c r="N85" i="6"/>
  <c r="O85" i="6"/>
  <c r="G86" i="6"/>
  <c r="I86" i="6"/>
  <c r="K86" i="6"/>
  <c r="N86" i="6"/>
  <c r="O86" i="6"/>
  <c r="G87" i="6"/>
  <c r="I87" i="6"/>
  <c r="K87" i="6"/>
  <c r="N87" i="6"/>
  <c r="O87" i="6"/>
  <c r="G88" i="6"/>
  <c r="I88" i="6"/>
  <c r="N88" i="6"/>
  <c r="O88" i="6"/>
  <c r="G89" i="6"/>
  <c r="I89" i="6"/>
  <c r="N89" i="6"/>
  <c r="O89" i="6"/>
  <c r="G90" i="6"/>
  <c r="I90" i="6"/>
  <c r="L90" i="6"/>
  <c r="N90" i="6"/>
  <c r="O90" i="6"/>
  <c r="G91" i="6"/>
  <c r="I91" i="6"/>
  <c r="N91" i="6"/>
  <c r="O91" i="6"/>
  <c r="G92" i="6"/>
  <c r="I92" i="6"/>
  <c r="K92" i="6"/>
  <c r="L92" i="6"/>
  <c r="N92" i="6"/>
  <c r="O92" i="6"/>
  <c r="G93" i="6"/>
  <c r="I93" i="6"/>
  <c r="K93" i="6"/>
  <c r="L93" i="6"/>
  <c r="N93" i="6"/>
  <c r="O93" i="6"/>
  <c r="G94" i="6"/>
  <c r="I94" i="6"/>
  <c r="K94" i="6"/>
  <c r="L94" i="6"/>
  <c r="N94" i="6"/>
  <c r="O94" i="6"/>
  <c r="G95" i="6"/>
  <c r="I95" i="6"/>
  <c r="K95" i="6"/>
  <c r="L95" i="6"/>
  <c r="N95" i="6"/>
  <c r="O95" i="6"/>
  <c r="G96" i="6"/>
  <c r="I96" i="6"/>
  <c r="N96" i="6"/>
  <c r="O96" i="6"/>
  <c r="G97" i="6"/>
  <c r="I97" i="6"/>
  <c r="M97" i="6"/>
  <c r="N97" i="6"/>
  <c r="O97" i="6"/>
  <c r="G98" i="6"/>
  <c r="I98" i="6"/>
  <c r="N98" i="6"/>
  <c r="O98" i="6"/>
  <c r="G99" i="6"/>
  <c r="I99" i="6"/>
  <c r="N99" i="6"/>
  <c r="O99" i="6"/>
  <c r="G100" i="6"/>
  <c r="I100" i="6"/>
  <c r="K100" i="6"/>
  <c r="L100" i="6"/>
  <c r="N100" i="6"/>
  <c r="O100" i="6"/>
  <c r="G101" i="6"/>
  <c r="I101" i="6"/>
  <c r="N101" i="6"/>
  <c r="O101" i="6"/>
  <c r="G102" i="6"/>
  <c r="I102" i="6"/>
  <c r="N102" i="6"/>
  <c r="O102" i="6"/>
  <c r="G103" i="6"/>
  <c r="I103" i="6"/>
  <c r="L103" i="6"/>
  <c r="N103" i="6"/>
  <c r="O103" i="6"/>
  <c r="G104" i="6"/>
  <c r="I104" i="6"/>
  <c r="K104" i="6"/>
  <c r="N104" i="6"/>
  <c r="O104" i="6"/>
  <c r="G105" i="6"/>
  <c r="I105" i="6"/>
  <c r="K105" i="6"/>
  <c r="L105" i="6"/>
  <c r="N105" i="6"/>
  <c r="O105" i="6"/>
  <c r="G106" i="6"/>
  <c r="I106" i="6"/>
  <c r="M106" i="6"/>
  <c r="N106" i="6"/>
  <c r="O106" i="6"/>
  <c r="G107" i="6"/>
  <c r="I107" i="6"/>
  <c r="M107" i="6"/>
  <c r="N107" i="6"/>
  <c r="O107" i="6"/>
  <c r="G108" i="6"/>
  <c r="I108" i="6"/>
  <c r="N108" i="6"/>
  <c r="O108" i="6"/>
  <c r="G109" i="6"/>
  <c r="I109" i="6"/>
  <c r="N109" i="6"/>
  <c r="O109" i="6"/>
  <c r="G110" i="6"/>
  <c r="I110" i="6"/>
  <c r="M110" i="6"/>
  <c r="N110" i="6"/>
  <c r="O110" i="6"/>
  <c r="G111" i="6"/>
  <c r="I111" i="6"/>
  <c r="N111" i="6"/>
  <c r="O111" i="6"/>
  <c r="G112" i="6"/>
  <c r="I112" i="6"/>
  <c r="N112" i="6"/>
  <c r="O112" i="6"/>
  <c r="G113" i="6"/>
  <c r="I113" i="6"/>
  <c r="K113" i="6"/>
  <c r="L113" i="6"/>
  <c r="N113" i="6"/>
  <c r="O113" i="6"/>
  <c r="G114" i="6"/>
  <c r="I114" i="6"/>
  <c r="N114" i="6"/>
  <c r="O114" i="6"/>
  <c r="G115" i="6"/>
  <c r="I115" i="6"/>
  <c r="N115" i="6"/>
  <c r="O115" i="6"/>
  <c r="G116" i="6"/>
  <c r="I116" i="6"/>
  <c r="L116" i="6"/>
  <c r="N116" i="6"/>
  <c r="O116" i="6"/>
  <c r="G117" i="6"/>
  <c r="I117" i="6"/>
  <c r="N117" i="6"/>
  <c r="O117" i="6"/>
  <c r="G118" i="6"/>
  <c r="I118" i="6"/>
  <c r="M118" i="6"/>
  <c r="N118" i="6"/>
  <c r="O118" i="6"/>
  <c r="G119" i="6"/>
  <c r="I119" i="6"/>
  <c r="N119" i="6"/>
  <c r="O119" i="6"/>
  <c r="G120" i="6"/>
  <c r="I120" i="6"/>
  <c r="N120" i="6"/>
  <c r="O120" i="6"/>
  <c r="G121" i="6"/>
  <c r="I121" i="6"/>
  <c r="K121" i="6"/>
  <c r="L121" i="6"/>
  <c r="N121" i="6"/>
  <c r="O121" i="6"/>
  <c r="G122" i="6"/>
  <c r="I122" i="6"/>
  <c r="K122" i="6"/>
  <c r="L122" i="6"/>
  <c r="N122" i="6"/>
  <c r="O122" i="6"/>
  <c r="G123" i="6"/>
  <c r="I123" i="6"/>
  <c r="M123" i="6"/>
  <c r="N123" i="6"/>
  <c r="O123" i="6"/>
  <c r="G124" i="6"/>
  <c r="I124" i="6"/>
  <c r="K124" i="6"/>
  <c r="L124" i="6"/>
  <c r="N124" i="6"/>
  <c r="O124" i="6"/>
  <c r="G125" i="6"/>
  <c r="I125" i="6"/>
  <c r="K125" i="6"/>
  <c r="L125" i="6"/>
  <c r="N125" i="6"/>
  <c r="O125" i="6"/>
  <c r="G126" i="6"/>
  <c r="I126" i="6"/>
  <c r="K126" i="6"/>
  <c r="L126" i="6"/>
  <c r="N126" i="6"/>
  <c r="O126" i="6"/>
  <c r="G127" i="6"/>
  <c r="I127" i="6"/>
  <c r="K127" i="6"/>
  <c r="L127" i="6"/>
  <c r="N127" i="6"/>
  <c r="O127" i="6"/>
  <c r="G128" i="6"/>
  <c r="I128" i="6"/>
  <c r="M128" i="6"/>
  <c r="N128" i="6"/>
  <c r="O128" i="6"/>
  <c r="G129" i="6"/>
  <c r="I129" i="6"/>
  <c r="N129" i="6"/>
  <c r="O129" i="6"/>
  <c r="G130" i="6"/>
  <c r="I130" i="6"/>
  <c r="L130" i="6"/>
  <c r="N130" i="6"/>
  <c r="O130" i="6"/>
  <c r="G131" i="6"/>
  <c r="I131" i="6"/>
  <c r="L131" i="6"/>
  <c r="N131" i="6"/>
  <c r="O131" i="6"/>
  <c r="G132" i="6"/>
  <c r="I132" i="6"/>
  <c r="K132" i="6"/>
  <c r="L132" i="6"/>
  <c r="N132" i="6"/>
  <c r="O132" i="6"/>
  <c r="G133" i="6"/>
  <c r="I133" i="6"/>
  <c r="L133" i="6"/>
  <c r="N133" i="6"/>
  <c r="O133" i="6"/>
  <c r="G134" i="6"/>
  <c r="I134" i="6"/>
  <c r="M134" i="6"/>
  <c r="N134" i="6"/>
  <c r="O134" i="6"/>
  <c r="G135" i="6"/>
  <c r="I135" i="6"/>
  <c r="N135" i="6"/>
  <c r="O135" i="6"/>
  <c r="G136" i="6"/>
  <c r="I136" i="6"/>
  <c r="M136" i="6"/>
  <c r="N136" i="6"/>
  <c r="O136" i="6"/>
  <c r="G137" i="6"/>
  <c r="I137" i="6"/>
  <c r="N137" i="6"/>
  <c r="O137" i="6"/>
  <c r="G138" i="6"/>
  <c r="I138" i="6"/>
  <c r="M138" i="6"/>
  <c r="N138" i="6"/>
  <c r="O138" i="6"/>
  <c r="G139" i="6"/>
  <c r="I139" i="6"/>
  <c r="M139" i="6"/>
  <c r="N139" i="6"/>
  <c r="O139" i="6"/>
  <c r="G140" i="6"/>
  <c r="I140" i="6"/>
  <c r="M140" i="6"/>
  <c r="N140" i="6"/>
  <c r="O140" i="6"/>
  <c r="G141" i="6"/>
  <c r="I141" i="6"/>
  <c r="M141" i="6"/>
  <c r="N141" i="6"/>
  <c r="O141" i="6"/>
  <c r="G142" i="6"/>
  <c r="I142" i="6"/>
  <c r="M142" i="6"/>
  <c r="N142" i="6"/>
  <c r="O142" i="6"/>
  <c r="G143" i="6"/>
  <c r="I143" i="6"/>
  <c r="N143" i="6"/>
  <c r="O143" i="6"/>
  <c r="G144" i="6"/>
  <c r="I144" i="6"/>
  <c r="K144" i="6"/>
  <c r="L144" i="6"/>
  <c r="N144" i="6"/>
  <c r="O144" i="6"/>
  <c r="G145" i="6"/>
  <c r="I145" i="6"/>
  <c r="L145" i="6"/>
  <c r="N145" i="6"/>
  <c r="O145" i="6"/>
  <c r="G146" i="6"/>
  <c r="I146" i="6"/>
  <c r="M146" i="6"/>
  <c r="N146" i="6"/>
  <c r="O146" i="6"/>
  <c r="G147" i="6"/>
  <c r="I147" i="6"/>
  <c r="K147" i="6"/>
  <c r="L147" i="6"/>
  <c r="N147" i="6"/>
  <c r="O147" i="6"/>
  <c r="G148" i="6"/>
  <c r="I148" i="6"/>
  <c r="K148" i="6"/>
  <c r="L148" i="6"/>
  <c r="N148" i="6"/>
  <c r="O148" i="6"/>
  <c r="G149" i="6"/>
  <c r="I149" i="6"/>
  <c r="K149" i="6"/>
  <c r="L149" i="6"/>
  <c r="N149" i="6"/>
  <c r="O149" i="6"/>
  <c r="G150" i="6"/>
  <c r="I150" i="6"/>
  <c r="K150" i="6"/>
  <c r="L150" i="6"/>
  <c r="N150" i="6"/>
  <c r="O150" i="6"/>
  <c r="G151" i="6"/>
  <c r="I151" i="6"/>
  <c r="M151" i="6"/>
  <c r="N151" i="6"/>
  <c r="O151" i="6"/>
  <c r="G152" i="6"/>
  <c r="I152" i="6"/>
  <c r="M152" i="6"/>
  <c r="N152" i="6"/>
  <c r="O152" i="6"/>
  <c r="G153" i="6"/>
  <c r="I153" i="6"/>
  <c r="K153" i="6"/>
  <c r="L153" i="6"/>
  <c r="N153" i="6"/>
  <c r="O153" i="6"/>
  <c r="G154" i="6"/>
  <c r="I154" i="6"/>
  <c r="N154" i="6"/>
  <c r="O154" i="6"/>
  <c r="G155" i="6"/>
  <c r="I155" i="6"/>
  <c r="K155" i="6"/>
  <c r="L155" i="6"/>
  <c r="N155" i="6"/>
  <c r="O155" i="6"/>
  <c r="G156" i="6"/>
  <c r="I156" i="6"/>
  <c r="K156" i="6"/>
  <c r="L156" i="6"/>
  <c r="L157" i="6"/>
  <c r="N156" i="6"/>
  <c r="O156" i="6"/>
  <c r="G157" i="6"/>
  <c r="I157" i="6"/>
  <c r="K157" i="6"/>
  <c r="N157" i="6"/>
  <c r="O157" i="6"/>
  <c r="G158" i="6"/>
  <c r="I158" i="6"/>
  <c r="K158" i="6"/>
  <c r="L158" i="6"/>
  <c r="N158" i="6"/>
  <c r="O158" i="6"/>
  <c r="G159" i="6"/>
  <c r="I159" i="6"/>
  <c r="K159" i="6"/>
  <c r="L159" i="6"/>
  <c r="N159" i="6"/>
  <c r="O159" i="6"/>
  <c r="G160" i="6"/>
  <c r="I160" i="6"/>
  <c r="N160" i="6"/>
  <c r="O160" i="6"/>
  <c r="G161" i="6"/>
  <c r="I161" i="6"/>
  <c r="K161" i="6"/>
  <c r="L161" i="6"/>
  <c r="N161" i="6"/>
  <c r="O161" i="6"/>
  <c r="G162" i="6"/>
  <c r="I162" i="6"/>
  <c r="K162" i="6"/>
  <c r="L162" i="6"/>
  <c r="N162" i="6"/>
  <c r="O162" i="6"/>
  <c r="G163" i="6"/>
  <c r="I163" i="6"/>
  <c r="L163" i="6"/>
  <c r="N163" i="6"/>
  <c r="O163" i="6"/>
  <c r="G164" i="6"/>
  <c r="I164" i="6"/>
  <c r="K164" i="6"/>
  <c r="L164" i="6"/>
  <c r="N164" i="6"/>
  <c r="O164" i="6"/>
  <c r="G165" i="6"/>
  <c r="I165" i="6"/>
  <c r="K165" i="6"/>
  <c r="L165" i="6"/>
  <c r="N165" i="6"/>
  <c r="O165" i="6"/>
  <c r="G166" i="6"/>
  <c r="I166" i="6"/>
  <c r="N166" i="6"/>
  <c r="O166" i="6"/>
  <c r="G167" i="6"/>
  <c r="I167" i="6"/>
  <c r="N167" i="6"/>
  <c r="O167" i="6"/>
  <c r="G168" i="6"/>
  <c r="I168" i="6"/>
  <c r="N168" i="6"/>
  <c r="O168" i="6"/>
  <c r="G169" i="6"/>
  <c r="I169" i="6"/>
  <c r="N169" i="6"/>
  <c r="O169" i="6"/>
  <c r="G170" i="6"/>
  <c r="I170" i="6"/>
  <c r="N170" i="6"/>
  <c r="O170" i="6"/>
  <c r="G171" i="6"/>
  <c r="I171" i="6"/>
  <c r="N171" i="6"/>
  <c r="O171" i="6"/>
  <c r="G172" i="6"/>
  <c r="I172" i="6"/>
  <c r="K172" i="6"/>
  <c r="L172" i="6"/>
  <c r="N172" i="6"/>
  <c r="O172" i="6"/>
  <c r="G173" i="6"/>
  <c r="I173" i="6"/>
  <c r="M173" i="6"/>
  <c r="N173" i="6"/>
  <c r="O173" i="6"/>
  <c r="G174" i="6"/>
  <c r="I174" i="6"/>
  <c r="K174" i="6"/>
  <c r="L174" i="6"/>
  <c r="N174" i="6"/>
  <c r="O174" i="6"/>
  <c r="G175" i="6"/>
  <c r="I175" i="6"/>
  <c r="N175" i="6"/>
  <c r="O175" i="6"/>
  <c r="G176" i="6"/>
  <c r="I176" i="6"/>
  <c r="N176" i="6"/>
  <c r="O176" i="6"/>
  <c r="G177" i="6"/>
  <c r="I177" i="6"/>
  <c r="N177" i="6"/>
  <c r="O177" i="6"/>
  <c r="G178" i="6"/>
  <c r="I178" i="6"/>
  <c r="K178" i="6"/>
  <c r="L178" i="6"/>
  <c r="N178" i="6"/>
  <c r="O178" i="6"/>
  <c r="G179" i="6"/>
  <c r="I179" i="6"/>
  <c r="N179" i="6"/>
  <c r="O179" i="6"/>
  <c r="G180" i="6"/>
  <c r="I180" i="6"/>
  <c r="K180" i="6"/>
  <c r="L180" i="6"/>
  <c r="N180" i="6"/>
  <c r="O180" i="6"/>
  <c r="G181" i="6"/>
  <c r="I181" i="6"/>
  <c r="N181" i="6"/>
  <c r="O181" i="6"/>
  <c r="G182" i="6"/>
  <c r="I182" i="6"/>
  <c r="L182" i="6"/>
  <c r="N182" i="6"/>
  <c r="O182" i="6"/>
  <c r="G183" i="6"/>
  <c r="I183" i="6"/>
  <c r="N183" i="6"/>
  <c r="O183" i="6"/>
  <c r="G184" i="6"/>
  <c r="I184" i="6"/>
  <c r="K184" i="6"/>
  <c r="L184" i="6"/>
  <c r="N184" i="6"/>
  <c r="O184" i="6"/>
  <c r="G185" i="6"/>
  <c r="I185" i="6"/>
  <c r="K185" i="6"/>
  <c r="L185" i="6"/>
  <c r="N185" i="6"/>
  <c r="O185" i="6"/>
  <c r="G186" i="6"/>
  <c r="I186" i="6"/>
  <c r="N186" i="6"/>
  <c r="O186" i="6"/>
  <c r="G187" i="6"/>
  <c r="I187" i="6"/>
  <c r="K187" i="6"/>
  <c r="L187" i="6"/>
  <c r="N187" i="6"/>
  <c r="O187" i="6"/>
  <c r="G188" i="6"/>
  <c r="I188" i="6"/>
  <c r="K188" i="6"/>
  <c r="L188" i="6"/>
  <c r="N188" i="6"/>
  <c r="O188" i="6"/>
  <c r="G189" i="6"/>
  <c r="I189" i="6"/>
  <c r="K189" i="6"/>
  <c r="L189" i="6"/>
  <c r="N189" i="6"/>
  <c r="O189" i="6"/>
  <c r="G190" i="6"/>
  <c r="I190" i="6"/>
  <c r="N190" i="6"/>
  <c r="O190" i="6"/>
  <c r="G191" i="6"/>
  <c r="I191" i="6"/>
  <c r="K191" i="6"/>
  <c r="L191" i="6"/>
  <c r="N191" i="6"/>
  <c r="O191" i="6"/>
  <c r="G192" i="6"/>
  <c r="I192" i="6"/>
  <c r="N192" i="6"/>
  <c r="O192" i="6"/>
  <c r="G193" i="6"/>
  <c r="I193" i="6"/>
  <c r="N193" i="6"/>
  <c r="O193" i="6"/>
  <c r="G194" i="6"/>
  <c r="I194" i="6"/>
  <c r="N194" i="6"/>
  <c r="O194" i="6"/>
  <c r="G195" i="6"/>
  <c r="I195" i="6"/>
  <c r="N195" i="6"/>
  <c r="O195" i="6"/>
  <c r="G196" i="6"/>
  <c r="I196" i="6"/>
  <c r="N196" i="6"/>
  <c r="O196" i="6"/>
  <c r="G197" i="6"/>
  <c r="I197" i="6"/>
  <c r="N197" i="6"/>
  <c r="O197" i="6"/>
  <c r="G198" i="6"/>
  <c r="I198" i="6"/>
  <c r="M198" i="6"/>
  <c r="N198" i="6"/>
  <c r="O198" i="6"/>
  <c r="G199" i="6"/>
  <c r="I199" i="6"/>
  <c r="N199" i="6"/>
  <c r="O199" i="6"/>
  <c r="G200" i="6"/>
  <c r="I200" i="6"/>
  <c r="N200" i="6"/>
  <c r="O200" i="6"/>
  <c r="G201" i="6"/>
  <c r="I201" i="6"/>
  <c r="K201" i="6"/>
  <c r="N201" i="6"/>
  <c r="O201" i="6"/>
  <c r="G202" i="6"/>
  <c r="I202" i="6"/>
  <c r="N202" i="6"/>
  <c r="O202" i="6"/>
  <c r="G203" i="6"/>
  <c r="I203" i="6"/>
  <c r="N203" i="6"/>
  <c r="O203" i="6"/>
  <c r="G204" i="6"/>
  <c r="I204" i="6"/>
  <c r="N204" i="6"/>
  <c r="O204" i="6"/>
  <c r="G205" i="6"/>
  <c r="I205" i="6"/>
  <c r="N205" i="6"/>
  <c r="O205" i="6"/>
  <c r="G206" i="6"/>
  <c r="I206" i="6"/>
  <c r="N206" i="6"/>
  <c r="O206" i="6"/>
  <c r="G207" i="6"/>
  <c r="I207" i="6"/>
  <c r="N207" i="6"/>
  <c r="O207" i="6"/>
  <c r="G208" i="6"/>
  <c r="I208" i="6"/>
  <c r="K208" i="6"/>
  <c r="L208" i="6"/>
  <c r="N208" i="6"/>
  <c r="O208" i="6"/>
  <c r="G209" i="6"/>
  <c r="I209" i="6"/>
  <c r="K209" i="6"/>
  <c r="L209" i="6"/>
  <c r="N209" i="6"/>
  <c r="O209" i="6"/>
  <c r="G210" i="6"/>
  <c r="I210" i="6"/>
  <c r="K210" i="6"/>
  <c r="L210" i="6"/>
  <c r="N210" i="6"/>
  <c r="O210" i="6"/>
  <c r="G211" i="6"/>
  <c r="I211" i="6"/>
  <c r="N211" i="6"/>
  <c r="O211" i="6"/>
  <c r="G212" i="6"/>
  <c r="I212" i="6"/>
  <c r="K212" i="6"/>
  <c r="L212" i="6"/>
  <c r="N212" i="6"/>
  <c r="O212" i="6"/>
  <c r="G213" i="6"/>
  <c r="I213" i="6"/>
  <c r="N213" i="6"/>
  <c r="O213" i="6"/>
  <c r="G214" i="6"/>
  <c r="I214" i="6"/>
  <c r="M214" i="6"/>
  <c r="N214" i="6"/>
  <c r="O214" i="6"/>
  <c r="G215" i="6"/>
  <c r="I215" i="6"/>
  <c r="K215" i="6"/>
  <c r="L215" i="6"/>
  <c r="N215" i="6"/>
  <c r="O215" i="6"/>
  <c r="G216" i="6"/>
  <c r="I216" i="6"/>
  <c r="K216" i="6"/>
  <c r="L216" i="6"/>
  <c r="N216" i="6"/>
  <c r="O216" i="6"/>
  <c r="G217" i="6"/>
  <c r="I217" i="6"/>
  <c r="K217" i="6"/>
  <c r="L217" i="6"/>
  <c r="N217" i="6"/>
  <c r="O217" i="6"/>
  <c r="G218" i="6"/>
  <c r="I218" i="6"/>
  <c r="N218" i="6"/>
  <c r="O218" i="6"/>
  <c r="G219" i="6"/>
  <c r="I219" i="6"/>
  <c r="N219" i="6"/>
  <c r="O219" i="6"/>
  <c r="G220" i="6"/>
  <c r="I220" i="6"/>
  <c r="K220" i="6"/>
  <c r="L220" i="6"/>
  <c r="N220" i="6"/>
  <c r="O220" i="6"/>
  <c r="G221" i="6"/>
  <c r="I221" i="6"/>
  <c r="K221" i="6"/>
  <c r="N221" i="6"/>
  <c r="O221" i="6"/>
  <c r="G222" i="6"/>
  <c r="I222" i="6"/>
  <c r="K222" i="6"/>
  <c r="L222" i="6"/>
  <c r="N222" i="6"/>
  <c r="O222" i="6"/>
  <c r="G223" i="6"/>
  <c r="I223" i="6"/>
  <c r="K223" i="6"/>
  <c r="L223" i="6"/>
  <c r="N223" i="6"/>
  <c r="O223" i="6"/>
  <c r="G224" i="6"/>
  <c r="I224" i="6"/>
  <c r="K224" i="6"/>
  <c r="L224" i="6"/>
  <c r="N224" i="6"/>
  <c r="O224" i="6"/>
  <c r="G225" i="6"/>
  <c r="I225" i="6"/>
  <c r="K225" i="6"/>
  <c r="N225" i="6"/>
  <c r="O225" i="6"/>
  <c r="G226" i="6"/>
  <c r="I226" i="6"/>
  <c r="N226" i="6"/>
  <c r="O226" i="6"/>
  <c r="G227" i="6"/>
  <c r="I227" i="6"/>
  <c r="N227" i="6"/>
  <c r="O227" i="6"/>
  <c r="G228" i="6"/>
  <c r="I228" i="6"/>
  <c r="M228" i="6"/>
  <c r="N228" i="6"/>
  <c r="O228" i="6"/>
  <c r="G229" i="6"/>
  <c r="I229" i="6"/>
  <c r="K229" i="6"/>
  <c r="L229" i="6"/>
  <c r="N229" i="6"/>
  <c r="O229" i="6"/>
  <c r="G230" i="6"/>
  <c r="I230" i="6"/>
  <c r="K230" i="6"/>
  <c r="L230" i="6"/>
  <c r="N230" i="6"/>
  <c r="O230" i="6"/>
  <c r="G231" i="6"/>
  <c r="I231" i="6"/>
  <c r="K231" i="6"/>
  <c r="L231" i="6"/>
  <c r="N231" i="6"/>
  <c r="O231" i="6"/>
  <c r="G232" i="6"/>
  <c r="I232" i="6"/>
  <c r="N232" i="6"/>
  <c r="O232" i="6"/>
  <c r="G233" i="6"/>
  <c r="I233" i="6"/>
  <c r="K233" i="6"/>
  <c r="L233" i="6"/>
  <c r="N233" i="6"/>
  <c r="O233" i="6"/>
  <c r="G234" i="6"/>
  <c r="I234" i="6"/>
  <c r="K234" i="6"/>
  <c r="N234" i="6"/>
  <c r="O234" i="6"/>
  <c r="G235" i="6"/>
  <c r="I235" i="6"/>
  <c r="K235" i="6"/>
  <c r="L235" i="6"/>
  <c r="N235" i="6"/>
  <c r="O235" i="6"/>
  <c r="G236" i="6"/>
  <c r="I236" i="6"/>
  <c r="K236" i="6"/>
  <c r="L236" i="6"/>
  <c r="N236" i="6"/>
  <c r="O236" i="6"/>
  <c r="G237" i="6"/>
  <c r="I237" i="6"/>
  <c r="K237" i="6"/>
  <c r="L237" i="6"/>
  <c r="N237" i="6"/>
  <c r="O237" i="6"/>
  <c r="G238" i="6"/>
  <c r="I238" i="6"/>
  <c r="N238" i="6"/>
  <c r="O238" i="6"/>
  <c r="G239" i="6"/>
  <c r="I239" i="6"/>
  <c r="K239" i="6"/>
  <c r="L239" i="6"/>
  <c r="N239" i="6"/>
  <c r="O239" i="6"/>
  <c r="G240" i="6"/>
  <c r="I240" i="6"/>
  <c r="M240" i="6"/>
  <c r="N240" i="6"/>
  <c r="O240" i="6"/>
  <c r="G241" i="6"/>
  <c r="I241" i="6"/>
  <c r="N241" i="6"/>
  <c r="O241" i="6"/>
  <c r="G242" i="6"/>
  <c r="I242" i="6"/>
  <c r="N242" i="6"/>
  <c r="O242" i="6"/>
  <c r="G243" i="6"/>
  <c r="H243" i="6"/>
  <c r="I243" i="6"/>
  <c r="J243" i="6"/>
  <c r="K243" i="6"/>
  <c r="L243" i="6"/>
  <c r="M243" i="6"/>
  <c r="N243" i="6"/>
  <c r="O243" i="6"/>
  <c r="G259" i="6"/>
  <c r="I259" i="6"/>
  <c r="N259" i="6"/>
  <c r="O259" i="6"/>
  <c r="G260" i="6"/>
  <c r="I260" i="6"/>
  <c r="N260" i="6"/>
  <c r="O260" i="6"/>
  <c r="G261" i="6"/>
  <c r="I261" i="6"/>
  <c r="N261" i="6"/>
  <c r="O261" i="6"/>
  <c r="G262" i="6"/>
  <c r="I262" i="6"/>
  <c r="N262" i="6"/>
  <c r="O262" i="6"/>
  <c r="G263" i="6"/>
  <c r="I263" i="6"/>
  <c r="N263" i="6"/>
  <c r="O263" i="6"/>
  <c r="G264" i="6"/>
  <c r="I264" i="6"/>
  <c r="K264" i="6"/>
  <c r="N264" i="6"/>
  <c r="O264" i="6"/>
  <c r="G265" i="6"/>
  <c r="I265" i="6"/>
  <c r="K265" i="6"/>
  <c r="N265" i="6"/>
  <c r="O265" i="6"/>
  <c r="G266" i="6"/>
  <c r="I266" i="6"/>
  <c r="N266" i="6"/>
  <c r="O266" i="6"/>
  <c r="G267" i="6"/>
  <c r="I267" i="6"/>
  <c r="N267" i="6"/>
  <c r="O267" i="6"/>
  <c r="G268" i="6"/>
  <c r="I268" i="6"/>
  <c r="N268" i="6"/>
  <c r="O268" i="6"/>
  <c r="G269" i="6"/>
  <c r="I269" i="6"/>
  <c r="N269" i="6"/>
  <c r="O269" i="6"/>
  <c r="G270" i="6"/>
  <c r="I270" i="6"/>
  <c r="N270" i="6"/>
  <c r="O270" i="6"/>
  <c r="G271" i="6"/>
  <c r="I271" i="6"/>
  <c r="K271" i="6"/>
  <c r="N271" i="6"/>
  <c r="O271" i="6"/>
  <c r="G272" i="6"/>
  <c r="I272" i="6"/>
  <c r="N272" i="6"/>
  <c r="O272" i="6"/>
  <c r="G273" i="6"/>
  <c r="I273" i="6"/>
  <c r="N273" i="6"/>
  <c r="O273" i="6"/>
  <c r="G274" i="6"/>
  <c r="I274" i="6"/>
  <c r="N274" i="6"/>
  <c r="O274" i="6"/>
  <c r="G275" i="6"/>
  <c r="I275" i="6"/>
  <c r="K275" i="6"/>
  <c r="N275" i="6"/>
  <c r="O275" i="6"/>
  <c r="G276" i="6"/>
  <c r="H276" i="6"/>
  <c r="I276" i="6"/>
  <c r="J276" i="6"/>
  <c r="K276" i="6"/>
  <c r="L276" i="6"/>
  <c r="M276" i="6"/>
  <c r="N276" i="6"/>
  <c r="O276" i="6"/>
  <c r="G282" i="6"/>
  <c r="H282" i="6"/>
  <c r="I282" i="6"/>
  <c r="J282" i="6"/>
  <c r="K282" i="6"/>
  <c r="L282" i="6"/>
  <c r="M282" i="6"/>
  <c r="N282" i="6"/>
  <c r="O282" i="6"/>
  <c r="G293" i="6"/>
  <c r="I293" i="6"/>
  <c r="M293" i="6"/>
  <c r="N293" i="6"/>
  <c r="O293" i="6"/>
  <c r="G294" i="6"/>
  <c r="I294" i="6"/>
  <c r="K294" i="6"/>
  <c r="N294" i="6"/>
  <c r="O294" i="6"/>
  <c r="G295" i="6"/>
  <c r="I295" i="6"/>
  <c r="K295" i="6"/>
  <c r="N295" i="6"/>
  <c r="O295" i="6"/>
  <c r="G296" i="6"/>
  <c r="I296" i="6"/>
  <c r="K296" i="6"/>
  <c r="N296" i="6"/>
  <c r="O296" i="6"/>
  <c r="G297" i="6"/>
  <c r="I297" i="6"/>
  <c r="K297" i="6"/>
  <c r="N297" i="6"/>
  <c r="O297" i="6"/>
  <c r="G298" i="6"/>
  <c r="I298" i="6"/>
  <c r="K298" i="6"/>
  <c r="N298" i="6"/>
  <c r="O298" i="6"/>
  <c r="G299" i="6"/>
  <c r="I299" i="6"/>
  <c r="K299" i="6"/>
  <c r="N299" i="6"/>
  <c r="O299" i="6"/>
  <c r="G300" i="6"/>
  <c r="I300" i="6"/>
  <c r="K300" i="6"/>
  <c r="N300" i="6"/>
  <c r="O300" i="6"/>
  <c r="G301" i="6"/>
  <c r="I301" i="6"/>
  <c r="K301" i="6"/>
  <c r="N301" i="6"/>
  <c r="O301" i="6"/>
  <c r="G302" i="6"/>
  <c r="I302" i="6"/>
  <c r="K302" i="6"/>
  <c r="N302" i="6"/>
  <c r="O302" i="6"/>
  <c r="G303" i="6"/>
  <c r="I303" i="6"/>
  <c r="K303" i="6"/>
  <c r="N303" i="6"/>
  <c r="O303" i="6"/>
  <c r="G304" i="6"/>
  <c r="I304" i="6"/>
  <c r="K304" i="6"/>
  <c r="N304" i="6"/>
  <c r="O304" i="6"/>
  <c r="G305" i="6"/>
  <c r="I305" i="6"/>
  <c r="K305" i="6"/>
  <c r="N305" i="6"/>
  <c r="O305" i="6"/>
  <c r="G306" i="6"/>
  <c r="I306" i="6"/>
  <c r="K306" i="6"/>
  <c r="N306" i="6"/>
  <c r="O306" i="6"/>
  <c r="G307" i="6"/>
  <c r="I307" i="6"/>
  <c r="N307" i="6"/>
  <c r="O307" i="6"/>
  <c r="G308" i="6"/>
  <c r="I308" i="6"/>
  <c r="K308" i="6"/>
  <c r="N308" i="6"/>
  <c r="O308" i="6"/>
  <c r="G309" i="6"/>
  <c r="I309" i="6"/>
  <c r="K309" i="6"/>
  <c r="N309" i="6"/>
  <c r="O309" i="6"/>
  <c r="G310" i="6"/>
  <c r="I310" i="6"/>
  <c r="K310" i="6"/>
  <c r="N310" i="6"/>
  <c r="O310" i="6"/>
  <c r="G311" i="6"/>
  <c r="I311" i="6"/>
  <c r="K311" i="6"/>
  <c r="N311" i="6"/>
  <c r="O311" i="6"/>
  <c r="G312" i="6"/>
  <c r="I312" i="6"/>
  <c r="K312" i="6"/>
  <c r="N312" i="6"/>
  <c r="O312" i="6"/>
  <c r="G313" i="6"/>
  <c r="I313" i="6"/>
  <c r="K313" i="6"/>
  <c r="N313" i="6"/>
  <c r="O313" i="6"/>
  <c r="G314" i="6"/>
  <c r="I314" i="6"/>
  <c r="K314" i="6"/>
  <c r="N314" i="6"/>
  <c r="O314" i="6"/>
  <c r="G315" i="6"/>
  <c r="I315" i="6"/>
  <c r="N315" i="6"/>
  <c r="O315" i="6"/>
  <c r="G316" i="6"/>
  <c r="I316" i="6"/>
  <c r="N316" i="6"/>
  <c r="O316" i="6"/>
  <c r="G317" i="6"/>
  <c r="I317" i="6"/>
  <c r="K317" i="6"/>
  <c r="L317" i="6"/>
  <c r="N317" i="6"/>
  <c r="O317" i="6"/>
  <c r="G318" i="6"/>
  <c r="I318" i="6"/>
  <c r="K318" i="6"/>
  <c r="N318" i="6"/>
  <c r="O318" i="6"/>
  <c r="G319" i="6"/>
  <c r="I319" i="6"/>
  <c r="K319" i="6"/>
  <c r="N319" i="6"/>
  <c r="O319" i="6"/>
  <c r="G320" i="6"/>
  <c r="I320" i="6"/>
  <c r="K320" i="6"/>
  <c r="N320" i="6"/>
  <c r="O320" i="6"/>
  <c r="G321" i="6"/>
  <c r="I321" i="6"/>
  <c r="N321" i="6"/>
  <c r="O321" i="6"/>
  <c r="G322" i="6"/>
  <c r="I322" i="6"/>
  <c r="K322" i="6"/>
  <c r="N322" i="6"/>
  <c r="O322" i="6"/>
  <c r="G323" i="6"/>
  <c r="I323" i="6"/>
  <c r="K323" i="6"/>
  <c r="N323" i="6"/>
  <c r="O323" i="6"/>
  <c r="G324" i="6"/>
  <c r="I324" i="6"/>
  <c r="K324" i="6"/>
  <c r="N324" i="6"/>
  <c r="O324" i="6"/>
  <c r="G325" i="6"/>
  <c r="I325" i="6"/>
  <c r="K325" i="6"/>
  <c r="N325" i="6"/>
  <c r="O325" i="6"/>
  <c r="G326" i="6"/>
  <c r="I326" i="6"/>
  <c r="K326" i="6"/>
  <c r="N326" i="6"/>
  <c r="O326" i="6"/>
  <c r="G327" i="6"/>
  <c r="I327" i="6"/>
  <c r="K327" i="6"/>
  <c r="K328" i="6"/>
  <c r="N327" i="6"/>
  <c r="O327" i="6"/>
  <c r="G328" i="6"/>
  <c r="I328" i="6"/>
  <c r="K329" i="6"/>
  <c r="N328" i="6"/>
  <c r="O328" i="6"/>
  <c r="G329" i="6"/>
  <c r="I329" i="6"/>
  <c r="N329" i="6"/>
  <c r="O329" i="6"/>
  <c r="G330" i="6"/>
  <c r="I330" i="6"/>
  <c r="K330" i="6"/>
  <c r="N330" i="6"/>
  <c r="O330" i="6"/>
  <c r="G331" i="6"/>
  <c r="I331" i="6"/>
  <c r="N331" i="6"/>
  <c r="O331" i="6"/>
  <c r="G332" i="6"/>
  <c r="I332" i="6"/>
  <c r="N332" i="6"/>
  <c r="O332" i="6"/>
  <c r="G333" i="6"/>
  <c r="I333" i="6"/>
  <c r="N333" i="6"/>
  <c r="O333" i="6"/>
  <c r="G334" i="6"/>
  <c r="I334" i="6"/>
  <c r="N334" i="6"/>
  <c r="O334" i="6"/>
  <c r="G335" i="6"/>
  <c r="I335" i="6"/>
  <c r="N335" i="6"/>
  <c r="O335" i="6"/>
  <c r="G336" i="6"/>
  <c r="I336" i="6"/>
  <c r="N336" i="6"/>
  <c r="O336" i="6"/>
  <c r="G337" i="6"/>
  <c r="I337" i="6"/>
  <c r="N337" i="6"/>
  <c r="O337" i="6"/>
  <c r="G338" i="6"/>
  <c r="H338" i="6"/>
  <c r="I338" i="6"/>
  <c r="J338" i="6"/>
  <c r="K338" i="6"/>
  <c r="L338" i="6"/>
  <c r="M338" i="6"/>
  <c r="N338" i="6"/>
  <c r="O338" i="6"/>
  <c r="G343" i="6"/>
  <c r="H343" i="6"/>
  <c r="I343" i="6"/>
  <c r="J343" i="6"/>
  <c r="K343" i="6"/>
  <c r="L343" i="6"/>
  <c r="M343" i="6"/>
  <c r="N343" i="6"/>
  <c r="O343" i="6"/>
  <c r="C345" i="6"/>
  <c r="E345" i="6"/>
  <c r="C346" i="6"/>
  <c r="E346" i="6"/>
  <c r="H346" i="6"/>
  <c r="J346" i="6"/>
  <c r="C347" i="6"/>
  <c r="E347" i="6"/>
  <c r="H347" i="6"/>
  <c r="J347" i="6"/>
  <c r="C348" i="6"/>
  <c r="E348" i="6"/>
  <c r="J348" i="6"/>
  <c r="C349" i="6"/>
  <c r="E349" i="6"/>
  <c r="J349" i="6"/>
  <c r="J350" i="6"/>
  <c r="B351" i="6"/>
  <c r="D351" i="6"/>
  <c r="G351" i="6"/>
  <c r="I351" i="6"/>
</calcChain>
</file>

<file path=xl/sharedStrings.xml><?xml version="1.0" encoding="utf-8"?>
<sst xmlns="http://schemas.openxmlformats.org/spreadsheetml/2006/main" count="803" uniqueCount="553">
  <si>
    <t>DIRECCION</t>
  </si>
  <si>
    <t>COORDINACION</t>
  </si>
  <si>
    <t>PUESTO</t>
  </si>
  <si>
    <t>NOMBRE</t>
  </si>
  <si>
    <t>SALARIO DIARIO</t>
  </si>
  <si>
    <t>DIETAS</t>
  </si>
  <si>
    <t>REGIDURIA</t>
  </si>
  <si>
    <t>REGIDOR</t>
  </si>
  <si>
    <t>MARIA DE LOS ANGELES GISELA ANGUIANO GALVAN</t>
  </si>
  <si>
    <t>SALVADOR ALEJANDRO CUEVAS RODRIGUEZ</t>
  </si>
  <si>
    <t>JOSE OSMAR LARIOS DE LA MORA</t>
  </si>
  <si>
    <t>GRACIELA IRMA BARON MENDOZA</t>
  </si>
  <si>
    <t>OSCAR RAMIRO TORRES CHAVEZ</t>
  </si>
  <si>
    <t>SAUL ARMANDO ROLON BARAJAS</t>
  </si>
  <si>
    <t>JUANA LARIOS OROZCO</t>
  </si>
  <si>
    <t>MAURICIO ALBERTO CONTRERAS PEREZ</t>
  </si>
  <si>
    <t>MARIA DEL PILAR PANTOJA AGUILAR</t>
  </si>
  <si>
    <t>SINDICO</t>
  </si>
  <si>
    <t>CARMEN YADIRA ALCARAZ SOLORIO</t>
  </si>
  <si>
    <t xml:space="preserve">PRESIDENCIA </t>
  </si>
  <si>
    <t>PRESIDENCIA MUNICIPAL</t>
  </si>
  <si>
    <t>PRESIDENTE MUNICIPAL</t>
  </si>
  <si>
    <t>MARTIN LARIOS GARCIA</t>
  </si>
  <si>
    <t>SECRETARIO PARTICULAR</t>
  </si>
  <si>
    <t>LORENZO CHAVEZ SOTO</t>
  </si>
  <si>
    <t>SECRETARIA (A)</t>
  </si>
  <si>
    <t>MARIA ELENA GUERRERO PANDURO</t>
  </si>
  <si>
    <t>RECEPCIONISTA</t>
  </si>
  <si>
    <t>FABIOLA MARTINEZ CUEVAS</t>
  </si>
  <si>
    <t>SONIA YADIRA BERNABE GUTIERREZ</t>
  </si>
  <si>
    <t>CONSERJE (B)</t>
  </si>
  <si>
    <t>CONSERJE (A)</t>
  </si>
  <si>
    <t>MA CONCEPCION FLORES HERNANDEZ</t>
  </si>
  <si>
    <t>SINDICATURA</t>
  </si>
  <si>
    <t>SECRETARIA (C)</t>
  </si>
  <si>
    <t>ADELA GONZALEZ CEJA</t>
  </si>
  <si>
    <t>SAGRARIO MORFIN GARCIA</t>
  </si>
  <si>
    <t>JUZGADO MUNICIPAL</t>
  </si>
  <si>
    <t>DIRECTOR</t>
  </si>
  <si>
    <t>REGLAMENTOS</t>
  </si>
  <si>
    <t>INSPECTOR</t>
  </si>
  <si>
    <t>EFRAIN MORA DE LA MORA</t>
  </si>
  <si>
    <t>SECRETARIA GENERAL</t>
  </si>
  <si>
    <t>LENIN ALFREDO RAMIREZ MILANEZ</t>
  </si>
  <si>
    <t>SECRETARIO GENERAL</t>
  </si>
  <si>
    <t>REGISTRO CIVIL</t>
  </si>
  <si>
    <t>MARIA TERESA QUIROZ SILVA</t>
  </si>
  <si>
    <t>ODILIA MORALES MORENO</t>
  </si>
  <si>
    <t>LUZ BERTHA PANDURO ALCARAZ</t>
  </si>
  <si>
    <t>ADELAIDA VAZQUEZ FLORES</t>
  </si>
  <si>
    <t>OFICIAL AUXILIAR</t>
  </si>
  <si>
    <t>IRMA SALAZAR VAZQUEZ</t>
  </si>
  <si>
    <t>UNIDAD DE TRANSPARENCIA</t>
  </si>
  <si>
    <t>HECTOR ALONSO MORFIN HERRERA</t>
  </si>
  <si>
    <t xml:space="preserve">COORDINACION GENERAL DE ADMINISTRACION </t>
  </si>
  <si>
    <t>OFICIALIA MAYOR</t>
  </si>
  <si>
    <t>OFICIAL MAYOR</t>
  </si>
  <si>
    <t>EVARISTO SOTO CONTRERAS</t>
  </si>
  <si>
    <t xml:space="preserve">LAURA MATILDE MADRIGAL MORFIN </t>
  </si>
  <si>
    <t>PROVEEDOR</t>
  </si>
  <si>
    <t>ADQUISICIONES</t>
  </si>
  <si>
    <t>JOSE DE JESUS MORFIN LARIOS</t>
  </si>
  <si>
    <t>NOMINA</t>
  </si>
  <si>
    <t>ENCARGADA</t>
  </si>
  <si>
    <t>ANDREA SARAHI CORONA GARCIA</t>
  </si>
  <si>
    <t>COMUNICACIÓN SOCIAL</t>
  </si>
  <si>
    <t xml:space="preserve">DIRECTOR </t>
  </si>
  <si>
    <t xml:space="preserve">ALVARO ALEJANDRO GOMEZ MARTINEZ </t>
  </si>
  <si>
    <t>CAMAROGRAFO</t>
  </si>
  <si>
    <t>FOTOGRAFO</t>
  </si>
  <si>
    <t>ESPIRIDION HERNANDEZ MORAN</t>
  </si>
  <si>
    <t>SERGIO ALBERTO ORTIZ REYES</t>
  </si>
  <si>
    <t>COMPUTO E INFORMATICA</t>
  </si>
  <si>
    <t>JEFA DE INFORMATICA</t>
  </si>
  <si>
    <t>CHRISTIAN MAYELA GUADALUPE VILLAGRANA MARTINEZ</t>
  </si>
  <si>
    <t>GERARDO ORTIZ RAMIREZ</t>
  </si>
  <si>
    <t>OBRAS PUBLICAS</t>
  </si>
  <si>
    <t>JOSE ANTONIO MACIAS CARDENAS</t>
  </si>
  <si>
    <t xml:space="preserve">SUBDIRECTOR </t>
  </si>
  <si>
    <t>SERGIO ALAN CUEVAS ARIAS</t>
  </si>
  <si>
    <t>AUXILIAR TECNICO</t>
  </si>
  <si>
    <t>ANTONIO LOPEZ CASTAÑEDA</t>
  </si>
  <si>
    <t>AUXILIAR</t>
  </si>
  <si>
    <t>J JESUS LICEA CASTILLO</t>
  </si>
  <si>
    <t>MARINA CORTES GOMEZ</t>
  </si>
  <si>
    <t>ELIZABETH JIMENEZ VARGAS</t>
  </si>
  <si>
    <t>AYUDANTES</t>
  </si>
  <si>
    <t>ALBERTO GONZALEZ HERNANDEZ</t>
  </si>
  <si>
    <t>AYUDANTE (A)</t>
  </si>
  <si>
    <t xml:space="preserve">MARTIN DE JESUS ANDRADE LIZARDI </t>
  </si>
  <si>
    <t>RAMON ORTIZ LICEA</t>
  </si>
  <si>
    <t>AYUDANTE (B)</t>
  </si>
  <si>
    <t>AYUDANTE (C)</t>
  </si>
  <si>
    <t>AYUDANTE (D)</t>
  </si>
  <si>
    <t>JOSE MIGUEL MARQUEZ SANDOVAL</t>
  </si>
  <si>
    <t>SERGIO SANCHEZ GARCIA</t>
  </si>
  <si>
    <t xml:space="preserve">CENSO Y CONSTRUCCION </t>
  </si>
  <si>
    <t>SALVADOR PEREZ ARIAS</t>
  </si>
  <si>
    <t>ROGELIO DE JESUS MACIAS SANCHEZ</t>
  </si>
  <si>
    <t>MARTIN ANTONIO ALVAREZ PEREZ</t>
  </si>
  <si>
    <t>AUXILIAR (A)</t>
  </si>
  <si>
    <t>AUXILIAR (B)</t>
  </si>
  <si>
    <t xml:space="preserve">JOSE DE JESUS MARTINEZ ARELLANO </t>
  </si>
  <si>
    <t>AYUDANTE (E)</t>
  </si>
  <si>
    <t>TALLER CERRAJERIA Y PINTURA</t>
  </si>
  <si>
    <t>JOSE JUAN PABLO RIVERA DIAZ</t>
  </si>
  <si>
    <t>PINTOR (A)</t>
  </si>
  <si>
    <t>J ACENCION MARTINEZ BARAJAS</t>
  </si>
  <si>
    <t>ANTONIO MARTINEZ BARAJAS</t>
  </si>
  <si>
    <t>PINTOR (B)</t>
  </si>
  <si>
    <t>SOLDADOR</t>
  </si>
  <si>
    <t>TIBURCIO OCEGUERA BERNAL</t>
  </si>
  <si>
    <t>AYUDANTE DE SOLDADOR</t>
  </si>
  <si>
    <t>MANUEL MARTIN CAMPOS ANDRADE</t>
  </si>
  <si>
    <t>ALMACENISTA</t>
  </si>
  <si>
    <t>ROBERTO SOTO RODRIGUEZ</t>
  </si>
  <si>
    <t>SERVICIOS MEDICOS MUNICIPALES</t>
  </si>
  <si>
    <t>JUAN CUEVAS FIGUEROA</t>
  </si>
  <si>
    <t>MARICELA DELGADILLO MACIAS</t>
  </si>
  <si>
    <t>DENTISTA</t>
  </si>
  <si>
    <t>MEDICO MUNICIPAL</t>
  </si>
  <si>
    <t>CRUZ LORENA CHAVEZ HERNANDEZ</t>
  </si>
  <si>
    <t>ENFERMERO</t>
  </si>
  <si>
    <t>NUTRIOLOGA</t>
  </si>
  <si>
    <t>AUXILIAR MEDICO MUNICIPAL</t>
  </si>
  <si>
    <t>CINDY KARINA ROLON ORTIZ</t>
  </si>
  <si>
    <t>CULTURA</t>
  </si>
  <si>
    <t>DIRECTOR GENERAL</t>
  </si>
  <si>
    <t>CASA DE CULTURA</t>
  </si>
  <si>
    <t>LIZBETH BARON MENDOZA</t>
  </si>
  <si>
    <t>SAMARIA GIZEH CHAVEZ TORRES</t>
  </si>
  <si>
    <t xml:space="preserve">PROMOTOR </t>
  </si>
  <si>
    <t>ERIKA BERENICE GONZALEZ MEJIA</t>
  </si>
  <si>
    <t>AUXILIAR BIBLIOTECA</t>
  </si>
  <si>
    <t>ANDORENY YAZMIN LOPEZ MEJIA</t>
  </si>
  <si>
    <t>SILVIA ANGUIANO AGUAYO</t>
  </si>
  <si>
    <t>INTENDENTE</t>
  </si>
  <si>
    <t>MA DEL CARMEN ACEVEDO MEJIA</t>
  </si>
  <si>
    <t>INSTRUCTOR DE MUSICA</t>
  </si>
  <si>
    <t>MIGUEL ANGEL MORA MARTINEZ</t>
  </si>
  <si>
    <t xml:space="preserve">MUSEO </t>
  </si>
  <si>
    <t>ENCARGADO</t>
  </si>
  <si>
    <t>LUIS GABRIEL AGUILAR GOMEZ</t>
  </si>
  <si>
    <t>MARISOL MEDRANO MARTINEZ</t>
  </si>
  <si>
    <t>JUAN JOSE CONTRERAS CRUZ</t>
  </si>
  <si>
    <t>INSTRUCTOR DE MARIACHI MUNICIPAL</t>
  </si>
  <si>
    <t>MA DE JESUS LOPEZ AVALOS</t>
  </si>
  <si>
    <t>BERTHA ALICIA SILVA MACIAS</t>
  </si>
  <si>
    <t>INTENDENTE (A)</t>
  </si>
  <si>
    <t>INTENDENTE (B)</t>
  </si>
  <si>
    <t xml:space="preserve">EDUCACION </t>
  </si>
  <si>
    <t>ERIKA GABRIELA SOTO MENDOZA</t>
  </si>
  <si>
    <t>PAUL RICARDO DE LA MORA MACIAS</t>
  </si>
  <si>
    <t>CRONISTA</t>
  </si>
  <si>
    <t>GERARDO DAÑESTA DIAS</t>
  </si>
  <si>
    <t>RENE CHAVEZ DENIZ</t>
  </si>
  <si>
    <t>JOSE LUIS YAHUACA DELGADO</t>
  </si>
  <si>
    <t>JUAN PABLO CARDENAS MERCADO</t>
  </si>
  <si>
    <t>AURELIO LADISLAO CARDENAS CISNEROS</t>
  </si>
  <si>
    <t>CHOFER CAMION ESCOLAR (A)</t>
  </si>
  <si>
    <t>CHOFER CAMION ESCOLAR (B)</t>
  </si>
  <si>
    <t>ROMELIA CHAVEZ CHAVEZ</t>
  </si>
  <si>
    <t>RAMON BERNARDINO GOMEZ</t>
  </si>
  <si>
    <t>COORDINACION DE DESARROLLO ECONOMICO Y COMBATE A LA DESIGUALDAD</t>
  </si>
  <si>
    <t>ALEJANDRA GUTIERREZ GOMEZ</t>
  </si>
  <si>
    <t>SONIA GUADALUPE ALCARAZ VAZQUEZ</t>
  </si>
  <si>
    <t>VALERIA ALEJANDRA LARIOS CABADAS</t>
  </si>
  <si>
    <t>JULISSA CONTRERAS CASTILLO</t>
  </si>
  <si>
    <t>TURISMO</t>
  </si>
  <si>
    <t xml:space="preserve">PROMOCION ECONOMICA </t>
  </si>
  <si>
    <t>SUBDIRECTOR</t>
  </si>
  <si>
    <t>BERTIN UBALDO HERRERA MANCILLA</t>
  </si>
  <si>
    <t>MARIA AZUCENA PANDURO PANDURO</t>
  </si>
  <si>
    <t>FOMENTO AGROPECUARIO</t>
  </si>
  <si>
    <t>JUAN MANUEL GALVAN TORRES</t>
  </si>
  <si>
    <t xml:space="preserve">EDUARDO MARTINEZ BARON </t>
  </si>
  <si>
    <t>JOSE ANGEL ALCARAZ ARELLANO</t>
  </si>
  <si>
    <t>MARTHA GONZALEZ MENDOZA</t>
  </si>
  <si>
    <t>RODRIGO MENDOZA VARGAS</t>
  </si>
  <si>
    <t>OPERADOR MOTOCONFORMADORA</t>
  </si>
  <si>
    <t>JUAN MANUEL HERNANDEZ HUERTA</t>
  </si>
  <si>
    <t>OPERADOR RETROEXCAVADORA</t>
  </si>
  <si>
    <t>LUIS VALDOVINOS SANDOVAL</t>
  </si>
  <si>
    <t>OPERADOR MAQUINA D-6</t>
  </si>
  <si>
    <t xml:space="preserve">J TRINIDAD HERNANDEZ PIMENTEL </t>
  </si>
  <si>
    <t>VICTORIA LARA CISNEROS</t>
  </si>
  <si>
    <t>PROMOTOR DE SALUD</t>
  </si>
  <si>
    <t>CHOFER CENTRO DE SALUD</t>
  </si>
  <si>
    <t>JOSE MARIA LICEA RIVERA</t>
  </si>
  <si>
    <t>AGUA POTABLE</t>
  </si>
  <si>
    <t>OSCAR MARIO CHAVEZ DOÑAN</t>
  </si>
  <si>
    <t>DIEGO PANDURO TENORIO</t>
  </si>
  <si>
    <t>VERONICA VAZQUEZ FLORES</t>
  </si>
  <si>
    <t>FRANCISCO JAVIER AGUILAR NAVARRETE</t>
  </si>
  <si>
    <t>RAMON OROZCO FLORES</t>
  </si>
  <si>
    <t>EMPEDRADOR</t>
  </si>
  <si>
    <t>ADOLFO EVANGELISTA CHAVEZ</t>
  </si>
  <si>
    <t>SERVICIOS GENERALES</t>
  </si>
  <si>
    <t>J JESUS BARAJAS FLORES</t>
  </si>
  <si>
    <t>CHOFER CAMION ESCOLAR (C)</t>
  </si>
  <si>
    <t>MIGUEL ANGEL OCHOA MUÑIZ</t>
  </si>
  <si>
    <t>MENSAJERO</t>
  </si>
  <si>
    <t>MARCO URIEL HERNANDEZ REBOLLEDO</t>
  </si>
  <si>
    <t>PARQUES Y JARDINES</t>
  </si>
  <si>
    <t>JAIRO TOMAS MEZA LOPEZ</t>
  </si>
  <si>
    <t>ADAN CERVANTES CASTILLO</t>
  </si>
  <si>
    <t>SERGIO LOPEZ RODRIGUEZ</t>
  </si>
  <si>
    <t>JOSE BARAJAS FLORES</t>
  </si>
  <si>
    <t>JUAN CARLOS CORTES GALVEZ</t>
  </si>
  <si>
    <t>GUSTAVO GUADALUPE DIAZ RODRIGUEZ</t>
  </si>
  <si>
    <t>EDUARDO SILVA CORTES</t>
  </si>
  <si>
    <t>FRANCISCO JAVIER PANDURO MONTES DE OCA</t>
  </si>
  <si>
    <t>GIBRAN PANDURO SANDOVAL</t>
  </si>
  <si>
    <t>ALUMBRADO PUBLICO</t>
  </si>
  <si>
    <t xml:space="preserve">JEFE </t>
  </si>
  <si>
    <t>JULIO HUMBERTO GUEVARA RODRIGUEZ</t>
  </si>
  <si>
    <t>FRANCISCO GOMEZ MARTINEZ</t>
  </si>
  <si>
    <t>ENCARGADO PARQUE MUNICIPAL</t>
  </si>
  <si>
    <t>MANUEL BARAJAS MENDOZA</t>
  </si>
  <si>
    <t>RASTRO</t>
  </si>
  <si>
    <t>JORGE SALVADOR PEREZ ZEPEDA</t>
  </si>
  <si>
    <t>FRANCISCO JAVIER CUEVAS LICEA</t>
  </si>
  <si>
    <t>VETERINARIO</t>
  </si>
  <si>
    <t>ENRIQUE MUÑIZ GARCIA</t>
  </si>
  <si>
    <t>VELADOR</t>
  </si>
  <si>
    <t>CEMENTERIO</t>
  </si>
  <si>
    <t>SALVADOR MEZA VAZQUEZ</t>
  </si>
  <si>
    <t>MECANICO</t>
  </si>
  <si>
    <t>JOSE DE JESUS MARTINEZ CORTES</t>
  </si>
  <si>
    <t>URIEL VALENCIA ORTEGA</t>
  </si>
  <si>
    <t>CHOFER (B)</t>
  </si>
  <si>
    <t>ISIDRO CARDENAS MORFIN</t>
  </si>
  <si>
    <t>MIGUEL ANGEL ANGUIANO MONTES DE OCA</t>
  </si>
  <si>
    <t>PLANEACIÒN Y PARTICIPACIÒN CIUDADANA</t>
  </si>
  <si>
    <t xml:space="preserve"> PROYECTOS ESTRATEGICOS</t>
  </si>
  <si>
    <t xml:space="preserve"> VINCULACION CON PROGRAMAS FEDERALES</t>
  </si>
  <si>
    <t>COORDINACION DE HACIENDA PUBLICA MUNICIPAL</t>
  </si>
  <si>
    <t>HACIENDA PUBLICA MUNICIPAL</t>
  </si>
  <si>
    <t>PEDRO PEREGRINO LOPEZ</t>
  </si>
  <si>
    <t>ABIMAEL ALEJANDRO CUEVAS MARTINEZ</t>
  </si>
  <si>
    <t>CARLOS MANUEL ORTIZ PANDURO</t>
  </si>
  <si>
    <t>JEFA</t>
  </si>
  <si>
    <t>ENCARGADO CUENTA PUBLICA</t>
  </si>
  <si>
    <t>ENCARGADO CONTABILIDAD</t>
  </si>
  <si>
    <t>ROSA BIBIANA VALENCIA VARGAS</t>
  </si>
  <si>
    <t>HUGO CASTILLO MARTINEZ</t>
  </si>
  <si>
    <t>RECAUDADOR</t>
  </si>
  <si>
    <t>JEFE</t>
  </si>
  <si>
    <t>CARLOS URIEL CUEVAS LUNA</t>
  </si>
  <si>
    <t xml:space="preserve">KARINA JIMENEZ VARGAS </t>
  </si>
  <si>
    <t>DEPARTAMENTO DE IMPUESTOS Y PREDIAL</t>
  </si>
  <si>
    <t>JEFE DE CATASTRO</t>
  </si>
  <si>
    <t>MIGUEL ANGEL CASTILLO ELIZONDO</t>
  </si>
  <si>
    <t>CAJERA</t>
  </si>
  <si>
    <t>CECILIA GUADALUPE JIMENEZ PANDURO</t>
  </si>
  <si>
    <t>ALEJANDRO MEZA BARAJAS</t>
  </si>
  <si>
    <t>COORDINACION DE SERVICIOS PUBLICOS MUNICIPALES</t>
  </si>
  <si>
    <t>JORGE ALEJANDRO CARDENAS ROSALES</t>
  </si>
  <si>
    <t>VICTOR MANUEL SOTO JIMENEZ</t>
  </si>
  <si>
    <t xml:space="preserve">MA VERONICA RODRIGUEZ BUENROSTRO </t>
  </si>
  <si>
    <t>JOSEFINA CARDENAS BARAJAS</t>
  </si>
  <si>
    <t>LUCILA MORA RANGEL</t>
  </si>
  <si>
    <t>OFICIAL DE REGISTRO CIVIL</t>
  </si>
  <si>
    <t>JARDINERO</t>
  </si>
  <si>
    <t>RADIO OPERADOR</t>
  </si>
  <si>
    <t>CELSO RODRIGUEZ MARTINEZ</t>
  </si>
  <si>
    <t>DELEGACION AHUIJULLO</t>
  </si>
  <si>
    <t xml:space="preserve">DELEGADO </t>
  </si>
  <si>
    <t>AGENCIA LA PURISIMA</t>
  </si>
  <si>
    <t xml:space="preserve">AGENTE </t>
  </si>
  <si>
    <t>LIDIA MARTINEZ VALDOVINOS</t>
  </si>
  <si>
    <t>AGENCIA SANTIAGO</t>
  </si>
  <si>
    <t>FONTANERO</t>
  </si>
  <si>
    <t>JOSE ENRIQUE SALAZAR VAZQUEZ</t>
  </si>
  <si>
    <t>MARIA ISABEL ORONA ZARATE</t>
  </si>
  <si>
    <t>DAVID LIZARDI RIVERA</t>
  </si>
  <si>
    <t>INTENDENTE CASA DE SALUD</t>
  </si>
  <si>
    <t>MA CARMEN MORFIN MENDOZA</t>
  </si>
  <si>
    <t xml:space="preserve">ECOLOGIA </t>
  </si>
  <si>
    <t>HERIBERTO FLORES CUEVAS</t>
  </si>
  <si>
    <t>OCTAVIO BARAJAS MORFIN</t>
  </si>
  <si>
    <t>YAHIR LOMELI CONTRERAS</t>
  </si>
  <si>
    <t>COORDINACION DE POLICIA PREVENTIVA MUNICIPAL</t>
  </si>
  <si>
    <t>SEGURIDAD PUBLICA</t>
  </si>
  <si>
    <t>COMANDANTE DE TURNO</t>
  </si>
  <si>
    <t>POLICIA MUNICIPAL</t>
  </si>
  <si>
    <t>UNIDAD DE PROTECCION CIVIL</t>
  </si>
  <si>
    <t>CARLOS AARON VAZQUEZ BARAJAS</t>
  </si>
  <si>
    <t>ALEJANDRO RUBEN VALENCIA SANDOVAL</t>
  </si>
  <si>
    <t>LUIS GONZALO HERNANDEZ HUERTA</t>
  </si>
  <si>
    <t>JACINTO DE LOS SANTOS CHAVEZ</t>
  </si>
  <si>
    <t>OCTAVIANO ESPINOZA MARTINEZ</t>
  </si>
  <si>
    <t>LORENZO GONZALEZ CEJA</t>
  </si>
  <si>
    <t xml:space="preserve">LUIS ALFREDO JIMENEZ BAUTISTA </t>
  </si>
  <si>
    <t>JOSE GUADALUPE AGUIRRE ZUÑIGA</t>
  </si>
  <si>
    <t>BLANCA IDALIA CORTEZ ORTIZ</t>
  </si>
  <si>
    <t>RAUL MUNDO VERA</t>
  </si>
  <si>
    <t>ALDO URIEL MEZA RAMOS</t>
  </si>
  <si>
    <t>EDER MARTIN LOPEZ MEJIA</t>
  </si>
  <si>
    <t>ROCIO PANDURO CUADROS</t>
  </si>
  <si>
    <t>GUSTAVO ANGEL DE JESUS SANTILLAN ORTEGA</t>
  </si>
  <si>
    <t>RAUL SUAREZ ARANDA</t>
  </si>
  <si>
    <t>JOSE CARLOS MAGALLANES LARA</t>
  </si>
  <si>
    <t>SABINO OSVALDO VAZQUEZ REYES</t>
  </si>
  <si>
    <t xml:space="preserve">JOSE DE JESUS MATA MORFIN </t>
  </si>
  <si>
    <t>SERGIO SANCHEZ MORFIN</t>
  </si>
  <si>
    <t xml:space="preserve">VIALIDAD </t>
  </si>
  <si>
    <t>ANGEL MEZA LOPEZ</t>
  </si>
  <si>
    <t>JOSE SALVADOR BARAJAS MORENO</t>
  </si>
  <si>
    <t>OFICIALES</t>
  </si>
  <si>
    <t>AUXILIARES</t>
  </si>
  <si>
    <t>GONZALO RAMIREZ RAMIREZ</t>
  </si>
  <si>
    <t>SECRETARIA  (B)</t>
  </si>
  <si>
    <t>RAQUEL ARELLANO CONTRERAS</t>
  </si>
  <si>
    <t>INSTITUTO DE LA JUVENTUD</t>
  </si>
  <si>
    <t>YESENIA JULISSA ALVAREZ PEREZ</t>
  </si>
  <si>
    <t>JORGE ELIAN ARREGUIN LICEA</t>
  </si>
  <si>
    <t>MARIA GUADALUPE LARIOS GARCIA</t>
  </si>
  <si>
    <t>JOSE ANGEL ARRIAGA HERNANDEZ</t>
  </si>
  <si>
    <t>PROMOTOR (A)</t>
  </si>
  <si>
    <t>JOSE ALBERTO HERRERA VAZQUEZ</t>
  </si>
  <si>
    <t>PROMOTOR (B)</t>
  </si>
  <si>
    <t>JOSE LUIS MUNGUIA VALENCIA</t>
  </si>
  <si>
    <t>CONSEJO MUNICIPAL DEL DEPORTE</t>
  </si>
  <si>
    <t>PROMOTOR (C)</t>
  </si>
  <si>
    <t>JUAN CARLOS SANCHEZ MORENO</t>
  </si>
  <si>
    <t>JOAQUIN LOPEZ BAEZA</t>
  </si>
  <si>
    <t>ALEJANDRO RAMOS ACEVEDO</t>
  </si>
  <si>
    <t>FIDEL GOMEZ MEJIA</t>
  </si>
  <si>
    <t>JARDINERO CANCHA SAN JUAN</t>
  </si>
  <si>
    <t>JUAN FLORES AVALOS</t>
  </si>
  <si>
    <t>ENCARGADO CANCHA EJIDAL</t>
  </si>
  <si>
    <t>JESUS VENUSTIANO ROMERO VARGAS</t>
  </si>
  <si>
    <t>ENCARGADO CANCHA LA LOMA</t>
  </si>
  <si>
    <t>EVERARDO CONTRERAS GARCIA</t>
  </si>
  <si>
    <t>ENCARGADO DE POLIDEPORTIVO</t>
  </si>
  <si>
    <t>LUCIANO DIAZ PANDURO</t>
  </si>
  <si>
    <t>MARIA GUADALUPE JIMENEZ SANCHEZ</t>
  </si>
  <si>
    <t>JUAN CARLOS MEJINEZ SILVA</t>
  </si>
  <si>
    <t>LUIS ENRIQUE MACIAS CEBALLOS</t>
  </si>
  <si>
    <t>GUILLERMO CORTES AGUILAR</t>
  </si>
  <si>
    <t>RECOLECTOR (A)</t>
  </si>
  <si>
    <t>RECOLECTOR (B)</t>
  </si>
  <si>
    <t>JAVIER MONJE DIAZ</t>
  </si>
  <si>
    <t>RIGOBERTO CAMPOS CHAVEZ</t>
  </si>
  <si>
    <t>RECOLECTOR (C)</t>
  </si>
  <si>
    <t>ADAN CERVANTES MORENO</t>
  </si>
  <si>
    <t>EMMANUEL MUNGUIA SANCHEZ</t>
  </si>
  <si>
    <t>ANTONIO BARAJAS LICEA</t>
  </si>
  <si>
    <t>BARRENDERO (A)</t>
  </si>
  <si>
    <t>BARRENDERO (B)</t>
  </si>
  <si>
    <t>JARDINERO (A)</t>
  </si>
  <si>
    <t>JOSE DE JESUS BARAJAS CHAVEZ</t>
  </si>
  <si>
    <t>CHOFER RECOLECTOR (A)</t>
  </si>
  <si>
    <t>JORGE RAMIRO BARBOZA TORRES</t>
  </si>
  <si>
    <t>MANUEL MEJIA MURGUIA</t>
  </si>
  <si>
    <t>CHOFER RECOLECTOR (B)</t>
  </si>
  <si>
    <t>RAMIRO REBOLLEDO DELGADILLO</t>
  </si>
  <si>
    <t>ANTONIO PEREZ VARGAS</t>
  </si>
  <si>
    <t>MIGUEL ANGEL HERNANDEZ HUERTA</t>
  </si>
  <si>
    <t>EDSON DE JESUS ABUNDIS SOTO</t>
  </si>
  <si>
    <t>ROSENDO GUTIERREZ MUNGUIA</t>
  </si>
  <si>
    <t>LUZ BERTHA OCEGUERA SANCHEZ</t>
  </si>
  <si>
    <t>EDITH ANAYA MARTINEZ</t>
  </si>
  <si>
    <t>INTENDENTE COMPLEJO ADMINISTRATIVO</t>
  </si>
  <si>
    <t>TERESA ALCARAZ CORTES</t>
  </si>
  <si>
    <t>FRANCISCO JAVIER CERNA PADILLA</t>
  </si>
  <si>
    <t>NORA RIVERA NEGRETE</t>
  </si>
  <si>
    <t>INTENDENTE BAÑOS PUBLICOS</t>
  </si>
  <si>
    <t>INTENDENTE CADER</t>
  </si>
  <si>
    <t>SUSANA ESMERALDA HERRERA MARTINEZ</t>
  </si>
  <si>
    <t>VELADOR MERCADO MUNICIPAL</t>
  </si>
  <si>
    <t>JAVIER RANGEL GARCIA</t>
  </si>
  <si>
    <t>ADAN GALLEGOS ROMERO</t>
  </si>
  <si>
    <t>GUSTAVO MEDINA VARGAS</t>
  </si>
  <si>
    <t>MAYRA ALEJANDRA MENDONZA SANCHEZ</t>
  </si>
  <si>
    <t>COORDINACION DE CONSTRUCCION DE COMUNIDAD Y DESARROLLO INTEGRAL</t>
  </si>
  <si>
    <t>RADIO CULTURAL</t>
  </si>
  <si>
    <t>VINCULACION INSTITUCIONAL</t>
  </si>
  <si>
    <t>JEFE ADMINISTRATIVO (B)</t>
  </si>
  <si>
    <t>CARLOS ALFONSO ANGUIANO CHAVEZ</t>
  </si>
  <si>
    <t>AUXILIAR ADMINISTRATIVO (A)</t>
  </si>
  <si>
    <t>AUXILIAR ADMINISTRATIVO (B)</t>
  </si>
  <si>
    <t xml:space="preserve">RAFAEL PARTIDA MORENO </t>
  </si>
  <si>
    <t>HERIBERTO LOPEZ MARTINEZ</t>
  </si>
  <si>
    <t>REXAYEN CARRASCO MORENO</t>
  </si>
  <si>
    <t>SALVADOR JIMENEZ LARA</t>
  </si>
  <si>
    <t>GREGORIO JIMENEZ LARA</t>
  </si>
  <si>
    <t>FONTANEROS</t>
  </si>
  <si>
    <t>LEONARDO CUEVAS SOLORIO</t>
  </si>
  <si>
    <t xml:space="preserve">ARNOLDO TORRES MENDOZA </t>
  </si>
  <si>
    <t>JUAN HERNANDEZ MALDONADO</t>
  </si>
  <si>
    <t>RICARDO SANCHEZ PANDURO</t>
  </si>
  <si>
    <t>ABEL ARIAS UREÑA</t>
  </si>
  <si>
    <t>ANTONIO GARCIA CASARES</t>
  </si>
  <si>
    <t>OCTAVIO LUNA DIAZ</t>
  </si>
  <si>
    <t>SAUL JIMENEZ LARA</t>
  </si>
  <si>
    <t>MARTIN DIAZ</t>
  </si>
  <si>
    <t>ANGEL CORONA MUÑOZ</t>
  </si>
  <si>
    <t>ROQUE PLACENCIA SALAZAR</t>
  </si>
  <si>
    <t>J JESUS PARTIDA MORENO</t>
  </si>
  <si>
    <t>BARRENDERO (C)</t>
  </si>
  <si>
    <t>INTENDENTE DEL MERCADO MPAL</t>
  </si>
  <si>
    <t>ARTURO FLORES LUPERCIO</t>
  </si>
  <si>
    <t>JEFE DE TURNO (A)</t>
  </si>
  <si>
    <t>JEFE DE TURNO (B)</t>
  </si>
  <si>
    <t>AUXILIAR (C)</t>
  </si>
  <si>
    <t>AGUSTIN ADRIAN PINEDA EVANGELISTA</t>
  </si>
  <si>
    <t>ALEJANDRO CRUZ MEDRANO CLAUSTRO</t>
  </si>
  <si>
    <t xml:space="preserve">AYUDANTE </t>
  </si>
  <si>
    <t>RAUL AGUILAR RODRIGUEZ</t>
  </si>
  <si>
    <t>ANGEL ALEXIS BERNAL BARAJAS</t>
  </si>
  <si>
    <t xml:space="preserve">ASESOR </t>
  </si>
  <si>
    <t>JOSE ANICETO LARIOS CARDENAS</t>
  </si>
  <si>
    <t>JUAN CARLOS ARELLANO CASILLAS</t>
  </si>
  <si>
    <t>ROBERTO LICEA SOLORZANO</t>
  </si>
  <si>
    <t>SECRETARIOS TECNICOS</t>
  </si>
  <si>
    <t>JOSE ANTONIO CEDEÑO FLORES</t>
  </si>
  <si>
    <t>INTENDENTE AUDITORIO MUNICIPAL</t>
  </si>
  <si>
    <t>RECOLECTOR (D)</t>
  </si>
  <si>
    <t>JULIO CESAR MORENO CUEVAS</t>
  </si>
  <si>
    <t>FRANCISCO VALENCIA BARON</t>
  </si>
  <si>
    <t>OPER. MAQ. CATERPILLAR</t>
  </si>
  <si>
    <t>JOSE DE JESUS CARVAJAL CHOCOTECO</t>
  </si>
  <si>
    <t>JUBILADOS</t>
  </si>
  <si>
    <t>JUBILADO</t>
  </si>
  <si>
    <t>CARDENAS GARCIA LUZ ADRIANA</t>
  </si>
  <si>
    <t>PARBU CORONA NIVARDO</t>
  </si>
  <si>
    <t>GONZALEZ GONZALEZ J. JESUS</t>
  </si>
  <si>
    <t>TORRES JIMENEZ ALVARO</t>
  </si>
  <si>
    <t>GARCIA MENDOZA MARIA MERCED</t>
  </si>
  <si>
    <t>ORTIZ SOLORIO J. GUADALUPE</t>
  </si>
  <si>
    <t>TORRES PANDURO MARTHA</t>
  </si>
  <si>
    <t xml:space="preserve">GOMEZ ARIAS ELIAS </t>
  </si>
  <si>
    <t xml:space="preserve">CORTES MARTINEZ J. ENCARNACION </t>
  </si>
  <si>
    <t>JIMENEZ LARIOS ANTONIO</t>
  </si>
  <si>
    <t>ARAIZA GARCIA J. JESUS</t>
  </si>
  <si>
    <t>ARIAS UREÑA ALFREDO</t>
  </si>
  <si>
    <t>CHAVEZ NAJAR J ANGUEL</t>
  </si>
  <si>
    <t>CHAVEZ GONZALES MA ESTHER</t>
  </si>
  <si>
    <t>JIMENEZ LARIOS JOSE</t>
  </si>
  <si>
    <t>PANDURO QUEZADA SALVADOR</t>
  </si>
  <si>
    <t>MORALES MORENO MARICELA</t>
  </si>
  <si>
    <t>DEPORTES</t>
  </si>
  <si>
    <t>CHOFER (A)</t>
  </si>
  <si>
    <t>CELEDONIA GONZALEZ GOMEZ</t>
  </si>
  <si>
    <t>SUBDIRECTOR OPERATIVO</t>
  </si>
  <si>
    <t>ARMANDO BARRAGAN LOZOYA</t>
  </si>
  <si>
    <t>CUBRE VACACIONES</t>
  </si>
  <si>
    <t>AYUDANTE (F)</t>
  </si>
  <si>
    <t>PRESTACIONES</t>
  </si>
  <si>
    <t>ISR/100%</t>
  </si>
  <si>
    <t>IMSS</t>
  </si>
  <si>
    <t xml:space="preserve">TOTAL </t>
  </si>
  <si>
    <t>SUBS. AL EMPLEO</t>
  </si>
  <si>
    <t>DEDUCCIONES</t>
  </si>
  <si>
    <t>APORT. VOLUNTARIA</t>
  </si>
  <si>
    <t>TOTAL PREST.</t>
  </si>
  <si>
    <t>TOTAL DEDUC.</t>
  </si>
  <si>
    <t>NETO A PAGAR</t>
  </si>
  <si>
    <t>FIRMA DE CONFORMIDAD</t>
  </si>
  <si>
    <t>DIAS TRAB.</t>
  </si>
  <si>
    <t>TOTAL NOMINA GENERAL</t>
  </si>
  <si>
    <t>TOTAL NOMINA JUBILADOS</t>
  </si>
  <si>
    <t>TOTAL NOMINA SEGURIDAD PREVENTIVA, PROTECCION CIVIL Y VIALIDAD</t>
  </si>
  <si>
    <t>TOTAL NOMINA DIETAS</t>
  </si>
  <si>
    <t>SERGIO ALBERTO RAMOS MEDRANO</t>
  </si>
  <si>
    <t>CESAR JAVIER ANGUIANO ALVAREZ</t>
  </si>
  <si>
    <t>JAVIER GONZALEZ CARDENAS</t>
  </si>
  <si>
    <t>CUOTA SIND.</t>
  </si>
  <si>
    <t>OSBALDO TORRES URENDA</t>
  </si>
  <si>
    <t>AUX. CEMENTERIO</t>
  </si>
  <si>
    <t>CONTRALOR</t>
  </si>
  <si>
    <t>CONTRALORIA</t>
  </si>
  <si>
    <t>ARACELI GUTIERREZ GALVEZ</t>
  </si>
  <si>
    <t>NOTIFICADOR</t>
  </si>
  <si>
    <t>TOTAL NOMINA EVENTUAL</t>
  </si>
  <si>
    <t>TOTAL NOMINA CUMUDE</t>
  </si>
  <si>
    <t>VACANTE</t>
  </si>
  <si>
    <t>MARIA LUZ  DE LA MORA MORFIN</t>
  </si>
  <si>
    <t>ALEJANDRO LOPEZ HERRERA</t>
  </si>
  <si>
    <t>M MERCEDES MEDRANO CARDENAS</t>
  </si>
  <si>
    <t>JESUS CHAVEZ LOPEZ</t>
  </si>
  <si>
    <t>JORGE ALBERTO CORDOVA CORTES</t>
  </si>
  <si>
    <t>TOMAS GARCIA GUERRERO</t>
  </si>
  <si>
    <t>CARLOS EDUARDO HERNANDEZ VILLASEÑOR</t>
  </si>
  <si>
    <t>J. NATIVIDAD BARAJAS CARDENAS</t>
  </si>
  <si>
    <t>BARRENDERO</t>
  </si>
  <si>
    <t>REYNALDO CAMPOS ANDRADE</t>
  </si>
  <si>
    <t>GENERAL</t>
  </si>
  <si>
    <t>TOTAL NOMINAS DIETAS, GENERAL, JUBILADOS Y SEGURIDAD PUBLICA.</t>
  </si>
  <si>
    <t>EVENTUALES</t>
  </si>
  <si>
    <t>COMUDE</t>
  </si>
  <si>
    <t>DANELIA LOPEZ MEJIA</t>
  </si>
  <si>
    <t>CHOFER</t>
  </si>
  <si>
    <t>RAUL PEREZ PANDURO</t>
  </si>
  <si>
    <t>POLICIA PREVENTIVA MUNICIPAL</t>
  </si>
  <si>
    <t>ENC. DE OFIC. (INSPECTOR AGRICOLA)</t>
  </si>
  <si>
    <t>COORDINACION DE INSTITUTOS SOCIALES</t>
  </si>
  <si>
    <t>JORGE ENRIQUE URZUA CUEVAS</t>
  </si>
  <si>
    <t>TOTAL NOMINA DIETAS, GENERAL Y JUBILADOS</t>
  </si>
  <si>
    <t>GERARDO GARCIA CORDOVA</t>
  </si>
  <si>
    <t>AUX. ADMINISTRATIVO  (A)</t>
  </si>
  <si>
    <t>ENC. DE COMPUTO E INFORMATICA</t>
  </si>
  <si>
    <t>ENC. DE SISTEMAS</t>
  </si>
  <si>
    <t>ENC. UNIDAD DEPORTIVA T/V</t>
  </si>
  <si>
    <t>ENC. UNIDAD DEPORTIVA T/M</t>
  </si>
  <si>
    <t>VINCULACION CON PROGRAMAS FEDERALES</t>
  </si>
  <si>
    <t xml:space="preserve">MTTO. VEHICULAR </t>
  </si>
  <si>
    <t>DPTO. DE INGRESOS</t>
  </si>
  <si>
    <t>DPTO. DE EGRESOS</t>
  </si>
  <si>
    <t>INST. DEL ADULTO MAYOR</t>
  </si>
  <si>
    <t>ENC. DE VALVULA LA MISERIA</t>
  </si>
  <si>
    <t>ENC. DE ALCANTARILLADO</t>
  </si>
  <si>
    <t>ENC. DE BOMBAS (B)</t>
  </si>
  <si>
    <t>ENC. DE BOMBAS (A)</t>
  </si>
  <si>
    <t>TECNICO EN MTTO (A)</t>
  </si>
  <si>
    <t>TECNICO EN MTTO (B)</t>
  </si>
  <si>
    <t>ENC. DE MAQUINARIA</t>
  </si>
  <si>
    <t>ENC. BIBLIOTECA T/V</t>
  </si>
  <si>
    <t>ENC. BIBLIOTECA T/M</t>
  </si>
  <si>
    <t>ENC. DE LOGISTICA Y DECORACION</t>
  </si>
  <si>
    <t>ENC. DE PROYECTOS</t>
  </si>
  <si>
    <t>INSTRUCTORA DE AEROBICS</t>
  </si>
  <si>
    <t>MARICELA MEZA SALARZAR</t>
  </si>
  <si>
    <t>CASA DE LA CULTURA</t>
  </si>
  <si>
    <t>ADRIANA GUADALUPE FIGUEROA BECERRA</t>
  </si>
  <si>
    <t>PROTECCION CIVIL</t>
  </si>
  <si>
    <t>OFICIAL</t>
  </si>
  <si>
    <t>ADRIAN ALCARAZ JIMENEZ</t>
  </si>
  <si>
    <t>JUAN CARLOS PANDURO ARELLANO</t>
  </si>
  <si>
    <t>serv. Personales</t>
  </si>
  <si>
    <t>aportaciones vol</t>
  </si>
  <si>
    <t>servicios personales por pagar</t>
  </si>
  <si>
    <t>subsidio</t>
  </si>
  <si>
    <t>cuota sindical</t>
  </si>
  <si>
    <t>aportacion voluntaria</t>
  </si>
  <si>
    <t>jubilaciones</t>
  </si>
  <si>
    <t>isr</t>
  </si>
  <si>
    <t xml:space="preserve">subsidio </t>
  </si>
  <si>
    <t>sueldo eventual</t>
  </si>
  <si>
    <t>imss</t>
  </si>
  <si>
    <t>sueldo permanente</t>
  </si>
  <si>
    <t>sp y pc</t>
  </si>
  <si>
    <t>dietas</t>
  </si>
  <si>
    <t>ALFREDO ALCARAZ LOPEZ</t>
  </si>
  <si>
    <t>OPERADOR CATERPILLAR</t>
  </si>
  <si>
    <t>ESTHER ALVAREZ DELGADILLO</t>
  </si>
  <si>
    <t>RAFAEL PARTIDA SANCHEZ</t>
  </si>
  <si>
    <t>RUBEN GOMEZ ARELLANO</t>
  </si>
  <si>
    <t>MONICA VALENCIA CEBALLOS</t>
  </si>
  <si>
    <t>EFRAIN PARTIDA MORENO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</si>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</sst>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??_-;_-@_-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b/>
      <sz val="20"/>
      <color theme="1"/>
      <name val="Arial"/>
      <family val="2"/>
    </font>
    <font>
      <b/>
      <sz val="48"/>
      <color theme="1"/>
      <name val="Arial"/>
      <family val="2"/>
    </font>
    <font>
      <b/>
      <u val="singleAccounting"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 val="singleAccounting"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25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4" fontId="0" fillId="0" borderId="0" xfId="0" applyNumberFormat="1"/>
    <xf numFmtId="44" fontId="2" fillId="0" borderId="0" xfId="0" applyNumberFormat="1" applyFont="1"/>
    <xf numFmtId="0" fontId="7" fillId="0" borderId="0" xfId="2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textRotation="90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43" fontId="3" fillId="0" borderId="1" xfId="3" applyFont="1" applyBorder="1" applyAlignment="1">
      <alignment horizontal="center" vertical="center" wrapText="1"/>
    </xf>
    <xf numFmtId="43" fontId="3" fillId="0" borderId="1" xfId="3" applyFont="1" applyFill="1" applyBorder="1" applyAlignment="1">
      <alignment horizontal="center" vertical="center" wrapText="1"/>
    </xf>
    <xf numFmtId="43" fontId="3" fillId="0" borderId="2" xfId="3" applyFont="1" applyBorder="1" applyAlignment="1">
      <alignment horizontal="center" vertical="center" wrapText="1"/>
    </xf>
    <xf numFmtId="43" fontId="3" fillId="0" borderId="2" xfId="3" applyFont="1" applyFill="1" applyBorder="1" applyAlignment="1">
      <alignment horizontal="center" vertical="center" wrapText="1"/>
    </xf>
    <xf numFmtId="43" fontId="3" fillId="0" borderId="1" xfId="3" applyFont="1" applyFill="1" applyBorder="1" applyAlignment="1">
      <alignment vertical="center" wrapText="1"/>
    </xf>
    <xf numFmtId="43" fontId="3" fillId="0" borderId="1" xfId="3" applyFont="1" applyBorder="1" applyAlignment="1">
      <alignment vertical="center" wrapText="1"/>
    </xf>
    <xf numFmtId="0" fontId="3" fillId="0" borderId="0" xfId="0" applyFont="1"/>
    <xf numFmtId="43" fontId="3" fillId="0" borderId="1" xfId="3" applyFont="1" applyBorder="1" applyAlignment="1">
      <alignment vertical="center"/>
    </xf>
    <xf numFmtId="4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44" fontId="4" fillId="0" borderId="38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1" xfId="3" applyFont="1" applyBorder="1" applyAlignment="1">
      <alignment horizontal="center" vertical="center"/>
    </xf>
    <xf numFmtId="43" fontId="3" fillId="0" borderId="2" xfId="3" applyFont="1" applyBorder="1" applyAlignment="1">
      <alignment horizontal="center" vertical="center"/>
    </xf>
    <xf numFmtId="43" fontId="4" fillId="0" borderId="2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 wrapText="1"/>
    </xf>
    <xf numFmtId="0" fontId="12" fillId="0" borderId="4" xfId="1" applyNumberFormat="1" applyFont="1" applyBorder="1" applyAlignment="1">
      <alignment horizontal="center" vertical="center" wrapText="1"/>
    </xf>
    <xf numFmtId="44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44" fontId="12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4" fontId="12" fillId="0" borderId="1" xfId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44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4" fontId="13" fillId="0" borderId="4" xfId="0" applyNumberFormat="1" applyFont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44" fontId="12" fillId="0" borderId="2" xfId="1" applyFont="1" applyBorder="1" applyAlignment="1">
      <alignment horizontal="center" vertical="center" wrapText="1"/>
    </xf>
    <xf numFmtId="0" fontId="12" fillId="0" borderId="2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44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44" fontId="11" fillId="0" borderId="28" xfId="0" applyNumberFormat="1" applyFont="1" applyBorder="1" applyAlignment="1">
      <alignment vertical="center" wrapText="1"/>
    </xf>
    <xf numFmtId="44" fontId="11" fillId="0" borderId="38" xfId="0" applyNumberFormat="1" applyFont="1" applyBorder="1" applyAlignment="1">
      <alignment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4" fillId="0" borderId="1" xfId="0" applyNumberFormat="1" applyFont="1" applyBorder="1" applyAlignment="1">
      <alignment horizontal="center" vertical="center"/>
    </xf>
    <xf numFmtId="44" fontId="12" fillId="0" borderId="1" xfId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44" fontId="15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4" fontId="12" fillId="0" borderId="5" xfId="1" applyFont="1" applyBorder="1" applyAlignment="1">
      <alignment horizontal="center" vertical="center" wrapText="1"/>
    </xf>
    <xf numFmtId="44" fontId="12" fillId="0" borderId="5" xfId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8" fontId="16" fillId="0" borderId="1" xfId="2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/>
    </xf>
    <xf numFmtId="44" fontId="14" fillId="0" borderId="0" xfId="0" applyNumberFormat="1" applyFont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4" fontId="14" fillId="0" borderId="5" xfId="0" applyNumberFormat="1" applyFont="1" applyBorder="1" applyAlignment="1">
      <alignment horizontal="center" vertical="center"/>
    </xf>
    <xf numFmtId="44" fontId="12" fillId="0" borderId="2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4" fontId="14" fillId="0" borderId="2" xfId="0" applyNumberFormat="1" applyFont="1" applyBorder="1" applyAlignment="1">
      <alignment horizontal="center" vertical="center"/>
    </xf>
    <xf numFmtId="44" fontId="11" fillId="0" borderId="28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 wrapText="1"/>
    </xf>
    <xf numFmtId="0" fontId="14" fillId="0" borderId="0" xfId="0" applyFont="1"/>
    <xf numFmtId="44" fontId="14" fillId="0" borderId="0" xfId="0" applyNumberFormat="1" applyFont="1"/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44" fontId="14" fillId="0" borderId="1" xfId="0" applyNumberFormat="1" applyFont="1" applyBorder="1" applyAlignment="1">
      <alignment vertical="center"/>
    </xf>
    <xf numFmtId="44" fontId="14" fillId="0" borderId="4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44" fontId="14" fillId="0" borderId="5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44" fontId="14" fillId="0" borderId="12" xfId="0" applyNumberFormat="1" applyFont="1" applyBorder="1" applyAlignment="1">
      <alignment vertical="center"/>
    </xf>
    <xf numFmtId="0" fontId="12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44" fontId="11" fillId="0" borderId="0" xfId="0" applyNumberFormat="1" applyFont="1" applyBorder="1" applyAlignment="1">
      <alignment vertical="center" wrapText="1"/>
    </xf>
    <xf numFmtId="44" fontId="11" fillId="0" borderId="38" xfId="0" applyNumberFormat="1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center" vertical="center"/>
    </xf>
    <xf numFmtId="44" fontId="12" fillId="0" borderId="2" xfId="0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44" fontId="15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4" borderId="47" xfId="0" applyFont="1" applyFill="1" applyBorder="1" applyAlignment="1">
      <alignment vertical="center" textRotation="90" wrapText="1"/>
    </xf>
    <xf numFmtId="0" fontId="12" fillId="0" borderId="1" xfId="0" applyFont="1" applyBorder="1" applyAlignment="1">
      <alignment vertical="center" wrapText="1"/>
    </xf>
    <xf numFmtId="0" fontId="11" fillId="2" borderId="15" xfId="0" applyFont="1" applyFill="1" applyBorder="1" applyAlignment="1">
      <alignment horizontal="center" vertical="center" textRotation="90" wrapText="1"/>
    </xf>
    <xf numFmtId="0" fontId="18" fillId="0" borderId="6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textRotation="90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/>
    <xf numFmtId="0" fontId="14" fillId="0" borderId="1" xfId="0" applyFont="1" applyBorder="1"/>
    <xf numFmtId="44" fontId="14" fillId="0" borderId="1" xfId="0" applyNumberFormat="1" applyFont="1" applyBorder="1"/>
    <xf numFmtId="0" fontId="3" fillId="0" borderId="0" xfId="0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40" xfId="0" applyFont="1" applyBorder="1" applyAlignment="1">
      <alignment horizontal="center" vertical="center" textRotation="90" wrapText="1"/>
    </xf>
    <xf numFmtId="0" fontId="11" fillId="0" borderId="53" xfId="0" applyFont="1" applyBorder="1" applyAlignment="1">
      <alignment horizontal="center" vertical="center" textRotation="90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4" borderId="31" xfId="0" applyFont="1" applyFill="1" applyBorder="1" applyAlignment="1">
      <alignment horizontal="center" vertical="center" textRotation="90" wrapText="1"/>
    </xf>
    <xf numFmtId="0" fontId="11" fillId="4" borderId="32" xfId="0" applyFont="1" applyFill="1" applyBorder="1" applyAlignment="1">
      <alignment horizontal="center" vertical="center" textRotation="90" wrapText="1"/>
    </xf>
    <xf numFmtId="0" fontId="11" fillId="4" borderId="33" xfId="0" applyFont="1" applyFill="1" applyBorder="1" applyAlignment="1">
      <alignment horizontal="center" vertical="center" textRotation="90" wrapText="1"/>
    </xf>
    <xf numFmtId="0" fontId="11" fillId="4" borderId="34" xfId="0" applyFont="1" applyFill="1" applyBorder="1" applyAlignment="1">
      <alignment horizontal="center" vertical="center" textRotation="90" wrapText="1"/>
    </xf>
    <xf numFmtId="0" fontId="11" fillId="4" borderId="35" xfId="0" applyFont="1" applyFill="1" applyBorder="1" applyAlignment="1">
      <alignment horizontal="center" vertical="center" textRotation="90" wrapText="1"/>
    </xf>
    <xf numFmtId="0" fontId="11" fillId="4" borderId="36" xfId="0" applyFont="1" applyFill="1" applyBorder="1" applyAlignment="1">
      <alignment horizontal="center" vertical="center" textRotation="90" wrapText="1"/>
    </xf>
    <xf numFmtId="0" fontId="11" fillId="2" borderId="34" xfId="0" applyFont="1" applyFill="1" applyBorder="1" applyAlignment="1">
      <alignment horizontal="center" vertical="center" textRotation="90" wrapText="1"/>
    </xf>
    <xf numFmtId="0" fontId="11" fillId="2" borderId="35" xfId="0" applyFont="1" applyFill="1" applyBorder="1" applyAlignment="1">
      <alignment horizontal="center" vertical="center" textRotation="90" wrapText="1"/>
    </xf>
    <xf numFmtId="0" fontId="11" fillId="2" borderId="36" xfId="0" applyFont="1" applyFill="1" applyBorder="1" applyAlignment="1">
      <alignment horizontal="center" vertical="center" textRotation="90" wrapText="1"/>
    </xf>
    <xf numFmtId="0" fontId="11" fillId="2" borderId="31" xfId="0" applyFont="1" applyFill="1" applyBorder="1" applyAlignment="1">
      <alignment horizontal="center" vertical="center" textRotation="90" wrapText="1"/>
    </xf>
    <xf numFmtId="0" fontId="11" fillId="2" borderId="32" xfId="0" applyFont="1" applyFill="1" applyBorder="1" applyAlignment="1">
      <alignment horizontal="center" vertical="center" textRotation="90" wrapText="1"/>
    </xf>
    <xf numFmtId="0" fontId="11" fillId="2" borderId="33" xfId="0" applyFont="1" applyFill="1" applyBorder="1" applyAlignment="1">
      <alignment horizontal="center" vertical="center" textRotation="90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1" fillId="4" borderId="49" xfId="0" applyFont="1" applyFill="1" applyBorder="1" applyAlignment="1">
      <alignment horizontal="center" vertical="center" textRotation="90" wrapText="1"/>
    </xf>
    <xf numFmtId="0" fontId="11" fillId="4" borderId="51" xfId="0" applyFont="1" applyFill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 wrapText="1"/>
    </xf>
    <xf numFmtId="0" fontId="11" fillId="4" borderId="48" xfId="0" applyFont="1" applyFill="1" applyBorder="1" applyAlignment="1">
      <alignment horizontal="center" vertical="center" textRotation="90" wrapText="1"/>
    </xf>
    <xf numFmtId="0" fontId="11" fillId="4" borderId="50" xfId="0" applyFont="1" applyFill="1" applyBorder="1" applyAlignment="1">
      <alignment horizontal="center" vertical="center" textRotation="90" wrapText="1"/>
    </xf>
    <xf numFmtId="0" fontId="11" fillId="4" borderId="52" xfId="0" applyFont="1" applyFill="1" applyBorder="1" applyAlignment="1">
      <alignment horizontal="center" vertical="center" textRotation="90" wrapText="1"/>
    </xf>
    <xf numFmtId="0" fontId="11" fillId="2" borderId="51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4" borderId="44" xfId="0" applyFont="1" applyFill="1" applyBorder="1" applyAlignment="1">
      <alignment horizontal="center" vertical="center" textRotation="90" wrapText="1"/>
    </xf>
    <xf numFmtId="0" fontId="11" fillId="4" borderId="40" xfId="0" applyFont="1" applyFill="1" applyBorder="1" applyAlignment="1">
      <alignment horizontal="center" vertical="center" textRotation="90" wrapText="1"/>
    </xf>
    <xf numFmtId="0" fontId="11" fillId="4" borderId="24" xfId="0" applyFont="1" applyFill="1" applyBorder="1" applyAlignment="1">
      <alignment horizontal="center" vertical="center" textRotation="90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8" fillId="4" borderId="39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PAGO%20PRESIDENCIA/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7"/>
  <sheetViews>
    <sheetView tabSelected="1" view="pageLayout" zoomScale="70" zoomScaleNormal="50" zoomScalePageLayoutView="70" workbookViewId="0">
      <selection activeCell="O3" sqref="O3"/>
    </sheetView>
  </sheetViews>
  <sheetFormatPr baseColWidth="10" defaultRowHeight="15.75" x14ac:dyDescent="0.25"/>
  <cols>
    <col min="1" max="1" width="15.125" customWidth="1"/>
    <col min="2" max="2" width="15.625" customWidth="1"/>
    <col min="3" max="3" width="16.375" customWidth="1"/>
    <col min="4" max="4" width="18.875" customWidth="1"/>
    <col min="5" max="5" width="14.375" bestFit="1" customWidth="1"/>
    <col min="6" max="6" width="9.5" customWidth="1"/>
    <col min="7" max="7" width="19.5" customWidth="1"/>
    <col min="8" max="8" width="14.625" customWidth="1"/>
    <col min="9" max="9" width="18.375" customWidth="1"/>
    <col min="10" max="10" width="17.875" customWidth="1"/>
    <col min="11" max="11" width="15.125" customWidth="1"/>
    <col min="12" max="12" width="18" customWidth="1"/>
    <col min="13" max="13" width="17.25" customWidth="1"/>
    <col min="14" max="14" width="16.625" customWidth="1"/>
    <col min="15" max="15" width="20.75" bestFit="1" customWidth="1"/>
    <col min="16" max="16" width="46.625" customWidth="1"/>
  </cols>
  <sheetData>
    <row r="1" spans="1:16" ht="70.7" customHeight="1" thickBot="1" x14ac:dyDescent="0.3">
      <c r="A1" s="169" t="s">
        <v>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/>
    </row>
    <row r="2" spans="1:16" ht="70.7" customHeight="1" x14ac:dyDescent="0.25">
      <c r="A2" s="159"/>
      <c r="B2" s="160"/>
      <c r="C2" s="160"/>
      <c r="D2" s="161"/>
      <c r="E2" s="177" t="s">
        <v>450</v>
      </c>
      <c r="F2" s="178"/>
      <c r="G2" s="178"/>
      <c r="H2" s="178"/>
      <c r="I2" s="179"/>
      <c r="J2" s="177" t="s">
        <v>455</v>
      </c>
      <c r="K2" s="178"/>
      <c r="L2" s="178"/>
      <c r="M2" s="178"/>
      <c r="N2" s="179"/>
      <c r="O2" s="180" t="s">
        <v>552</v>
      </c>
      <c r="P2" s="181"/>
    </row>
    <row r="3" spans="1:16" ht="70.7" customHeight="1" thickBot="1" x14ac:dyDescent="0.3">
      <c r="A3" s="11" t="s">
        <v>1</v>
      </c>
      <c r="B3" s="12" t="s">
        <v>0</v>
      </c>
      <c r="C3" s="12" t="s">
        <v>2</v>
      </c>
      <c r="D3" s="18" t="s">
        <v>3</v>
      </c>
      <c r="E3" s="16" t="s">
        <v>4</v>
      </c>
      <c r="F3" s="14" t="s">
        <v>461</v>
      </c>
      <c r="G3" s="14" t="s">
        <v>453</v>
      </c>
      <c r="H3" s="14" t="s">
        <v>454</v>
      </c>
      <c r="I3" s="17" t="s">
        <v>457</v>
      </c>
      <c r="J3" s="16" t="s">
        <v>451</v>
      </c>
      <c r="K3" s="14" t="s">
        <v>452</v>
      </c>
      <c r="L3" s="14" t="s">
        <v>469</v>
      </c>
      <c r="M3" s="14" t="s">
        <v>456</v>
      </c>
      <c r="N3" s="17" t="s">
        <v>458</v>
      </c>
      <c r="O3" s="15" t="s">
        <v>459</v>
      </c>
      <c r="P3" s="13" t="s">
        <v>460</v>
      </c>
    </row>
    <row r="4" spans="1:16" ht="70.7" customHeight="1" x14ac:dyDescent="0.25">
      <c r="A4" s="193" t="s">
        <v>5</v>
      </c>
      <c r="B4" s="191" t="s">
        <v>6</v>
      </c>
      <c r="C4" s="148" t="s">
        <v>7</v>
      </c>
      <c r="D4" s="58" t="s">
        <v>8</v>
      </c>
      <c r="E4" s="59">
        <v>718.17</v>
      </c>
      <c r="F4" s="60">
        <v>15</v>
      </c>
      <c r="G4" s="61">
        <f t="shared" ref="G4:G12" si="0">E4*15</f>
        <v>10772.55</v>
      </c>
      <c r="H4" s="62"/>
      <c r="I4" s="63">
        <f t="shared" ref="I4:I13" si="1">G4+H4</f>
        <v>10772.55</v>
      </c>
      <c r="J4" s="63">
        <v>1662.84</v>
      </c>
      <c r="K4" s="64"/>
      <c r="L4" s="62"/>
      <c r="M4" s="63">
        <f>I4*4%</f>
        <v>430.90199999999999</v>
      </c>
      <c r="N4" s="63">
        <f t="shared" ref="N4:N13" si="2">J4+K4+L4+M4</f>
        <v>2093.7419999999997</v>
      </c>
      <c r="O4" s="63">
        <f t="shared" ref="O4:O13" si="3">I4-N4</f>
        <v>8678.8079999999991</v>
      </c>
      <c r="P4" s="19"/>
    </row>
    <row r="5" spans="1:16" ht="70.7" customHeight="1" x14ac:dyDescent="0.25">
      <c r="A5" s="194"/>
      <c r="B5" s="191"/>
      <c r="C5" s="151" t="s">
        <v>7</v>
      </c>
      <c r="D5" s="65" t="s">
        <v>9</v>
      </c>
      <c r="E5" s="66">
        <v>718.17</v>
      </c>
      <c r="F5" s="67">
        <v>15</v>
      </c>
      <c r="G5" s="68">
        <f t="shared" si="0"/>
        <v>10772.55</v>
      </c>
      <c r="H5" s="69"/>
      <c r="I5" s="70">
        <f t="shared" si="1"/>
        <v>10772.55</v>
      </c>
      <c r="J5" s="63">
        <v>1662.84</v>
      </c>
      <c r="K5" s="71"/>
      <c r="L5" s="62"/>
      <c r="M5" s="63">
        <f>I5*4%</f>
        <v>430.90199999999999</v>
      </c>
      <c r="N5" s="63">
        <f t="shared" si="2"/>
        <v>2093.7419999999997</v>
      </c>
      <c r="O5" s="63">
        <f t="shared" si="3"/>
        <v>8678.8079999999991</v>
      </c>
      <c r="P5" s="20"/>
    </row>
    <row r="6" spans="1:16" ht="70.7" customHeight="1" x14ac:dyDescent="0.25">
      <c r="A6" s="194"/>
      <c r="B6" s="191"/>
      <c r="C6" s="151" t="s">
        <v>7</v>
      </c>
      <c r="D6" s="65" t="s">
        <v>10</v>
      </c>
      <c r="E6" s="66">
        <v>718.17</v>
      </c>
      <c r="F6" s="67">
        <v>15</v>
      </c>
      <c r="G6" s="68">
        <f t="shared" si="0"/>
        <v>10772.55</v>
      </c>
      <c r="H6" s="69"/>
      <c r="I6" s="63">
        <f t="shared" si="1"/>
        <v>10772.55</v>
      </c>
      <c r="J6" s="63">
        <v>1662.84</v>
      </c>
      <c r="K6" s="71"/>
      <c r="L6" s="62"/>
      <c r="M6" s="63">
        <f>I6*4%</f>
        <v>430.90199999999999</v>
      </c>
      <c r="N6" s="63">
        <f t="shared" si="2"/>
        <v>2093.7419999999997</v>
      </c>
      <c r="O6" s="63">
        <f t="shared" si="3"/>
        <v>8678.8079999999991</v>
      </c>
      <c r="P6" s="20"/>
    </row>
    <row r="7" spans="1:16" ht="70.7" customHeight="1" x14ac:dyDescent="0.25">
      <c r="A7" s="194"/>
      <c r="B7" s="191"/>
      <c r="C7" s="151" t="s">
        <v>7</v>
      </c>
      <c r="D7" s="65" t="s">
        <v>11</v>
      </c>
      <c r="E7" s="66">
        <v>718.17</v>
      </c>
      <c r="F7" s="67">
        <v>15</v>
      </c>
      <c r="G7" s="68">
        <f t="shared" si="0"/>
        <v>10772.55</v>
      </c>
      <c r="H7" s="69"/>
      <c r="I7" s="70">
        <f t="shared" si="1"/>
        <v>10772.55</v>
      </c>
      <c r="J7" s="63">
        <v>1662.84</v>
      </c>
      <c r="K7" s="71"/>
      <c r="L7" s="62"/>
      <c r="M7" s="63">
        <f>I7*4%</f>
        <v>430.90199999999999</v>
      </c>
      <c r="N7" s="63">
        <f t="shared" si="2"/>
        <v>2093.7419999999997</v>
      </c>
      <c r="O7" s="63">
        <f t="shared" si="3"/>
        <v>8678.8079999999991</v>
      </c>
      <c r="P7" s="20"/>
    </row>
    <row r="8" spans="1:16" ht="70.7" customHeight="1" x14ac:dyDescent="0.25">
      <c r="A8" s="194"/>
      <c r="B8" s="191"/>
      <c r="C8" s="151" t="s">
        <v>7</v>
      </c>
      <c r="D8" s="65" t="s">
        <v>12</v>
      </c>
      <c r="E8" s="66">
        <v>718.17</v>
      </c>
      <c r="F8" s="67">
        <v>15</v>
      </c>
      <c r="G8" s="68">
        <f t="shared" si="0"/>
        <v>10772.55</v>
      </c>
      <c r="H8" s="69"/>
      <c r="I8" s="63">
        <f t="shared" si="1"/>
        <v>10772.55</v>
      </c>
      <c r="J8" s="63">
        <v>1662.84</v>
      </c>
      <c r="K8" s="71"/>
      <c r="L8" s="62"/>
      <c r="M8" s="63">
        <f>I8*4%</f>
        <v>430.90199999999999</v>
      </c>
      <c r="N8" s="63">
        <f t="shared" si="2"/>
        <v>2093.7419999999997</v>
      </c>
      <c r="O8" s="63">
        <f t="shared" si="3"/>
        <v>8678.8079999999991</v>
      </c>
      <c r="P8" s="20"/>
    </row>
    <row r="9" spans="1:16" ht="70.7" customHeight="1" x14ac:dyDescent="0.25">
      <c r="A9" s="194"/>
      <c r="B9" s="191"/>
      <c r="C9" s="151" t="s">
        <v>7</v>
      </c>
      <c r="D9" s="65" t="s">
        <v>13</v>
      </c>
      <c r="E9" s="66">
        <v>718.17</v>
      </c>
      <c r="F9" s="67">
        <v>15</v>
      </c>
      <c r="G9" s="68">
        <f t="shared" si="0"/>
        <v>10772.55</v>
      </c>
      <c r="H9" s="69"/>
      <c r="I9" s="70">
        <f t="shared" si="1"/>
        <v>10772.55</v>
      </c>
      <c r="J9" s="63">
        <v>1662.84</v>
      </c>
      <c r="K9" s="71"/>
      <c r="L9" s="69"/>
      <c r="M9" s="69"/>
      <c r="N9" s="63">
        <f t="shared" si="2"/>
        <v>1662.84</v>
      </c>
      <c r="O9" s="63">
        <f t="shared" si="3"/>
        <v>9109.7099999999991</v>
      </c>
      <c r="P9" s="20"/>
    </row>
    <row r="10" spans="1:16" ht="70.7" customHeight="1" x14ac:dyDescent="0.25">
      <c r="A10" s="194"/>
      <c r="B10" s="191"/>
      <c r="C10" s="151" t="s">
        <v>7</v>
      </c>
      <c r="D10" s="65" t="s">
        <v>14</v>
      </c>
      <c r="E10" s="66">
        <v>718.17</v>
      </c>
      <c r="F10" s="67">
        <v>15</v>
      </c>
      <c r="G10" s="68">
        <f t="shared" si="0"/>
        <v>10772.55</v>
      </c>
      <c r="H10" s="69"/>
      <c r="I10" s="63">
        <f t="shared" si="1"/>
        <v>10772.55</v>
      </c>
      <c r="J10" s="63">
        <v>1662.84</v>
      </c>
      <c r="K10" s="71"/>
      <c r="L10" s="69"/>
      <c r="M10" s="69"/>
      <c r="N10" s="63">
        <f t="shared" si="2"/>
        <v>1662.84</v>
      </c>
      <c r="O10" s="72">
        <f t="shared" si="3"/>
        <v>9109.7099999999991</v>
      </c>
      <c r="P10" s="20"/>
    </row>
    <row r="11" spans="1:16" ht="70.7" customHeight="1" x14ac:dyDescent="0.25">
      <c r="A11" s="194"/>
      <c r="B11" s="191"/>
      <c r="C11" s="151" t="s">
        <v>7</v>
      </c>
      <c r="D11" s="65" t="s">
        <v>15</v>
      </c>
      <c r="E11" s="66">
        <v>718.17</v>
      </c>
      <c r="F11" s="67">
        <v>15</v>
      </c>
      <c r="G11" s="68">
        <f t="shared" si="0"/>
        <v>10772.55</v>
      </c>
      <c r="H11" s="69"/>
      <c r="I11" s="70">
        <f t="shared" si="1"/>
        <v>10772.55</v>
      </c>
      <c r="J11" s="63">
        <v>1662.84</v>
      </c>
      <c r="K11" s="71"/>
      <c r="L11" s="69"/>
      <c r="M11" s="69"/>
      <c r="N11" s="63">
        <f t="shared" si="2"/>
        <v>1662.84</v>
      </c>
      <c r="O11" s="72">
        <f t="shared" si="3"/>
        <v>9109.7099999999991</v>
      </c>
      <c r="P11" s="20"/>
    </row>
    <row r="12" spans="1:16" ht="70.7" customHeight="1" x14ac:dyDescent="0.25">
      <c r="A12" s="194"/>
      <c r="B12" s="191"/>
      <c r="C12" s="151" t="s">
        <v>7</v>
      </c>
      <c r="D12" s="65" t="s">
        <v>16</v>
      </c>
      <c r="E12" s="66">
        <v>718.17</v>
      </c>
      <c r="F12" s="67">
        <v>15</v>
      </c>
      <c r="G12" s="68">
        <f t="shared" si="0"/>
        <v>10772.55</v>
      </c>
      <c r="H12" s="69"/>
      <c r="I12" s="70">
        <f t="shared" si="1"/>
        <v>10772.55</v>
      </c>
      <c r="J12" s="70">
        <v>1662.84</v>
      </c>
      <c r="K12" s="71"/>
      <c r="L12" s="69"/>
      <c r="M12" s="69"/>
      <c r="N12" s="63">
        <f t="shared" si="2"/>
        <v>1662.84</v>
      </c>
      <c r="O12" s="70">
        <f t="shared" si="3"/>
        <v>9109.7099999999991</v>
      </c>
      <c r="P12" s="20"/>
    </row>
    <row r="13" spans="1:16" ht="70.7" customHeight="1" thickBot="1" x14ac:dyDescent="0.3">
      <c r="A13" s="195"/>
      <c r="B13" s="191"/>
      <c r="C13" s="147" t="s">
        <v>17</v>
      </c>
      <c r="D13" s="73" t="s">
        <v>18</v>
      </c>
      <c r="E13" s="74">
        <v>718.17</v>
      </c>
      <c r="F13" s="75">
        <v>15</v>
      </c>
      <c r="G13" s="74">
        <f>E13*F13</f>
        <v>10772.55</v>
      </c>
      <c r="H13" s="76"/>
      <c r="I13" s="77">
        <f t="shared" si="1"/>
        <v>10772.55</v>
      </c>
      <c r="J13" s="77">
        <v>1662.84</v>
      </c>
      <c r="K13" s="78"/>
      <c r="L13" s="76"/>
      <c r="M13" s="77">
        <f>G13*4%</f>
        <v>430.90199999999999</v>
      </c>
      <c r="N13" s="63">
        <f t="shared" si="2"/>
        <v>2093.7419999999997</v>
      </c>
      <c r="O13" s="70">
        <f t="shared" si="3"/>
        <v>8678.8079999999991</v>
      </c>
      <c r="P13" s="20"/>
    </row>
    <row r="14" spans="1:16" ht="70.7" customHeight="1" thickBot="1" x14ac:dyDescent="0.3">
      <c r="A14" s="172" t="s">
        <v>465</v>
      </c>
      <c r="B14" s="173"/>
      <c r="C14" s="173"/>
      <c r="D14" s="173"/>
      <c r="E14" s="173"/>
      <c r="F14" s="173"/>
      <c r="G14" s="79">
        <f t="shared" ref="G14:O14" si="4">SUM(G4:G13)</f>
        <v>107725.50000000001</v>
      </c>
      <c r="H14" s="79">
        <f t="shared" si="4"/>
        <v>0</v>
      </c>
      <c r="I14" s="79">
        <f t="shared" si="4"/>
        <v>107725.50000000001</v>
      </c>
      <c r="J14" s="79">
        <f t="shared" si="4"/>
        <v>16628.399999999998</v>
      </c>
      <c r="K14" s="79">
        <f t="shared" si="4"/>
        <v>0</v>
      </c>
      <c r="L14" s="79">
        <f t="shared" si="4"/>
        <v>0</v>
      </c>
      <c r="M14" s="79">
        <f t="shared" si="4"/>
        <v>2585.4119999999998</v>
      </c>
      <c r="N14" s="79">
        <f t="shared" si="4"/>
        <v>19213.811999999998</v>
      </c>
      <c r="O14" s="79">
        <f t="shared" si="4"/>
        <v>88511.68799999998</v>
      </c>
      <c r="P14" s="50"/>
    </row>
    <row r="15" spans="1:16" ht="70.7" customHeight="1" x14ac:dyDescent="0.25">
      <c r="A15" s="10"/>
      <c r="B15" s="10"/>
      <c r="C15" s="9"/>
      <c r="D15" s="9"/>
      <c r="E15" s="9"/>
      <c r="F15" s="9"/>
      <c r="G15" s="9"/>
      <c r="I15" s="5"/>
      <c r="J15" s="5"/>
    </row>
    <row r="16" spans="1:16" ht="70.7" customHeight="1" x14ac:dyDescent="0.25">
      <c r="A16" s="10"/>
      <c r="B16" s="10"/>
      <c r="C16" s="9"/>
      <c r="D16" s="9"/>
      <c r="E16" s="9"/>
      <c r="F16" s="9"/>
      <c r="G16" s="9"/>
      <c r="I16" s="5"/>
      <c r="J16" s="5"/>
    </row>
    <row r="17" spans="1:16" ht="70.7" customHeight="1" thickBot="1" x14ac:dyDescent="0.3">
      <c r="A17" s="10"/>
      <c r="B17" s="10"/>
      <c r="C17" s="9"/>
      <c r="D17" s="9"/>
      <c r="E17" s="9"/>
      <c r="F17" s="9"/>
      <c r="G17" s="9"/>
      <c r="I17" s="5"/>
      <c r="J17" s="5"/>
    </row>
    <row r="18" spans="1:16" ht="70.7" customHeight="1" thickBot="1" x14ac:dyDescent="0.3">
      <c r="A18" s="169" t="s">
        <v>489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1"/>
    </row>
    <row r="19" spans="1:16" ht="70.7" customHeight="1" x14ac:dyDescent="0.25">
      <c r="A19" s="159"/>
      <c r="B19" s="160"/>
      <c r="C19" s="160"/>
      <c r="D19" s="161"/>
      <c r="E19" s="177" t="s">
        <v>450</v>
      </c>
      <c r="F19" s="178"/>
      <c r="G19" s="178"/>
      <c r="H19" s="178"/>
      <c r="I19" s="179"/>
      <c r="J19" s="177" t="s">
        <v>455</v>
      </c>
      <c r="K19" s="178"/>
      <c r="L19" s="178"/>
      <c r="M19" s="178"/>
      <c r="N19" s="179"/>
      <c r="O19" s="180"/>
      <c r="P19" s="181"/>
    </row>
    <row r="20" spans="1:16" ht="70.7" customHeight="1" thickBot="1" x14ac:dyDescent="0.3">
      <c r="A20" s="81" t="s">
        <v>1</v>
      </c>
      <c r="B20" s="82" t="s">
        <v>0</v>
      </c>
      <c r="C20" s="82" t="s">
        <v>2</v>
      </c>
      <c r="D20" s="83" t="s">
        <v>3</v>
      </c>
      <c r="E20" s="84" t="s">
        <v>4</v>
      </c>
      <c r="F20" s="85" t="s">
        <v>461</v>
      </c>
      <c r="G20" s="85" t="s">
        <v>453</v>
      </c>
      <c r="H20" s="85" t="s">
        <v>454</v>
      </c>
      <c r="I20" s="86" t="s">
        <v>457</v>
      </c>
      <c r="J20" s="84" t="s">
        <v>451</v>
      </c>
      <c r="K20" s="85" t="s">
        <v>452</v>
      </c>
      <c r="L20" s="85" t="s">
        <v>469</v>
      </c>
      <c r="M20" s="85" t="s">
        <v>456</v>
      </c>
      <c r="N20" s="86" t="s">
        <v>458</v>
      </c>
      <c r="O20" s="87" t="s">
        <v>459</v>
      </c>
      <c r="P20" s="88" t="s">
        <v>460</v>
      </c>
    </row>
    <row r="21" spans="1:16" ht="70.7" customHeight="1" x14ac:dyDescent="0.25">
      <c r="A21" s="196" t="s">
        <v>20</v>
      </c>
      <c r="B21" s="167" t="s">
        <v>19</v>
      </c>
      <c r="C21" s="151" t="s">
        <v>21</v>
      </c>
      <c r="D21" s="65" t="s">
        <v>22</v>
      </c>
      <c r="E21" s="66">
        <v>1780.55</v>
      </c>
      <c r="F21" s="67">
        <v>15</v>
      </c>
      <c r="G21" s="66">
        <f t="shared" ref="G21:G84" si="5">E21*F21</f>
        <v>26708.25</v>
      </c>
      <c r="H21" s="89"/>
      <c r="I21" s="90">
        <f t="shared" ref="I21:I84" si="6">G21+H21</f>
        <v>26708.25</v>
      </c>
      <c r="J21" s="90">
        <v>5895.45</v>
      </c>
      <c r="K21" s="89"/>
      <c r="L21" s="89"/>
      <c r="M21" s="90">
        <f>G21*5%</f>
        <v>1335.4125000000001</v>
      </c>
      <c r="N21" s="90">
        <f t="shared" ref="N21:N52" si="7">J21+K21+L21+M21</f>
        <v>7230.8625000000002</v>
      </c>
      <c r="O21" s="90">
        <f t="shared" ref="O21:O84" si="8">I21-N21</f>
        <v>19477.387500000001</v>
      </c>
      <c r="P21" s="89"/>
    </row>
    <row r="22" spans="1:16" ht="70.7" customHeight="1" x14ac:dyDescent="0.25">
      <c r="A22" s="197"/>
      <c r="B22" s="167"/>
      <c r="C22" s="151" t="s">
        <v>23</v>
      </c>
      <c r="D22" s="65" t="s">
        <v>468</v>
      </c>
      <c r="E22" s="91">
        <v>358.8</v>
      </c>
      <c r="F22" s="92">
        <v>15</v>
      </c>
      <c r="G22" s="66">
        <f t="shared" si="5"/>
        <v>5382</v>
      </c>
      <c r="H22" s="89"/>
      <c r="I22" s="90">
        <f t="shared" si="6"/>
        <v>5382</v>
      </c>
      <c r="J22" s="90">
        <v>530.04</v>
      </c>
      <c r="K22" s="89"/>
      <c r="L22" s="89"/>
      <c r="M22" s="90">
        <f>G22*3%</f>
        <v>161.46</v>
      </c>
      <c r="N22" s="90">
        <f t="shared" si="7"/>
        <v>691.5</v>
      </c>
      <c r="O22" s="90">
        <f t="shared" si="8"/>
        <v>4690.5</v>
      </c>
      <c r="P22" s="89"/>
    </row>
    <row r="23" spans="1:16" ht="70.7" customHeight="1" x14ac:dyDescent="0.25">
      <c r="A23" s="197"/>
      <c r="B23" s="167"/>
      <c r="C23" s="65" t="s">
        <v>230</v>
      </c>
      <c r="D23" s="65" t="s">
        <v>24</v>
      </c>
      <c r="E23" s="151">
        <v>221.66</v>
      </c>
      <c r="F23" s="92">
        <v>15</v>
      </c>
      <c r="G23" s="66">
        <f t="shared" si="5"/>
        <v>3324.9</v>
      </c>
      <c r="H23" s="89"/>
      <c r="I23" s="90">
        <f t="shared" si="6"/>
        <v>3324.9</v>
      </c>
      <c r="J23" s="90">
        <v>115.25</v>
      </c>
      <c r="K23" s="89"/>
      <c r="L23" s="89"/>
      <c r="M23" s="89"/>
      <c r="N23" s="90">
        <f t="shared" si="7"/>
        <v>115.25</v>
      </c>
      <c r="O23" s="90">
        <f t="shared" si="8"/>
        <v>3209.65</v>
      </c>
      <c r="P23" s="89"/>
    </row>
    <row r="24" spans="1:16" ht="70.7" customHeight="1" x14ac:dyDescent="0.25">
      <c r="A24" s="197"/>
      <c r="B24" s="167"/>
      <c r="C24" s="151" t="s">
        <v>25</v>
      </c>
      <c r="D24" s="65" t="s">
        <v>26</v>
      </c>
      <c r="E24" s="91">
        <v>292.32</v>
      </c>
      <c r="F24" s="92">
        <v>15</v>
      </c>
      <c r="G24" s="66">
        <f t="shared" si="5"/>
        <v>4384.8</v>
      </c>
      <c r="H24" s="89"/>
      <c r="I24" s="90">
        <f t="shared" si="6"/>
        <v>4384.8</v>
      </c>
      <c r="J24" s="90">
        <v>362.15</v>
      </c>
      <c r="K24" s="90">
        <f>G24*1.1875%</f>
        <v>52.069500000000005</v>
      </c>
      <c r="L24" s="90">
        <f>G24*1%</f>
        <v>43.848000000000006</v>
      </c>
      <c r="M24" s="89"/>
      <c r="N24" s="90">
        <f t="shared" si="7"/>
        <v>458.0675</v>
      </c>
      <c r="O24" s="90">
        <f t="shared" si="8"/>
        <v>3926.7325000000001</v>
      </c>
      <c r="P24" s="89"/>
    </row>
    <row r="25" spans="1:16" ht="70.7" customHeight="1" x14ac:dyDescent="0.25">
      <c r="A25" s="197"/>
      <c r="B25" s="167"/>
      <c r="C25" s="151" t="s">
        <v>34</v>
      </c>
      <c r="D25" s="65" t="s">
        <v>36</v>
      </c>
      <c r="E25" s="66">
        <v>207.79</v>
      </c>
      <c r="F25" s="67">
        <v>15</v>
      </c>
      <c r="G25" s="66">
        <f t="shared" si="5"/>
        <v>3116.85</v>
      </c>
      <c r="H25" s="89"/>
      <c r="I25" s="90">
        <f t="shared" si="6"/>
        <v>3116.85</v>
      </c>
      <c r="J25" s="90">
        <v>92.61</v>
      </c>
      <c r="K25" s="90"/>
      <c r="L25" s="90">
        <f>G25*1%</f>
        <v>31.168499999999998</v>
      </c>
      <c r="M25" s="89"/>
      <c r="N25" s="90">
        <f t="shared" si="7"/>
        <v>123.77849999999999</v>
      </c>
      <c r="O25" s="90">
        <f t="shared" si="8"/>
        <v>2993.0715</v>
      </c>
      <c r="P25" s="89"/>
    </row>
    <row r="26" spans="1:16" ht="70.7" customHeight="1" x14ac:dyDescent="0.25">
      <c r="A26" s="197"/>
      <c r="B26" s="167"/>
      <c r="C26" s="151" t="s">
        <v>27</v>
      </c>
      <c r="D26" s="65" t="s">
        <v>28</v>
      </c>
      <c r="E26" s="66">
        <v>207.79</v>
      </c>
      <c r="F26" s="67">
        <v>15</v>
      </c>
      <c r="G26" s="66">
        <f t="shared" si="5"/>
        <v>3116.85</v>
      </c>
      <c r="H26" s="89"/>
      <c r="I26" s="90">
        <f t="shared" si="6"/>
        <v>3116.85</v>
      </c>
      <c r="J26" s="90">
        <v>92.61</v>
      </c>
      <c r="K26" s="90">
        <f>G26*1.1875%</f>
        <v>37.012593750000001</v>
      </c>
      <c r="L26" s="90">
        <f>G26*1%</f>
        <v>31.168499999999998</v>
      </c>
      <c r="M26" s="89"/>
      <c r="N26" s="90">
        <f t="shared" si="7"/>
        <v>160.79109374999999</v>
      </c>
      <c r="O26" s="90">
        <f t="shared" si="8"/>
        <v>2956.0589062499998</v>
      </c>
      <c r="P26" s="89"/>
    </row>
    <row r="27" spans="1:16" ht="70.7" customHeight="1" x14ac:dyDescent="0.25">
      <c r="A27" s="197"/>
      <c r="B27" s="167"/>
      <c r="C27" s="151" t="s">
        <v>31</v>
      </c>
      <c r="D27" s="65" t="s">
        <v>32</v>
      </c>
      <c r="E27" s="66">
        <v>180.72</v>
      </c>
      <c r="F27" s="67">
        <v>15</v>
      </c>
      <c r="G27" s="66">
        <f t="shared" si="5"/>
        <v>2710.8</v>
      </c>
      <c r="H27" s="89"/>
      <c r="I27" s="90">
        <f t="shared" si="6"/>
        <v>2710.8</v>
      </c>
      <c r="J27" s="90">
        <v>28.18</v>
      </c>
      <c r="K27" s="90">
        <f>G27*1.1875%</f>
        <v>32.190750000000001</v>
      </c>
      <c r="L27" s="90">
        <f>G27*1%</f>
        <v>27.108000000000004</v>
      </c>
      <c r="M27" s="89"/>
      <c r="N27" s="90">
        <f t="shared" si="7"/>
        <v>87.478750000000005</v>
      </c>
      <c r="O27" s="90">
        <f t="shared" si="8"/>
        <v>2623.32125</v>
      </c>
      <c r="P27" s="89"/>
    </row>
    <row r="28" spans="1:16" ht="70.7" customHeight="1" x14ac:dyDescent="0.25">
      <c r="A28" s="197"/>
      <c r="B28" s="167"/>
      <c r="C28" s="65" t="s">
        <v>30</v>
      </c>
      <c r="D28" s="65" t="s">
        <v>29</v>
      </c>
      <c r="E28" s="66">
        <v>172.91</v>
      </c>
      <c r="F28" s="67">
        <v>15</v>
      </c>
      <c r="G28" s="66">
        <f t="shared" si="5"/>
        <v>2593.65</v>
      </c>
      <c r="H28" s="89"/>
      <c r="I28" s="90">
        <f t="shared" si="6"/>
        <v>2593.65</v>
      </c>
      <c r="J28" s="90">
        <v>0.44</v>
      </c>
      <c r="K28" s="89"/>
      <c r="L28" s="89"/>
      <c r="M28" s="89"/>
      <c r="N28" s="90">
        <f t="shared" si="7"/>
        <v>0.44</v>
      </c>
      <c r="O28" s="90">
        <f t="shared" si="8"/>
        <v>2593.21</v>
      </c>
      <c r="P28" s="89"/>
    </row>
    <row r="29" spans="1:16" ht="70.7" customHeight="1" thickBot="1" x14ac:dyDescent="0.3">
      <c r="A29" s="198"/>
      <c r="B29" s="167"/>
      <c r="C29" s="151" t="s">
        <v>201</v>
      </c>
      <c r="D29" s="65" t="s">
        <v>202</v>
      </c>
      <c r="E29" s="66">
        <v>180.72</v>
      </c>
      <c r="F29" s="67">
        <v>15</v>
      </c>
      <c r="G29" s="66">
        <f t="shared" si="5"/>
        <v>2710.8</v>
      </c>
      <c r="H29" s="89"/>
      <c r="I29" s="90">
        <f t="shared" si="6"/>
        <v>2710.8</v>
      </c>
      <c r="J29" s="90">
        <v>28.18</v>
      </c>
      <c r="K29" s="90">
        <f>G29*1.1875%</f>
        <v>32.190750000000001</v>
      </c>
      <c r="L29" s="90">
        <f>G29*1%</f>
        <v>27.108000000000004</v>
      </c>
      <c r="M29" s="89"/>
      <c r="N29" s="90">
        <f t="shared" si="7"/>
        <v>87.478750000000005</v>
      </c>
      <c r="O29" s="93">
        <f t="shared" si="8"/>
        <v>2623.32125</v>
      </c>
      <c r="P29" s="89"/>
    </row>
    <row r="30" spans="1:16" ht="70.7" customHeight="1" x14ac:dyDescent="0.25">
      <c r="A30" s="199" t="s">
        <v>33</v>
      </c>
      <c r="B30" s="94" t="s">
        <v>33</v>
      </c>
      <c r="C30" s="151" t="s">
        <v>34</v>
      </c>
      <c r="D30" s="65" t="s">
        <v>35</v>
      </c>
      <c r="E30" s="66">
        <v>207.79</v>
      </c>
      <c r="F30" s="67">
        <v>15</v>
      </c>
      <c r="G30" s="95">
        <f t="shared" si="5"/>
        <v>3116.85</v>
      </c>
      <c r="H30" s="89"/>
      <c r="I30" s="90">
        <f t="shared" si="6"/>
        <v>3116.85</v>
      </c>
      <c r="J30" s="90">
        <v>92.61</v>
      </c>
      <c r="K30" s="90">
        <f>G30*1.1875%</f>
        <v>37.012593750000001</v>
      </c>
      <c r="L30" s="90">
        <f>G30*1%</f>
        <v>31.168499999999998</v>
      </c>
      <c r="M30" s="89"/>
      <c r="N30" s="90">
        <f t="shared" si="7"/>
        <v>160.79109374999999</v>
      </c>
      <c r="O30" s="90">
        <f t="shared" si="8"/>
        <v>2956.0589062499998</v>
      </c>
      <c r="P30" s="89"/>
    </row>
    <row r="31" spans="1:16" ht="70.7" customHeight="1" x14ac:dyDescent="0.25">
      <c r="A31" s="200"/>
      <c r="B31" s="190" t="s">
        <v>37</v>
      </c>
      <c r="C31" s="65" t="s">
        <v>38</v>
      </c>
      <c r="D31" s="65" t="s">
        <v>485</v>
      </c>
      <c r="E31" s="91">
        <v>423.02</v>
      </c>
      <c r="F31" s="151">
        <v>15</v>
      </c>
      <c r="G31" s="95">
        <f t="shared" si="5"/>
        <v>6345.2999999999993</v>
      </c>
      <c r="H31" s="89"/>
      <c r="I31" s="90">
        <f t="shared" si="6"/>
        <v>6345.2999999999993</v>
      </c>
      <c r="J31" s="90">
        <v>717.18</v>
      </c>
      <c r="K31" s="89"/>
      <c r="L31" s="89"/>
      <c r="M31" s="90">
        <f>G31*3%</f>
        <v>190.35899999999998</v>
      </c>
      <c r="N31" s="90">
        <f t="shared" si="7"/>
        <v>907.53899999999999</v>
      </c>
      <c r="O31" s="90">
        <f t="shared" si="8"/>
        <v>5437.7609999999995</v>
      </c>
      <c r="P31" s="89"/>
    </row>
    <row r="32" spans="1:16" ht="70.7" customHeight="1" x14ac:dyDescent="0.25">
      <c r="A32" s="200"/>
      <c r="B32" s="192"/>
      <c r="C32" s="65" t="s">
        <v>34</v>
      </c>
      <c r="D32" s="65" t="s">
        <v>375</v>
      </c>
      <c r="E32" s="91">
        <v>207.79</v>
      </c>
      <c r="F32" s="151">
        <v>15</v>
      </c>
      <c r="G32" s="95">
        <f t="shared" si="5"/>
        <v>3116.85</v>
      </c>
      <c r="H32" s="89"/>
      <c r="I32" s="90">
        <f t="shared" si="6"/>
        <v>3116.85</v>
      </c>
      <c r="J32" s="90">
        <v>92.61</v>
      </c>
      <c r="K32" s="90">
        <f>G32*1.1875%</f>
        <v>37.012593750000001</v>
      </c>
      <c r="L32" s="90">
        <f>G32*1%</f>
        <v>31.168499999999998</v>
      </c>
      <c r="M32" s="89"/>
      <c r="N32" s="90">
        <f t="shared" si="7"/>
        <v>160.79109374999999</v>
      </c>
      <c r="O32" s="90">
        <f t="shared" si="8"/>
        <v>2956.0589062499998</v>
      </c>
      <c r="P32" s="89"/>
    </row>
    <row r="33" spans="1:16" ht="70.7" customHeight="1" x14ac:dyDescent="0.25">
      <c r="A33" s="200"/>
      <c r="B33" s="162" t="s">
        <v>39</v>
      </c>
      <c r="C33" s="65" t="s">
        <v>38</v>
      </c>
      <c r="D33" s="65" t="s">
        <v>484</v>
      </c>
      <c r="E33" s="91">
        <v>358.8</v>
      </c>
      <c r="F33" s="151">
        <v>15</v>
      </c>
      <c r="G33" s="66">
        <f t="shared" si="5"/>
        <v>5382</v>
      </c>
      <c r="H33" s="89"/>
      <c r="I33" s="90">
        <f t="shared" si="6"/>
        <v>5382</v>
      </c>
      <c r="J33" s="90">
        <v>530.04</v>
      </c>
      <c r="K33" s="89"/>
      <c r="L33" s="89"/>
      <c r="M33" s="90">
        <f>G33*3%</f>
        <v>161.46</v>
      </c>
      <c r="N33" s="90">
        <f t="shared" si="7"/>
        <v>691.5</v>
      </c>
      <c r="O33" s="90">
        <f t="shared" si="8"/>
        <v>4690.5</v>
      </c>
      <c r="P33" s="89"/>
    </row>
    <row r="34" spans="1:16" ht="70.7" customHeight="1" thickBot="1" x14ac:dyDescent="0.3">
      <c r="A34" s="201"/>
      <c r="B34" s="164"/>
      <c r="C34" s="65" t="s">
        <v>40</v>
      </c>
      <c r="D34" s="65" t="s">
        <v>41</v>
      </c>
      <c r="E34" s="91">
        <v>238.67</v>
      </c>
      <c r="F34" s="151">
        <v>15</v>
      </c>
      <c r="G34" s="66">
        <f t="shared" si="5"/>
        <v>3580.0499999999997</v>
      </c>
      <c r="H34" s="89"/>
      <c r="I34" s="90">
        <f t="shared" si="6"/>
        <v>3580.0499999999997</v>
      </c>
      <c r="J34" s="90">
        <v>160.71</v>
      </c>
      <c r="K34" s="89"/>
      <c r="L34" s="89"/>
      <c r="M34" s="89"/>
      <c r="N34" s="90">
        <f t="shared" si="7"/>
        <v>160.71</v>
      </c>
      <c r="O34" s="90">
        <f t="shared" si="8"/>
        <v>3419.3399999999997</v>
      </c>
      <c r="P34" s="89"/>
    </row>
    <row r="35" spans="1:16" ht="70.7" customHeight="1" x14ac:dyDescent="0.25">
      <c r="A35" s="196" t="s">
        <v>42</v>
      </c>
      <c r="B35" s="94" t="s">
        <v>42</v>
      </c>
      <c r="C35" s="65" t="s">
        <v>44</v>
      </c>
      <c r="D35" s="65" t="s">
        <v>43</v>
      </c>
      <c r="E35" s="91">
        <v>719.46</v>
      </c>
      <c r="F35" s="151">
        <v>15</v>
      </c>
      <c r="G35" s="95">
        <f t="shared" si="5"/>
        <v>10791.900000000001</v>
      </c>
      <c r="H35" s="89"/>
      <c r="I35" s="90">
        <f t="shared" si="6"/>
        <v>10791.900000000001</v>
      </c>
      <c r="J35" s="90">
        <v>1666.98</v>
      </c>
      <c r="K35" s="89"/>
      <c r="L35" s="89"/>
      <c r="M35" s="90">
        <f>G35*4%</f>
        <v>431.67600000000004</v>
      </c>
      <c r="N35" s="90">
        <f t="shared" si="7"/>
        <v>2098.6559999999999</v>
      </c>
      <c r="O35" s="93">
        <f t="shared" si="8"/>
        <v>8693.2440000000024</v>
      </c>
      <c r="P35" s="89"/>
    </row>
    <row r="36" spans="1:16" ht="70.7" customHeight="1" x14ac:dyDescent="0.25">
      <c r="A36" s="197"/>
      <c r="B36" s="162" t="s">
        <v>45</v>
      </c>
      <c r="C36" s="65" t="s">
        <v>38</v>
      </c>
      <c r="D36" s="65" t="s">
        <v>46</v>
      </c>
      <c r="E36" s="91">
        <v>423.02</v>
      </c>
      <c r="F36" s="151">
        <v>15</v>
      </c>
      <c r="G36" s="95">
        <f t="shared" si="5"/>
        <v>6345.2999999999993</v>
      </c>
      <c r="H36" s="89"/>
      <c r="I36" s="90">
        <f t="shared" si="6"/>
        <v>6345.2999999999993</v>
      </c>
      <c r="J36" s="90">
        <v>717.18</v>
      </c>
      <c r="K36" s="89"/>
      <c r="L36" s="89"/>
      <c r="M36" s="90">
        <f>G36*3%</f>
        <v>190.35899999999998</v>
      </c>
      <c r="N36" s="90">
        <f t="shared" si="7"/>
        <v>907.53899999999999</v>
      </c>
      <c r="O36" s="90">
        <f t="shared" si="8"/>
        <v>5437.7609999999995</v>
      </c>
      <c r="P36" s="89"/>
    </row>
    <row r="37" spans="1:16" ht="70.7" customHeight="1" x14ac:dyDescent="0.25">
      <c r="A37" s="197"/>
      <c r="B37" s="163"/>
      <c r="C37" s="151" t="s">
        <v>50</v>
      </c>
      <c r="D37" s="65" t="s">
        <v>47</v>
      </c>
      <c r="E37" s="91">
        <v>225.21</v>
      </c>
      <c r="F37" s="92">
        <v>15</v>
      </c>
      <c r="G37" s="96">
        <f t="shared" si="5"/>
        <v>3378.15</v>
      </c>
      <c r="H37" s="89"/>
      <c r="I37" s="90">
        <f t="shared" si="6"/>
        <v>3378.15</v>
      </c>
      <c r="J37" s="90">
        <v>121.04</v>
      </c>
      <c r="K37" s="90">
        <f>G37*1.1875%</f>
        <v>40.115531250000004</v>
      </c>
      <c r="L37" s="90">
        <f>G37*1%</f>
        <v>33.781500000000001</v>
      </c>
      <c r="M37" s="89"/>
      <c r="N37" s="90">
        <f t="shared" si="7"/>
        <v>194.93703125000002</v>
      </c>
      <c r="O37" s="90">
        <f t="shared" si="8"/>
        <v>3183.2129687500001</v>
      </c>
      <c r="P37" s="89"/>
    </row>
    <row r="38" spans="1:16" ht="70.7" customHeight="1" x14ac:dyDescent="0.25">
      <c r="A38" s="197"/>
      <c r="B38" s="163"/>
      <c r="C38" s="151" t="s">
        <v>34</v>
      </c>
      <c r="D38" s="65" t="s">
        <v>48</v>
      </c>
      <c r="E38" s="91">
        <v>207.79</v>
      </c>
      <c r="F38" s="92">
        <v>15</v>
      </c>
      <c r="G38" s="96">
        <f t="shared" si="5"/>
        <v>3116.85</v>
      </c>
      <c r="H38" s="89"/>
      <c r="I38" s="90">
        <f t="shared" si="6"/>
        <v>3116.85</v>
      </c>
      <c r="J38" s="90">
        <v>92.61</v>
      </c>
      <c r="K38" s="90">
        <f>G38*1.1875%</f>
        <v>37.012593750000001</v>
      </c>
      <c r="L38" s="90">
        <f>G38*1%</f>
        <v>31.168499999999998</v>
      </c>
      <c r="M38" s="89"/>
      <c r="N38" s="90">
        <f t="shared" si="7"/>
        <v>160.79109374999999</v>
      </c>
      <c r="O38" s="90">
        <f t="shared" si="8"/>
        <v>2956.0589062499998</v>
      </c>
      <c r="P38" s="89"/>
    </row>
    <row r="39" spans="1:16" ht="70.7" customHeight="1" x14ac:dyDescent="0.25">
      <c r="A39" s="197"/>
      <c r="B39" s="163"/>
      <c r="C39" s="65" t="s">
        <v>34</v>
      </c>
      <c r="D39" s="65" t="s">
        <v>49</v>
      </c>
      <c r="E39" s="91">
        <v>207.79</v>
      </c>
      <c r="F39" s="92">
        <v>15</v>
      </c>
      <c r="G39" s="96">
        <f t="shared" si="5"/>
        <v>3116.85</v>
      </c>
      <c r="H39" s="89"/>
      <c r="I39" s="90">
        <f t="shared" si="6"/>
        <v>3116.85</v>
      </c>
      <c r="J39" s="90">
        <v>92.61</v>
      </c>
      <c r="K39" s="89"/>
      <c r="L39" s="90"/>
      <c r="M39" s="89"/>
      <c r="N39" s="90">
        <f t="shared" si="7"/>
        <v>92.61</v>
      </c>
      <c r="O39" s="90">
        <f t="shared" si="8"/>
        <v>3024.24</v>
      </c>
      <c r="P39" s="89"/>
    </row>
    <row r="40" spans="1:16" ht="70.7" customHeight="1" x14ac:dyDescent="0.25">
      <c r="A40" s="197"/>
      <c r="B40" s="164"/>
      <c r="C40" s="151" t="s">
        <v>34</v>
      </c>
      <c r="D40" s="65" t="s">
        <v>51</v>
      </c>
      <c r="E40" s="91">
        <v>207.79</v>
      </c>
      <c r="F40" s="92">
        <v>15</v>
      </c>
      <c r="G40" s="96">
        <f t="shared" si="5"/>
        <v>3116.85</v>
      </c>
      <c r="H40" s="89"/>
      <c r="I40" s="90">
        <f t="shared" si="6"/>
        <v>3116.85</v>
      </c>
      <c r="J40" s="90">
        <v>92.61</v>
      </c>
      <c r="K40" s="90">
        <f>G40*1.1875%</f>
        <v>37.012593750000001</v>
      </c>
      <c r="L40" s="90">
        <f>G40*1%</f>
        <v>31.168499999999998</v>
      </c>
      <c r="M40" s="89"/>
      <c r="N40" s="90">
        <f t="shared" si="7"/>
        <v>160.79109374999999</v>
      </c>
      <c r="O40" s="90">
        <f t="shared" si="8"/>
        <v>2956.0589062499998</v>
      </c>
      <c r="P40" s="89"/>
    </row>
    <row r="41" spans="1:16" ht="70.7" customHeight="1" thickBot="1" x14ac:dyDescent="0.3">
      <c r="A41" s="198"/>
      <c r="B41" s="94" t="s">
        <v>52</v>
      </c>
      <c r="C41" s="65" t="s">
        <v>38</v>
      </c>
      <c r="D41" s="65" t="s">
        <v>53</v>
      </c>
      <c r="E41" s="91">
        <v>400</v>
      </c>
      <c r="F41" s="92">
        <v>15</v>
      </c>
      <c r="G41" s="96">
        <f t="shared" si="5"/>
        <v>6000</v>
      </c>
      <c r="H41" s="89"/>
      <c r="I41" s="90">
        <f t="shared" si="6"/>
        <v>6000</v>
      </c>
      <c r="J41" s="90">
        <v>643.42999999999995</v>
      </c>
      <c r="K41" s="89"/>
      <c r="L41" s="89"/>
      <c r="M41" s="90">
        <f>G41*3%</f>
        <v>180</v>
      </c>
      <c r="N41" s="90">
        <f t="shared" si="7"/>
        <v>823.43</v>
      </c>
      <c r="O41" s="90">
        <f t="shared" si="8"/>
        <v>5176.57</v>
      </c>
      <c r="P41" s="89"/>
    </row>
    <row r="42" spans="1:16" ht="70.7" customHeight="1" x14ac:dyDescent="0.25">
      <c r="A42" s="202" t="s">
        <v>54</v>
      </c>
      <c r="B42" s="190" t="s">
        <v>55</v>
      </c>
      <c r="C42" s="65" t="s">
        <v>56</v>
      </c>
      <c r="D42" s="65" t="s">
        <v>57</v>
      </c>
      <c r="E42" s="91">
        <v>705.14</v>
      </c>
      <c r="F42" s="92">
        <v>15</v>
      </c>
      <c r="G42" s="96">
        <f t="shared" si="5"/>
        <v>10577.1</v>
      </c>
      <c r="H42" s="89"/>
      <c r="I42" s="90">
        <f t="shared" si="6"/>
        <v>10577.1</v>
      </c>
      <c r="J42" s="90">
        <v>1621.09</v>
      </c>
      <c r="K42" s="89"/>
      <c r="L42" s="89"/>
      <c r="M42" s="90">
        <f>G42*4%</f>
        <v>423.084</v>
      </c>
      <c r="N42" s="90">
        <f t="shared" si="7"/>
        <v>2044.174</v>
      </c>
      <c r="O42" s="90">
        <f t="shared" si="8"/>
        <v>8532.9259999999995</v>
      </c>
      <c r="P42" s="89"/>
    </row>
    <row r="43" spans="1:16" ht="70.7" customHeight="1" x14ac:dyDescent="0.25">
      <c r="A43" s="203"/>
      <c r="B43" s="191"/>
      <c r="C43" s="151" t="s">
        <v>34</v>
      </c>
      <c r="D43" s="65" t="s">
        <v>58</v>
      </c>
      <c r="E43" s="91">
        <v>207.79</v>
      </c>
      <c r="F43" s="92">
        <v>15</v>
      </c>
      <c r="G43" s="96">
        <f t="shared" si="5"/>
        <v>3116.85</v>
      </c>
      <c r="H43" s="89"/>
      <c r="I43" s="90">
        <f t="shared" si="6"/>
        <v>3116.85</v>
      </c>
      <c r="J43" s="90">
        <v>92.61</v>
      </c>
      <c r="K43" s="89"/>
      <c r="L43" s="89"/>
      <c r="M43" s="89"/>
      <c r="N43" s="90">
        <f t="shared" si="7"/>
        <v>92.61</v>
      </c>
      <c r="O43" s="90">
        <f t="shared" si="8"/>
        <v>3024.24</v>
      </c>
      <c r="P43" s="89"/>
    </row>
    <row r="44" spans="1:16" ht="70.7" customHeight="1" x14ac:dyDescent="0.25">
      <c r="A44" s="203"/>
      <c r="B44" s="192"/>
      <c r="C44" s="151" t="s">
        <v>378</v>
      </c>
      <c r="D44" s="65" t="s">
        <v>152</v>
      </c>
      <c r="E44" s="151">
        <v>320</v>
      </c>
      <c r="F44" s="151">
        <v>15</v>
      </c>
      <c r="G44" s="96">
        <f t="shared" si="5"/>
        <v>4800</v>
      </c>
      <c r="H44" s="89"/>
      <c r="I44" s="90">
        <f t="shared" si="6"/>
        <v>4800</v>
      </c>
      <c r="J44" s="90">
        <v>428.58</v>
      </c>
      <c r="K44" s="89"/>
      <c r="L44" s="89"/>
      <c r="M44" s="89"/>
      <c r="N44" s="90">
        <f t="shared" si="7"/>
        <v>428.58</v>
      </c>
      <c r="O44" s="90">
        <f t="shared" si="8"/>
        <v>4371.42</v>
      </c>
      <c r="P44" s="89"/>
    </row>
    <row r="45" spans="1:16" ht="70.7" customHeight="1" x14ac:dyDescent="0.25">
      <c r="A45" s="203"/>
      <c r="B45" s="190" t="s">
        <v>60</v>
      </c>
      <c r="C45" s="65" t="s">
        <v>59</v>
      </c>
      <c r="D45" s="65" t="s">
        <v>61</v>
      </c>
      <c r="E45" s="91">
        <v>358.08</v>
      </c>
      <c r="F45" s="92">
        <v>15</v>
      </c>
      <c r="G45" s="96">
        <f t="shared" si="5"/>
        <v>5371.2</v>
      </c>
      <c r="H45" s="89"/>
      <c r="I45" s="90">
        <f t="shared" si="6"/>
        <v>5371.2</v>
      </c>
      <c r="J45" s="90">
        <v>530.04</v>
      </c>
      <c r="K45" s="89"/>
      <c r="L45" s="89"/>
      <c r="M45" s="90">
        <f>G45*3%</f>
        <v>161.136</v>
      </c>
      <c r="N45" s="90">
        <f t="shared" si="7"/>
        <v>691.17599999999993</v>
      </c>
      <c r="O45" s="93">
        <f t="shared" si="8"/>
        <v>4680.0239999999994</v>
      </c>
      <c r="P45" s="89"/>
    </row>
    <row r="46" spans="1:16" ht="70.7" customHeight="1" x14ac:dyDescent="0.25">
      <c r="A46" s="203"/>
      <c r="B46" s="192"/>
      <c r="C46" s="65" t="s">
        <v>114</v>
      </c>
      <c r="D46" s="65" t="s">
        <v>249</v>
      </c>
      <c r="E46" s="91">
        <v>174.01</v>
      </c>
      <c r="F46" s="92">
        <v>15</v>
      </c>
      <c r="G46" s="96">
        <f t="shared" si="5"/>
        <v>2610.1499999999996</v>
      </c>
      <c r="H46" s="89"/>
      <c r="I46" s="90">
        <f t="shared" si="6"/>
        <v>2610.1499999999996</v>
      </c>
      <c r="J46" s="90">
        <v>2.23</v>
      </c>
      <c r="K46" s="90">
        <f>G46*1.1875%</f>
        <v>30.995531249999996</v>
      </c>
      <c r="L46" s="90">
        <f>G46*1%</f>
        <v>26.101499999999998</v>
      </c>
      <c r="M46" s="89"/>
      <c r="N46" s="90">
        <f t="shared" si="7"/>
        <v>59.32703124999999</v>
      </c>
      <c r="O46" s="90">
        <f t="shared" si="8"/>
        <v>2550.8229687499997</v>
      </c>
      <c r="P46" s="89"/>
    </row>
    <row r="47" spans="1:16" ht="70.7" customHeight="1" x14ac:dyDescent="0.25">
      <c r="A47" s="203"/>
      <c r="B47" s="149" t="s">
        <v>62</v>
      </c>
      <c r="C47" s="65" t="s">
        <v>63</v>
      </c>
      <c r="D47" s="65" t="s">
        <v>64</v>
      </c>
      <c r="E47" s="91">
        <v>400</v>
      </c>
      <c r="F47" s="92">
        <v>15</v>
      </c>
      <c r="G47" s="96">
        <f t="shared" si="5"/>
        <v>6000</v>
      </c>
      <c r="H47" s="89"/>
      <c r="I47" s="90">
        <f t="shared" si="6"/>
        <v>6000</v>
      </c>
      <c r="J47" s="90">
        <v>643.42999999999995</v>
      </c>
      <c r="K47" s="89"/>
      <c r="L47" s="89"/>
      <c r="M47" s="90">
        <f>G47*3%</f>
        <v>180</v>
      </c>
      <c r="N47" s="90">
        <f t="shared" si="7"/>
        <v>823.43</v>
      </c>
      <c r="O47" s="90">
        <f t="shared" si="8"/>
        <v>5176.57</v>
      </c>
      <c r="P47" s="89"/>
    </row>
    <row r="48" spans="1:16" ht="70.7" customHeight="1" x14ac:dyDescent="0.25">
      <c r="A48" s="203"/>
      <c r="B48" s="190" t="s">
        <v>65</v>
      </c>
      <c r="C48" s="65" t="s">
        <v>66</v>
      </c>
      <c r="D48" s="65" t="s">
        <v>67</v>
      </c>
      <c r="E48" s="91">
        <v>358.8</v>
      </c>
      <c r="F48" s="92">
        <v>15</v>
      </c>
      <c r="G48" s="96">
        <f t="shared" si="5"/>
        <v>5382</v>
      </c>
      <c r="H48" s="89"/>
      <c r="I48" s="90">
        <f t="shared" si="6"/>
        <v>5382</v>
      </c>
      <c r="J48" s="90">
        <v>530.04</v>
      </c>
      <c r="K48" s="89"/>
      <c r="L48" s="89"/>
      <c r="M48" s="90">
        <f>G48*3%</f>
        <v>161.46</v>
      </c>
      <c r="N48" s="90">
        <f t="shared" si="7"/>
        <v>691.5</v>
      </c>
      <c r="O48" s="90">
        <f t="shared" si="8"/>
        <v>4690.5</v>
      </c>
      <c r="P48" s="89"/>
    </row>
    <row r="49" spans="1:16" ht="70.7" customHeight="1" x14ac:dyDescent="0.25">
      <c r="A49" s="203"/>
      <c r="B49" s="191"/>
      <c r="C49" s="65" t="s">
        <v>68</v>
      </c>
      <c r="D49" s="65" t="s">
        <v>70</v>
      </c>
      <c r="E49" s="91">
        <v>290</v>
      </c>
      <c r="F49" s="92">
        <v>15</v>
      </c>
      <c r="G49" s="96">
        <f t="shared" si="5"/>
        <v>4350</v>
      </c>
      <c r="H49" s="89"/>
      <c r="I49" s="90">
        <f t="shared" si="6"/>
        <v>4350</v>
      </c>
      <c r="J49" s="90">
        <v>356.58</v>
      </c>
      <c r="K49" s="90">
        <f>G49*1.1875%</f>
        <v>51.65625</v>
      </c>
      <c r="L49" s="90">
        <f>G49*1%</f>
        <v>43.5</v>
      </c>
      <c r="M49" s="89"/>
      <c r="N49" s="90">
        <f t="shared" si="7"/>
        <v>451.73624999999998</v>
      </c>
      <c r="O49" s="90">
        <f t="shared" si="8"/>
        <v>3898.2637500000001</v>
      </c>
      <c r="P49" s="89"/>
    </row>
    <row r="50" spans="1:16" ht="70.7" customHeight="1" x14ac:dyDescent="0.25">
      <c r="A50" s="203"/>
      <c r="B50" s="191"/>
      <c r="C50" s="65" t="s">
        <v>69</v>
      </c>
      <c r="D50" s="65" t="s">
        <v>71</v>
      </c>
      <c r="E50" s="91">
        <v>258.20999999999998</v>
      </c>
      <c r="F50" s="92">
        <v>15</v>
      </c>
      <c r="G50" s="96">
        <f t="shared" si="5"/>
        <v>3873.1499999999996</v>
      </c>
      <c r="H50" s="89"/>
      <c r="I50" s="90">
        <f t="shared" si="6"/>
        <v>3873.1499999999996</v>
      </c>
      <c r="J50" s="90">
        <v>300</v>
      </c>
      <c r="K50" s="90">
        <f>G50*1.1875%</f>
        <v>45.993656249999994</v>
      </c>
      <c r="L50" s="90">
        <f>G50*1%</f>
        <v>38.731499999999997</v>
      </c>
      <c r="M50" s="89"/>
      <c r="N50" s="90">
        <f t="shared" si="7"/>
        <v>384.72515625</v>
      </c>
      <c r="O50" s="90">
        <f t="shared" si="8"/>
        <v>3488.4248437499996</v>
      </c>
      <c r="P50" s="89"/>
    </row>
    <row r="51" spans="1:16" ht="70.7" customHeight="1" thickBot="1" x14ac:dyDescent="0.3">
      <c r="A51" s="204"/>
      <c r="B51" s="192"/>
      <c r="C51" s="65" t="s">
        <v>82</v>
      </c>
      <c r="D51" s="65" t="s">
        <v>325</v>
      </c>
      <c r="E51" s="91">
        <v>211.27</v>
      </c>
      <c r="F51" s="92">
        <v>15</v>
      </c>
      <c r="G51" s="96">
        <f t="shared" si="5"/>
        <v>3169.05</v>
      </c>
      <c r="H51" s="89"/>
      <c r="I51" s="90">
        <f t="shared" si="6"/>
        <v>3169.05</v>
      </c>
      <c r="J51" s="90">
        <v>98.29</v>
      </c>
      <c r="K51" s="89"/>
      <c r="L51" s="89"/>
      <c r="M51" s="89"/>
      <c r="N51" s="90">
        <f t="shared" si="7"/>
        <v>98.29</v>
      </c>
      <c r="O51" s="90">
        <f t="shared" si="8"/>
        <v>3070.76</v>
      </c>
      <c r="P51" s="89"/>
    </row>
    <row r="52" spans="1:16" ht="70.7" customHeight="1" x14ac:dyDescent="0.25">
      <c r="A52" s="202" t="s">
        <v>54</v>
      </c>
      <c r="B52" s="162" t="s">
        <v>72</v>
      </c>
      <c r="C52" s="65" t="s">
        <v>66</v>
      </c>
      <c r="D52" s="65" t="s">
        <v>480</v>
      </c>
      <c r="E52" s="91">
        <v>400</v>
      </c>
      <c r="F52" s="92">
        <v>15</v>
      </c>
      <c r="G52" s="96">
        <f t="shared" si="5"/>
        <v>6000</v>
      </c>
      <c r="H52" s="89"/>
      <c r="I52" s="90">
        <f t="shared" si="6"/>
        <v>6000</v>
      </c>
      <c r="J52" s="90">
        <v>643.42999999999995</v>
      </c>
      <c r="K52" s="89"/>
      <c r="L52" s="89"/>
      <c r="M52" s="90">
        <f>G52*3%</f>
        <v>180</v>
      </c>
      <c r="N52" s="90">
        <f t="shared" si="7"/>
        <v>823.43</v>
      </c>
      <c r="O52" s="90">
        <f t="shared" si="8"/>
        <v>5176.57</v>
      </c>
      <c r="P52" s="89"/>
    </row>
    <row r="53" spans="1:16" ht="70.7" customHeight="1" x14ac:dyDescent="0.25">
      <c r="A53" s="203"/>
      <c r="B53" s="163"/>
      <c r="C53" s="65" t="s">
        <v>73</v>
      </c>
      <c r="D53" s="65" t="s">
        <v>74</v>
      </c>
      <c r="E53" s="91">
        <v>358.8</v>
      </c>
      <c r="F53" s="92">
        <v>15</v>
      </c>
      <c r="G53" s="96">
        <f t="shared" si="5"/>
        <v>5382</v>
      </c>
      <c r="H53" s="89"/>
      <c r="I53" s="90">
        <f t="shared" si="6"/>
        <v>5382</v>
      </c>
      <c r="J53" s="90">
        <v>530.04</v>
      </c>
      <c r="K53" s="89"/>
      <c r="L53" s="89"/>
      <c r="M53" s="90">
        <f>G53*3%</f>
        <v>161.46</v>
      </c>
      <c r="N53" s="90">
        <f t="shared" ref="N53:N84" si="9">J53+K53+L53+M53</f>
        <v>691.5</v>
      </c>
      <c r="O53" s="90">
        <f t="shared" si="8"/>
        <v>4690.5</v>
      </c>
      <c r="P53" s="89"/>
    </row>
    <row r="54" spans="1:16" ht="70.7" customHeight="1" x14ac:dyDescent="0.25">
      <c r="A54" s="203"/>
      <c r="B54" s="163"/>
      <c r="C54" s="65" t="s">
        <v>503</v>
      </c>
      <c r="D54" s="65" t="s">
        <v>75</v>
      </c>
      <c r="E54" s="91">
        <v>320</v>
      </c>
      <c r="F54" s="92">
        <v>15</v>
      </c>
      <c r="G54" s="96">
        <f t="shared" si="5"/>
        <v>4800</v>
      </c>
      <c r="H54" s="89"/>
      <c r="I54" s="90">
        <f t="shared" si="6"/>
        <v>4800</v>
      </c>
      <c r="J54" s="90">
        <v>428.58</v>
      </c>
      <c r="K54" s="97">
        <f>G54*1.1875%</f>
        <v>57</v>
      </c>
      <c r="L54" s="90">
        <f>G54*1%</f>
        <v>48</v>
      </c>
      <c r="M54" s="89"/>
      <c r="N54" s="90">
        <f t="shared" si="9"/>
        <v>533.57999999999993</v>
      </c>
      <c r="O54" s="90">
        <f t="shared" si="8"/>
        <v>4266.42</v>
      </c>
      <c r="P54" s="89"/>
    </row>
    <row r="55" spans="1:16" ht="70.7" customHeight="1" x14ac:dyDescent="0.25">
      <c r="A55" s="203"/>
      <c r="B55" s="164"/>
      <c r="C55" s="65" t="s">
        <v>504</v>
      </c>
      <c r="D55" s="65" t="s">
        <v>257</v>
      </c>
      <c r="E55" s="91">
        <v>280</v>
      </c>
      <c r="F55" s="92">
        <v>15</v>
      </c>
      <c r="G55" s="96">
        <f t="shared" si="5"/>
        <v>4200</v>
      </c>
      <c r="H55" s="89"/>
      <c r="I55" s="90">
        <f t="shared" si="6"/>
        <v>4200</v>
      </c>
      <c r="J55" s="90">
        <v>335.56</v>
      </c>
      <c r="K55" s="89"/>
      <c r="L55" s="89"/>
      <c r="M55" s="89"/>
      <c r="N55" s="90">
        <f t="shared" si="9"/>
        <v>335.56</v>
      </c>
      <c r="O55" s="90">
        <f t="shared" si="8"/>
        <v>3864.44</v>
      </c>
      <c r="P55" s="89"/>
    </row>
    <row r="56" spans="1:16" ht="70.7" customHeight="1" x14ac:dyDescent="0.25">
      <c r="A56" s="203"/>
      <c r="B56" s="190" t="s">
        <v>266</v>
      </c>
      <c r="C56" s="65" t="s">
        <v>267</v>
      </c>
      <c r="D56" s="65" t="s">
        <v>258</v>
      </c>
      <c r="E56" s="91">
        <v>164.98</v>
      </c>
      <c r="F56" s="92">
        <v>15</v>
      </c>
      <c r="G56" s="96">
        <f t="shared" si="5"/>
        <v>2474.6999999999998</v>
      </c>
      <c r="H56" s="89">
        <v>12.5</v>
      </c>
      <c r="I56" s="90">
        <f t="shared" si="6"/>
        <v>2487.1999999999998</v>
      </c>
      <c r="J56" s="90"/>
      <c r="K56" s="89"/>
      <c r="L56" s="89"/>
      <c r="M56" s="89"/>
      <c r="N56" s="90">
        <f t="shared" si="9"/>
        <v>0</v>
      </c>
      <c r="O56" s="93">
        <f t="shared" si="8"/>
        <v>2487.1999999999998</v>
      </c>
      <c r="P56" s="89"/>
    </row>
    <row r="57" spans="1:16" ht="70.7" customHeight="1" x14ac:dyDescent="0.25">
      <c r="A57" s="203"/>
      <c r="B57" s="191"/>
      <c r="C57" s="65" t="s">
        <v>262</v>
      </c>
      <c r="D57" s="65" t="s">
        <v>259</v>
      </c>
      <c r="E57" s="91">
        <v>108.16</v>
      </c>
      <c r="F57" s="92">
        <v>15</v>
      </c>
      <c r="G57" s="96">
        <f t="shared" si="5"/>
        <v>1622.3999999999999</v>
      </c>
      <c r="H57" s="89">
        <v>109.59</v>
      </c>
      <c r="I57" s="90">
        <f t="shared" si="6"/>
        <v>1731.9899999999998</v>
      </c>
      <c r="J57" s="90"/>
      <c r="K57" s="89"/>
      <c r="L57" s="89"/>
      <c r="M57" s="89"/>
      <c r="N57" s="90">
        <f t="shared" si="9"/>
        <v>0</v>
      </c>
      <c r="O57" s="93">
        <f t="shared" si="8"/>
        <v>1731.9899999999998</v>
      </c>
      <c r="P57" s="89"/>
    </row>
    <row r="58" spans="1:16" ht="70.7" customHeight="1" x14ac:dyDescent="0.25">
      <c r="A58" s="203"/>
      <c r="B58" s="191"/>
      <c r="C58" s="65" t="s">
        <v>263</v>
      </c>
      <c r="D58" s="65" t="s">
        <v>260</v>
      </c>
      <c r="E58" s="91">
        <v>100.86</v>
      </c>
      <c r="F58" s="92">
        <v>15</v>
      </c>
      <c r="G58" s="96">
        <f t="shared" si="5"/>
        <v>1512.9</v>
      </c>
      <c r="H58" s="89">
        <v>116.59</v>
      </c>
      <c r="I58" s="90">
        <f t="shared" si="6"/>
        <v>1629.49</v>
      </c>
      <c r="J58" s="90"/>
      <c r="K58" s="89"/>
      <c r="L58" s="89"/>
      <c r="M58" s="89"/>
      <c r="N58" s="90">
        <f t="shared" si="9"/>
        <v>0</v>
      </c>
      <c r="O58" s="93">
        <f t="shared" si="8"/>
        <v>1629.49</v>
      </c>
      <c r="P58" s="89"/>
    </row>
    <row r="59" spans="1:16" ht="70.7" customHeight="1" x14ac:dyDescent="0.25">
      <c r="A59" s="203"/>
      <c r="B59" s="191"/>
      <c r="C59" s="65" t="s">
        <v>264</v>
      </c>
      <c r="D59" s="65" t="s">
        <v>261</v>
      </c>
      <c r="E59" s="91">
        <v>86.37</v>
      </c>
      <c r="F59" s="92">
        <v>15</v>
      </c>
      <c r="G59" s="96">
        <f t="shared" si="5"/>
        <v>1295.5500000000002</v>
      </c>
      <c r="H59" s="89">
        <v>130.5</v>
      </c>
      <c r="I59" s="90">
        <f t="shared" si="6"/>
        <v>1426.0500000000002</v>
      </c>
      <c r="J59" s="90"/>
      <c r="K59" s="89"/>
      <c r="L59" s="89"/>
      <c r="M59" s="89"/>
      <c r="N59" s="90">
        <f t="shared" si="9"/>
        <v>0</v>
      </c>
      <c r="O59" s="90">
        <f t="shared" si="8"/>
        <v>1426.0500000000002</v>
      </c>
      <c r="P59" s="89"/>
    </row>
    <row r="60" spans="1:16" ht="70.7" customHeight="1" x14ac:dyDescent="0.25">
      <c r="A60" s="203"/>
      <c r="B60" s="191"/>
      <c r="C60" s="65" t="s">
        <v>82</v>
      </c>
      <c r="D60" s="65" t="s">
        <v>280</v>
      </c>
      <c r="E60" s="91">
        <v>166</v>
      </c>
      <c r="F60" s="92">
        <v>15</v>
      </c>
      <c r="G60" s="96">
        <f t="shared" si="5"/>
        <v>2490</v>
      </c>
      <c r="H60" s="89">
        <v>10.84</v>
      </c>
      <c r="I60" s="90">
        <f t="shared" si="6"/>
        <v>2500.84</v>
      </c>
      <c r="J60" s="90"/>
      <c r="K60" s="89"/>
      <c r="L60" s="89"/>
      <c r="M60" s="89"/>
      <c r="N60" s="90">
        <f t="shared" si="9"/>
        <v>0</v>
      </c>
      <c r="O60" s="93">
        <f t="shared" si="8"/>
        <v>2500.84</v>
      </c>
      <c r="P60" s="89"/>
    </row>
    <row r="61" spans="1:16" ht="70.7" customHeight="1" x14ac:dyDescent="0.25">
      <c r="A61" s="203"/>
      <c r="B61" s="192"/>
      <c r="C61" s="65" t="s">
        <v>82</v>
      </c>
      <c r="D61" s="65" t="s">
        <v>281</v>
      </c>
      <c r="E61" s="91">
        <v>166</v>
      </c>
      <c r="F61" s="92">
        <v>15</v>
      </c>
      <c r="G61" s="96">
        <f t="shared" si="5"/>
        <v>2490</v>
      </c>
      <c r="H61" s="89">
        <v>10.84</v>
      </c>
      <c r="I61" s="90">
        <f t="shared" si="6"/>
        <v>2500.84</v>
      </c>
      <c r="J61" s="90"/>
      <c r="K61" s="89"/>
      <c r="L61" s="89"/>
      <c r="M61" s="89"/>
      <c r="N61" s="90">
        <f t="shared" si="9"/>
        <v>0</v>
      </c>
      <c r="O61" s="93">
        <f t="shared" si="8"/>
        <v>2500.84</v>
      </c>
      <c r="P61" s="89"/>
    </row>
    <row r="62" spans="1:16" ht="70.7" customHeight="1" x14ac:dyDescent="0.25">
      <c r="A62" s="203"/>
      <c r="B62" s="190" t="s">
        <v>268</v>
      </c>
      <c r="C62" s="65" t="s">
        <v>269</v>
      </c>
      <c r="D62" s="65" t="s">
        <v>265</v>
      </c>
      <c r="E62" s="91">
        <v>164.98</v>
      </c>
      <c r="F62" s="92">
        <v>15</v>
      </c>
      <c r="G62" s="96">
        <f t="shared" si="5"/>
        <v>2474.6999999999998</v>
      </c>
      <c r="H62" s="89">
        <v>12.5</v>
      </c>
      <c r="I62" s="90">
        <f t="shared" si="6"/>
        <v>2487.1999999999998</v>
      </c>
      <c r="J62" s="90"/>
      <c r="K62" s="89"/>
      <c r="L62" s="89"/>
      <c r="M62" s="89"/>
      <c r="N62" s="90">
        <f t="shared" si="9"/>
        <v>0</v>
      </c>
      <c r="O62" s="93">
        <f t="shared" si="8"/>
        <v>2487.1999999999998</v>
      </c>
      <c r="P62" s="89"/>
    </row>
    <row r="63" spans="1:16" ht="70.7" customHeight="1" x14ac:dyDescent="0.25">
      <c r="A63" s="203"/>
      <c r="B63" s="191"/>
      <c r="C63" s="65" t="s">
        <v>351</v>
      </c>
      <c r="D63" s="65" t="s">
        <v>270</v>
      </c>
      <c r="E63" s="91">
        <v>144.52000000000001</v>
      </c>
      <c r="F63" s="92">
        <v>15</v>
      </c>
      <c r="G63" s="96">
        <f t="shared" si="5"/>
        <v>2167.8000000000002</v>
      </c>
      <c r="H63" s="89">
        <v>48.83</v>
      </c>
      <c r="I63" s="90">
        <f t="shared" si="6"/>
        <v>2216.63</v>
      </c>
      <c r="J63" s="90"/>
      <c r="K63" s="89"/>
      <c r="L63" s="90">
        <f>G63*1%</f>
        <v>21.678000000000001</v>
      </c>
      <c r="M63" s="89"/>
      <c r="N63" s="90">
        <f t="shared" si="9"/>
        <v>21.678000000000001</v>
      </c>
      <c r="O63" s="90">
        <f t="shared" si="8"/>
        <v>2194.9520000000002</v>
      </c>
      <c r="P63" s="89"/>
    </row>
    <row r="64" spans="1:16" ht="70.7" customHeight="1" x14ac:dyDescent="0.25">
      <c r="A64" s="203"/>
      <c r="B64" s="191"/>
      <c r="C64" s="65" t="s">
        <v>272</v>
      </c>
      <c r="D64" s="65" t="s">
        <v>273</v>
      </c>
      <c r="E64" s="91">
        <v>198.78</v>
      </c>
      <c r="F64" s="92">
        <v>15</v>
      </c>
      <c r="G64" s="96">
        <f t="shared" si="5"/>
        <v>2981.7</v>
      </c>
      <c r="H64" s="89"/>
      <c r="I64" s="90">
        <f t="shared" si="6"/>
        <v>2981.7</v>
      </c>
      <c r="J64" s="90">
        <v>57.66</v>
      </c>
      <c r="K64" s="90">
        <f>G64*1.1875%</f>
        <v>35.407687500000002</v>
      </c>
      <c r="L64" s="90">
        <f>G64*1%</f>
        <v>29.817</v>
      </c>
      <c r="M64" s="89"/>
      <c r="N64" s="90">
        <f t="shared" si="9"/>
        <v>122.88468750000001</v>
      </c>
      <c r="O64" s="90">
        <f t="shared" si="8"/>
        <v>2858.8153124999999</v>
      </c>
      <c r="P64" s="89"/>
    </row>
    <row r="65" spans="1:16" ht="70.7" customHeight="1" x14ac:dyDescent="0.25">
      <c r="A65" s="203"/>
      <c r="B65" s="191"/>
      <c r="C65" s="65" t="s">
        <v>276</v>
      </c>
      <c r="D65" s="65" t="s">
        <v>277</v>
      </c>
      <c r="E65" s="91">
        <v>168.71</v>
      </c>
      <c r="F65" s="92">
        <v>15</v>
      </c>
      <c r="G65" s="96">
        <f t="shared" si="5"/>
        <v>2530.65</v>
      </c>
      <c r="H65" s="89">
        <v>6.42</v>
      </c>
      <c r="I65" s="90">
        <f t="shared" si="6"/>
        <v>2537.0700000000002</v>
      </c>
      <c r="J65" s="90"/>
      <c r="K65" s="89"/>
      <c r="L65" s="89"/>
      <c r="M65" s="89"/>
      <c r="N65" s="90">
        <f t="shared" si="9"/>
        <v>0</v>
      </c>
      <c r="O65" s="90">
        <f t="shared" si="8"/>
        <v>2537.0700000000002</v>
      </c>
      <c r="P65" s="89"/>
    </row>
    <row r="66" spans="1:16" ht="70.7" customHeight="1" x14ac:dyDescent="0.25">
      <c r="A66" s="203"/>
      <c r="B66" s="192"/>
      <c r="C66" s="98" t="s">
        <v>136</v>
      </c>
      <c r="D66" s="98" t="s">
        <v>362</v>
      </c>
      <c r="E66" s="151">
        <v>88.36</v>
      </c>
      <c r="F66" s="151">
        <v>15</v>
      </c>
      <c r="G66" s="96">
        <f t="shared" si="5"/>
        <v>1325.4</v>
      </c>
      <c r="H66" s="89">
        <v>128.59</v>
      </c>
      <c r="I66" s="90">
        <f t="shared" si="6"/>
        <v>1453.99</v>
      </c>
      <c r="J66" s="90"/>
      <c r="K66" s="89"/>
      <c r="L66" s="89"/>
      <c r="M66" s="89"/>
      <c r="N66" s="90">
        <f t="shared" si="9"/>
        <v>0</v>
      </c>
      <c r="O66" s="93">
        <f t="shared" si="8"/>
        <v>1453.99</v>
      </c>
      <c r="P66" s="89"/>
    </row>
    <row r="67" spans="1:16" ht="70.7" customHeight="1" x14ac:dyDescent="0.25">
      <c r="A67" s="203"/>
      <c r="B67" s="162" t="s">
        <v>271</v>
      </c>
      <c r="C67" s="65" t="s">
        <v>269</v>
      </c>
      <c r="D67" s="65" t="s">
        <v>479</v>
      </c>
      <c r="E67" s="91">
        <v>162.06</v>
      </c>
      <c r="F67" s="92">
        <v>15</v>
      </c>
      <c r="G67" s="96">
        <f t="shared" si="5"/>
        <v>2430.9</v>
      </c>
      <c r="H67" s="89">
        <v>17.25</v>
      </c>
      <c r="I67" s="90">
        <f t="shared" si="6"/>
        <v>2448.15</v>
      </c>
      <c r="J67" s="90"/>
      <c r="K67" s="89"/>
      <c r="L67" s="89"/>
      <c r="M67" s="89"/>
      <c r="N67" s="90">
        <f t="shared" si="9"/>
        <v>0</v>
      </c>
      <c r="O67" s="93">
        <f t="shared" si="8"/>
        <v>2448.15</v>
      </c>
      <c r="P67" s="89"/>
    </row>
    <row r="68" spans="1:16" ht="70.7" customHeight="1" thickBot="1" x14ac:dyDescent="0.3">
      <c r="A68" s="204"/>
      <c r="B68" s="164"/>
      <c r="C68" s="65" t="s">
        <v>351</v>
      </c>
      <c r="D68" s="65" t="s">
        <v>274</v>
      </c>
      <c r="E68" s="91">
        <v>144.52000000000001</v>
      </c>
      <c r="F68" s="92">
        <v>15</v>
      </c>
      <c r="G68" s="96">
        <f t="shared" si="5"/>
        <v>2167.8000000000002</v>
      </c>
      <c r="H68" s="89">
        <v>48.83</v>
      </c>
      <c r="I68" s="90">
        <f t="shared" si="6"/>
        <v>2216.63</v>
      </c>
      <c r="J68" s="90"/>
      <c r="K68" s="89"/>
      <c r="L68" s="89"/>
      <c r="M68" s="89"/>
      <c r="N68" s="90">
        <f t="shared" si="9"/>
        <v>0</v>
      </c>
      <c r="O68" s="90">
        <f t="shared" si="8"/>
        <v>2216.63</v>
      </c>
      <c r="P68" s="89"/>
    </row>
    <row r="69" spans="1:16" ht="70.7" customHeight="1" thickBot="1" x14ac:dyDescent="0.3">
      <c r="A69" s="143"/>
      <c r="B69" s="138" t="s">
        <v>271</v>
      </c>
      <c r="C69" s="65" t="s">
        <v>351</v>
      </c>
      <c r="D69" s="65" t="s">
        <v>275</v>
      </c>
      <c r="E69" s="91">
        <v>144.52000000000001</v>
      </c>
      <c r="F69" s="92">
        <v>15</v>
      </c>
      <c r="G69" s="96">
        <f t="shared" si="5"/>
        <v>2167.8000000000002</v>
      </c>
      <c r="H69" s="89">
        <v>48.83</v>
      </c>
      <c r="I69" s="90">
        <f t="shared" si="6"/>
        <v>2216.63</v>
      </c>
      <c r="J69" s="90"/>
      <c r="K69" s="89"/>
      <c r="L69" s="89"/>
      <c r="M69" s="89"/>
      <c r="N69" s="90">
        <f t="shared" si="9"/>
        <v>0</v>
      </c>
      <c r="O69" s="93">
        <f t="shared" si="8"/>
        <v>2216.63</v>
      </c>
      <c r="P69" s="89"/>
    </row>
    <row r="70" spans="1:16" ht="70.7" customHeight="1" x14ac:dyDescent="0.25">
      <c r="A70" s="216" t="s">
        <v>376</v>
      </c>
      <c r="B70" s="233" t="s">
        <v>76</v>
      </c>
      <c r="C70" s="65" t="s">
        <v>38</v>
      </c>
      <c r="D70" s="65" t="s">
        <v>77</v>
      </c>
      <c r="E70" s="91">
        <v>647.99</v>
      </c>
      <c r="F70" s="92">
        <v>15</v>
      </c>
      <c r="G70" s="91">
        <f t="shared" si="5"/>
        <v>9719.85</v>
      </c>
      <c r="H70" s="89"/>
      <c r="I70" s="90">
        <f t="shared" si="6"/>
        <v>9719.85</v>
      </c>
      <c r="J70" s="90">
        <v>1437.99</v>
      </c>
      <c r="K70" s="89"/>
      <c r="L70" s="89"/>
      <c r="M70" s="90">
        <f>G70*4%</f>
        <v>388.79400000000004</v>
      </c>
      <c r="N70" s="90">
        <f t="shared" si="9"/>
        <v>1826.7840000000001</v>
      </c>
      <c r="O70" s="90">
        <f t="shared" si="8"/>
        <v>7893.0660000000007</v>
      </c>
      <c r="P70" s="89"/>
    </row>
    <row r="71" spans="1:16" ht="70.7" customHeight="1" x14ac:dyDescent="0.25">
      <c r="A71" s="220"/>
      <c r="B71" s="234"/>
      <c r="C71" s="65" t="s">
        <v>78</v>
      </c>
      <c r="D71" s="65" t="s">
        <v>79</v>
      </c>
      <c r="E71" s="91">
        <v>423.02</v>
      </c>
      <c r="F71" s="92">
        <v>15</v>
      </c>
      <c r="G71" s="91">
        <f t="shared" si="5"/>
        <v>6345.2999999999993</v>
      </c>
      <c r="H71" s="89"/>
      <c r="I71" s="90">
        <f t="shared" si="6"/>
        <v>6345.2999999999993</v>
      </c>
      <c r="J71" s="90">
        <v>717.18</v>
      </c>
      <c r="K71" s="89"/>
      <c r="L71" s="89"/>
      <c r="M71" s="90">
        <f>G71*3%</f>
        <v>190.35899999999998</v>
      </c>
      <c r="N71" s="90">
        <f t="shared" si="9"/>
        <v>907.53899999999999</v>
      </c>
      <c r="O71" s="90">
        <f t="shared" si="8"/>
        <v>5437.7609999999995</v>
      </c>
      <c r="P71" s="89"/>
    </row>
    <row r="72" spans="1:16" ht="70.7" customHeight="1" x14ac:dyDescent="0.25">
      <c r="A72" s="220"/>
      <c r="B72" s="234"/>
      <c r="C72" s="65" t="s">
        <v>34</v>
      </c>
      <c r="D72" s="65" t="s">
        <v>84</v>
      </c>
      <c r="E72" s="91">
        <v>207.79</v>
      </c>
      <c r="F72" s="92">
        <v>15</v>
      </c>
      <c r="G72" s="91">
        <f t="shared" si="5"/>
        <v>3116.85</v>
      </c>
      <c r="H72" s="89"/>
      <c r="I72" s="90">
        <f t="shared" si="6"/>
        <v>3116.85</v>
      </c>
      <c r="J72" s="90">
        <v>92.61</v>
      </c>
      <c r="K72" s="90">
        <f>G72*1.1875%</f>
        <v>37.012593750000001</v>
      </c>
      <c r="L72" s="90">
        <f>G72*1%</f>
        <v>31.168499999999998</v>
      </c>
      <c r="M72" s="89"/>
      <c r="N72" s="90">
        <f t="shared" si="9"/>
        <v>160.79109374999999</v>
      </c>
      <c r="O72" s="90">
        <f t="shared" si="8"/>
        <v>2956.0589062499998</v>
      </c>
      <c r="P72" s="89"/>
    </row>
    <row r="73" spans="1:16" ht="70.7" customHeight="1" x14ac:dyDescent="0.25">
      <c r="A73" s="220"/>
      <c r="B73" s="234"/>
      <c r="C73" s="65" t="s">
        <v>34</v>
      </c>
      <c r="D73" s="65" t="s">
        <v>85</v>
      </c>
      <c r="E73" s="91">
        <v>207.79</v>
      </c>
      <c r="F73" s="92">
        <v>15</v>
      </c>
      <c r="G73" s="91">
        <f t="shared" si="5"/>
        <v>3116.85</v>
      </c>
      <c r="H73" s="89"/>
      <c r="I73" s="90">
        <f t="shared" si="6"/>
        <v>3116.85</v>
      </c>
      <c r="J73" s="90">
        <v>92.61</v>
      </c>
      <c r="K73" s="90">
        <f>G73*1.1875%</f>
        <v>37.012593750000001</v>
      </c>
      <c r="L73" s="90">
        <f>G73*1%</f>
        <v>31.168499999999998</v>
      </c>
      <c r="M73" s="89"/>
      <c r="N73" s="90">
        <f t="shared" si="9"/>
        <v>160.79109374999999</v>
      </c>
      <c r="O73" s="90">
        <f t="shared" si="8"/>
        <v>2956.0589062499998</v>
      </c>
      <c r="P73" s="89"/>
    </row>
    <row r="74" spans="1:16" ht="70.7" customHeight="1" x14ac:dyDescent="0.25">
      <c r="A74" s="220"/>
      <c r="B74" s="234"/>
      <c r="C74" s="65" t="s">
        <v>96</v>
      </c>
      <c r="D74" s="65" t="s">
        <v>97</v>
      </c>
      <c r="E74" s="91">
        <v>320</v>
      </c>
      <c r="F74" s="92">
        <v>15</v>
      </c>
      <c r="G74" s="91">
        <f t="shared" si="5"/>
        <v>4800</v>
      </c>
      <c r="H74" s="89"/>
      <c r="I74" s="90">
        <f t="shared" si="6"/>
        <v>4800</v>
      </c>
      <c r="J74" s="90">
        <v>428.58</v>
      </c>
      <c r="K74" s="89"/>
      <c r="L74" s="89"/>
      <c r="M74" s="90">
        <f>G74*2%</f>
        <v>96</v>
      </c>
      <c r="N74" s="90">
        <f t="shared" si="9"/>
        <v>524.57999999999993</v>
      </c>
      <c r="O74" s="90">
        <f t="shared" si="8"/>
        <v>4275.42</v>
      </c>
      <c r="P74" s="89"/>
    </row>
    <row r="75" spans="1:16" ht="70.7" customHeight="1" x14ac:dyDescent="0.25">
      <c r="A75" s="220"/>
      <c r="B75" s="234"/>
      <c r="C75" s="65" t="s">
        <v>522</v>
      </c>
      <c r="D75" s="65" t="s">
        <v>98</v>
      </c>
      <c r="E75" s="91">
        <v>320</v>
      </c>
      <c r="F75" s="92">
        <v>15</v>
      </c>
      <c r="G75" s="91">
        <f t="shared" si="5"/>
        <v>4800</v>
      </c>
      <c r="H75" s="89"/>
      <c r="I75" s="90">
        <f t="shared" si="6"/>
        <v>4800</v>
      </c>
      <c r="J75" s="90">
        <v>428.56</v>
      </c>
      <c r="K75" s="89"/>
      <c r="L75" s="89"/>
      <c r="M75" s="90">
        <f>G75*2%</f>
        <v>96</v>
      </c>
      <c r="N75" s="90">
        <f t="shared" si="9"/>
        <v>524.55999999999995</v>
      </c>
      <c r="O75" s="90">
        <f t="shared" si="8"/>
        <v>4275.4400000000005</v>
      </c>
      <c r="P75" s="89"/>
    </row>
    <row r="76" spans="1:16" ht="70.7" customHeight="1" x14ac:dyDescent="0.25">
      <c r="A76" s="220"/>
      <c r="B76" s="234"/>
      <c r="C76" s="65" t="s">
        <v>80</v>
      </c>
      <c r="D76" s="65" t="s">
        <v>81</v>
      </c>
      <c r="E76" s="91">
        <v>299.95999999999998</v>
      </c>
      <c r="F76" s="92">
        <v>15</v>
      </c>
      <c r="G76" s="91">
        <f t="shared" si="5"/>
        <v>4499.3999999999996</v>
      </c>
      <c r="H76" s="89"/>
      <c r="I76" s="90">
        <f t="shared" si="6"/>
        <v>4499.3999999999996</v>
      </c>
      <c r="J76" s="90">
        <v>380.49</v>
      </c>
      <c r="K76" s="89"/>
      <c r="L76" s="89"/>
      <c r="M76" s="89"/>
      <c r="N76" s="90">
        <f t="shared" si="9"/>
        <v>380.49</v>
      </c>
      <c r="O76" s="90">
        <f t="shared" si="8"/>
        <v>4118.91</v>
      </c>
      <c r="P76" s="89"/>
    </row>
    <row r="77" spans="1:16" ht="70.7" customHeight="1" x14ac:dyDescent="0.25">
      <c r="A77" s="220"/>
      <c r="B77" s="234"/>
      <c r="C77" s="65" t="s">
        <v>100</v>
      </c>
      <c r="D77" s="65" t="s">
        <v>83</v>
      </c>
      <c r="E77" s="91">
        <v>291.93</v>
      </c>
      <c r="F77" s="92">
        <v>15</v>
      </c>
      <c r="G77" s="91">
        <f t="shared" si="5"/>
        <v>4378.95</v>
      </c>
      <c r="H77" s="89"/>
      <c r="I77" s="90">
        <f t="shared" si="6"/>
        <v>4378.95</v>
      </c>
      <c r="J77" s="90">
        <v>361.22</v>
      </c>
      <c r="K77" s="90">
        <f>G77*1.1875%</f>
        <v>52.000031249999999</v>
      </c>
      <c r="L77" s="90">
        <f>G77*1%</f>
        <v>43.789499999999997</v>
      </c>
      <c r="M77" s="89"/>
      <c r="N77" s="90">
        <f t="shared" si="9"/>
        <v>457.00953125000001</v>
      </c>
      <c r="O77" s="90">
        <f t="shared" si="8"/>
        <v>3921.94046875</v>
      </c>
      <c r="P77" s="89"/>
    </row>
    <row r="78" spans="1:16" ht="70.7" customHeight="1" x14ac:dyDescent="0.25">
      <c r="A78" s="220"/>
      <c r="B78" s="234"/>
      <c r="C78" s="65" t="s">
        <v>101</v>
      </c>
      <c r="D78" s="65" t="s">
        <v>99</v>
      </c>
      <c r="E78" s="91">
        <v>238.67</v>
      </c>
      <c r="F78" s="92">
        <v>15</v>
      </c>
      <c r="G78" s="91">
        <f t="shared" si="5"/>
        <v>3580.0499999999997</v>
      </c>
      <c r="H78" s="89"/>
      <c r="I78" s="90">
        <f t="shared" si="6"/>
        <v>3580.0499999999997</v>
      </c>
      <c r="J78" s="90">
        <v>160.71</v>
      </c>
      <c r="K78" s="89"/>
      <c r="L78" s="89"/>
      <c r="M78" s="89"/>
      <c r="N78" s="90">
        <f t="shared" si="9"/>
        <v>160.71</v>
      </c>
      <c r="O78" s="90">
        <f t="shared" si="8"/>
        <v>3419.3399999999997</v>
      </c>
      <c r="P78" s="89"/>
    </row>
    <row r="79" spans="1:16" ht="70.7" customHeight="1" x14ac:dyDescent="0.25">
      <c r="A79" s="220"/>
      <c r="B79" s="234"/>
      <c r="C79" s="65" t="s">
        <v>406</v>
      </c>
      <c r="D79" s="65" t="s">
        <v>407</v>
      </c>
      <c r="E79" s="91">
        <v>215.63</v>
      </c>
      <c r="F79" s="92">
        <v>15</v>
      </c>
      <c r="G79" s="91">
        <f t="shared" si="5"/>
        <v>3234.45</v>
      </c>
      <c r="H79" s="102"/>
      <c r="I79" s="158">
        <f t="shared" si="6"/>
        <v>3234.45</v>
      </c>
      <c r="J79" s="158">
        <v>105.41</v>
      </c>
      <c r="K79" s="102"/>
      <c r="L79" s="102"/>
      <c r="M79" s="102"/>
      <c r="N79" s="158">
        <f t="shared" si="9"/>
        <v>105.41</v>
      </c>
      <c r="O79" s="158">
        <f t="shared" si="8"/>
        <v>3129.04</v>
      </c>
      <c r="P79" s="89"/>
    </row>
    <row r="80" spans="1:16" ht="70.7" customHeight="1" x14ac:dyDescent="0.25">
      <c r="A80" s="220"/>
      <c r="B80" s="234"/>
      <c r="C80" s="65" t="s">
        <v>406</v>
      </c>
      <c r="D80" s="65" t="s">
        <v>408</v>
      </c>
      <c r="E80" s="91">
        <v>215.63</v>
      </c>
      <c r="F80" s="92">
        <v>15</v>
      </c>
      <c r="G80" s="91">
        <f t="shared" si="5"/>
        <v>3234.45</v>
      </c>
      <c r="H80" s="89"/>
      <c r="I80" s="90">
        <f t="shared" si="6"/>
        <v>3234.45</v>
      </c>
      <c r="J80" s="90">
        <v>105.41</v>
      </c>
      <c r="K80" s="89"/>
      <c r="L80" s="89"/>
      <c r="M80" s="89"/>
      <c r="N80" s="90">
        <f t="shared" si="9"/>
        <v>105.41</v>
      </c>
      <c r="O80" s="90">
        <f t="shared" si="8"/>
        <v>3129.04</v>
      </c>
      <c r="P80" s="89"/>
    </row>
    <row r="81" spans="1:16" ht="70.7" customHeight="1" x14ac:dyDescent="0.25">
      <c r="A81" s="220"/>
      <c r="B81" s="234"/>
      <c r="C81" s="65" t="s">
        <v>195</v>
      </c>
      <c r="D81" s="65" t="s">
        <v>196</v>
      </c>
      <c r="E81" s="91">
        <v>275.52</v>
      </c>
      <c r="F81" s="92">
        <v>15</v>
      </c>
      <c r="G81" s="91">
        <f t="shared" si="5"/>
        <v>4132.7999999999993</v>
      </c>
      <c r="H81" s="89"/>
      <c r="I81" s="90">
        <f t="shared" si="6"/>
        <v>4132.7999999999993</v>
      </c>
      <c r="J81" s="90">
        <v>328.25</v>
      </c>
      <c r="K81" s="89"/>
      <c r="L81" s="89"/>
      <c r="M81" s="89"/>
      <c r="N81" s="90">
        <f t="shared" si="9"/>
        <v>328.25</v>
      </c>
      <c r="O81" s="90">
        <f t="shared" si="8"/>
        <v>3804.5499999999993</v>
      </c>
      <c r="P81" s="89"/>
    </row>
    <row r="82" spans="1:16" ht="70.7" customHeight="1" x14ac:dyDescent="0.25">
      <c r="A82" s="220"/>
      <c r="B82" s="234"/>
      <c r="C82" s="65" t="s">
        <v>91</v>
      </c>
      <c r="D82" s="65" t="s">
        <v>102</v>
      </c>
      <c r="E82" s="91">
        <v>248.48</v>
      </c>
      <c r="F82" s="92">
        <v>15</v>
      </c>
      <c r="G82" s="91">
        <f t="shared" si="5"/>
        <v>3727.2</v>
      </c>
      <c r="H82" s="89"/>
      <c r="I82" s="90">
        <f t="shared" si="6"/>
        <v>3727.2</v>
      </c>
      <c r="J82" s="90">
        <v>284.12</v>
      </c>
      <c r="K82" s="89"/>
      <c r="L82" s="89"/>
      <c r="M82" s="89"/>
      <c r="N82" s="90">
        <f t="shared" si="9"/>
        <v>284.12</v>
      </c>
      <c r="O82" s="90">
        <f t="shared" si="8"/>
        <v>3443.08</v>
      </c>
      <c r="P82" s="89"/>
    </row>
    <row r="83" spans="1:16" ht="70.7" customHeight="1" x14ac:dyDescent="0.25">
      <c r="A83" s="220"/>
      <c r="B83" s="234"/>
      <c r="C83" s="65" t="s">
        <v>88</v>
      </c>
      <c r="D83" s="65" t="s">
        <v>94</v>
      </c>
      <c r="E83" s="91">
        <v>275.52</v>
      </c>
      <c r="F83" s="92">
        <v>15</v>
      </c>
      <c r="G83" s="91">
        <f t="shared" si="5"/>
        <v>4132.7999999999993</v>
      </c>
      <c r="H83" s="89"/>
      <c r="I83" s="90">
        <f t="shared" si="6"/>
        <v>4132.7999999999993</v>
      </c>
      <c r="J83" s="90">
        <v>328.25</v>
      </c>
      <c r="K83" s="89"/>
      <c r="L83" s="89"/>
      <c r="M83" s="89"/>
      <c r="N83" s="90">
        <f t="shared" si="9"/>
        <v>328.25</v>
      </c>
      <c r="O83" s="90">
        <f t="shared" si="8"/>
        <v>3804.5499999999993</v>
      </c>
      <c r="P83" s="89"/>
    </row>
    <row r="84" spans="1:16" ht="70.7" customHeight="1" x14ac:dyDescent="0.25">
      <c r="A84" s="220"/>
      <c r="B84" s="234"/>
      <c r="C84" s="65" t="s">
        <v>92</v>
      </c>
      <c r="D84" s="65" t="s">
        <v>394</v>
      </c>
      <c r="E84" s="91">
        <v>198.78</v>
      </c>
      <c r="F84" s="92">
        <v>15</v>
      </c>
      <c r="G84" s="91">
        <f t="shared" si="5"/>
        <v>2981.7</v>
      </c>
      <c r="H84" s="89"/>
      <c r="I84" s="90">
        <f t="shared" si="6"/>
        <v>2981.7</v>
      </c>
      <c r="J84" s="90">
        <v>57.66</v>
      </c>
      <c r="K84" s="89"/>
      <c r="L84" s="90">
        <f>G84*1%</f>
        <v>29.817</v>
      </c>
      <c r="M84" s="89"/>
      <c r="N84" s="90">
        <f t="shared" si="9"/>
        <v>87.477000000000004</v>
      </c>
      <c r="O84" s="93">
        <f t="shared" si="8"/>
        <v>2894.223</v>
      </c>
      <c r="P84" s="89"/>
    </row>
    <row r="85" spans="1:16" ht="70.7" customHeight="1" thickBot="1" x14ac:dyDescent="0.3">
      <c r="A85" s="221"/>
      <c r="B85" s="235"/>
      <c r="C85" s="65" t="s">
        <v>93</v>
      </c>
      <c r="D85" s="65" t="s">
        <v>87</v>
      </c>
      <c r="E85" s="91">
        <v>190.67</v>
      </c>
      <c r="F85" s="92">
        <v>15</v>
      </c>
      <c r="G85" s="91">
        <f t="shared" ref="G85:G148" si="10">E85*F85</f>
        <v>2860.0499999999997</v>
      </c>
      <c r="H85" s="89"/>
      <c r="I85" s="90">
        <f t="shared" ref="I85:I148" si="11">G85+H85</f>
        <v>2860.0499999999997</v>
      </c>
      <c r="J85" s="90">
        <v>44.42</v>
      </c>
      <c r="K85" s="90">
        <f>G85*1.1875%</f>
        <v>33.963093749999999</v>
      </c>
      <c r="L85" s="89"/>
      <c r="M85" s="89"/>
      <c r="N85" s="90">
        <f t="shared" ref="N85:N116" si="12">J85+K85+L85+M85</f>
        <v>78.38309375</v>
      </c>
      <c r="O85" s="90">
        <f t="shared" ref="O85:O148" si="13">I85-N85</f>
        <v>2781.6669062499996</v>
      </c>
      <c r="P85" s="89"/>
    </row>
    <row r="86" spans="1:16" ht="70.7" customHeight="1" x14ac:dyDescent="0.25">
      <c r="A86" s="216" t="s">
        <v>376</v>
      </c>
      <c r="B86" s="233" t="s">
        <v>76</v>
      </c>
      <c r="C86" s="65" t="s">
        <v>93</v>
      </c>
      <c r="D86" s="65" t="s">
        <v>95</v>
      </c>
      <c r="E86" s="91">
        <v>190.67</v>
      </c>
      <c r="F86" s="92">
        <v>15</v>
      </c>
      <c r="G86" s="91">
        <f t="shared" si="10"/>
        <v>2860.0499999999997</v>
      </c>
      <c r="H86" s="89"/>
      <c r="I86" s="90">
        <f t="shared" si="11"/>
        <v>2860.0499999999997</v>
      </c>
      <c r="J86" s="90">
        <v>44.86</v>
      </c>
      <c r="K86" s="90">
        <f>G86*1.1875%</f>
        <v>33.963093749999999</v>
      </c>
      <c r="L86" s="89"/>
      <c r="M86" s="89"/>
      <c r="N86" s="90">
        <f t="shared" si="12"/>
        <v>78.823093749999998</v>
      </c>
      <c r="O86" s="90">
        <f t="shared" si="13"/>
        <v>2781.22690625</v>
      </c>
      <c r="P86" s="89"/>
    </row>
    <row r="87" spans="1:16" ht="70.7" customHeight="1" x14ac:dyDescent="0.25">
      <c r="A87" s="220"/>
      <c r="B87" s="234"/>
      <c r="C87" s="65" t="s">
        <v>103</v>
      </c>
      <c r="D87" s="65" t="s">
        <v>89</v>
      </c>
      <c r="E87" s="91">
        <v>173.96</v>
      </c>
      <c r="F87" s="92">
        <v>15</v>
      </c>
      <c r="G87" s="91">
        <f t="shared" si="10"/>
        <v>2609.4</v>
      </c>
      <c r="H87" s="89"/>
      <c r="I87" s="90">
        <f t="shared" si="11"/>
        <v>2609.4</v>
      </c>
      <c r="J87" s="90">
        <v>2.15</v>
      </c>
      <c r="K87" s="90">
        <f>G87*1.1875%</f>
        <v>30.986625</v>
      </c>
      <c r="L87" s="89"/>
      <c r="M87" s="89"/>
      <c r="N87" s="90">
        <f t="shared" si="12"/>
        <v>33.136625000000002</v>
      </c>
      <c r="O87" s="90">
        <f t="shared" si="13"/>
        <v>2576.263375</v>
      </c>
      <c r="P87" s="89"/>
    </row>
    <row r="88" spans="1:16" ht="70.7" customHeight="1" x14ac:dyDescent="0.25">
      <c r="A88" s="220"/>
      <c r="B88" s="234"/>
      <c r="C88" s="65" t="s">
        <v>103</v>
      </c>
      <c r="D88" s="65" t="s">
        <v>478</v>
      </c>
      <c r="E88" s="91">
        <v>173.96</v>
      </c>
      <c r="F88" s="92">
        <v>0</v>
      </c>
      <c r="G88" s="91">
        <f t="shared" si="10"/>
        <v>0</v>
      </c>
      <c r="H88" s="89"/>
      <c r="I88" s="90">
        <f t="shared" si="11"/>
        <v>0</v>
      </c>
      <c r="J88" s="90"/>
      <c r="K88" s="89"/>
      <c r="L88" s="89"/>
      <c r="M88" s="89"/>
      <c r="N88" s="90">
        <f t="shared" si="12"/>
        <v>0</v>
      </c>
      <c r="O88" s="90">
        <f t="shared" si="13"/>
        <v>0</v>
      </c>
      <c r="P88" s="89"/>
    </row>
    <row r="89" spans="1:16" ht="70.7" customHeight="1" x14ac:dyDescent="0.25">
      <c r="A89" s="220"/>
      <c r="B89" s="234"/>
      <c r="C89" s="65" t="s">
        <v>103</v>
      </c>
      <c r="D89" s="65" t="s">
        <v>478</v>
      </c>
      <c r="E89" s="91">
        <v>173.96</v>
      </c>
      <c r="F89" s="92"/>
      <c r="G89" s="91">
        <f t="shared" si="10"/>
        <v>0</v>
      </c>
      <c r="H89" s="89"/>
      <c r="I89" s="90">
        <f t="shared" si="11"/>
        <v>0</v>
      </c>
      <c r="J89" s="90"/>
      <c r="K89" s="89"/>
      <c r="L89" s="89"/>
      <c r="M89" s="89"/>
      <c r="N89" s="90">
        <f t="shared" si="12"/>
        <v>0</v>
      </c>
      <c r="O89" s="90">
        <f t="shared" si="13"/>
        <v>0</v>
      </c>
      <c r="P89" s="89"/>
    </row>
    <row r="90" spans="1:16" ht="70.7" customHeight="1" x14ac:dyDescent="0.25">
      <c r="A90" s="220"/>
      <c r="B90" s="235"/>
      <c r="C90" s="65" t="s">
        <v>449</v>
      </c>
      <c r="D90" s="65" t="s">
        <v>90</v>
      </c>
      <c r="E90" s="91">
        <v>167.48</v>
      </c>
      <c r="F90" s="92">
        <v>15</v>
      </c>
      <c r="G90" s="91">
        <f t="shared" si="10"/>
        <v>2512.1999999999998</v>
      </c>
      <c r="H90" s="89">
        <v>8.42</v>
      </c>
      <c r="I90" s="90">
        <f t="shared" si="11"/>
        <v>2520.62</v>
      </c>
      <c r="J90" s="90"/>
      <c r="K90" s="89"/>
      <c r="L90" s="90">
        <f>G90*1%</f>
        <v>25.122</v>
      </c>
      <c r="M90" s="89"/>
      <c r="N90" s="90">
        <f t="shared" si="12"/>
        <v>25.122</v>
      </c>
      <c r="O90" s="93">
        <f t="shared" si="13"/>
        <v>2495.498</v>
      </c>
      <c r="P90" s="89"/>
    </row>
    <row r="91" spans="1:16" ht="70.7" customHeight="1" x14ac:dyDescent="0.25">
      <c r="A91" s="194"/>
      <c r="B91" s="167" t="s">
        <v>104</v>
      </c>
      <c r="C91" s="151" t="s">
        <v>106</v>
      </c>
      <c r="D91" s="98" t="s">
        <v>105</v>
      </c>
      <c r="E91" s="99">
        <v>246.67</v>
      </c>
      <c r="F91" s="65">
        <v>15</v>
      </c>
      <c r="G91" s="91">
        <f t="shared" si="10"/>
        <v>3700.0499999999997</v>
      </c>
      <c r="H91" s="89"/>
      <c r="I91" s="90">
        <f t="shared" si="11"/>
        <v>3700.0499999999997</v>
      </c>
      <c r="J91" s="90">
        <v>281.16000000000003</v>
      </c>
      <c r="K91" s="89"/>
      <c r="L91" s="89"/>
      <c r="M91" s="89"/>
      <c r="N91" s="90">
        <f t="shared" si="12"/>
        <v>281.16000000000003</v>
      </c>
      <c r="O91" s="90">
        <f t="shared" si="13"/>
        <v>3418.89</v>
      </c>
      <c r="P91" s="89"/>
    </row>
    <row r="92" spans="1:16" ht="70.7" customHeight="1" x14ac:dyDescent="0.25">
      <c r="A92" s="194"/>
      <c r="B92" s="167"/>
      <c r="C92" s="151" t="s">
        <v>109</v>
      </c>
      <c r="D92" s="65" t="s">
        <v>107</v>
      </c>
      <c r="E92" s="91">
        <v>239.8</v>
      </c>
      <c r="F92" s="92">
        <v>15</v>
      </c>
      <c r="G92" s="91">
        <f t="shared" si="10"/>
        <v>3597</v>
      </c>
      <c r="H92" s="89"/>
      <c r="I92" s="90">
        <f t="shared" si="11"/>
        <v>3597</v>
      </c>
      <c r="J92" s="90">
        <v>162.55000000000001</v>
      </c>
      <c r="K92" s="90">
        <f>G92*1.1875%</f>
        <v>42.714375000000004</v>
      </c>
      <c r="L92" s="90">
        <f>G92*1%</f>
        <v>35.97</v>
      </c>
      <c r="M92" s="90"/>
      <c r="N92" s="90">
        <f t="shared" si="12"/>
        <v>241.23437500000003</v>
      </c>
      <c r="O92" s="90">
        <f t="shared" si="13"/>
        <v>3355.765625</v>
      </c>
      <c r="P92" s="89"/>
    </row>
    <row r="93" spans="1:16" ht="70.7" customHeight="1" x14ac:dyDescent="0.25">
      <c r="A93" s="194"/>
      <c r="B93" s="167"/>
      <c r="C93" s="151" t="s">
        <v>109</v>
      </c>
      <c r="D93" s="65" t="s">
        <v>108</v>
      </c>
      <c r="E93" s="91">
        <v>239.8</v>
      </c>
      <c r="F93" s="92">
        <v>15</v>
      </c>
      <c r="G93" s="91">
        <f t="shared" si="10"/>
        <v>3597</v>
      </c>
      <c r="H93" s="89"/>
      <c r="I93" s="90">
        <f t="shared" si="11"/>
        <v>3597</v>
      </c>
      <c r="J93" s="90">
        <v>162.55000000000001</v>
      </c>
      <c r="K93" s="90">
        <f>G93*1.1875%</f>
        <v>42.714375000000004</v>
      </c>
      <c r="L93" s="90">
        <f>G93*1%</f>
        <v>35.97</v>
      </c>
      <c r="M93" s="89"/>
      <c r="N93" s="90">
        <f t="shared" si="12"/>
        <v>241.23437500000003</v>
      </c>
      <c r="O93" s="90">
        <f t="shared" si="13"/>
        <v>3355.765625</v>
      </c>
      <c r="P93" s="89"/>
    </row>
    <row r="94" spans="1:16" ht="70.7" customHeight="1" x14ac:dyDescent="0.25">
      <c r="A94" s="194"/>
      <c r="B94" s="167"/>
      <c r="C94" s="151" t="s">
        <v>110</v>
      </c>
      <c r="D94" s="65" t="s">
        <v>111</v>
      </c>
      <c r="E94" s="91">
        <v>260.05</v>
      </c>
      <c r="F94" s="92">
        <v>15</v>
      </c>
      <c r="G94" s="91">
        <f t="shared" si="10"/>
        <v>3900.75</v>
      </c>
      <c r="H94" s="89"/>
      <c r="I94" s="90">
        <f t="shared" si="11"/>
        <v>3900.75</v>
      </c>
      <c r="J94" s="90">
        <v>303</v>
      </c>
      <c r="K94" s="90">
        <f>G94*1.1875%</f>
        <v>46.321406250000003</v>
      </c>
      <c r="L94" s="90">
        <f>G94*1%</f>
        <v>39.0075</v>
      </c>
      <c r="M94" s="89"/>
      <c r="N94" s="90">
        <f t="shared" si="12"/>
        <v>388.32890624999999</v>
      </c>
      <c r="O94" s="90">
        <f t="shared" si="13"/>
        <v>3512.4210937500002</v>
      </c>
      <c r="P94" s="89"/>
    </row>
    <row r="95" spans="1:16" ht="70.7" customHeight="1" x14ac:dyDescent="0.25">
      <c r="A95" s="194"/>
      <c r="B95" s="167"/>
      <c r="C95" s="151" t="s">
        <v>112</v>
      </c>
      <c r="D95" s="65" t="s">
        <v>113</v>
      </c>
      <c r="E95" s="91">
        <v>201.7</v>
      </c>
      <c r="F95" s="92">
        <v>15</v>
      </c>
      <c r="G95" s="91">
        <f t="shared" si="10"/>
        <v>3025.5</v>
      </c>
      <c r="H95" s="89"/>
      <c r="I95" s="90">
        <f t="shared" si="11"/>
        <v>3025.5</v>
      </c>
      <c r="J95" s="90">
        <v>62.42</v>
      </c>
      <c r="K95" s="90">
        <f>G95*1.1875%</f>
        <v>35.927812500000002</v>
      </c>
      <c r="L95" s="90">
        <f>G95*1%</f>
        <v>30.254999999999999</v>
      </c>
      <c r="M95" s="89"/>
      <c r="N95" s="90">
        <f t="shared" si="12"/>
        <v>128.6028125</v>
      </c>
      <c r="O95" s="90">
        <f t="shared" si="13"/>
        <v>2896.8971875000002</v>
      </c>
      <c r="P95" s="89"/>
    </row>
    <row r="96" spans="1:16" ht="70.7" customHeight="1" x14ac:dyDescent="0.25">
      <c r="A96" s="194"/>
      <c r="B96" s="167"/>
      <c r="C96" s="151" t="s">
        <v>114</v>
      </c>
      <c r="D96" s="65" t="s">
        <v>115</v>
      </c>
      <c r="E96" s="151">
        <v>173.96</v>
      </c>
      <c r="F96" s="151">
        <v>15</v>
      </c>
      <c r="G96" s="91">
        <f t="shared" si="10"/>
        <v>2609.4</v>
      </c>
      <c r="H96" s="89"/>
      <c r="I96" s="90">
        <f t="shared" si="11"/>
        <v>2609.4</v>
      </c>
      <c r="J96" s="90">
        <v>2.27</v>
      </c>
      <c r="K96" s="89"/>
      <c r="L96" s="89"/>
      <c r="M96" s="89"/>
      <c r="N96" s="90">
        <f t="shared" si="12"/>
        <v>2.27</v>
      </c>
      <c r="O96" s="90">
        <f t="shared" si="13"/>
        <v>2607.13</v>
      </c>
      <c r="P96" s="89"/>
    </row>
    <row r="97" spans="1:16" ht="70.7" customHeight="1" x14ac:dyDescent="0.25">
      <c r="A97" s="220"/>
      <c r="B97" s="210" t="s">
        <v>116</v>
      </c>
      <c r="C97" s="151" t="s">
        <v>38</v>
      </c>
      <c r="D97" s="65" t="s">
        <v>117</v>
      </c>
      <c r="E97" s="91">
        <v>400</v>
      </c>
      <c r="F97" s="92">
        <v>15</v>
      </c>
      <c r="G97" s="91">
        <f t="shared" si="10"/>
        <v>6000</v>
      </c>
      <c r="H97" s="89"/>
      <c r="I97" s="90">
        <f t="shared" si="11"/>
        <v>6000</v>
      </c>
      <c r="J97" s="90">
        <v>643.42999999999995</v>
      </c>
      <c r="K97" s="89"/>
      <c r="L97" s="89"/>
      <c r="M97" s="90">
        <f>G97*3%</f>
        <v>180</v>
      </c>
      <c r="N97" s="90">
        <f t="shared" si="12"/>
        <v>823.43</v>
      </c>
      <c r="O97" s="90">
        <f t="shared" si="13"/>
        <v>5176.57</v>
      </c>
      <c r="P97" s="89"/>
    </row>
    <row r="98" spans="1:16" ht="70.7" customHeight="1" x14ac:dyDescent="0.25">
      <c r="A98" s="220"/>
      <c r="B98" s="212"/>
      <c r="C98" s="151" t="s">
        <v>120</v>
      </c>
      <c r="D98" s="65" t="s">
        <v>121</v>
      </c>
      <c r="E98" s="91">
        <v>338.63</v>
      </c>
      <c r="F98" s="92">
        <v>15</v>
      </c>
      <c r="G98" s="91">
        <f t="shared" si="10"/>
        <v>5079.45</v>
      </c>
      <c r="H98" s="89"/>
      <c r="I98" s="90">
        <f t="shared" si="11"/>
        <v>5079.45</v>
      </c>
      <c r="J98" s="90">
        <v>475.83</v>
      </c>
      <c r="K98" s="89"/>
      <c r="L98" s="89"/>
      <c r="M98" s="89"/>
      <c r="N98" s="90">
        <f t="shared" si="12"/>
        <v>475.83</v>
      </c>
      <c r="O98" s="90">
        <f t="shared" si="13"/>
        <v>4603.62</v>
      </c>
      <c r="P98" s="89"/>
    </row>
    <row r="99" spans="1:16" ht="70.7" customHeight="1" x14ac:dyDescent="0.25">
      <c r="A99" s="220"/>
      <c r="B99" s="212"/>
      <c r="C99" s="151" t="s">
        <v>124</v>
      </c>
      <c r="D99" s="65" t="s">
        <v>125</v>
      </c>
      <c r="E99" s="91">
        <v>238.67</v>
      </c>
      <c r="F99" s="92">
        <v>15</v>
      </c>
      <c r="G99" s="91">
        <f t="shared" si="10"/>
        <v>3580.0499999999997</v>
      </c>
      <c r="H99" s="89"/>
      <c r="I99" s="90">
        <f t="shared" si="11"/>
        <v>3580.0499999999997</v>
      </c>
      <c r="J99" s="90">
        <v>160.71</v>
      </c>
      <c r="K99" s="89"/>
      <c r="L99" s="89"/>
      <c r="M99" s="89"/>
      <c r="N99" s="90">
        <f t="shared" si="12"/>
        <v>160.71</v>
      </c>
      <c r="O99" s="90">
        <f t="shared" si="13"/>
        <v>3419.3399999999997</v>
      </c>
      <c r="P99" s="89"/>
    </row>
    <row r="100" spans="1:16" ht="70.7" customHeight="1" x14ac:dyDescent="0.25">
      <c r="A100" s="220"/>
      <c r="B100" s="212"/>
      <c r="C100" s="151" t="s">
        <v>119</v>
      </c>
      <c r="D100" s="65" t="s">
        <v>118</v>
      </c>
      <c r="E100" s="151">
        <v>343.24</v>
      </c>
      <c r="F100" s="151">
        <v>15</v>
      </c>
      <c r="G100" s="91">
        <f t="shared" si="10"/>
        <v>5148.6000000000004</v>
      </c>
      <c r="H100" s="89"/>
      <c r="I100" s="90">
        <f t="shared" si="11"/>
        <v>5148.6000000000004</v>
      </c>
      <c r="J100" s="90">
        <v>488.22</v>
      </c>
      <c r="K100" s="90">
        <f>G100*1.1875%</f>
        <v>61.139625000000002</v>
      </c>
      <c r="L100" s="90">
        <f>G100*1%</f>
        <v>51.486000000000004</v>
      </c>
      <c r="M100" s="89"/>
      <c r="N100" s="90">
        <f t="shared" si="12"/>
        <v>600.84562500000004</v>
      </c>
      <c r="O100" s="90">
        <f t="shared" si="13"/>
        <v>4547.7543750000004</v>
      </c>
      <c r="P100" s="89"/>
    </row>
    <row r="101" spans="1:16" ht="70.7" customHeight="1" x14ac:dyDescent="0.25">
      <c r="A101" s="220"/>
      <c r="B101" s="212"/>
      <c r="C101" s="151" t="s">
        <v>122</v>
      </c>
      <c r="D101" s="65" t="s">
        <v>526</v>
      </c>
      <c r="E101" s="151">
        <v>207.79</v>
      </c>
      <c r="F101" s="151">
        <v>15</v>
      </c>
      <c r="G101" s="91">
        <f t="shared" si="10"/>
        <v>3116.85</v>
      </c>
      <c r="H101" s="89"/>
      <c r="I101" s="90">
        <f t="shared" si="11"/>
        <v>3116.85</v>
      </c>
      <c r="J101" s="90">
        <v>92.61</v>
      </c>
      <c r="K101" s="89"/>
      <c r="L101" s="89"/>
      <c r="M101" s="89"/>
      <c r="N101" s="90">
        <f t="shared" si="12"/>
        <v>92.61</v>
      </c>
      <c r="O101" s="93">
        <f t="shared" si="13"/>
        <v>3024.24</v>
      </c>
      <c r="P101" s="89"/>
    </row>
    <row r="102" spans="1:16" ht="70.7" customHeight="1" thickBot="1" x14ac:dyDescent="0.3">
      <c r="A102" s="221"/>
      <c r="B102" s="211"/>
      <c r="C102" s="151" t="s">
        <v>123</v>
      </c>
      <c r="D102" s="65" t="s">
        <v>474</v>
      </c>
      <c r="E102" s="151">
        <v>207.79</v>
      </c>
      <c r="F102" s="151">
        <v>15</v>
      </c>
      <c r="G102" s="91">
        <f t="shared" si="10"/>
        <v>3116.85</v>
      </c>
      <c r="H102" s="89"/>
      <c r="I102" s="90">
        <f t="shared" si="11"/>
        <v>3116.85</v>
      </c>
      <c r="J102" s="90">
        <v>92.61</v>
      </c>
      <c r="K102" s="89"/>
      <c r="L102" s="89"/>
      <c r="M102" s="89"/>
      <c r="N102" s="90">
        <f t="shared" si="12"/>
        <v>92.61</v>
      </c>
      <c r="O102" s="90">
        <f t="shared" si="13"/>
        <v>3024.24</v>
      </c>
      <c r="P102" s="89"/>
    </row>
    <row r="103" spans="1:16" ht="70.7" customHeight="1" x14ac:dyDescent="0.25">
      <c r="A103" s="216" t="s">
        <v>376</v>
      </c>
      <c r="B103" s="210" t="s">
        <v>116</v>
      </c>
      <c r="C103" s="151" t="s">
        <v>186</v>
      </c>
      <c r="D103" s="65" t="s">
        <v>185</v>
      </c>
      <c r="E103" s="151">
        <v>217.91</v>
      </c>
      <c r="F103" s="151">
        <v>15</v>
      </c>
      <c r="G103" s="91">
        <f t="shared" si="10"/>
        <v>3268.65</v>
      </c>
      <c r="H103" s="89"/>
      <c r="I103" s="90">
        <f t="shared" si="11"/>
        <v>3268.65</v>
      </c>
      <c r="J103" s="90">
        <v>109.13</v>
      </c>
      <c r="K103" s="89"/>
      <c r="L103" s="90">
        <f>G103*1%</f>
        <v>32.686500000000002</v>
      </c>
      <c r="M103" s="89"/>
      <c r="N103" s="90">
        <f t="shared" si="12"/>
        <v>141.81649999999999</v>
      </c>
      <c r="O103" s="90">
        <f t="shared" si="13"/>
        <v>3126.8335000000002</v>
      </c>
      <c r="P103" s="89"/>
    </row>
    <row r="104" spans="1:16" ht="70.7" customHeight="1" x14ac:dyDescent="0.25">
      <c r="A104" s="220"/>
      <c r="B104" s="212"/>
      <c r="C104" s="168" t="s">
        <v>187</v>
      </c>
      <c r="D104" s="65" t="s">
        <v>415</v>
      </c>
      <c r="E104" s="151">
        <v>214.05</v>
      </c>
      <c r="F104" s="151">
        <v>15</v>
      </c>
      <c r="G104" s="91">
        <f t="shared" si="10"/>
        <v>3210.75</v>
      </c>
      <c r="H104" s="89"/>
      <c r="I104" s="90">
        <f t="shared" si="11"/>
        <v>3210.75</v>
      </c>
      <c r="J104" s="90">
        <v>102.83</v>
      </c>
      <c r="K104" s="90">
        <f>G104*1.1875%</f>
        <v>38.127656250000001</v>
      </c>
      <c r="L104" s="89"/>
      <c r="M104" s="89"/>
      <c r="N104" s="90">
        <f t="shared" si="12"/>
        <v>140.95765625000001</v>
      </c>
      <c r="O104" s="90">
        <f t="shared" si="13"/>
        <v>3069.7923437499999</v>
      </c>
      <c r="P104" s="89"/>
    </row>
    <row r="105" spans="1:16" ht="70.7" customHeight="1" x14ac:dyDescent="0.25">
      <c r="A105" s="220"/>
      <c r="B105" s="211"/>
      <c r="C105" s="168"/>
      <c r="D105" s="65" t="s">
        <v>188</v>
      </c>
      <c r="E105" s="151">
        <v>214.05</v>
      </c>
      <c r="F105" s="151">
        <v>15</v>
      </c>
      <c r="G105" s="91">
        <f t="shared" si="10"/>
        <v>3210.75</v>
      </c>
      <c r="H105" s="89"/>
      <c r="I105" s="90">
        <f t="shared" si="11"/>
        <v>3210.75</v>
      </c>
      <c r="J105" s="90">
        <v>102.83</v>
      </c>
      <c r="K105" s="90">
        <f>G105*1.1875%</f>
        <v>38.127656250000001</v>
      </c>
      <c r="L105" s="90">
        <f>G105*1%</f>
        <v>32.107500000000002</v>
      </c>
      <c r="M105" s="89"/>
      <c r="N105" s="90">
        <f t="shared" si="12"/>
        <v>173.06515625000003</v>
      </c>
      <c r="O105" s="90">
        <f t="shared" si="13"/>
        <v>3037.6848437499998</v>
      </c>
      <c r="P105" s="89"/>
    </row>
    <row r="106" spans="1:16" ht="70.7" customHeight="1" x14ac:dyDescent="0.25">
      <c r="A106" s="194"/>
      <c r="B106" s="162" t="s">
        <v>126</v>
      </c>
      <c r="C106" s="151" t="s">
        <v>127</v>
      </c>
      <c r="D106" s="65" t="s">
        <v>466</v>
      </c>
      <c r="E106" s="151">
        <v>423.02</v>
      </c>
      <c r="F106" s="151">
        <v>15</v>
      </c>
      <c r="G106" s="91">
        <f t="shared" si="10"/>
        <v>6345.2999999999993</v>
      </c>
      <c r="H106" s="89"/>
      <c r="I106" s="90">
        <f t="shared" si="11"/>
        <v>6345.2999999999993</v>
      </c>
      <c r="J106" s="90">
        <v>717.18</v>
      </c>
      <c r="K106" s="89"/>
      <c r="L106" s="89"/>
      <c r="M106" s="90">
        <f>G106*3%</f>
        <v>190.35899999999998</v>
      </c>
      <c r="N106" s="90">
        <f t="shared" si="12"/>
        <v>907.53899999999999</v>
      </c>
      <c r="O106" s="90">
        <f t="shared" si="13"/>
        <v>5437.7609999999995</v>
      </c>
      <c r="P106" s="89"/>
    </row>
    <row r="107" spans="1:16" ht="70.7" customHeight="1" x14ac:dyDescent="0.25">
      <c r="A107" s="194"/>
      <c r="B107" s="163"/>
      <c r="C107" s="151" t="s">
        <v>377</v>
      </c>
      <c r="D107" s="65" t="s">
        <v>154</v>
      </c>
      <c r="E107" s="151">
        <v>320</v>
      </c>
      <c r="F107" s="151">
        <v>15</v>
      </c>
      <c r="G107" s="91">
        <f t="shared" si="10"/>
        <v>4800</v>
      </c>
      <c r="H107" s="89"/>
      <c r="I107" s="90">
        <f t="shared" si="11"/>
        <v>4800</v>
      </c>
      <c r="J107" s="90">
        <v>428.58</v>
      </c>
      <c r="K107" s="89"/>
      <c r="L107" s="89"/>
      <c r="M107" s="90">
        <f>G107*2%</f>
        <v>96</v>
      </c>
      <c r="N107" s="90">
        <f t="shared" si="12"/>
        <v>524.57999999999993</v>
      </c>
      <c r="O107" s="90">
        <f t="shared" si="13"/>
        <v>4275.42</v>
      </c>
      <c r="P107" s="89"/>
    </row>
    <row r="108" spans="1:16" ht="70.7" customHeight="1" x14ac:dyDescent="0.25">
      <c r="A108" s="194"/>
      <c r="B108" s="163"/>
      <c r="C108" s="151" t="s">
        <v>153</v>
      </c>
      <c r="D108" s="65" t="s">
        <v>155</v>
      </c>
      <c r="E108" s="151">
        <v>207.79</v>
      </c>
      <c r="F108" s="151">
        <v>15</v>
      </c>
      <c r="G108" s="91">
        <f t="shared" si="10"/>
        <v>3116.85</v>
      </c>
      <c r="H108" s="89"/>
      <c r="I108" s="90">
        <f t="shared" si="11"/>
        <v>3116.85</v>
      </c>
      <c r="J108" s="90">
        <v>92.61</v>
      </c>
      <c r="K108" s="89"/>
      <c r="L108" s="89"/>
      <c r="M108" s="89"/>
      <c r="N108" s="90">
        <f t="shared" si="12"/>
        <v>92.61</v>
      </c>
      <c r="O108" s="90">
        <f t="shared" si="13"/>
        <v>3024.24</v>
      </c>
      <c r="P108" s="89"/>
    </row>
    <row r="109" spans="1:16" ht="70.7" customHeight="1" x14ac:dyDescent="0.25">
      <c r="A109" s="194"/>
      <c r="B109" s="164"/>
      <c r="C109" s="151" t="s">
        <v>521</v>
      </c>
      <c r="D109" s="65" t="s">
        <v>373</v>
      </c>
      <c r="E109" s="151">
        <v>238.67</v>
      </c>
      <c r="F109" s="151">
        <v>15</v>
      </c>
      <c r="G109" s="91">
        <f t="shared" si="10"/>
        <v>3580.0499999999997</v>
      </c>
      <c r="H109" s="89"/>
      <c r="I109" s="90">
        <f t="shared" si="11"/>
        <v>3580.0499999999997</v>
      </c>
      <c r="J109" s="90">
        <v>160.71</v>
      </c>
      <c r="K109" s="89"/>
      <c r="L109" s="89"/>
      <c r="M109" s="89"/>
      <c r="N109" s="90">
        <f t="shared" si="12"/>
        <v>160.71</v>
      </c>
      <c r="O109" s="93">
        <f t="shared" si="13"/>
        <v>3419.3399999999997</v>
      </c>
      <c r="P109" s="89"/>
    </row>
    <row r="110" spans="1:16" ht="70.7" customHeight="1" x14ac:dyDescent="0.25">
      <c r="A110" s="194"/>
      <c r="B110" s="167" t="s">
        <v>128</v>
      </c>
      <c r="C110" s="151" t="s">
        <v>38</v>
      </c>
      <c r="D110" s="65" t="s">
        <v>129</v>
      </c>
      <c r="E110" s="151">
        <v>358.8</v>
      </c>
      <c r="F110" s="151">
        <v>15</v>
      </c>
      <c r="G110" s="91">
        <f t="shared" si="10"/>
        <v>5382</v>
      </c>
      <c r="H110" s="89"/>
      <c r="I110" s="90">
        <f t="shared" si="11"/>
        <v>5382</v>
      </c>
      <c r="J110" s="90">
        <v>530.04</v>
      </c>
      <c r="K110" s="89"/>
      <c r="L110" s="89"/>
      <c r="M110" s="90">
        <f>G110*3%</f>
        <v>161.46</v>
      </c>
      <c r="N110" s="90">
        <f t="shared" si="12"/>
        <v>691.5</v>
      </c>
      <c r="O110" s="90">
        <f t="shared" si="13"/>
        <v>4690.5</v>
      </c>
      <c r="P110" s="89"/>
    </row>
    <row r="111" spans="1:16" ht="70.7" customHeight="1" x14ac:dyDescent="0.25">
      <c r="A111" s="194"/>
      <c r="B111" s="167"/>
      <c r="C111" s="151" t="s">
        <v>131</v>
      </c>
      <c r="D111" s="65" t="s">
        <v>447</v>
      </c>
      <c r="E111" s="151">
        <v>207.79</v>
      </c>
      <c r="F111" s="151">
        <v>15</v>
      </c>
      <c r="G111" s="91">
        <f t="shared" si="10"/>
        <v>3116.85</v>
      </c>
      <c r="H111" s="89"/>
      <c r="I111" s="90">
        <f t="shared" si="11"/>
        <v>3116.85</v>
      </c>
      <c r="J111" s="90">
        <v>92.61</v>
      </c>
      <c r="K111" s="89"/>
      <c r="L111" s="89"/>
      <c r="M111" s="89"/>
      <c r="N111" s="90">
        <f t="shared" si="12"/>
        <v>92.61</v>
      </c>
      <c r="O111" s="90">
        <f t="shared" si="13"/>
        <v>3024.24</v>
      </c>
      <c r="P111" s="89"/>
    </row>
    <row r="112" spans="1:16" ht="70.7" customHeight="1" x14ac:dyDescent="0.25">
      <c r="A112" s="194"/>
      <c r="B112" s="167"/>
      <c r="C112" s="151" t="s">
        <v>131</v>
      </c>
      <c r="D112" s="65" t="s">
        <v>130</v>
      </c>
      <c r="E112" s="151">
        <v>207.79</v>
      </c>
      <c r="F112" s="151">
        <v>15</v>
      </c>
      <c r="G112" s="91">
        <f t="shared" si="10"/>
        <v>3116.85</v>
      </c>
      <c r="H112" s="89"/>
      <c r="I112" s="90">
        <f t="shared" si="11"/>
        <v>3116.85</v>
      </c>
      <c r="J112" s="90">
        <v>92.61</v>
      </c>
      <c r="K112" s="89"/>
      <c r="L112" s="89"/>
      <c r="M112" s="89"/>
      <c r="N112" s="90">
        <f t="shared" si="12"/>
        <v>92.61</v>
      </c>
      <c r="O112" s="90">
        <f t="shared" si="13"/>
        <v>3024.24</v>
      </c>
      <c r="P112" s="89"/>
    </row>
    <row r="113" spans="1:16" ht="70.7" customHeight="1" x14ac:dyDescent="0.25">
      <c r="A113" s="194"/>
      <c r="B113" s="167"/>
      <c r="C113" s="151" t="s">
        <v>520</v>
      </c>
      <c r="D113" s="65" t="s">
        <v>135</v>
      </c>
      <c r="E113" s="151">
        <v>207.79</v>
      </c>
      <c r="F113" s="151">
        <v>15</v>
      </c>
      <c r="G113" s="91">
        <f t="shared" si="10"/>
        <v>3116.85</v>
      </c>
      <c r="H113" s="89"/>
      <c r="I113" s="90">
        <f t="shared" si="11"/>
        <v>3116.85</v>
      </c>
      <c r="J113" s="90">
        <v>92.61</v>
      </c>
      <c r="K113" s="90">
        <f>G113*1.1875%</f>
        <v>37.012593750000001</v>
      </c>
      <c r="L113" s="90">
        <f>G113*1%</f>
        <v>31.168499999999998</v>
      </c>
      <c r="M113" s="89"/>
      <c r="N113" s="90">
        <f t="shared" si="12"/>
        <v>160.79109374999999</v>
      </c>
      <c r="O113" s="90">
        <f t="shared" si="13"/>
        <v>2956.0589062499998</v>
      </c>
      <c r="P113" s="89"/>
    </row>
    <row r="114" spans="1:16" ht="70.7" customHeight="1" x14ac:dyDescent="0.25">
      <c r="A114" s="194"/>
      <c r="B114" s="167"/>
      <c r="C114" s="151" t="s">
        <v>519</v>
      </c>
      <c r="D114" s="65" t="s">
        <v>132</v>
      </c>
      <c r="E114" s="151">
        <v>207.79</v>
      </c>
      <c r="F114" s="151">
        <v>15</v>
      </c>
      <c r="G114" s="91">
        <f t="shared" si="10"/>
        <v>3116.85</v>
      </c>
      <c r="H114" s="89"/>
      <c r="I114" s="90">
        <f t="shared" si="11"/>
        <v>3116.85</v>
      </c>
      <c r="J114" s="90">
        <v>92.61</v>
      </c>
      <c r="K114" s="89"/>
      <c r="L114" s="89"/>
      <c r="M114" s="89"/>
      <c r="N114" s="90">
        <f t="shared" si="12"/>
        <v>92.61</v>
      </c>
      <c r="O114" s="90">
        <f t="shared" si="13"/>
        <v>3024.24</v>
      </c>
      <c r="P114" s="89"/>
    </row>
    <row r="115" spans="1:16" ht="70.7" customHeight="1" x14ac:dyDescent="0.25">
      <c r="A115" s="194"/>
      <c r="B115" s="167"/>
      <c r="C115" s="151" t="s">
        <v>133</v>
      </c>
      <c r="D115" s="65" t="s">
        <v>134</v>
      </c>
      <c r="E115" s="151">
        <v>183.86</v>
      </c>
      <c r="F115" s="151">
        <v>15</v>
      </c>
      <c r="G115" s="91">
        <f t="shared" si="10"/>
        <v>2757.9</v>
      </c>
      <c r="H115" s="89"/>
      <c r="I115" s="90">
        <f t="shared" si="11"/>
        <v>2757.9</v>
      </c>
      <c r="J115" s="90">
        <v>33.31</v>
      </c>
      <c r="K115" s="89"/>
      <c r="L115" s="89"/>
      <c r="M115" s="89"/>
      <c r="N115" s="90">
        <f t="shared" si="12"/>
        <v>33.31</v>
      </c>
      <c r="O115" s="90">
        <f t="shared" si="13"/>
        <v>2724.59</v>
      </c>
      <c r="P115" s="89"/>
    </row>
    <row r="116" spans="1:16" ht="70.7" customHeight="1" x14ac:dyDescent="0.25">
      <c r="A116" s="194"/>
      <c r="B116" s="167"/>
      <c r="C116" s="151" t="s">
        <v>136</v>
      </c>
      <c r="D116" s="65" t="s">
        <v>137</v>
      </c>
      <c r="E116" s="151">
        <v>180.72</v>
      </c>
      <c r="F116" s="151">
        <v>15</v>
      </c>
      <c r="G116" s="91">
        <f t="shared" si="10"/>
        <v>2710.8</v>
      </c>
      <c r="H116" s="89"/>
      <c r="I116" s="90">
        <f t="shared" si="11"/>
        <v>2710.8</v>
      </c>
      <c r="J116" s="90">
        <v>28.18</v>
      </c>
      <c r="K116" s="89"/>
      <c r="L116" s="90">
        <f>G116*1%</f>
        <v>27.108000000000004</v>
      </c>
      <c r="M116" s="89"/>
      <c r="N116" s="90">
        <f t="shared" si="12"/>
        <v>55.288000000000004</v>
      </c>
      <c r="O116" s="90">
        <f t="shared" si="13"/>
        <v>2655.5120000000002</v>
      </c>
      <c r="P116" s="89"/>
    </row>
    <row r="117" spans="1:16" ht="70.7" customHeight="1" x14ac:dyDescent="0.25">
      <c r="A117" s="194"/>
      <c r="B117" s="167"/>
      <c r="C117" s="151" t="s">
        <v>138</v>
      </c>
      <c r="D117" s="65" t="s">
        <v>139</v>
      </c>
      <c r="E117" s="66">
        <v>172.91</v>
      </c>
      <c r="F117" s="151">
        <v>15</v>
      </c>
      <c r="G117" s="91">
        <f t="shared" si="10"/>
        <v>2593.65</v>
      </c>
      <c r="H117" s="89"/>
      <c r="I117" s="90">
        <f t="shared" si="11"/>
        <v>2593.65</v>
      </c>
      <c r="J117" s="90">
        <v>0.44</v>
      </c>
      <c r="K117" s="89"/>
      <c r="L117" s="89"/>
      <c r="M117" s="89"/>
      <c r="N117" s="90">
        <f t="shared" ref="N117:N148" si="14">J117+K117+L117+M117</f>
        <v>0.44</v>
      </c>
      <c r="O117" s="90">
        <f t="shared" si="13"/>
        <v>2593.21</v>
      </c>
      <c r="P117" s="89"/>
    </row>
    <row r="118" spans="1:16" ht="70.7" customHeight="1" x14ac:dyDescent="0.25">
      <c r="A118" s="220"/>
      <c r="B118" s="210" t="s">
        <v>140</v>
      </c>
      <c r="C118" s="151" t="s">
        <v>141</v>
      </c>
      <c r="D118" s="65" t="s">
        <v>142</v>
      </c>
      <c r="E118" s="151">
        <v>299.95999999999998</v>
      </c>
      <c r="F118" s="151">
        <v>15</v>
      </c>
      <c r="G118" s="91">
        <f t="shared" si="10"/>
        <v>4499.3999999999996</v>
      </c>
      <c r="H118" s="89"/>
      <c r="I118" s="90">
        <f t="shared" si="11"/>
        <v>4499.3999999999996</v>
      </c>
      <c r="J118" s="90">
        <v>380.49</v>
      </c>
      <c r="K118" s="89"/>
      <c r="L118" s="89"/>
      <c r="M118" s="90">
        <f>G118*2%</f>
        <v>89.988</v>
      </c>
      <c r="N118" s="90">
        <f t="shared" si="14"/>
        <v>470.47800000000001</v>
      </c>
      <c r="O118" s="90">
        <f t="shared" si="13"/>
        <v>4028.9219999999996</v>
      </c>
      <c r="P118" s="89"/>
    </row>
    <row r="119" spans="1:16" ht="70.7" customHeight="1" thickBot="1" x14ac:dyDescent="0.3">
      <c r="A119" s="221"/>
      <c r="B119" s="211"/>
      <c r="C119" s="151" t="s">
        <v>131</v>
      </c>
      <c r="D119" s="65" t="s">
        <v>143</v>
      </c>
      <c r="E119" s="151">
        <v>207.79</v>
      </c>
      <c r="F119" s="151">
        <v>15</v>
      </c>
      <c r="G119" s="91">
        <f t="shared" si="10"/>
        <v>3116.85</v>
      </c>
      <c r="H119" s="89"/>
      <c r="I119" s="90">
        <f t="shared" si="11"/>
        <v>3116.85</v>
      </c>
      <c r="J119" s="90">
        <v>92.61</v>
      </c>
      <c r="K119" s="89"/>
      <c r="L119" s="89"/>
      <c r="M119" s="89"/>
      <c r="N119" s="90">
        <f t="shared" si="14"/>
        <v>92.61</v>
      </c>
      <c r="O119" s="90">
        <f t="shared" si="13"/>
        <v>3024.24</v>
      </c>
      <c r="P119" s="89"/>
    </row>
    <row r="120" spans="1:16" ht="70.7" customHeight="1" x14ac:dyDescent="0.25">
      <c r="A120" s="216" t="s">
        <v>376</v>
      </c>
      <c r="B120" s="210" t="s">
        <v>140</v>
      </c>
      <c r="C120" s="151" t="s">
        <v>145</v>
      </c>
      <c r="D120" s="65" t="s">
        <v>144</v>
      </c>
      <c r="E120" s="151">
        <v>242.98</v>
      </c>
      <c r="F120" s="151">
        <v>15</v>
      </c>
      <c r="G120" s="91">
        <f t="shared" si="10"/>
        <v>3644.7</v>
      </c>
      <c r="H120" s="89"/>
      <c r="I120" s="90">
        <f t="shared" si="11"/>
        <v>3644.7</v>
      </c>
      <c r="J120" s="90">
        <v>275.14</v>
      </c>
      <c r="K120" s="89"/>
      <c r="L120" s="89"/>
      <c r="M120" s="89"/>
      <c r="N120" s="90">
        <f t="shared" si="14"/>
        <v>275.14</v>
      </c>
      <c r="O120" s="90">
        <f t="shared" si="13"/>
        <v>3369.56</v>
      </c>
      <c r="P120" s="89"/>
    </row>
    <row r="121" spans="1:16" ht="70.7" customHeight="1" x14ac:dyDescent="0.25">
      <c r="A121" s="220"/>
      <c r="B121" s="212"/>
      <c r="C121" s="151" t="s">
        <v>148</v>
      </c>
      <c r="D121" s="65" t="s">
        <v>147</v>
      </c>
      <c r="E121" s="151">
        <v>175.86</v>
      </c>
      <c r="F121" s="151">
        <v>15</v>
      </c>
      <c r="G121" s="91">
        <f t="shared" si="10"/>
        <v>2637.9</v>
      </c>
      <c r="H121" s="89"/>
      <c r="I121" s="90">
        <f t="shared" si="11"/>
        <v>2637.9</v>
      </c>
      <c r="J121" s="90">
        <v>20.25</v>
      </c>
      <c r="K121" s="90">
        <f>G121*1.1875%</f>
        <v>31.325062500000001</v>
      </c>
      <c r="L121" s="90">
        <f>G121*1%</f>
        <v>26.379000000000001</v>
      </c>
      <c r="M121" s="89"/>
      <c r="N121" s="90">
        <f t="shared" si="14"/>
        <v>77.954062500000006</v>
      </c>
      <c r="O121" s="90">
        <f t="shared" si="13"/>
        <v>2559.9459375000001</v>
      </c>
      <c r="P121" s="89"/>
    </row>
    <row r="122" spans="1:16" ht="70.7" customHeight="1" x14ac:dyDescent="0.25">
      <c r="A122" s="220"/>
      <c r="B122" s="211"/>
      <c r="C122" s="151" t="s">
        <v>149</v>
      </c>
      <c r="D122" s="65" t="s">
        <v>146</v>
      </c>
      <c r="E122" s="151">
        <v>131.66999999999999</v>
      </c>
      <c r="F122" s="151">
        <v>15</v>
      </c>
      <c r="G122" s="91">
        <f t="shared" si="10"/>
        <v>1975.0499999999997</v>
      </c>
      <c r="H122" s="89">
        <v>75.02</v>
      </c>
      <c r="I122" s="90">
        <f t="shared" si="11"/>
        <v>2050.0699999999997</v>
      </c>
      <c r="J122" s="90"/>
      <c r="K122" s="90">
        <f>G122*1.1875%</f>
        <v>23.453718749999997</v>
      </c>
      <c r="L122" s="90">
        <f>G122*1%</f>
        <v>19.750499999999999</v>
      </c>
      <c r="M122" s="89"/>
      <c r="N122" s="90">
        <f t="shared" si="14"/>
        <v>43.204218749999995</v>
      </c>
      <c r="O122" s="90">
        <f t="shared" si="13"/>
        <v>2006.8657812499996</v>
      </c>
      <c r="P122" s="89"/>
    </row>
    <row r="123" spans="1:16" ht="70.7" customHeight="1" x14ac:dyDescent="0.25">
      <c r="A123" s="194"/>
      <c r="B123" s="162" t="s">
        <v>150</v>
      </c>
      <c r="C123" s="151" t="s">
        <v>38</v>
      </c>
      <c r="D123" s="65" t="s">
        <v>151</v>
      </c>
      <c r="E123" s="151">
        <v>400</v>
      </c>
      <c r="F123" s="151">
        <v>15</v>
      </c>
      <c r="G123" s="91">
        <f t="shared" si="10"/>
        <v>6000</v>
      </c>
      <c r="H123" s="89"/>
      <c r="I123" s="90">
        <f t="shared" si="11"/>
        <v>6000</v>
      </c>
      <c r="J123" s="90">
        <v>643.42999999999995</v>
      </c>
      <c r="K123" s="89"/>
      <c r="L123" s="89"/>
      <c r="M123" s="90">
        <f>G123*3%</f>
        <v>180</v>
      </c>
      <c r="N123" s="90">
        <f t="shared" si="14"/>
        <v>823.43</v>
      </c>
      <c r="O123" s="90">
        <f t="shared" si="13"/>
        <v>5176.57</v>
      </c>
      <c r="P123" s="89"/>
    </row>
    <row r="124" spans="1:16" ht="70.7" customHeight="1" x14ac:dyDescent="0.25">
      <c r="A124" s="194"/>
      <c r="B124" s="163"/>
      <c r="C124" s="151" t="s">
        <v>159</v>
      </c>
      <c r="D124" s="65" t="s">
        <v>157</v>
      </c>
      <c r="E124" s="151">
        <v>284.97000000000003</v>
      </c>
      <c r="F124" s="151">
        <v>15</v>
      </c>
      <c r="G124" s="91">
        <f t="shared" si="10"/>
        <v>4274.55</v>
      </c>
      <c r="H124" s="89"/>
      <c r="I124" s="90">
        <f t="shared" si="11"/>
        <v>4274.55</v>
      </c>
      <c r="J124" s="90">
        <v>344.51</v>
      </c>
      <c r="K124" s="90">
        <f>G124*1.1875%</f>
        <v>50.760281250000006</v>
      </c>
      <c r="L124" s="90">
        <f>G124*1%</f>
        <v>42.7455</v>
      </c>
      <c r="M124" s="89"/>
      <c r="N124" s="90">
        <f t="shared" si="14"/>
        <v>438.01578124999997</v>
      </c>
      <c r="O124" s="93">
        <f t="shared" si="13"/>
        <v>3836.53421875</v>
      </c>
      <c r="P124" s="89"/>
    </row>
    <row r="125" spans="1:16" ht="70.7" customHeight="1" x14ac:dyDescent="0.25">
      <c r="A125" s="194"/>
      <c r="B125" s="163"/>
      <c r="C125" s="151" t="s">
        <v>159</v>
      </c>
      <c r="D125" s="65" t="s">
        <v>158</v>
      </c>
      <c r="E125" s="151">
        <v>284.97000000000003</v>
      </c>
      <c r="F125" s="151">
        <v>15</v>
      </c>
      <c r="G125" s="91">
        <f t="shared" si="10"/>
        <v>4274.55</v>
      </c>
      <c r="H125" s="89"/>
      <c r="I125" s="90">
        <f t="shared" si="11"/>
        <v>4274.55</v>
      </c>
      <c r="J125" s="90">
        <v>344.51</v>
      </c>
      <c r="K125" s="90">
        <f>G125*1.1875%</f>
        <v>50.760281250000006</v>
      </c>
      <c r="L125" s="90">
        <f>G125*1%</f>
        <v>42.7455</v>
      </c>
      <c r="M125" s="89"/>
      <c r="N125" s="90">
        <f t="shared" si="14"/>
        <v>438.01578124999997</v>
      </c>
      <c r="O125" s="90">
        <f t="shared" si="13"/>
        <v>3836.53421875</v>
      </c>
      <c r="P125" s="89"/>
    </row>
    <row r="126" spans="1:16" ht="70.7" customHeight="1" x14ac:dyDescent="0.25">
      <c r="A126" s="194"/>
      <c r="B126" s="163"/>
      <c r="C126" s="151" t="s">
        <v>160</v>
      </c>
      <c r="D126" s="65" t="s">
        <v>200</v>
      </c>
      <c r="E126" s="151">
        <v>271.06</v>
      </c>
      <c r="F126" s="151">
        <v>15</v>
      </c>
      <c r="G126" s="91">
        <f t="shared" si="10"/>
        <v>4065.9</v>
      </c>
      <c r="H126" s="89"/>
      <c r="I126" s="90">
        <f t="shared" si="11"/>
        <v>4065.9</v>
      </c>
      <c r="J126" s="90">
        <v>320.97000000000003</v>
      </c>
      <c r="K126" s="90">
        <f>G126*1.1875%</f>
        <v>48.282562500000004</v>
      </c>
      <c r="L126" s="90">
        <f>G126*1%</f>
        <v>40.658999999999999</v>
      </c>
      <c r="M126" s="89"/>
      <c r="N126" s="90">
        <f t="shared" si="14"/>
        <v>409.9115625</v>
      </c>
      <c r="O126" s="90">
        <f t="shared" si="13"/>
        <v>3655.9884375000001</v>
      </c>
      <c r="P126" s="89"/>
    </row>
    <row r="127" spans="1:16" ht="70.7" customHeight="1" x14ac:dyDescent="0.25">
      <c r="A127" s="194"/>
      <c r="B127" s="164"/>
      <c r="C127" s="151" t="s">
        <v>199</v>
      </c>
      <c r="D127" s="65" t="s">
        <v>156</v>
      </c>
      <c r="E127" s="151">
        <v>225.48</v>
      </c>
      <c r="F127" s="151">
        <v>15</v>
      </c>
      <c r="G127" s="91">
        <f t="shared" si="10"/>
        <v>3382.2</v>
      </c>
      <c r="H127" s="89"/>
      <c r="I127" s="90">
        <f t="shared" si="11"/>
        <v>3382.2</v>
      </c>
      <c r="J127" s="90">
        <v>121.48</v>
      </c>
      <c r="K127" s="90">
        <f>G127*1.1875%</f>
        <v>40.163624999999996</v>
      </c>
      <c r="L127" s="90">
        <f>G127*1%</f>
        <v>33.821999999999996</v>
      </c>
      <c r="M127" s="89"/>
      <c r="N127" s="90">
        <f t="shared" si="14"/>
        <v>195.46562499999999</v>
      </c>
      <c r="O127" s="93">
        <f t="shared" si="13"/>
        <v>3186.734375</v>
      </c>
      <c r="P127" s="89"/>
    </row>
    <row r="128" spans="1:16" ht="70.7" customHeight="1" x14ac:dyDescent="0.25">
      <c r="A128" s="194"/>
      <c r="B128" s="167" t="s">
        <v>233</v>
      </c>
      <c r="C128" s="151" t="s">
        <v>38</v>
      </c>
      <c r="D128" s="65" t="s">
        <v>161</v>
      </c>
      <c r="E128" s="151">
        <v>400</v>
      </c>
      <c r="F128" s="151">
        <v>15</v>
      </c>
      <c r="G128" s="91">
        <f t="shared" si="10"/>
        <v>6000</v>
      </c>
      <c r="H128" s="89"/>
      <c r="I128" s="90">
        <f t="shared" si="11"/>
        <v>6000</v>
      </c>
      <c r="J128" s="90">
        <v>643.42999999999995</v>
      </c>
      <c r="K128" s="89"/>
      <c r="L128" s="89"/>
      <c r="M128" s="90">
        <f>G128*3%</f>
        <v>180</v>
      </c>
      <c r="N128" s="90">
        <f t="shared" si="14"/>
        <v>823.43</v>
      </c>
      <c r="O128" s="90">
        <f t="shared" si="13"/>
        <v>5176.57</v>
      </c>
      <c r="P128" s="89"/>
    </row>
    <row r="129" spans="1:16" ht="70.7" customHeight="1" x14ac:dyDescent="0.25">
      <c r="A129" s="194"/>
      <c r="B129" s="167"/>
      <c r="C129" s="151" t="s">
        <v>381</v>
      </c>
      <c r="D129" s="65" t="s">
        <v>162</v>
      </c>
      <c r="E129" s="151">
        <v>238.67</v>
      </c>
      <c r="F129" s="151">
        <v>15</v>
      </c>
      <c r="G129" s="91">
        <f t="shared" si="10"/>
        <v>3580.0499999999997</v>
      </c>
      <c r="H129" s="89"/>
      <c r="I129" s="90">
        <f t="shared" si="11"/>
        <v>3580.0499999999997</v>
      </c>
      <c r="J129" s="90">
        <v>160.71</v>
      </c>
      <c r="K129" s="89"/>
      <c r="L129" s="89"/>
      <c r="M129" s="89"/>
      <c r="N129" s="90">
        <f t="shared" si="14"/>
        <v>160.71</v>
      </c>
      <c r="O129" s="90">
        <f t="shared" si="13"/>
        <v>3419.3399999999997</v>
      </c>
      <c r="P129" s="89"/>
    </row>
    <row r="130" spans="1:16" ht="70.7" customHeight="1" x14ac:dyDescent="0.25">
      <c r="A130" s="194"/>
      <c r="B130" s="167" t="s">
        <v>443</v>
      </c>
      <c r="C130" s="65" t="s">
        <v>319</v>
      </c>
      <c r="D130" s="65" t="s">
        <v>320</v>
      </c>
      <c r="E130" s="65">
        <v>546.12</v>
      </c>
      <c r="F130" s="65">
        <v>15</v>
      </c>
      <c r="G130" s="91">
        <f t="shared" si="10"/>
        <v>8191.8</v>
      </c>
      <c r="H130" s="89"/>
      <c r="I130" s="90">
        <f t="shared" si="11"/>
        <v>8191.8</v>
      </c>
      <c r="J130" s="90">
        <v>1111.5899999999999</v>
      </c>
      <c r="K130" s="89"/>
      <c r="L130" s="90">
        <f>G130*1%</f>
        <v>81.918000000000006</v>
      </c>
      <c r="M130" s="89"/>
      <c r="N130" s="90">
        <f t="shared" si="14"/>
        <v>1193.5079999999998</v>
      </c>
      <c r="O130" s="90">
        <f t="shared" si="13"/>
        <v>6998.2920000000004</v>
      </c>
      <c r="P130" s="89"/>
    </row>
    <row r="131" spans="1:16" ht="70.7" customHeight="1" x14ac:dyDescent="0.25">
      <c r="A131" s="194"/>
      <c r="B131" s="167"/>
      <c r="C131" s="65" t="s">
        <v>321</v>
      </c>
      <c r="D131" s="65" t="s">
        <v>322</v>
      </c>
      <c r="E131" s="65">
        <v>225.89</v>
      </c>
      <c r="F131" s="65">
        <v>15</v>
      </c>
      <c r="G131" s="91">
        <f t="shared" si="10"/>
        <v>3388.35</v>
      </c>
      <c r="H131" s="89"/>
      <c r="I131" s="90">
        <f t="shared" si="11"/>
        <v>3388.35</v>
      </c>
      <c r="J131" s="90">
        <v>122.15</v>
      </c>
      <c r="K131" s="89"/>
      <c r="L131" s="90">
        <f>G131*1%</f>
        <v>33.883499999999998</v>
      </c>
      <c r="M131" s="89"/>
      <c r="N131" s="90">
        <f t="shared" si="14"/>
        <v>156.0335</v>
      </c>
      <c r="O131" s="90">
        <f t="shared" si="13"/>
        <v>3232.3164999999999</v>
      </c>
      <c r="P131" s="89"/>
    </row>
    <row r="132" spans="1:16" ht="70.7" customHeight="1" x14ac:dyDescent="0.25">
      <c r="A132" s="194"/>
      <c r="B132" s="167"/>
      <c r="C132" s="65" t="s">
        <v>505</v>
      </c>
      <c r="D132" s="65" t="s">
        <v>488</v>
      </c>
      <c r="E132" s="65">
        <v>253.09</v>
      </c>
      <c r="F132" s="65">
        <v>15</v>
      </c>
      <c r="G132" s="91">
        <f t="shared" si="10"/>
        <v>3796.35</v>
      </c>
      <c r="H132" s="89"/>
      <c r="I132" s="90">
        <f t="shared" si="11"/>
        <v>3796.35</v>
      </c>
      <c r="J132" s="90">
        <v>291.64</v>
      </c>
      <c r="K132" s="90">
        <f>G132*1.1875%</f>
        <v>45.081656250000002</v>
      </c>
      <c r="L132" s="90">
        <f>G132*1%</f>
        <v>37.963500000000003</v>
      </c>
      <c r="M132" s="89"/>
      <c r="N132" s="90">
        <f t="shared" si="14"/>
        <v>374.68515624999998</v>
      </c>
      <c r="O132" s="90">
        <f t="shared" si="13"/>
        <v>3421.6648437499998</v>
      </c>
      <c r="P132" s="89"/>
    </row>
    <row r="133" spans="1:16" ht="70.7" customHeight="1" x14ac:dyDescent="0.25">
      <c r="A133" s="194"/>
      <c r="B133" s="167"/>
      <c r="C133" s="65" t="s">
        <v>506</v>
      </c>
      <c r="D133" s="65" t="s">
        <v>328</v>
      </c>
      <c r="E133" s="65">
        <v>253.09</v>
      </c>
      <c r="F133" s="65">
        <v>15</v>
      </c>
      <c r="G133" s="91">
        <f t="shared" si="10"/>
        <v>3796.35</v>
      </c>
      <c r="H133" s="89"/>
      <c r="I133" s="90">
        <f t="shared" si="11"/>
        <v>3796.35</v>
      </c>
      <c r="J133" s="90">
        <v>291.64</v>
      </c>
      <c r="K133" s="89"/>
      <c r="L133" s="90">
        <f>G133*1%</f>
        <v>37.963500000000003</v>
      </c>
      <c r="M133" s="89"/>
      <c r="N133" s="90">
        <f t="shared" si="14"/>
        <v>329.6035</v>
      </c>
      <c r="O133" s="90">
        <f t="shared" si="13"/>
        <v>3466.7464999999997</v>
      </c>
      <c r="P133" s="89"/>
    </row>
    <row r="134" spans="1:16" ht="70.7" customHeight="1" x14ac:dyDescent="0.25">
      <c r="A134" s="236" t="s">
        <v>163</v>
      </c>
      <c r="B134" s="167" t="s">
        <v>234</v>
      </c>
      <c r="C134" s="151" t="s">
        <v>38</v>
      </c>
      <c r="D134" s="65" t="s">
        <v>164</v>
      </c>
      <c r="E134" s="151">
        <v>423.02</v>
      </c>
      <c r="F134" s="151">
        <v>15</v>
      </c>
      <c r="G134" s="96">
        <f t="shared" si="10"/>
        <v>6345.2999999999993</v>
      </c>
      <c r="H134" s="89"/>
      <c r="I134" s="90">
        <f t="shared" si="11"/>
        <v>6345.2999999999993</v>
      </c>
      <c r="J134" s="90">
        <v>717.18</v>
      </c>
      <c r="K134" s="89"/>
      <c r="L134" s="89"/>
      <c r="M134" s="90">
        <f>G134*3%</f>
        <v>190.35899999999998</v>
      </c>
      <c r="N134" s="90">
        <f t="shared" si="14"/>
        <v>907.53899999999999</v>
      </c>
      <c r="O134" s="90">
        <f t="shared" si="13"/>
        <v>5437.7609999999995</v>
      </c>
      <c r="P134" s="89"/>
    </row>
    <row r="135" spans="1:16" ht="70.7" customHeight="1" x14ac:dyDescent="0.25">
      <c r="A135" s="237"/>
      <c r="B135" s="167"/>
      <c r="C135" s="151" t="s">
        <v>381</v>
      </c>
      <c r="D135" s="65" t="s">
        <v>165</v>
      </c>
      <c r="E135" s="151">
        <v>238.67</v>
      </c>
      <c r="F135" s="151">
        <v>15</v>
      </c>
      <c r="G135" s="96">
        <f t="shared" si="10"/>
        <v>3580.0499999999997</v>
      </c>
      <c r="H135" s="89"/>
      <c r="I135" s="90">
        <f t="shared" si="11"/>
        <v>3580.0499999999997</v>
      </c>
      <c r="J135" s="90">
        <v>160.71</v>
      </c>
      <c r="K135" s="89"/>
      <c r="L135" s="89"/>
      <c r="M135" s="89"/>
      <c r="N135" s="90">
        <f t="shared" si="14"/>
        <v>160.71</v>
      </c>
      <c r="O135" s="90">
        <f t="shared" si="13"/>
        <v>3419.3399999999997</v>
      </c>
      <c r="P135" s="89"/>
    </row>
    <row r="136" spans="1:16" ht="70.7" customHeight="1" x14ac:dyDescent="0.25">
      <c r="A136" s="238"/>
      <c r="B136" s="144" t="s">
        <v>235</v>
      </c>
      <c r="C136" s="151" t="s">
        <v>38</v>
      </c>
      <c r="D136" s="65" t="s">
        <v>166</v>
      </c>
      <c r="E136" s="151">
        <v>423.02</v>
      </c>
      <c r="F136" s="151">
        <v>15</v>
      </c>
      <c r="G136" s="96">
        <f t="shared" si="10"/>
        <v>6345.2999999999993</v>
      </c>
      <c r="H136" s="89"/>
      <c r="I136" s="90">
        <f t="shared" si="11"/>
        <v>6345.2999999999993</v>
      </c>
      <c r="J136" s="90">
        <v>717.18</v>
      </c>
      <c r="K136" s="89"/>
      <c r="L136" s="89"/>
      <c r="M136" s="90">
        <f>G136*3%</f>
        <v>190.35899999999998</v>
      </c>
      <c r="N136" s="90">
        <f t="shared" si="14"/>
        <v>907.53899999999999</v>
      </c>
      <c r="O136" s="90">
        <f t="shared" si="13"/>
        <v>5437.7609999999995</v>
      </c>
      <c r="P136" s="89"/>
    </row>
    <row r="137" spans="1:16" ht="70.7" customHeight="1" x14ac:dyDescent="0.25">
      <c r="A137" s="145"/>
      <c r="B137" s="139" t="s">
        <v>507</v>
      </c>
      <c r="C137" s="151" t="s">
        <v>381</v>
      </c>
      <c r="D137" s="65" t="s">
        <v>167</v>
      </c>
      <c r="E137" s="151">
        <v>238.67</v>
      </c>
      <c r="F137" s="151">
        <v>15</v>
      </c>
      <c r="G137" s="96">
        <f t="shared" si="10"/>
        <v>3580.0499999999997</v>
      </c>
      <c r="H137" s="89"/>
      <c r="I137" s="90">
        <f t="shared" si="11"/>
        <v>3580.0499999999997</v>
      </c>
      <c r="J137" s="90">
        <v>160.71</v>
      </c>
      <c r="K137" s="89"/>
      <c r="L137" s="89"/>
      <c r="M137" s="89"/>
      <c r="N137" s="90">
        <f t="shared" si="14"/>
        <v>160.71</v>
      </c>
      <c r="O137" s="90">
        <f t="shared" si="13"/>
        <v>3419.3399999999997</v>
      </c>
      <c r="P137" s="89"/>
    </row>
    <row r="138" spans="1:16" ht="70.7" customHeight="1" x14ac:dyDescent="0.25">
      <c r="A138" s="203" t="s">
        <v>163</v>
      </c>
      <c r="B138" s="94" t="s">
        <v>168</v>
      </c>
      <c r="C138" s="151" t="s">
        <v>38</v>
      </c>
      <c r="D138" s="65" t="s">
        <v>467</v>
      </c>
      <c r="E138" s="151">
        <v>358.8</v>
      </c>
      <c r="F138" s="151">
        <v>15</v>
      </c>
      <c r="G138" s="96">
        <f t="shared" si="10"/>
        <v>5382</v>
      </c>
      <c r="H138" s="89"/>
      <c r="I138" s="90">
        <f t="shared" si="11"/>
        <v>5382</v>
      </c>
      <c r="J138" s="90">
        <v>530.04</v>
      </c>
      <c r="K138" s="89"/>
      <c r="L138" s="89"/>
      <c r="M138" s="90">
        <f>G138*3%</f>
        <v>161.46</v>
      </c>
      <c r="N138" s="90">
        <f t="shared" si="14"/>
        <v>691.5</v>
      </c>
      <c r="O138" s="90">
        <f t="shared" si="13"/>
        <v>4690.5</v>
      </c>
      <c r="P138" s="89"/>
    </row>
    <row r="139" spans="1:16" ht="70.7" customHeight="1" x14ac:dyDescent="0.25">
      <c r="A139" s="203"/>
      <c r="B139" s="167" t="s">
        <v>169</v>
      </c>
      <c r="C139" s="151" t="s">
        <v>38</v>
      </c>
      <c r="D139" s="65" t="s">
        <v>171</v>
      </c>
      <c r="E139" s="151">
        <v>400</v>
      </c>
      <c r="F139" s="151">
        <v>15</v>
      </c>
      <c r="G139" s="96">
        <f t="shared" si="10"/>
        <v>6000</v>
      </c>
      <c r="H139" s="89"/>
      <c r="I139" s="90">
        <f t="shared" si="11"/>
        <v>6000</v>
      </c>
      <c r="J139" s="90">
        <v>643.42999999999995</v>
      </c>
      <c r="K139" s="89"/>
      <c r="L139" s="89"/>
      <c r="M139" s="90">
        <f>G139*3%</f>
        <v>180</v>
      </c>
      <c r="N139" s="90">
        <f t="shared" si="14"/>
        <v>823.43</v>
      </c>
      <c r="O139" s="90">
        <f t="shared" si="13"/>
        <v>5176.57</v>
      </c>
      <c r="P139" s="89"/>
    </row>
    <row r="140" spans="1:16" ht="70.7" customHeight="1" x14ac:dyDescent="0.25">
      <c r="A140" s="203"/>
      <c r="B140" s="167"/>
      <c r="C140" s="151" t="s">
        <v>170</v>
      </c>
      <c r="D140" s="65" t="s">
        <v>172</v>
      </c>
      <c r="E140" s="151">
        <v>320</v>
      </c>
      <c r="F140" s="151">
        <v>15</v>
      </c>
      <c r="G140" s="96">
        <f t="shared" si="10"/>
        <v>4800</v>
      </c>
      <c r="H140" s="89"/>
      <c r="I140" s="90">
        <f t="shared" si="11"/>
        <v>4800</v>
      </c>
      <c r="J140" s="90">
        <v>428.58</v>
      </c>
      <c r="K140" s="89"/>
      <c r="L140" s="89"/>
      <c r="M140" s="90">
        <f>G140*2%</f>
        <v>96</v>
      </c>
      <c r="N140" s="90">
        <f t="shared" si="14"/>
        <v>524.57999999999993</v>
      </c>
      <c r="O140" s="90">
        <f t="shared" si="13"/>
        <v>4275.42</v>
      </c>
      <c r="P140" s="89"/>
    </row>
    <row r="141" spans="1:16" ht="70.7" customHeight="1" x14ac:dyDescent="0.25">
      <c r="A141" s="203"/>
      <c r="B141" s="162" t="s">
        <v>173</v>
      </c>
      <c r="C141" s="151" t="s">
        <v>38</v>
      </c>
      <c r="D141" s="65" t="s">
        <v>174</v>
      </c>
      <c r="E141" s="151">
        <v>449.95</v>
      </c>
      <c r="F141" s="151">
        <v>15</v>
      </c>
      <c r="G141" s="96">
        <f t="shared" si="10"/>
        <v>6749.25</v>
      </c>
      <c r="H141" s="89"/>
      <c r="I141" s="90">
        <f t="shared" si="11"/>
        <v>6749.25</v>
      </c>
      <c r="J141" s="90">
        <v>803.47</v>
      </c>
      <c r="K141" s="89"/>
      <c r="L141" s="89"/>
      <c r="M141" s="90">
        <f>G141*3%</f>
        <v>202.47749999999999</v>
      </c>
      <c r="N141" s="90">
        <f t="shared" si="14"/>
        <v>1005.9475</v>
      </c>
      <c r="O141" s="90">
        <f t="shared" si="13"/>
        <v>5743.3024999999998</v>
      </c>
      <c r="P141" s="89"/>
    </row>
    <row r="142" spans="1:16" ht="70.7" customHeight="1" x14ac:dyDescent="0.25">
      <c r="A142" s="203"/>
      <c r="B142" s="163"/>
      <c r="C142" s="151" t="s">
        <v>170</v>
      </c>
      <c r="D142" s="65" t="s">
        <v>175</v>
      </c>
      <c r="E142" s="151">
        <v>320</v>
      </c>
      <c r="F142" s="151">
        <v>15</v>
      </c>
      <c r="G142" s="96">
        <f t="shared" si="10"/>
        <v>4800</v>
      </c>
      <c r="H142" s="89"/>
      <c r="I142" s="90">
        <f t="shared" si="11"/>
        <v>4800</v>
      </c>
      <c r="J142" s="90">
        <v>428.58</v>
      </c>
      <c r="K142" s="89"/>
      <c r="L142" s="89"/>
      <c r="M142" s="90">
        <f>G142*2%</f>
        <v>96</v>
      </c>
      <c r="N142" s="90">
        <f t="shared" si="14"/>
        <v>524.57999999999993</v>
      </c>
      <c r="O142" s="90">
        <f t="shared" si="13"/>
        <v>4275.42</v>
      </c>
      <c r="P142" s="89"/>
    </row>
    <row r="143" spans="1:16" ht="70.7" customHeight="1" x14ac:dyDescent="0.25">
      <c r="A143" s="203"/>
      <c r="B143" s="163"/>
      <c r="C143" s="151" t="s">
        <v>131</v>
      </c>
      <c r="D143" s="65" t="s">
        <v>176</v>
      </c>
      <c r="E143" s="151">
        <v>173.96</v>
      </c>
      <c r="F143" s="151">
        <v>15</v>
      </c>
      <c r="G143" s="96">
        <f t="shared" si="10"/>
        <v>2609.4</v>
      </c>
      <c r="H143" s="89"/>
      <c r="I143" s="90">
        <f t="shared" si="11"/>
        <v>2609.4</v>
      </c>
      <c r="J143" s="90">
        <v>2.15</v>
      </c>
      <c r="K143" s="89"/>
      <c r="L143" s="89"/>
      <c r="M143" s="89"/>
      <c r="N143" s="90">
        <f t="shared" si="14"/>
        <v>2.15</v>
      </c>
      <c r="O143" s="90">
        <f t="shared" si="13"/>
        <v>2607.25</v>
      </c>
      <c r="P143" s="89"/>
    </row>
    <row r="144" spans="1:16" ht="70.7" customHeight="1" x14ac:dyDescent="0.25">
      <c r="A144" s="203"/>
      <c r="B144" s="163"/>
      <c r="C144" s="151" t="s">
        <v>34</v>
      </c>
      <c r="D144" s="65" t="s">
        <v>177</v>
      </c>
      <c r="E144" s="91">
        <v>207.79</v>
      </c>
      <c r="F144" s="92">
        <v>15</v>
      </c>
      <c r="G144" s="96">
        <f t="shared" si="10"/>
        <v>3116.85</v>
      </c>
      <c r="H144" s="89"/>
      <c r="I144" s="90">
        <f t="shared" si="11"/>
        <v>3116.85</v>
      </c>
      <c r="J144" s="90">
        <v>92.61</v>
      </c>
      <c r="K144" s="90">
        <f>G144*1.1875%</f>
        <v>37.012593750000001</v>
      </c>
      <c r="L144" s="90">
        <f>G144*1%</f>
        <v>31.168499999999998</v>
      </c>
      <c r="M144" s="89"/>
      <c r="N144" s="90">
        <f t="shared" si="14"/>
        <v>160.79109374999999</v>
      </c>
      <c r="O144" s="90">
        <f t="shared" si="13"/>
        <v>2956.0589062499998</v>
      </c>
      <c r="P144" s="89"/>
    </row>
    <row r="145" spans="1:16" ht="70.7" customHeight="1" x14ac:dyDescent="0.25">
      <c r="A145" s="203"/>
      <c r="B145" s="163"/>
      <c r="C145" s="151" t="s">
        <v>497</v>
      </c>
      <c r="D145" s="65" t="s">
        <v>421</v>
      </c>
      <c r="E145" s="91">
        <v>225.89</v>
      </c>
      <c r="F145" s="92">
        <v>15</v>
      </c>
      <c r="G145" s="96">
        <f t="shared" si="10"/>
        <v>3388.35</v>
      </c>
      <c r="H145" s="89"/>
      <c r="I145" s="90">
        <f t="shared" si="11"/>
        <v>3388.35</v>
      </c>
      <c r="J145" s="90">
        <v>122.15</v>
      </c>
      <c r="K145" s="89"/>
      <c r="L145" s="90">
        <f>G145*1%</f>
        <v>33.883499999999998</v>
      </c>
      <c r="M145" s="89"/>
      <c r="N145" s="90">
        <f t="shared" si="14"/>
        <v>156.0335</v>
      </c>
      <c r="O145" s="90">
        <f t="shared" si="13"/>
        <v>3232.3164999999999</v>
      </c>
      <c r="P145" s="89"/>
    </row>
    <row r="146" spans="1:16" ht="70.7" customHeight="1" x14ac:dyDescent="0.25">
      <c r="A146" s="203"/>
      <c r="B146" s="163"/>
      <c r="C146" s="151" t="s">
        <v>518</v>
      </c>
      <c r="D146" s="65" t="s">
        <v>178</v>
      </c>
      <c r="E146" s="151">
        <v>358.8</v>
      </c>
      <c r="F146" s="151">
        <v>15</v>
      </c>
      <c r="G146" s="96">
        <f t="shared" si="10"/>
        <v>5382</v>
      </c>
      <c r="H146" s="89"/>
      <c r="I146" s="90">
        <f t="shared" si="11"/>
        <v>5382</v>
      </c>
      <c r="J146" s="90">
        <v>530.04</v>
      </c>
      <c r="K146" s="89"/>
      <c r="L146" s="89"/>
      <c r="M146" s="90">
        <f>G146*3%</f>
        <v>161.46</v>
      </c>
      <c r="N146" s="90">
        <f t="shared" si="14"/>
        <v>691.5</v>
      </c>
      <c r="O146" s="90">
        <f t="shared" si="13"/>
        <v>4690.5</v>
      </c>
      <c r="P146" s="89"/>
    </row>
    <row r="147" spans="1:16" ht="70.7" customHeight="1" x14ac:dyDescent="0.25">
      <c r="A147" s="203"/>
      <c r="B147" s="163"/>
      <c r="C147" s="151" t="s">
        <v>179</v>
      </c>
      <c r="D147" s="65" t="s">
        <v>180</v>
      </c>
      <c r="E147" s="151">
        <v>396.04</v>
      </c>
      <c r="F147" s="151">
        <v>15</v>
      </c>
      <c r="G147" s="96">
        <f t="shared" si="10"/>
        <v>5940.6</v>
      </c>
      <c r="H147" s="89"/>
      <c r="I147" s="90">
        <f t="shared" si="11"/>
        <v>5940.6</v>
      </c>
      <c r="J147" s="90">
        <v>630.74</v>
      </c>
      <c r="K147" s="90">
        <f>G147*1.1875%</f>
        <v>70.544625000000011</v>
      </c>
      <c r="L147" s="90">
        <f>G147*1%</f>
        <v>59.406000000000006</v>
      </c>
      <c r="M147" s="89"/>
      <c r="N147" s="90">
        <f t="shared" si="14"/>
        <v>760.69062499999995</v>
      </c>
      <c r="O147" s="90">
        <f t="shared" si="13"/>
        <v>5179.9093750000002</v>
      </c>
      <c r="P147" s="89"/>
    </row>
    <row r="148" spans="1:16" ht="70.7" customHeight="1" x14ac:dyDescent="0.25">
      <c r="A148" s="203"/>
      <c r="B148" s="163"/>
      <c r="C148" s="151" t="s">
        <v>181</v>
      </c>
      <c r="D148" s="65" t="s">
        <v>182</v>
      </c>
      <c r="E148" s="151">
        <v>361.42</v>
      </c>
      <c r="F148" s="151">
        <v>15</v>
      </c>
      <c r="G148" s="96">
        <f t="shared" si="10"/>
        <v>5421.3</v>
      </c>
      <c r="H148" s="89"/>
      <c r="I148" s="90">
        <f t="shared" si="11"/>
        <v>5421.3</v>
      </c>
      <c r="J148" s="90">
        <v>537.09</v>
      </c>
      <c r="K148" s="90">
        <f>G148*1.1875%</f>
        <v>64.377937500000002</v>
      </c>
      <c r="L148" s="90">
        <f>G148*1%</f>
        <v>54.213000000000001</v>
      </c>
      <c r="M148" s="89"/>
      <c r="N148" s="90">
        <f t="shared" si="14"/>
        <v>655.68093750000003</v>
      </c>
      <c r="O148" s="90">
        <f t="shared" si="13"/>
        <v>4765.6190624999999</v>
      </c>
      <c r="P148" s="89"/>
    </row>
    <row r="149" spans="1:16" ht="70.7" customHeight="1" x14ac:dyDescent="0.25">
      <c r="A149" s="203"/>
      <c r="B149" s="163"/>
      <c r="C149" s="151" t="s">
        <v>183</v>
      </c>
      <c r="D149" s="65" t="s">
        <v>184</v>
      </c>
      <c r="E149" s="151">
        <v>361.42</v>
      </c>
      <c r="F149" s="151">
        <v>15</v>
      </c>
      <c r="G149" s="96">
        <f t="shared" ref="G149:G212" si="15">E149*F149</f>
        <v>5421.3</v>
      </c>
      <c r="H149" s="89"/>
      <c r="I149" s="90">
        <f t="shared" ref="I149:I212" si="16">G149+H149</f>
        <v>5421.3</v>
      </c>
      <c r="J149" s="90">
        <v>537.09</v>
      </c>
      <c r="K149" s="90">
        <f>G149*1.1875%</f>
        <v>64.377937500000002</v>
      </c>
      <c r="L149" s="90">
        <f>G149*1%</f>
        <v>54.213000000000001</v>
      </c>
      <c r="M149" s="89"/>
      <c r="N149" s="90">
        <f t="shared" ref="N149:N155" si="17">J149+K149+L149+M149</f>
        <v>655.68093750000003</v>
      </c>
      <c r="O149" s="90">
        <f t="shared" ref="O149:O212" si="18">I149-N149</f>
        <v>4765.6190624999999</v>
      </c>
      <c r="P149" s="89"/>
    </row>
    <row r="150" spans="1:16" ht="70.7" customHeight="1" thickBot="1" x14ac:dyDescent="0.3">
      <c r="A150" s="204"/>
      <c r="B150" s="164"/>
      <c r="C150" s="151" t="s">
        <v>422</v>
      </c>
      <c r="D150" s="65" t="s">
        <v>423</v>
      </c>
      <c r="E150" s="91">
        <v>396.04</v>
      </c>
      <c r="F150" s="92">
        <v>15</v>
      </c>
      <c r="G150" s="96">
        <f t="shared" si="15"/>
        <v>5940.6</v>
      </c>
      <c r="H150" s="89"/>
      <c r="I150" s="90">
        <f t="shared" si="16"/>
        <v>5940.6</v>
      </c>
      <c r="J150" s="90">
        <v>630.74</v>
      </c>
      <c r="K150" s="90">
        <f>G150*1.1875%</f>
        <v>70.544625000000011</v>
      </c>
      <c r="L150" s="90">
        <f>G150*1%</f>
        <v>59.406000000000006</v>
      </c>
      <c r="M150" s="89"/>
      <c r="N150" s="90">
        <f t="shared" si="17"/>
        <v>760.69062499999995</v>
      </c>
      <c r="O150" s="90">
        <f t="shared" si="18"/>
        <v>5179.9093750000002</v>
      </c>
      <c r="P150" s="89"/>
    </row>
    <row r="151" spans="1:16" ht="70.7" customHeight="1" x14ac:dyDescent="0.25">
      <c r="A151" s="193" t="s">
        <v>256</v>
      </c>
      <c r="B151" s="190" t="s">
        <v>189</v>
      </c>
      <c r="C151" s="151" t="s">
        <v>38</v>
      </c>
      <c r="D151" s="65" t="s">
        <v>190</v>
      </c>
      <c r="E151" s="151">
        <v>423.02</v>
      </c>
      <c r="F151" s="151">
        <v>15</v>
      </c>
      <c r="G151" s="96">
        <f t="shared" si="15"/>
        <v>6345.2999999999993</v>
      </c>
      <c r="H151" s="89"/>
      <c r="I151" s="90">
        <f t="shared" si="16"/>
        <v>6345.2999999999993</v>
      </c>
      <c r="J151" s="90">
        <v>717.18</v>
      </c>
      <c r="K151" s="89"/>
      <c r="L151" s="89"/>
      <c r="M151" s="90">
        <f>G151*3%</f>
        <v>190.35899999999998</v>
      </c>
      <c r="N151" s="90">
        <f t="shared" si="17"/>
        <v>907.53899999999999</v>
      </c>
      <c r="O151" s="90">
        <f t="shared" si="18"/>
        <v>5437.7609999999995</v>
      </c>
      <c r="P151" s="89"/>
    </row>
    <row r="152" spans="1:16" ht="70.7" customHeight="1" x14ac:dyDescent="0.25">
      <c r="A152" s="194"/>
      <c r="B152" s="191"/>
      <c r="C152" s="151" t="s">
        <v>170</v>
      </c>
      <c r="D152" s="65" t="s">
        <v>191</v>
      </c>
      <c r="E152" s="151">
        <v>320</v>
      </c>
      <c r="F152" s="151">
        <v>15</v>
      </c>
      <c r="G152" s="96">
        <f t="shared" si="15"/>
        <v>4800</v>
      </c>
      <c r="H152" s="89"/>
      <c r="I152" s="90">
        <f t="shared" si="16"/>
        <v>4800</v>
      </c>
      <c r="J152" s="90">
        <v>428.58</v>
      </c>
      <c r="K152" s="89"/>
      <c r="L152" s="89"/>
      <c r="M152" s="90">
        <f>G152*2%</f>
        <v>96</v>
      </c>
      <c r="N152" s="90">
        <f t="shared" si="17"/>
        <v>524.57999999999993</v>
      </c>
      <c r="O152" s="90">
        <f t="shared" si="18"/>
        <v>4275.42</v>
      </c>
      <c r="P152" s="89"/>
    </row>
    <row r="153" spans="1:16" ht="70.7" customHeight="1" thickBot="1" x14ac:dyDescent="0.3">
      <c r="A153" s="195"/>
      <c r="B153" s="192"/>
      <c r="C153" s="151" t="s">
        <v>502</v>
      </c>
      <c r="D153" s="65" t="s">
        <v>193</v>
      </c>
      <c r="E153" s="151">
        <v>361.5</v>
      </c>
      <c r="F153" s="151">
        <v>15</v>
      </c>
      <c r="G153" s="96">
        <f t="shared" si="15"/>
        <v>5422.5</v>
      </c>
      <c r="H153" s="89"/>
      <c r="I153" s="90">
        <f t="shared" si="16"/>
        <v>5422.5</v>
      </c>
      <c r="J153" s="90">
        <v>537.29999999999995</v>
      </c>
      <c r="K153" s="90">
        <f>G153*1.1875%</f>
        <v>64.392187500000006</v>
      </c>
      <c r="L153" s="90">
        <f>G153*1%</f>
        <v>54.225000000000001</v>
      </c>
      <c r="M153" s="89"/>
      <c r="N153" s="90">
        <f t="shared" si="17"/>
        <v>655.91718749999995</v>
      </c>
      <c r="O153" s="90">
        <f t="shared" si="18"/>
        <v>4766.5828124999998</v>
      </c>
      <c r="P153" s="89"/>
    </row>
    <row r="154" spans="1:16" ht="70.7" customHeight="1" x14ac:dyDescent="0.25">
      <c r="A154" s="193" t="s">
        <v>256</v>
      </c>
      <c r="B154" s="190" t="s">
        <v>189</v>
      </c>
      <c r="C154" s="151" t="s">
        <v>382</v>
      </c>
      <c r="D154" s="98" t="s">
        <v>380</v>
      </c>
      <c r="E154" s="100">
        <v>238.67</v>
      </c>
      <c r="F154" s="151">
        <v>15</v>
      </c>
      <c r="G154" s="96">
        <f t="shared" si="15"/>
        <v>3580.0499999999997</v>
      </c>
      <c r="H154" s="89"/>
      <c r="I154" s="90">
        <f t="shared" si="16"/>
        <v>3580.0499999999997</v>
      </c>
      <c r="J154" s="90">
        <v>160.71</v>
      </c>
      <c r="K154" s="89"/>
      <c r="L154" s="89"/>
      <c r="M154" s="89"/>
      <c r="N154" s="90">
        <f t="shared" si="17"/>
        <v>160.71</v>
      </c>
      <c r="O154" s="90">
        <f t="shared" si="18"/>
        <v>3419.3399999999997</v>
      </c>
      <c r="P154" s="89"/>
    </row>
    <row r="155" spans="1:16" ht="70.7" customHeight="1" x14ac:dyDescent="0.25">
      <c r="A155" s="194"/>
      <c r="B155" s="191"/>
      <c r="C155" s="151" t="s">
        <v>34</v>
      </c>
      <c r="D155" s="65" t="s">
        <v>192</v>
      </c>
      <c r="E155" s="151">
        <v>207.79</v>
      </c>
      <c r="F155" s="151">
        <v>15</v>
      </c>
      <c r="G155" s="96">
        <f t="shared" si="15"/>
        <v>3116.85</v>
      </c>
      <c r="H155" s="89"/>
      <c r="I155" s="90">
        <f t="shared" si="16"/>
        <v>3116.85</v>
      </c>
      <c r="J155" s="90">
        <v>92.61</v>
      </c>
      <c r="K155" s="90">
        <f>G155*1.1875%</f>
        <v>37.012593750000001</v>
      </c>
      <c r="L155" s="90">
        <f>G155*1%</f>
        <v>31.168499999999998</v>
      </c>
      <c r="M155" s="89"/>
      <c r="N155" s="90">
        <f t="shared" si="17"/>
        <v>160.79109374999999</v>
      </c>
      <c r="O155" s="90">
        <f t="shared" si="18"/>
        <v>2956.0589062499998</v>
      </c>
      <c r="P155" s="89"/>
    </row>
    <row r="156" spans="1:16" ht="70.7" customHeight="1" x14ac:dyDescent="0.25">
      <c r="A156" s="194"/>
      <c r="B156" s="191"/>
      <c r="C156" s="207" t="s">
        <v>388</v>
      </c>
      <c r="D156" s="65" t="s">
        <v>383</v>
      </c>
      <c r="E156" s="151">
        <v>225.89</v>
      </c>
      <c r="F156" s="151">
        <v>15</v>
      </c>
      <c r="G156" s="96">
        <f t="shared" si="15"/>
        <v>3388.35</v>
      </c>
      <c r="H156" s="89"/>
      <c r="I156" s="90">
        <f t="shared" si="16"/>
        <v>3388.35</v>
      </c>
      <c r="J156" s="90">
        <v>122.15</v>
      </c>
      <c r="K156" s="90">
        <f>G156*1.1875%</f>
        <v>40.236656250000003</v>
      </c>
      <c r="L156" s="101">
        <f>G156*1%</f>
        <v>33.883499999999998</v>
      </c>
      <c r="M156" s="89"/>
      <c r="N156" s="90">
        <f>J156+K156+L157+M156</f>
        <v>196.27015625000001</v>
      </c>
      <c r="O156" s="90">
        <f t="shared" si="18"/>
        <v>3192.0798437499998</v>
      </c>
      <c r="P156" s="89"/>
    </row>
    <row r="157" spans="1:16" ht="70.7" customHeight="1" x14ac:dyDescent="0.25">
      <c r="A157" s="194"/>
      <c r="B157" s="191"/>
      <c r="C157" s="208"/>
      <c r="D157" s="65" t="s">
        <v>384</v>
      </c>
      <c r="E157" s="151">
        <v>225.89</v>
      </c>
      <c r="F157" s="151">
        <v>15</v>
      </c>
      <c r="G157" s="96">
        <f t="shared" si="15"/>
        <v>3388.35</v>
      </c>
      <c r="H157" s="89"/>
      <c r="I157" s="90">
        <f t="shared" si="16"/>
        <v>3388.35</v>
      </c>
      <c r="J157" s="90">
        <v>122.15</v>
      </c>
      <c r="K157" s="90">
        <f>G157*1.1875%</f>
        <v>40.236656250000003</v>
      </c>
      <c r="L157" s="90">
        <f>G156*1%</f>
        <v>33.883499999999998</v>
      </c>
      <c r="M157" s="89"/>
      <c r="N157" s="90">
        <f t="shared" ref="N157:N188" si="19">J157+K157+L157+M157</f>
        <v>196.27015625000001</v>
      </c>
      <c r="O157" s="90">
        <f t="shared" si="18"/>
        <v>3192.0798437499998</v>
      </c>
      <c r="P157" s="89"/>
    </row>
    <row r="158" spans="1:16" ht="70.7" customHeight="1" x14ac:dyDescent="0.25">
      <c r="A158" s="194"/>
      <c r="B158" s="191"/>
      <c r="C158" s="208"/>
      <c r="D158" s="65" t="s">
        <v>385</v>
      </c>
      <c r="E158" s="151">
        <v>225.89</v>
      </c>
      <c r="F158" s="151">
        <v>15</v>
      </c>
      <c r="G158" s="96">
        <f t="shared" si="15"/>
        <v>3388.35</v>
      </c>
      <c r="H158" s="89"/>
      <c r="I158" s="90">
        <f t="shared" si="16"/>
        <v>3388.35</v>
      </c>
      <c r="J158" s="90">
        <v>122.15</v>
      </c>
      <c r="K158" s="90">
        <f>G158*1.1875%</f>
        <v>40.236656250000003</v>
      </c>
      <c r="L158" s="90">
        <f>G157*1%</f>
        <v>33.883499999999998</v>
      </c>
      <c r="M158" s="89"/>
      <c r="N158" s="90">
        <f t="shared" si="19"/>
        <v>196.27015625000001</v>
      </c>
      <c r="O158" s="90">
        <f t="shared" si="18"/>
        <v>3192.0798437499998</v>
      </c>
      <c r="P158" s="89"/>
    </row>
    <row r="159" spans="1:16" ht="70.7" customHeight="1" x14ac:dyDescent="0.25">
      <c r="A159" s="194"/>
      <c r="B159" s="191"/>
      <c r="C159" s="208"/>
      <c r="D159" s="65" t="s">
        <v>389</v>
      </c>
      <c r="E159" s="151">
        <v>225.89</v>
      </c>
      <c r="F159" s="151">
        <v>15</v>
      </c>
      <c r="G159" s="96">
        <f t="shared" si="15"/>
        <v>3388.35</v>
      </c>
      <c r="H159" s="89"/>
      <c r="I159" s="90">
        <f t="shared" si="16"/>
        <v>3388.35</v>
      </c>
      <c r="J159" s="90">
        <v>122.15</v>
      </c>
      <c r="K159" s="90">
        <f>G159*1.1875%</f>
        <v>40.236656250000003</v>
      </c>
      <c r="L159" s="90">
        <f>G158*1%</f>
        <v>33.883499999999998</v>
      </c>
      <c r="M159" s="89"/>
      <c r="N159" s="90">
        <f t="shared" si="19"/>
        <v>196.27015625000001</v>
      </c>
      <c r="O159" s="93">
        <f t="shared" si="18"/>
        <v>3192.0798437499998</v>
      </c>
      <c r="P159" s="89"/>
    </row>
    <row r="160" spans="1:16" ht="70.7" customHeight="1" x14ac:dyDescent="0.25">
      <c r="A160" s="194"/>
      <c r="B160" s="191"/>
      <c r="C160" s="209"/>
      <c r="D160" s="65" t="s">
        <v>209</v>
      </c>
      <c r="E160" s="151">
        <v>225.89</v>
      </c>
      <c r="F160" s="151">
        <v>15</v>
      </c>
      <c r="G160" s="96">
        <f t="shared" si="15"/>
        <v>3388.35</v>
      </c>
      <c r="H160" s="89"/>
      <c r="I160" s="90">
        <f t="shared" si="16"/>
        <v>3388.35</v>
      </c>
      <c r="J160" s="90">
        <v>122.15</v>
      </c>
      <c r="K160" s="90"/>
      <c r="L160" s="90"/>
      <c r="M160" s="89"/>
      <c r="N160" s="90">
        <f t="shared" si="19"/>
        <v>122.15</v>
      </c>
      <c r="O160" s="90">
        <f t="shared" si="18"/>
        <v>3266.2</v>
      </c>
      <c r="P160" s="89"/>
    </row>
    <row r="161" spans="1:16" ht="70.7" customHeight="1" x14ac:dyDescent="0.25">
      <c r="A161" s="194"/>
      <c r="B161" s="191"/>
      <c r="C161" s="151" t="s">
        <v>516</v>
      </c>
      <c r="D161" s="65" t="s">
        <v>386</v>
      </c>
      <c r="E161" s="151">
        <v>187.9</v>
      </c>
      <c r="F161" s="151">
        <v>15</v>
      </c>
      <c r="G161" s="96">
        <f t="shared" si="15"/>
        <v>2818.5</v>
      </c>
      <c r="H161" s="89"/>
      <c r="I161" s="90">
        <f t="shared" si="16"/>
        <v>2818.5</v>
      </c>
      <c r="J161" s="90">
        <v>39.9</v>
      </c>
      <c r="K161" s="90">
        <f>G161*1.1875%</f>
        <v>33.469687499999999</v>
      </c>
      <c r="L161" s="90">
        <f>G161*1%</f>
        <v>28.185000000000002</v>
      </c>
      <c r="M161" s="89"/>
      <c r="N161" s="90">
        <f t="shared" si="19"/>
        <v>101.5546875</v>
      </c>
      <c r="O161" s="90">
        <f t="shared" si="18"/>
        <v>2716.9453125</v>
      </c>
      <c r="P161" s="89"/>
    </row>
    <row r="162" spans="1:16" ht="70.7" customHeight="1" x14ac:dyDescent="0.25">
      <c r="A162" s="194"/>
      <c r="B162" s="191"/>
      <c r="C162" s="151" t="s">
        <v>517</v>
      </c>
      <c r="D162" s="65" t="s">
        <v>387</v>
      </c>
      <c r="E162" s="151">
        <v>165.32</v>
      </c>
      <c r="F162" s="151">
        <v>15</v>
      </c>
      <c r="G162" s="96">
        <f t="shared" si="15"/>
        <v>2479.7999999999997</v>
      </c>
      <c r="H162" s="89">
        <v>11.95</v>
      </c>
      <c r="I162" s="90">
        <f t="shared" si="16"/>
        <v>2491.7499999999995</v>
      </c>
      <c r="J162" s="90"/>
      <c r="K162" s="90">
        <f>G162*1.1875%</f>
        <v>29.447624999999999</v>
      </c>
      <c r="L162" s="90">
        <f>G162*1%</f>
        <v>24.797999999999998</v>
      </c>
      <c r="M162" s="89"/>
      <c r="N162" s="90">
        <f t="shared" si="19"/>
        <v>54.245624999999997</v>
      </c>
      <c r="O162" s="90">
        <f t="shared" si="18"/>
        <v>2437.5043749999995</v>
      </c>
      <c r="P162" s="89"/>
    </row>
    <row r="163" spans="1:16" ht="70.7" customHeight="1" x14ac:dyDescent="0.25">
      <c r="A163" s="194"/>
      <c r="B163" s="191"/>
      <c r="C163" s="207" t="s">
        <v>515</v>
      </c>
      <c r="D163" s="65" t="s">
        <v>390</v>
      </c>
      <c r="E163" s="91">
        <v>198.78</v>
      </c>
      <c r="F163" s="92">
        <v>15</v>
      </c>
      <c r="G163" s="96">
        <f t="shared" si="15"/>
        <v>2981.7</v>
      </c>
      <c r="H163" s="89"/>
      <c r="I163" s="90">
        <f t="shared" si="16"/>
        <v>2981.7</v>
      </c>
      <c r="J163" s="90">
        <v>57.66</v>
      </c>
      <c r="K163" s="89"/>
      <c r="L163" s="90">
        <f>G163*1%</f>
        <v>29.817</v>
      </c>
      <c r="M163" s="89"/>
      <c r="N163" s="90">
        <f t="shared" si="19"/>
        <v>87.477000000000004</v>
      </c>
      <c r="O163" s="90">
        <f t="shared" si="18"/>
        <v>2894.223</v>
      </c>
      <c r="P163" s="89"/>
    </row>
    <row r="164" spans="1:16" ht="70.7" customHeight="1" x14ac:dyDescent="0.25">
      <c r="A164" s="194"/>
      <c r="B164" s="191"/>
      <c r="C164" s="208"/>
      <c r="D164" s="65" t="s">
        <v>391</v>
      </c>
      <c r="E164" s="91">
        <v>198.78</v>
      </c>
      <c r="F164" s="92">
        <v>15</v>
      </c>
      <c r="G164" s="96">
        <f t="shared" si="15"/>
        <v>2981.7</v>
      </c>
      <c r="H164" s="89"/>
      <c r="I164" s="90">
        <f t="shared" si="16"/>
        <v>2981.7</v>
      </c>
      <c r="J164" s="90">
        <v>57.66</v>
      </c>
      <c r="K164" s="90">
        <f>G164*1.1875%</f>
        <v>35.407687500000002</v>
      </c>
      <c r="L164" s="90">
        <f>G164*1%</f>
        <v>29.817</v>
      </c>
      <c r="M164" s="89"/>
      <c r="N164" s="90">
        <f t="shared" si="19"/>
        <v>122.88468750000001</v>
      </c>
      <c r="O164" s="90">
        <f t="shared" si="18"/>
        <v>2858.8153124999999</v>
      </c>
      <c r="P164" s="89"/>
    </row>
    <row r="165" spans="1:16" ht="70.7" customHeight="1" x14ac:dyDescent="0.25">
      <c r="A165" s="194"/>
      <c r="B165" s="191"/>
      <c r="C165" s="208"/>
      <c r="D165" s="65" t="s">
        <v>392</v>
      </c>
      <c r="E165" s="91">
        <v>198.78</v>
      </c>
      <c r="F165" s="92">
        <v>15</v>
      </c>
      <c r="G165" s="96">
        <f t="shared" si="15"/>
        <v>2981.7</v>
      </c>
      <c r="H165" s="89"/>
      <c r="I165" s="90">
        <f t="shared" si="16"/>
        <v>2981.7</v>
      </c>
      <c r="J165" s="90">
        <v>57.66</v>
      </c>
      <c r="K165" s="90">
        <f>G165*1.1875%</f>
        <v>35.407687500000002</v>
      </c>
      <c r="L165" s="90">
        <f>G165*1%</f>
        <v>29.817</v>
      </c>
      <c r="M165" s="89"/>
      <c r="N165" s="90">
        <f t="shared" si="19"/>
        <v>122.88468750000001</v>
      </c>
      <c r="O165" s="90">
        <f t="shared" si="18"/>
        <v>2858.8153124999999</v>
      </c>
      <c r="P165" s="89"/>
    </row>
    <row r="166" spans="1:16" ht="70.7" customHeight="1" x14ac:dyDescent="0.25">
      <c r="A166" s="194"/>
      <c r="B166" s="191"/>
      <c r="C166" s="209"/>
      <c r="D166" s="65" t="s">
        <v>397</v>
      </c>
      <c r="E166" s="91">
        <v>198.78</v>
      </c>
      <c r="F166" s="92">
        <v>15</v>
      </c>
      <c r="G166" s="96">
        <f t="shared" si="15"/>
        <v>2981.7</v>
      </c>
      <c r="H166" s="89"/>
      <c r="I166" s="90">
        <f t="shared" si="16"/>
        <v>2981.7</v>
      </c>
      <c r="J166" s="90">
        <v>57.66</v>
      </c>
      <c r="K166" s="89"/>
      <c r="L166" s="89"/>
      <c r="M166" s="89"/>
      <c r="N166" s="90">
        <f t="shared" si="19"/>
        <v>57.66</v>
      </c>
      <c r="O166" s="93">
        <f t="shared" si="18"/>
        <v>2924.04</v>
      </c>
      <c r="P166" s="89"/>
    </row>
    <row r="167" spans="1:16" ht="70.7" customHeight="1" x14ac:dyDescent="0.25">
      <c r="A167" s="194"/>
      <c r="B167" s="191"/>
      <c r="C167" s="207" t="s">
        <v>514</v>
      </c>
      <c r="D167" s="65" t="s">
        <v>393</v>
      </c>
      <c r="E167" s="151">
        <v>162.62</v>
      </c>
      <c r="F167" s="151">
        <v>15</v>
      </c>
      <c r="G167" s="96">
        <f t="shared" si="15"/>
        <v>2439.3000000000002</v>
      </c>
      <c r="H167" s="89">
        <v>16.63</v>
      </c>
      <c r="I167" s="90">
        <f t="shared" si="16"/>
        <v>2455.9300000000003</v>
      </c>
      <c r="J167" s="90"/>
      <c r="K167" s="89"/>
      <c r="L167" s="89"/>
      <c r="M167" s="89"/>
      <c r="N167" s="90">
        <f t="shared" si="19"/>
        <v>0</v>
      </c>
      <c r="O167" s="90">
        <f t="shared" si="18"/>
        <v>2455.9300000000003</v>
      </c>
      <c r="P167" s="89"/>
    </row>
    <row r="168" spans="1:16" ht="70.7" customHeight="1" x14ac:dyDescent="0.25">
      <c r="A168" s="194"/>
      <c r="B168" s="191"/>
      <c r="C168" s="208"/>
      <c r="D168" s="98" t="s">
        <v>395</v>
      </c>
      <c r="E168" s="151">
        <v>162.62</v>
      </c>
      <c r="F168" s="92">
        <v>15</v>
      </c>
      <c r="G168" s="96">
        <f t="shared" si="15"/>
        <v>2439.3000000000002</v>
      </c>
      <c r="H168" s="89">
        <v>16.63</v>
      </c>
      <c r="I168" s="90">
        <f t="shared" si="16"/>
        <v>2455.9300000000003</v>
      </c>
      <c r="J168" s="90"/>
      <c r="K168" s="89"/>
      <c r="L168" s="89"/>
      <c r="M168" s="89"/>
      <c r="N168" s="90">
        <f t="shared" si="19"/>
        <v>0</v>
      </c>
      <c r="O168" s="90">
        <f t="shared" si="18"/>
        <v>2455.9300000000003</v>
      </c>
      <c r="P168" s="89"/>
    </row>
    <row r="169" spans="1:16" ht="70.7" customHeight="1" x14ac:dyDescent="0.25">
      <c r="A169" s="194"/>
      <c r="B169" s="191"/>
      <c r="C169" s="208"/>
      <c r="D169" s="65" t="s">
        <v>396</v>
      </c>
      <c r="E169" s="151">
        <v>162.62</v>
      </c>
      <c r="F169" s="151">
        <v>15</v>
      </c>
      <c r="G169" s="96">
        <f t="shared" si="15"/>
        <v>2439.3000000000002</v>
      </c>
      <c r="H169" s="89">
        <v>16.63</v>
      </c>
      <c r="I169" s="90">
        <f t="shared" si="16"/>
        <v>2455.9300000000003</v>
      </c>
      <c r="J169" s="90"/>
      <c r="K169" s="89"/>
      <c r="L169" s="89"/>
      <c r="M169" s="89"/>
      <c r="N169" s="90">
        <f t="shared" si="19"/>
        <v>0</v>
      </c>
      <c r="O169" s="93">
        <f t="shared" si="18"/>
        <v>2455.9300000000003</v>
      </c>
      <c r="P169" s="89"/>
    </row>
    <row r="170" spans="1:16" ht="70.7" customHeight="1" thickBot="1" x14ac:dyDescent="0.3">
      <c r="A170" s="195"/>
      <c r="B170" s="192"/>
      <c r="C170" s="209"/>
      <c r="D170" s="98" t="s">
        <v>398</v>
      </c>
      <c r="E170" s="151">
        <v>162.62</v>
      </c>
      <c r="F170" s="151">
        <v>15</v>
      </c>
      <c r="G170" s="96">
        <f t="shared" si="15"/>
        <v>2439.3000000000002</v>
      </c>
      <c r="H170" s="89">
        <v>16.63</v>
      </c>
      <c r="I170" s="90">
        <f t="shared" si="16"/>
        <v>2455.9300000000003</v>
      </c>
      <c r="J170" s="90"/>
      <c r="K170" s="89"/>
      <c r="L170" s="89"/>
      <c r="M170" s="89"/>
      <c r="N170" s="90">
        <f t="shared" si="19"/>
        <v>0</v>
      </c>
      <c r="O170" s="93">
        <f t="shared" si="18"/>
        <v>2455.9300000000003</v>
      </c>
      <c r="P170" s="89"/>
    </row>
    <row r="171" spans="1:16" ht="70.7" customHeight="1" x14ac:dyDescent="0.25">
      <c r="A171" s="239" t="s">
        <v>256</v>
      </c>
      <c r="B171" s="210" t="s">
        <v>189</v>
      </c>
      <c r="C171" s="151" t="s">
        <v>512</v>
      </c>
      <c r="D171" s="65" t="s">
        <v>411</v>
      </c>
      <c r="E171" s="151">
        <v>66.67</v>
      </c>
      <c r="F171" s="151">
        <v>15</v>
      </c>
      <c r="G171" s="96">
        <f t="shared" si="15"/>
        <v>1000.0500000000001</v>
      </c>
      <c r="H171" s="89">
        <v>149.52000000000001</v>
      </c>
      <c r="I171" s="90">
        <f t="shared" si="16"/>
        <v>1149.5700000000002</v>
      </c>
      <c r="J171" s="90"/>
      <c r="K171" s="89"/>
      <c r="L171" s="89"/>
      <c r="M171" s="89"/>
      <c r="N171" s="90">
        <f t="shared" si="19"/>
        <v>0</v>
      </c>
      <c r="O171" s="93">
        <f t="shared" si="18"/>
        <v>1149.5700000000002</v>
      </c>
      <c r="P171" s="89"/>
    </row>
    <row r="172" spans="1:16" ht="70.7" customHeight="1" x14ac:dyDescent="0.25">
      <c r="A172" s="240"/>
      <c r="B172" s="211"/>
      <c r="C172" s="151" t="s">
        <v>513</v>
      </c>
      <c r="D172" s="65" t="s">
        <v>399</v>
      </c>
      <c r="E172" s="91">
        <v>234.82</v>
      </c>
      <c r="F172" s="151">
        <v>15</v>
      </c>
      <c r="G172" s="96">
        <f t="shared" si="15"/>
        <v>3522.2999999999997</v>
      </c>
      <c r="H172" s="89"/>
      <c r="I172" s="90">
        <f t="shared" si="16"/>
        <v>3522.2999999999997</v>
      </c>
      <c r="J172" s="90">
        <v>154.41999999999999</v>
      </c>
      <c r="K172" s="90">
        <f>G172*1.1875%</f>
        <v>41.827312499999998</v>
      </c>
      <c r="L172" s="90">
        <f>G172*1%</f>
        <v>35.222999999999999</v>
      </c>
      <c r="M172" s="89"/>
      <c r="N172" s="90">
        <f t="shared" si="19"/>
        <v>231.47031249999998</v>
      </c>
      <c r="O172" s="90">
        <f t="shared" si="18"/>
        <v>3290.8296874999996</v>
      </c>
      <c r="P172" s="89"/>
    </row>
    <row r="173" spans="1:16" ht="70.7" customHeight="1" x14ac:dyDescent="0.25">
      <c r="A173" s="240"/>
      <c r="B173" s="210" t="s">
        <v>197</v>
      </c>
      <c r="C173" s="151" t="s">
        <v>66</v>
      </c>
      <c r="D173" s="65" t="s">
        <v>198</v>
      </c>
      <c r="E173" s="151">
        <v>423.02</v>
      </c>
      <c r="F173" s="151">
        <v>15</v>
      </c>
      <c r="G173" s="96">
        <f t="shared" si="15"/>
        <v>6345.2999999999993</v>
      </c>
      <c r="H173" s="89"/>
      <c r="I173" s="90">
        <f t="shared" si="16"/>
        <v>6345.2999999999993</v>
      </c>
      <c r="J173" s="90">
        <v>717.18</v>
      </c>
      <c r="K173" s="89"/>
      <c r="L173" s="89"/>
      <c r="M173" s="90">
        <f>G173*3%</f>
        <v>190.35899999999998</v>
      </c>
      <c r="N173" s="90">
        <f t="shared" si="19"/>
        <v>907.53899999999999</v>
      </c>
      <c r="O173" s="90">
        <f t="shared" si="18"/>
        <v>5437.7609999999995</v>
      </c>
      <c r="P173" s="89"/>
    </row>
    <row r="174" spans="1:16" ht="70.7" customHeight="1" x14ac:dyDescent="0.25">
      <c r="A174" s="240"/>
      <c r="B174" s="212"/>
      <c r="C174" s="151" t="s">
        <v>170</v>
      </c>
      <c r="D174" s="65" t="s">
        <v>400</v>
      </c>
      <c r="E174" s="151">
        <v>271.06</v>
      </c>
      <c r="F174" s="151">
        <v>15</v>
      </c>
      <c r="G174" s="96">
        <f t="shared" si="15"/>
        <v>4065.9</v>
      </c>
      <c r="H174" s="89"/>
      <c r="I174" s="90">
        <f t="shared" si="16"/>
        <v>4065.9</v>
      </c>
      <c r="J174" s="90">
        <v>320.97000000000003</v>
      </c>
      <c r="K174" s="90">
        <f>G174*1.1875%</f>
        <v>48.282562500000004</v>
      </c>
      <c r="L174" s="90">
        <f>G174*1%</f>
        <v>40.658999999999999</v>
      </c>
      <c r="M174" s="89"/>
      <c r="N174" s="90">
        <f t="shared" si="19"/>
        <v>409.9115625</v>
      </c>
      <c r="O174" s="90">
        <f t="shared" si="18"/>
        <v>3655.9884375000001</v>
      </c>
      <c r="P174" s="89"/>
    </row>
    <row r="175" spans="1:16" ht="70.7" customHeight="1" x14ac:dyDescent="0.25">
      <c r="A175" s="240"/>
      <c r="B175" s="212"/>
      <c r="C175" s="151" t="s">
        <v>444</v>
      </c>
      <c r="D175" s="65" t="s">
        <v>229</v>
      </c>
      <c r="E175" s="151">
        <v>290.52999999999997</v>
      </c>
      <c r="F175" s="151">
        <v>15</v>
      </c>
      <c r="G175" s="96">
        <f t="shared" si="15"/>
        <v>4357.95</v>
      </c>
      <c r="H175" s="89"/>
      <c r="I175" s="90">
        <f t="shared" si="16"/>
        <v>4357.95</v>
      </c>
      <c r="J175" s="90">
        <v>357.86</v>
      </c>
      <c r="K175" s="89"/>
      <c r="L175" s="89"/>
      <c r="M175" s="89"/>
      <c r="N175" s="90">
        <f t="shared" si="19"/>
        <v>357.86</v>
      </c>
      <c r="O175" s="90">
        <f t="shared" si="18"/>
        <v>4000.0899999999997</v>
      </c>
      <c r="P175" s="89"/>
    </row>
    <row r="176" spans="1:16" ht="70.7" customHeight="1" x14ac:dyDescent="0.25">
      <c r="A176" s="240"/>
      <c r="B176" s="212"/>
      <c r="C176" s="151" t="s">
        <v>444</v>
      </c>
      <c r="D176" s="65" t="s">
        <v>231</v>
      </c>
      <c r="E176" s="151">
        <v>290.52999999999997</v>
      </c>
      <c r="F176" s="151">
        <v>15</v>
      </c>
      <c r="G176" s="96">
        <f t="shared" si="15"/>
        <v>4357.95</v>
      </c>
      <c r="H176" s="89"/>
      <c r="I176" s="90">
        <f t="shared" si="16"/>
        <v>4357.95</v>
      </c>
      <c r="J176" s="90">
        <v>357.86</v>
      </c>
      <c r="K176" s="89"/>
      <c r="L176" s="89"/>
      <c r="M176" s="89"/>
      <c r="N176" s="90">
        <f t="shared" si="19"/>
        <v>357.86</v>
      </c>
      <c r="O176" s="93">
        <f t="shared" si="18"/>
        <v>4000.0899999999997</v>
      </c>
      <c r="P176" s="89"/>
    </row>
    <row r="177" spans="1:16" ht="70.7" customHeight="1" x14ac:dyDescent="0.25">
      <c r="A177" s="240"/>
      <c r="B177" s="212"/>
      <c r="C177" s="151" t="s">
        <v>230</v>
      </c>
      <c r="D177" s="65" t="s">
        <v>232</v>
      </c>
      <c r="E177" s="151">
        <v>221.66</v>
      </c>
      <c r="F177" s="151">
        <v>15</v>
      </c>
      <c r="G177" s="96">
        <f t="shared" si="15"/>
        <v>3324.9</v>
      </c>
      <c r="H177" s="89"/>
      <c r="I177" s="90">
        <f t="shared" si="16"/>
        <v>3324.9</v>
      </c>
      <c r="J177" s="90">
        <v>115.25</v>
      </c>
      <c r="K177" s="89"/>
      <c r="L177" s="89"/>
      <c r="M177" s="89"/>
      <c r="N177" s="90">
        <f t="shared" si="19"/>
        <v>115.25</v>
      </c>
      <c r="O177" s="93">
        <f t="shared" si="18"/>
        <v>3209.65</v>
      </c>
      <c r="P177" s="89"/>
    </row>
    <row r="178" spans="1:16" ht="70.7" customHeight="1" x14ac:dyDescent="0.25">
      <c r="A178" s="240"/>
      <c r="B178" s="212"/>
      <c r="C178" s="151" t="s">
        <v>349</v>
      </c>
      <c r="D178" s="65" t="s">
        <v>482</v>
      </c>
      <c r="E178" s="151">
        <v>198.78</v>
      </c>
      <c r="F178" s="151">
        <v>15</v>
      </c>
      <c r="G178" s="96">
        <f t="shared" si="15"/>
        <v>2981.7</v>
      </c>
      <c r="H178" s="89"/>
      <c r="I178" s="90">
        <f t="shared" si="16"/>
        <v>2981.7</v>
      </c>
      <c r="J178" s="90">
        <v>57.66</v>
      </c>
      <c r="K178" s="90">
        <f>G178*1.1875%</f>
        <v>35.407687500000002</v>
      </c>
      <c r="L178" s="90">
        <f>G178*1%</f>
        <v>29.817</v>
      </c>
      <c r="M178" s="89"/>
      <c r="N178" s="90">
        <f t="shared" si="19"/>
        <v>122.88468750000001</v>
      </c>
      <c r="O178" s="90">
        <f t="shared" si="18"/>
        <v>2858.8153124999999</v>
      </c>
      <c r="P178" s="89"/>
    </row>
    <row r="179" spans="1:16" ht="70.7" customHeight="1" x14ac:dyDescent="0.25">
      <c r="A179" s="240"/>
      <c r="B179" s="212"/>
      <c r="C179" s="151" t="s">
        <v>350</v>
      </c>
      <c r="D179" s="65" t="s">
        <v>348</v>
      </c>
      <c r="E179" s="98">
        <v>166.93</v>
      </c>
      <c r="F179" s="151">
        <v>15</v>
      </c>
      <c r="G179" s="96">
        <f t="shared" si="15"/>
        <v>2503.9500000000003</v>
      </c>
      <c r="H179" s="89">
        <v>9.32</v>
      </c>
      <c r="I179" s="90">
        <f t="shared" si="16"/>
        <v>2513.2700000000004</v>
      </c>
      <c r="J179" s="90"/>
      <c r="K179" s="90"/>
      <c r="L179" s="90"/>
      <c r="M179" s="89"/>
      <c r="N179" s="90">
        <f t="shared" si="19"/>
        <v>0</v>
      </c>
      <c r="O179" s="93">
        <f t="shared" si="18"/>
        <v>2513.2700000000004</v>
      </c>
      <c r="P179" s="89"/>
    </row>
    <row r="180" spans="1:16" ht="70.7" customHeight="1" x14ac:dyDescent="0.25">
      <c r="A180" s="240"/>
      <c r="B180" s="212"/>
      <c r="C180" s="151" t="s">
        <v>350</v>
      </c>
      <c r="D180" s="65" t="s">
        <v>346</v>
      </c>
      <c r="E180" s="98">
        <v>166.93</v>
      </c>
      <c r="F180" s="151">
        <v>15</v>
      </c>
      <c r="G180" s="96">
        <f t="shared" si="15"/>
        <v>2503.9500000000003</v>
      </c>
      <c r="H180" s="89">
        <v>9.32</v>
      </c>
      <c r="I180" s="90">
        <f t="shared" si="16"/>
        <v>2513.2700000000004</v>
      </c>
      <c r="J180" s="90"/>
      <c r="K180" s="90">
        <f>G180*1.1875%</f>
        <v>29.734406250000003</v>
      </c>
      <c r="L180" s="90">
        <f>G180*1%</f>
        <v>25.039500000000004</v>
      </c>
      <c r="M180" s="89"/>
      <c r="N180" s="90">
        <f t="shared" si="19"/>
        <v>54.77390625000001</v>
      </c>
      <c r="O180" s="90">
        <f t="shared" si="18"/>
        <v>2458.4960937500005</v>
      </c>
      <c r="P180" s="89"/>
    </row>
    <row r="181" spans="1:16" ht="70.7" customHeight="1" x14ac:dyDescent="0.25">
      <c r="A181" s="240"/>
      <c r="B181" s="212"/>
      <c r="C181" s="151" t="s">
        <v>350</v>
      </c>
      <c r="D181" s="98" t="s">
        <v>366</v>
      </c>
      <c r="E181" s="151">
        <v>166.93</v>
      </c>
      <c r="F181" s="151">
        <v>15</v>
      </c>
      <c r="G181" s="96">
        <f t="shared" si="15"/>
        <v>2503.9500000000003</v>
      </c>
      <c r="H181" s="89">
        <v>9.32</v>
      </c>
      <c r="I181" s="90">
        <f t="shared" si="16"/>
        <v>2513.2700000000004</v>
      </c>
      <c r="J181" s="90"/>
      <c r="K181" s="89"/>
      <c r="L181" s="89"/>
      <c r="M181" s="89"/>
      <c r="N181" s="90">
        <f t="shared" si="19"/>
        <v>0</v>
      </c>
      <c r="O181" s="90">
        <f t="shared" si="18"/>
        <v>2513.2700000000004</v>
      </c>
      <c r="P181" s="89"/>
    </row>
    <row r="182" spans="1:16" ht="70.7" customHeight="1" x14ac:dyDescent="0.25">
      <c r="A182" s="240"/>
      <c r="B182" s="212"/>
      <c r="C182" s="151" t="s">
        <v>350</v>
      </c>
      <c r="D182" s="65" t="s">
        <v>478</v>
      </c>
      <c r="E182" s="151">
        <v>166.93</v>
      </c>
      <c r="F182" s="151"/>
      <c r="G182" s="96">
        <f t="shared" si="15"/>
        <v>0</v>
      </c>
      <c r="H182" s="89"/>
      <c r="I182" s="90">
        <f t="shared" si="16"/>
        <v>0</v>
      </c>
      <c r="J182" s="90"/>
      <c r="K182" s="89"/>
      <c r="L182" s="90">
        <f>G182*1%</f>
        <v>0</v>
      </c>
      <c r="M182" s="89"/>
      <c r="N182" s="90">
        <f t="shared" si="19"/>
        <v>0</v>
      </c>
      <c r="O182" s="90">
        <f t="shared" si="18"/>
        <v>0</v>
      </c>
      <c r="P182" s="89"/>
    </row>
    <row r="183" spans="1:16" ht="70.7" customHeight="1" x14ac:dyDescent="0.25">
      <c r="A183" s="240"/>
      <c r="B183" s="212"/>
      <c r="C183" s="151" t="s">
        <v>401</v>
      </c>
      <c r="D183" s="65" t="s">
        <v>352</v>
      </c>
      <c r="E183" s="151">
        <v>144.08000000000001</v>
      </c>
      <c r="F183" s="151">
        <v>15</v>
      </c>
      <c r="G183" s="96">
        <f t="shared" si="15"/>
        <v>2161.2000000000003</v>
      </c>
      <c r="H183" s="89">
        <v>49.26</v>
      </c>
      <c r="I183" s="90">
        <f t="shared" si="16"/>
        <v>2210.4600000000005</v>
      </c>
      <c r="J183" s="90"/>
      <c r="K183" s="89"/>
      <c r="L183" s="89"/>
      <c r="M183" s="89"/>
      <c r="N183" s="90">
        <f t="shared" si="19"/>
        <v>0</v>
      </c>
      <c r="O183" s="90">
        <f t="shared" si="18"/>
        <v>2210.4600000000005</v>
      </c>
      <c r="P183" s="89"/>
    </row>
    <row r="184" spans="1:16" ht="70.7" customHeight="1" x14ac:dyDescent="0.25">
      <c r="A184" s="240"/>
      <c r="B184" s="212"/>
      <c r="C184" s="151" t="s">
        <v>100</v>
      </c>
      <c r="D184" s="65" t="s">
        <v>359</v>
      </c>
      <c r="E184" s="151">
        <v>219.32</v>
      </c>
      <c r="F184" s="151">
        <v>15</v>
      </c>
      <c r="G184" s="96">
        <f t="shared" si="15"/>
        <v>3289.7999999999997</v>
      </c>
      <c r="H184" s="89"/>
      <c r="I184" s="90">
        <f t="shared" si="16"/>
        <v>3289.7999999999997</v>
      </c>
      <c r="J184" s="90">
        <v>111.43</v>
      </c>
      <c r="K184" s="90">
        <f>G184*1.1875%</f>
        <v>39.066375000000001</v>
      </c>
      <c r="L184" s="90">
        <f>G184*1%</f>
        <v>32.897999999999996</v>
      </c>
      <c r="M184" s="89"/>
      <c r="N184" s="90">
        <f t="shared" si="19"/>
        <v>183.394375</v>
      </c>
      <c r="O184" s="90">
        <f t="shared" si="18"/>
        <v>3106.4056249999999</v>
      </c>
      <c r="P184" s="89"/>
    </row>
    <row r="185" spans="1:16" ht="70.7" customHeight="1" x14ac:dyDescent="0.25">
      <c r="A185" s="240"/>
      <c r="B185" s="212"/>
      <c r="C185" s="151" t="s">
        <v>101</v>
      </c>
      <c r="D185" s="65" t="s">
        <v>194</v>
      </c>
      <c r="E185" s="151">
        <v>210.12</v>
      </c>
      <c r="F185" s="151">
        <v>15</v>
      </c>
      <c r="G185" s="96">
        <f t="shared" si="15"/>
        <v>3151.8</v>
      </c>
      <c r="H185" s="89"/>
      <c r="I185" s="90">
        <f t="shared" si="16"/>
        <v>3151.8</v>
      </c>
      <c r="J185" s="90">
        <v>96.41</v>
      </c>
      <c r="K185" s="90">
        <f>G185*1.1875%</f>
        <v>37.427625000000006</v>
      </c>
      <c r="L185" s="90">
        <f>G185*1%</f>
        <v>31.518000000000004</v>
      </c>
      <c r="M185" s="89"/>
      <c r="N185" s="90">
        <f t="shared" si="19"/>
        <v>165.355625</v>
      </c>
      <c r="O185" s="90">
        <f t="shared" si="18"/>
        <v>2986.444375</v>
      </c>
      <c r="P185" s="89"/>
    </row>
    <row r="186" spans="1:16" ht="70.7" customHeight="1" x14ac:dyDescent="0.25">
      <c r="A186" s="240"/>
      <c r="B186" s="212"/>
      <c r="C186" s="151" t="s">
        <v>101</v>
      </c>
      <c r="D186" s="65" t="s">
        <v>483</v>
      </c>
      <c r="E186" s="151">
        <v>210.12</v>
      </c>
      <c r="F186" s="151">
        <v>15</v>
      </c>
      <c r="G186" s="96">
        <f t="shared" si="15"/>
        <v>3151.8</v>
      </c>
      <c r="H186" s="89"/>
      <c r="I186" s="90">
        <f t="shared" si="16"/>
        <v>3151.8</v>
      </c>
      <c r="J186" s="90">
        <v>96.41</v>
      </c>
      <c r="K186" s="89"/>
      <c r="L186" s="89"/>
      <c r="M186" s="89"/>
      <c r="N186" s="90">
        <f t="shared" si="19"/>
        <v>96.41</v>
      </c>
      <c r="O186" s="90">
        <f t="shared" si="18"/>
        <v>3055.3900000000003</v>
      </c>
      <c r="P186" s="89"/>
    </row>
    <row r="187" spans="1:16" ht="70.7" customHeight="1" x14ac:dyDescent="0.25">
      <c r="A187" s="240"/>
      <c r="B187" s="211"/>
      <c r="C187" s="151" t="s">
        <v>101</v>
      </c>
      <c r="D187" s="65" t="s">
        <v>360</v>
      </c>
      <c r="E187" s="151">
        <v>210.12</v>
      </c>
      <c r="F187" s="151">
        <v>15</v>
      </c>
      <c r="G187" s="96">
        <f t="shared" si="15"/>
        <v>3151.8</v>
      </c>
      <c r="H187" s="89"/>
      <c r="I187" s="90">
        <f t="shared" si="16"/>
        <v>3151.8</v>
      </c>
      <c r="J187" s="90">
        <v>96.41</v>
      </c>
      <c r="K187" s="90">
        <f>G187*1.1875%</f>
        <v>37.427625000000006</v>
      </c>
      <c r="L187" s="90">
        <f>G187*1%</f>
        <v>31.518000000000004</v>
      </c>
      <c r="M187" s="89"/>
      <c r="N187" s="90">
        <f t="shared" si="19"/>
        <v>165.355625</v>
      </c>
      <c r="O187" s="90">
        <f t="shared" si="18"/>
        <v>2986.444375</v>
      </c>
      <c r="P187" s="89"/>
    </row>
    <row r="188" spans="1:16" ht="70.7" customHeight="1" x14ac:dyDescent="0.25">
      <c r="A188" s="240" t="s">
        <v>256</v>
      </c>
      <c r="B188" s="210" t="s">
        <v>197</v>
      </c>
      <c r="C188" s="151" t="s">
        <v>101</v>
      </c>
      <c r="D188" s="65" t="s">
        <v>361</v>
      </c>
      <c r="E188" s="151">
        <v>210.12</v>
      </c>
      <c r="F188" s="151">
        <v>15</v>
      </c>
      <c r="G188" s="96">
        <f t="shared" si="15"/>
        <v>3151.8</v>
      </c>
      <c r="H188" s="89"/>
      <c r="I188" s="90">
        <f t="shared" si="16"/>
        <v>3151.8</v>
      </c>
      <c r="J188" s="90">
        <v>96.41</v>
      </c>
      <c r="K188" s="90">
        <f>G188*1.1875%</f>
        <v>37.427625000000006</v>
      </c>
      <c r="L188" s="90">
        <f>G188*1%</f>
        <v>31.518000000000004</v>
      </c>
      <c r="M188" s="89"/>
      <c r="N188" s="90">
        <f t="shared" si="19"/>
        <v>165.355625</v>
      </c>
      <c r="O188" s="90">
        <f t="shared" si="18"/>
        <v>2986.444375</v>
      </c>
      <c r="P188" s="89"/>
    </row>
    <row r="189" spans="1:16" ht="70.7" customHeight="1" x14ac:dyDescent="0.25">
      <c r="A189" s="240"/>
      <c r="B189" s="212"/>
      <c r="C189" s="151" t="s">
        <v>418</v>
      </c>
      <c r="D189" s="65" t="s">
        <v>481</v>
      </c>
      <c r="E189" s="151">
        <v>174.01</v>
      </c>
      <c r="F189" s="151">
        <v>15</v>
      </c>
      <c r="G189" s="96">
        <f t="shared" si="15"/>
        <v>2610.1499999999996</v>
      </c>
      <c r="H189" s="89"/>
      <c r="I189" s="90">
        <f t="shared" si="16"/>
        <v>2610.1499999999996</v>
      </c>
      <c r="J189" s="90">
        <v>2.23</v>
      </c>
      <c r="K189" s="90">
        <f>G189*1.1875%</f>
        <v>30.995531249999996</v>
      </c>
      <c r="L189" s="90">
        <f>G189*1%</f>
        <v>26.101499999999998</v>
      </c>
      <c r="M189" s="89"/>
      <c r="N189" s="90">
        <f t="shared" ref="N189:N220" si="20">J189+K189+L189+M189</f>
        <v>59.32703124999999</v>
      </c>
      <c r="O189" s="90">
        <f t="shared" si="18"/>
        <v>2550.8229687499997</v>
      </c>
      <c r="P189" s="89"/>
    </row>
    <row r="190" spans="1:16" ht="70.7" customHeight="1" x14ac:dyDescent="0.25">
      <c r="A190" s="240"/>
      <c r="B190" s="212"/>
      <c r="C190" s="98" t="s">
        <v>402</v>
      </c>
      <c r="D190" s="98" t="s">
        <v>367</v>
      </c>
      <c r="E190" s="98">
        <v>172.91</v>
      </c>
      <c r="F190" s="151">
        <v>15</v>
      </c>
      <c r="G190" s="96">
        <f t="shared" si="15"/>
        <v>2593.65</v>
      </c>
      <c r="H190" s="89"/>
      <c r="I190" s="90">
        <f t="shared" si="16"/>
        <v>2593.65</v>
      </c>
      <c r="J190" s="90">
        <v>0.44</v>
      </c>
      <c r="K190" s="89"/>
      <c r="L190" s="89"/>
      <c r="M190" s="89"/>
      <c r="N190" s="90">
        <f t="shared" si="20"/>
        <v>0.44</v>
      </c>
      <c r="O190" s="90">
        <f t="shared" si="18"/>
        <v>2593.21</v>
      </c>
      <c r="P190" s="89"/>
    </row>
    <row r="191" spans="1:16" ht="70.7" customHeight="1" x14ac:dyDescent="0.25">
      <c r="A191" s="240"/>
      <c r="B191" s="212"/>
      <c r="C191" s="205" t="s">
        <v>368</v>
      </c>
      <c r="D191" s="98" t="s">
        <v>403</v>
      </c>
      <c r="E191" s="98">
        <v>198.78</v>
      </c>
      <c r="F191" s="151">
        <v>15</v>
      </c>
      <c r="G191" s="96">
        <f t="shared" si="15"/>
        <v>2981.7</v>
      </c>
      <c r="H191" s="89"/>
      <c r="I191" s="90">
        <f t="shared" si="16"/>
        <v>2981.7</v>
      </c>
      <c r="J191" s="90">
        <v>57.66</v>
      </c>
      <c r="K191" s="90">
        <f>G191*1.1875%</f>
        <v>35.407687500000002</v>
      </c>
      <c r="L191" s="90">
        <f>G191*1%</f>
        <v>29.817</v>
      </c>
      <c r="M191" s="89"/>
      <c r="N191" s="90">
        <f t="shared" si="20"/>
        <v>122.88468750000001</v>
      </c>
      <c r="O191" s="90">
        <f t="shared" si="18"/>
        <v>2858.8153124999999</v>
      </c>
      <c r="P191" s="89"/>
    </row>
    <row r="192" spans="1:16" ht="70.7" customHeight="1" x14ac:dyDescent="0.25">
      <c r="A192" s="240"/>
      <c r="B192" s="212"/>
      <c r="C192" s="206"/>
      <c r="D192" s="98" t="s">
        <v>445</v>
      </c>
      <c r="E192" s="98">
        <v>172.91</v>
      </c>
      <c r="F192" s="151">
        <v>15</v>
      </c>
      <c r="G192" s="96">
        <f t="shared" si="15"/>
        <v>2593.65</v>
      </c>
      <c r="H192" s="89"/>
      <c r="I192" s="90">
        <f t="shared" si="16"/>
        <v>2593.65</v>
      </c>
      <c r="J192" s="90">
        <v>0.44</v>
      </c>
      <c r="K192" s="89"/>
      <c r="L192" s="89"/>
      <c r="M192" s="89"/>
      <c r="N192" s="90">
        <f t="shared" si="20"/>
        <v>0.44</v>
      </c>
      <c r="O192" s="90">
        <f t="shared" si="18"/>
        <v>2593.21</v>
      </c>
      <c r="P192" s="89"/>
    </row>
    <row r="193" spans="1:16" ht="70.7" customHeight="1" x14ac:dyDescent="0.25">
      <c r="A193" s="240"/>
      <c r="B193" s="212"/>
      <c r="C193" s="150" t="s">
        <v>409</v>
      </c>
      <c r="D193" s="98" t="s">
        <v>410</v>
      </c>
      <c r="E193" s="98">
        <v>146</v>
      </c>
      <c r="F193" s="151">
        <v>15</v>
      </c>
      <c r="G193" s="96">
        <f t="shared" si="15"/>
        <v>2190</v>
      </c>
      <c r="H193" s="89">
        <v>47.41</v>
      </c>
      <c r="I193" s="90">
        <f t="shared" si="16"/>
        <v>2237.41</v>
      </c>
      <c r="J193" s="90"/>
      <c r="K193" s="89"/>
      <c r="L193" s="89"/>
      <c r="M193" s="89"/>
      <c r="N193" s="90">
        <f t="shared" si="20"/>
        <v>0</v>
      </c>
      <c r="O193" s="90">
        <f t="shared" si="18"/>
        <v>2237.41</v>
      </c>
      <c r="P193" s="89"/>
    </row>
    <row r="194" spans="1:16" ht="70.7" customHeight="1" x14ac:dyDescent="0.25">
      <c r="A194" s="240"/>
      <c r="B194" s="212"/>
      <c r="C194" s="98" t="s">
        <v>364</v>
      </c>
      <c r="D194" s="98" t="s">
        <v>363</v>
      </c>
      <c r="E194" s="98">
        <v>131.66999999999999</v>
      </c>
      <c r="F194" s="151">
        <v>15</v>
      </c>
      <c r="G194" s="96">
        <f t="shared" si="15"/>
        <v>1975.0499999999997</v>
      </c>
      <c r="H194" s="89">
        <v>61.17</v>
      </c>
      <c r="I194" s="90">
        <f t="shared" si="16"/>
        <v>2036.2199999999998</v>
      </c>
      <c r="J194" s="90"/>
      <c r="K194" s="89"/>
      <c r="L194" s="89"/>
      <c r="M194" s="89"/>
      <c r="N194" s="90">
        <f t="shared" si="20"/>
        <v>0</v>
      </c>
      <c r="O194" s="90">
        <f t="shared" si="18"/>
        <v>2036.2199999999998</v>
      </c>
      <c r="P194" s="89"/>
    </row>
    <row r="195" spans="1:16" ht="70.7" customHeight="1" x14ac:dyDescent="0.25">
      <c r="A195" s="240"/>
      <c r="B195" s="212"/>
      <c r="C195" s="98" t="s">
        <v>364</v>
      </c>
      <c r="D195" s="157" t="s">
        <v>365</v>
      </c>
      <c r="E195" s="98">
        <v>131.66999999999999</v>
      </c>
      <c r="F195" s="151">
        <v>15</v>
      </c>
      <c r="G195" s="96">
        <f t="shared" si="15"/>
        <v>1975.0499999999997</v>
      </c>
      <c r="H195" s="89">
        <v>61.17</v>
      </c>
      <c r="I195" s="90">
        <f t="shared" si="16"/>
        <v>2036.2199999999998</v>
      </c>
      <c r="J195" s="90"/>
      <c r="K195" s="89"/>
      <c r="L195" s="89"/>
      <c r="M195" s="89"/>
      <c r="N195" s="90">
        <f t="shared" si="20"/>
        <v>0</v>
      </c>
      <c r="O195" s="93">
        <f t="shared" si="18"/>
        <v>2036.2199999999998</v>
      </c>
      <c r="P195" s="89"/>
    </row>
    <row r="196" spans="1:16" ht="70.7" customHeight="1" x14ac:dyDescent="0.25">
      <c r="A196" s="240"/>
      <c r="B196" s="212"/>
      <c r="C196" s="98" t="s">
        <v>369</v>
      </c>
      <c r="D196" s="98" t="s">
        <v>370</v>
      </c>
      <c r="E196" s="98">
        <v>108.18</v>
      </c>
      <c r="F196" s="151">
        <v>15</v>
      </c>
      <c r="G196" s="96">
        <f t="shared" si="15"/>
        <v>1622.7</v>
      </c>
      <c r="H196" s="89">
        <v>109.57</v>
      </c>
      <c r="I196" s="90">
        <f t="shared" si="16"/>
        <v>1732.27</v>
      </c>
      <c r="J196" s="90"/>
      <c r="K196" s="89"/>
      <c r="L196" s="89"/>
      <c r="M196" s="89"/>
      <c r="N196" s="90">
        <f t="shared" si="20"/>
        <v>0</v>
      </c>
      <c r="O196" s="90">
        <f t="shared" si="18"/>
        <v>1732.27</v>
      </c>
      <c r="P196" s="89"/>
    </row>
    <row r="197" spans="1:16" ht="70.7" customHeight="1" x14ac:dyDescent="0.25">
      <c r="A197" s="240"/>
      <c r="B197" s="211"/>
      <c r="C197" s="98" t="s">
        <v>371</v>
      </c>
      <c r="D197" s="98" t="s">
        <v>372</v>
      </c>
      <c r="E197" s="98">
        <v>146</v>
      </c>
      <c r="F197" s="151">
        <v>15</v>
      </c>
      <c r="G197" s="96">
        <f t="shared" si="15"/>
        <v>2190</v>
      </c>
      <c r="H197" s="89">
        <v>47.41</v>
      </c>
      <c r="I197" s="90">
        <f t="shared" si="16"/>
        <v>2237.41</v>
      </c>
      <c r="J197" s="90"/>
      <c r="K197" s="89"/>
      <c r="L197" s="89"/>
      <c r="M197" s="89"/>
      <c r="N197" s="90">
        <f t="shared" si="20"/>
        <v>0</v>
      </c>
      <c r="O197" s="93">
        <f t="shared" si="18"/>
        <v>2237.41</v>
      </c>
      <c r="P197" s="89"/>
    </row>
    <row r="198" spans="1:16" ht="70.7" customHeight="1" x14ac:dyDescent="0.25">
      <c r="A198" s="240"/>
      <c r="B198" s="210" t="s">
        <v>203</v>
      </c>
      <c r="C198" s="151" t="s">
        <v>38</v>
      </c>
      <c r="D198" s="65" t="s">
        <v>204</v>
      </c>
      <c r="E198" s="151">
        <v>400</v>
      </c>
      <c r="F198" s="151">
        <v>15</v>
      </c>
      <c r="G198" s="96">
        <f t="shared" si="15"/>
        <v>6000</v>
      </c>
      <c r="H198" s="89"/>
      <c r="I198" s="90">
        <f t="shared" si="16"/>
        <v>6000</v>
      </c>
      <c r="J198" s="90">
        <v>643.42999999999995</v>
      </c>
      <c r="K198" s="89"/>
      <c r="L198" s="89"/>
      <c r="M198" s="90">
        <f>G198*3%</f>
        <v>180</v>
      </c>
      <c r="N198" s="90">
        <f t="shared" si="20"/>
        <v>823.43</v>
      </c>
      <c r="O198" s="90">
        <f t="shared" si="18"/>
        <v>5176.57</v>
      </c>
      <c r="P198" s="89"/>
    </row>
    <row r="199" spans="1:16" ht="70.7" customHeight="1" x14ac:dyDescent="0.25">
      <c r="A199" s="240"/>
      <c r="B199" s="212"/>
      <c r="C199" s="151" t="s">
        <v>170</v>
      </c>
      <c r="D199" s="65" t="s">
        <v>205</v>
      </c>
      <c r="E199" s="151">
        <v>273.02999999999997</v>
      </c>
      <c r="F199" s="151">
        <v>15</v>
      </c>
      <c r="G199" s="96">
        <f t="shared" si="15"/>
        <v>4095.45</v>
      </c>
      <c r="H199" s="89"/>
      <c r="I199" s="90">
        <f t="shared" si="16"/>
        <v>4095.45</v>
      </c>
      <c r="J199" s="90">
        <v>324.18</v>
      </c>
      <c r="K199" s="89"/>
      <c r="L199" s="89"/>
      <c r="M199" s="89"/>
      <c r="N199" s="90">
        <f t="shared" si="20"/>
        <v>324.18</v>
      </c>
      <c r="O199" s="90">
        <f t="shared" si="18"/>
        <v>3771.27</v>
      </c>
      <c r="P199" s="89"/>
    </row>
    <row r="200" spans="1:16" ht="70.7" customHeight="1" x14ac:dyDescent="0.25">
      <c r="A200" s="240"/>
      <c r="B200" s="212"/>
      <c r="C200" s="207" t="s">
        <v>86</v>
      </c>
      <c r="D200" s="65" t="s">
        <v>206</v>
      </c>
      <c r="E200" s="151">
        <v>178.85</v>
      </c>
      <c r="F200" s="151">
        <v>15</v>
      </c>
      <c r="G200" s="96">
        <f t="shared" si="15"/>
        <v>2682.75</v>
      </c>
      <c r="H200" s="89"/>
      <c r="I200" s="90">
        <f t="shared" si="16"/>
        <v>2682.75</v>
      </c>
      <c r="J200" s="90">
        <v>25.13</v>
      </c>
      <c r="K200" s="89"/>
      <c r="L200" s="89"/>
      <c r="M200" s="89"/>
      <c r="N200" s="90">
        <f t="shared" si="20"/>
        <v>25.13</v>
      </c>
      <c r="O200" s="90">
        <f t="shared" si="18"/>
        <v>2657.62</v>
      </c>
      <c r="P200" s="89"/>
    </row>
    <row r="201" spans="1:16" ht="70.7" customHeight="1" x14ac:dyDescent="0.25">
      <c r="A201" s="240"/>
      <c r="B201" s="212"/>
      <c r="C201" s="208"/>
      <c r="D201" s="65" t="s">
        <v>207</v>
      </c>
      <c r="E201" s="151">
        <v>178.85</v>
      </c>
      <c r="F201" s="151">
        <v>15</v>
      </c>
      <c r="G201" s="96">
        <f t="shared" si="15"/>
        <v>2682.75</v>
      </c>
      <c r="H201" s="89"/>
      <c r="I201" s="90">
        <f t="shared" si="16"/>
        <v>2682.75</v>
      </c>
      <c r="J201" s="90">
        <v>25.13</v>
      </c>
      <c r="K201" s="90">
        <f>G201*1.1875%</f>
        <v>31.857656250000002</v>
      </c>
      <c r="L201" s="89"/>
      <c r="M201" s="89"/>
      <c r="N201" s="90">
        <f t="shared" si="20"/>
        <v>56.987656250000001</v>
      </c>
      <c r="O201" s="90">
        <f t="shared" si="18"/>
        <v>2625.7623437500001</v>
      </c>
      <c r="P201" s="89"/>
    </row>
    <row r="202" spans="1:16" ht="70.7" customHeight="1" x14ac:dyDescent="0.25">
      <c r="A202" s="240"/>
      <c r="B202" s="212"/>
      <c r="C202" s="208"/>
      <c r="D202" s="65" t="s">
        <v>208</v>
      </c>
      <c r="E202" s="151">
        <v>178.85</v>
      </c>
      <c r="F202" s="151">
        <v>15</v>
      </c>
      <c r="G202" s="96">
        <f t="shared" si="15"/>
        <v>2682.75</v>
      </c>
      <c r="H202" s="89"/>
      <c r="I202" s="90">
        <f t="shared" si="16"/>
        <v>2682.75</v>
      </c>
      <c r="J202" s="90">
        <v>25.13</v>
      </c>
      <c r="K202" s="89"/>
      <c r="L202" s="89"/>
      <c r="M202" s="89"/>
      <c r="N202" s="90">
        <f t="shared" si="20"/>
        <v>25.13</v>
      </c>
      <c r="O202" s="93">
        <f t="shared" si="18"/>
        <v>2657.62</v>
      </c>
      <c r="P202" s="89"/>
    </row>
    <row r="203" spans="1:16" ht="70.7" customHeight="1" x14ac:dyDescent="0.25">
      <c r="A203" s="240"/>
      <c r="B203" s="212"/>
      <c r="C203" s="208"/>
      <c r="D203" s="65" t="s">
        <v>210</v>
      </c>
      <c r="E203" s="151">
        <v>178.85</v>
      </c>
      <c r="F203" s="151">
        <v>15</v>
      </c>
      <c r="G203" s="96">
        <f t="shared" si="15"/>
        <v>2682.75</v>
      </c>
      <c r="H203" s="89"/>
      <c r="I203" s="90">
        <f t="shared" si="16"/>
        <v>2682.75</v>
      </c>
      <c r="J203" s="90">
        <v>25.13</v>
      </c>
      <c r="K203" s="89"/>
      <c r="L203" s="89"/>
      <c r="M203" s="89"/>
      <c r="N203" s="90">
        <f t="shared" si="20"/>
        <v>25.13</v>
      </c>
      <c r="O203" s="90">
        <f t="shared" si="18"/>
        <v>2657.62</v>
      </c>
      <c r="P203" s="89"/>
    </row>
    <row r="204" spans="1:16" ht="70.7" customHeight="1" thickBot="1" x14ac:dyDescent="0.3">
      <c r="A204" s="241"/>
      <c r="B204" s="211"/>
      <c r="C204" s="209"/>
      <c r="D204" s="65" t="s">
        <v>211</v>
      </c>
      <c r="E204" s="151">
        <v>178.85</v>
      </c>
      <c r="F204" s="151">
        <v>15</v>
      </c>
      <c r="G204" s="96">
        <f t="shared" si="15"/>
        <v>2682.75</v>
      </c>
      <c r="H204" s="89"/>
      <c r="I204" s="90">
        <f t="shared" si="16"/>
        <v>2682.75</v>
      </c>
      <c r="J204" s="90">
        <v>25.13</v>
      </c>
      <c r="K204" s="89"/>
      <c r="L204" s="89"/>
      <c r="M204" s="89"/>
      <c r="N204" s="90">
        <f t="shared" si="20"/>
        <v>25.13</v>
      </c>
      <c r="O204" s="90">
        <f t="shared" si="18"/>
        <v>2657.62</v>
      </c>
      <c r="P204" s="89"/>
    </row>
    <row r="205" spans="1:16" ht="70.7" customHeight="1" x14ac:dyDescent="0.25">
      <c r="A205" s="216" t="s">
        <v>256</v>
      </c>
      <c r="B205" s="210" t="s">
        <v>203</v>
      </c>
      <c r="C205" s="142" t="s">
        <v>86</v>
      </c>
      <c r="D205" s="65" t="s">
        <v>212</v>
      </c>
      <c r="E205" s="151">
        <v>178.85</v>
      </c>
      <c r="F205" s="151">
        <v>15</v>
      </c>
      <c r="G205" s="96">
        <f t="shared" si="15"/>
        <v>2682.75</v>
      </c>
      <c r="H205" s="89"/>
      <c r="I205" s="90">
        <f t="shared" si="16"/>
        <v>2682.75</v>
      </c>
      <c r="J205" s="90">
        <v>25.13</v>
      </c>
      <c r="K205" s="89"/>
      <c r="L205" s="89"/>
      <c r="M205" s="89"/>
      <c r="N205" s="90">
        <f t="shared" si="20"/>
        <v>25.13</v>
      </c>
      <c r="O205" s="90">
        <f t="shared" si="18"/>
        <v>2657.62</v>
      </c>
      <c r="P205" s="89"/>
    </row>
    <row r="206" spans="1:16" ht="70.7" customHeight="1" x14ac:dyDescent="0.25">
      <c r="A206" s="220"/>
      <c r="B206" s="211"/>
      <c r="C206" s="148" t="s">
        <v>217</v>
      </c>
      <c r="D206" s="65" t="s">
        <v>218</v>
      </c>
      <c r="E206" s="151">
        <v>178.85</v>
      </c>
      <c r="F206" s="151">
        <v>15</v>
      </c>
      <c r="G206" s="96">
        <f t="shared" si="15"/>
        <v>2682.75</v>
      </c>
      <c r="H206" s="89"/>
      <c r="I206" s="90">
        <f t="shared" si="16"/>
        <v>2682.75</v>
      </c>
      <c r="J206" s="90">
        <v>25.13</v>
      </c>
      <c r="K206" s="89"/>
      <c r="L206" s="89"/>
      <c r="M206" s="89"/>
      <c r="N206" s="90">
        <f t="shared" si="20"/>
        <v>25.13</v>
      </c>
      <c r="O206" s="93">
        <f t="shared" si="18"/>
        <v>2657.62</v>
      </c>
      <c r="P206" s="89"/>
    </row>
    <row r="207" spans="1:16" ht="70.7" customHeight="1" x14ac:dyDescent="0.25">
      <c r="A207" s="194"/>
      <c r="B207" s="167" t="s">
        <v>213</v>
      </c>
      <c r="C207" s="151" t="s">
        <v>66</v>
      </c>
      <c r="D207" s="65" t="s">
        <v>215</v>
      </c>
      <c r="E207" s="151">
        <v>358.8</v>
      </c>
      <c r="F207" s="151">
        <v>15</v>
      </c>
      <c r="G207" s="96">
        <f t="shared" si="15"/>
        <v>5382</v>
      </c>
      <c r="H207" s="89"/>
      <c r="I207" s="90">
        <f t="shared" si="16"/>
        <v>5382</v>
      </c>
      <c r="J207" s="90">
        <v>530.04</v>
      </c>
      <c r="K207" s="89"/>
      <c r="L207" s="89"/>
      <c r="M207" s="89"/>
      <c r="N207" s="90">
        <f t="shared" si="20"/>
        <v>530.04</v>
      </c>
      <c r="O207" s="90">
        <f t="shared" si="18"/>
        <v>4851.96</v>
      </c>
      <c r="P207" s="89"/>
    </row>
    <row r="208" spans="1:16" ht="70.7" customHeight="1" x14ac:dyDescent="0.25">
      <c r="A208" s="194"/>
      <c r="B208" s="167"/>
      <c r="C208" s="151" t="s">
        <v>214</v>
      </c>
      <c r="D208" s="65" t="s">
        <v>216</v>
      </c>
      <c r="E208" s="151">
        <v>348.03</v>
      </c>
      <c r="F208" s="151">
        <v>15</v>
      </c>
      <c r="G208" s="96">
        <f t="shared" si="15"/>
        <v>5220.45</v>
      </c>
      <c r="H208" s="89"/>
      <c r="I208" s="90">
        <f t="shared" si="16"/>
        <v>5220.45</v>
      </c>
      <c r="J208" s="90">
        <v>501.09</v>
      </c>
      <c r="K208" s="90">
        <f>G208*1.1875%</f>
        <v>61.992843749999999</v>
      </c>
      <c r="L208" s="90">
        <f>G208*1%</f>
        <v>52.204499999999996</v>
      </c>
      <c r="M208" s="89"/>
      <c r="N208" s="90">
        <f t="shared" si="20"/>
        <v>615.28734374999999</v>
      </c>
      <c r="O208" s="90">
        <f t="shared" si="18"/>
        <v>4605.1626562499996</v>
      </c>
      <c r="P208" s="89"/>
    </row>
    <row r="209" spans="1:16" ht="70.7" customHeight="1" x14ac:dyDescent="0.25">
      <c r="A209" s="194"/>
      <c r="B209" s="167" t="s">
        <v>219</v>
      </c>
      <c r="C209" s="151" t="s">
        <v>379</v>
      </c>
      <c r="D209" s="65" t="s">
        <v>220</v>
      </c>
      <c r="E209" s="151">
        <v>199.27</v>
      </c>
      <c r="F209" s="151">
        <v>15</v>
      </c>
      <c r="G209" s="96">
        <f t="shared" si="15"/>
        <v>2989.05</v>
      </c>
      <c r="H209" s="89"/>
      <c r="I209" s="90">
        <f t="shared" si="16"/>
        <v>2989.05</v>
      </c>
      <c r="J209" s="90">
        <v>58.46</v>
      </c>
      <c r="K209" s="90">
        <f>G209*1.1875%</f>
        <v>35.494968750000005</v>
      </c>
      <c r="L209" s="90">
        <f>G209*1%</f>
        <v>29.890500000000003</v>
      </c>
      <c r="M209" s="89"/>
      <c r="N209" s="90">
        <f t="shared" si="20"/>
        <v>123.84546875000001</v>
      </c>
      <c r="O209" s="90">
        <f t="shared" si="18"/>
        <v>2865.2045312500004</v>
      </c>
      <c r="P209" s="89"/>
    </row>
    <row r="210" spans="1:16" ht="70.7" customHeight="1" x14ac:dyDescent="0.25">
      <c r="A210" s="194"/>
      <c r="B210" s="167"/>
      <c r="C210" s="151" t="s">
        <v>222</v>
      </c>
      <c r="D210" s="65" t="s">
        <v>221</v>
      </c>
      <c r="E210" s="151">
        <v>252.07</v>
      </c>
      <c r="F210" s="151">
        <v>15</v>
      </c>
      <c r="G210" s="96">
        <f t="shared" si="15"/>
        <v>3781.0499999999997</v>
      </c>
      <c r="H210" s="89"/>
      <c r="I210" s="90">
        <f t="shared" si="16"/>
        <v>3781.0499999999997</v>
      </c>
      <c r="J210" s="90">
        <v>289.98</v>
      </c>
      <c r="K210" s="90">
        <f>G210*1.1875%</f>
        <v>44.899968749999999</v>
      </c>
      <c r="L210" s="90">
        <f>G210*1%</f>
        <v>37.810499999999998</v>
      </c>
      <c r="M210" s="89"/>
      <c r="N210" s="90">
        <f t="shared" si="20"/>
        <v>372.69046874999998</v>
      </c>
      <c r="O210" s="90">
        <f t="shared" si="18"/>
        <v>3408.3595312499997</v>
      </c>
      <c r="P210" s="89"/>
    </row>
    <row r="211" spans="1:16" ht="70.7" customHeight="1" x14ac:dyDescent="0.25">
      <c r="A211" s="194"/>
      <c r="B211" s="167"/>
      <c r="C211" s="151" t="s">
        <v>224</v>
      </c>
      <c r="D211" s="65" t="s">
        <v>223</v>
      </c>
      <c r="E211" s="151">
        <v>152.46</v>
      </c>
      <c r="F211" s="151">
        <v>15</v>
      </c>
      <c r="G211" s="96">
        <f t="shared" si="15"/>
        <v>2286.9</v>
      </c>
      <c r="H211" s="89">
        <v>41.11</v>
      </c>
      <c r="I211" s="90">
        <f t="shared" si="16"/>
        <v>2328.0100000000002</v>
      </c>
      <c r="J211" s="90"/>
      <c r="K211" s="89"/>
      <c r="L211" s="89"/>
      <c r="M211" s="89"/>
      <c r="N211" s="90">
        <f t="shared" si="20"/>
        <v>0</v>
      </c>
      <c r="O211" s="93">
        <f t="shared" si="18"/>
        <v>2328.0100000000002</v>
      </c>
      <c r="P211" s="89"/>
    </row>
    <row r="212" spans="1:16" ht="70.7" customHeight="1" x14ac:dyDescent="0.25">
      <c r="A212" s="194"/>
      <c r="B212" s="140" t="s">
        <v>225</v>
      </c>
      <c r="C212" s="151" t="s">
        <v>141</v>
      </c>
      <c r="D212" s="65" t="s">
        <v>226</v>
      </c>
      <c r="E212" s="151">
        <v>228.65</v>
      </c>
      <c r="F212" s="151">
        <v>15</v>
      </c>
      <c r="G212" s="96">
        <f t="shared" si="15"/>
        <v>3429.75</v>
      </c>
      <c r="H212" s="89"/>
      <c r="I212" s="90">
        <f t="shared" si="16"/>
        <v>3429.75</v>
      </c>
      <c r="J212" s="90">
        <v>126.66</v>
      </c>
      <c r="K212" s="90">
        <f>G212*1.1875%</f>
        <v>40.728281250000002</v>
      </c>
      <c r="L212" s="90">
        <f>G212*1%</f>
        <v>34.297499999999999</v>
      </c>
      <c r="M212" s="89"/>
      <c r="N212" s="90">
        <f t="shared" si="20"/>
        <v>201.68578124999999</v>
      </c>
      <c r="O212" s="93">
        <f t="shared" si="18"/>
        <v>3228.0642187499998</v>
      </c>
      <c r="P212" s="89"/>
    </row>
    <row r="213" spans="1:16" ht="70.7" customHeight="1" x14ac:dyDescent="0.25">
      <c r="A213" s="194"/>
      <c r="B213" s="94" t="s">
        <v>508</v>
      </c>
      <c r="C213" s="151" t="s">
        <v>227</v>
      </c>
      <c r="D213" s="65" t="s">
        <v>228</v>
      </c>
      <c r="E213" s="151">
        <v>273.02999999999997</v>
      </c>
      <c r="F213" s="151">
        <v>15</v>
      </c>
      <c r="G213" s="96">
        <f t="shared" ref="G213:G242" si="21">E213*F213</f>
        <v>4095.45</v>
      </c>
      <c r="H213" s="89"/>
      <c r="I213" s="90">
        <f t="shared" ref="I213:I242" si="22">G213+H213</f>
        <v>4095.45</v>
      </c>
      <c r="J213" s="90">
        <v>324.18</v>
      </c>
      <c r="K213" s="89"/>
      <c r="L213" s="89"/>
      <c r="M213" s="89"/>
      <c r="N213" s="90">
        <f t="shared" si="20"/>
        <v>324.18</v>
      </c>
      <c r="O213" s="90">
        <f t="shared" ref="O213:O242" si="23">I213-N213</f>
        <v>3771.27</v>
      </c>
      <c r="P213" s="89"/>
    </row>
    <row r="214" spans="1:16" ht="70.7" customHeight="1" x14ac:dyDescent="0.25">
      <c r="A214" s="220"/>
      <c r="B214" s="210" t="s">
        <v>278</v>
      </c>
      <c r="C214" s="151" t="s">
        <v>66</v>
      </c>
      <c r="D214" s="65" t="s">
        <v>279</v>
      </c>
      <c r="E214" s="151">
        <v>423.02</v>
      </c>
      <c r="F214" s="151">
        <v>15</v>
      </c>
      <c r="G214" s="96">
        <f t="shared" si="21"/>
        <v>6345.2999999999993</v>
      </c>
      <c r="H214" s="89"/>
      <c r="I214" s="90">
        <f t="shared" si="22"/>
        <v>6345.2999999999993</v>
      </c>
      <c r="J214" s="90">
        <v>717.18</v>
      </c>
      <c r="K214" s="89"/>
      <c r="L214" s="89"/>
      <c r="M214" s="90">
        <f>G214*3%</f>
        <v>190.35899999999998</v>
      </c>
      <c r="N214" s="90">
        <f t="shared" si="20"/>
        <v>907.53899999999999</v>
      </c>
      <c r="O214" s="90">
        <f t="shared" si="23"/>
        <v>5437.7609999999995</v>
      </c>
      <c r="P214" s="89"/>
    </row>
    <row r="215" spans="1:16" ht="70.7" customHeight="1" x14ac:dyDescent="0.25">
      <c r="A215" s="220"/>
      <c r="B215" s="212"/>
      <c r="C215" s="151" t="s">
        <v>34</v>
      </c>
      <c r="D215" s="65" t="s">
        <v>337</v>
      </c>
      <c r="E215" s="151">
        <v>207.79</v>
      </c>
      <c r="F215" s="151">
        <v>15</v>
      </c>
      <c r="G215" s="96">
        <f t="shared" si="21"/>
        <v>3116.85</v>
      </c>
      <c r="H215" s="89"/>
      <c r="I215" s="90">
        <f t="shared" si="22"/>
        <v>3116.85</v>
      </c>
      <c r="J215" s="90">
        <v>92.61</v>
      </c>
      <c r="K215" s="90">
        <f>G215*1.1875%</f>
        <v>37.012593750000001</v>
      </c>
      <c r="L215" s="90">
        <f>G215*1%</f>
        <v>31.168499999999998</v>
      </c>
      <c r="M215" s="89"/>
      <c r="N215" s="90">
        <f t="shared" si="20"/>
        <v>160.79109374999999</v>
      </c>
      <c r="O215" s="90">
        <f t="shared" si="23"/>
        <v>2956.0589062499998</v>
      </c>
      <c r="P215" s="89"/>
    </row>
    <row r="216" spans="1:16" ht="70.7" customHeight="1" x14ac:dyDescent="0.25">
      <c r="A216" s="220"/>
      <c r="B216" s="212"/>
      <c r="C216" s="151" t="s">
        <v>353</v>
      </c>
      <c r="D216" s="65" t="s">
        <v>354</v>
      </c>
      <c r="E216" s="151">
        <v>271.06</v>
      </c>
      <c r="F216" s="151">
        <v>15</v>
      </c>
      <c r="G216" s="96">
        <f t="shared" si="21"/>
        <v>4065.9</v>
      </c>
      <c r="H216" s="89"/>
      <c r="I216" s="90">
        <f t="shared" si="22"/>
        <v>4065.9</v>
      </c>
      <c r="J216" s="90">
        <v>320.97000000000003</v>
      </c>
      <c r="K216" s="90">
        <f>G216*1.1875%</f>
        <v>48.282562500000004</v>
      </c>
      <c r="L216" s="90">
        <f>G216*1%</f>
        <v>40.658999999999999</v>
      </c>
      <c r="M216" s="89"/>
      <c r="N216" s="90">
        <f t="shared" si="20"/>
        <v>409.9115625</v>
      </c>
      <c r="O216" s="90">
        <f t="shared" si="23"/>
        <v>3655.9884375000001</v>
      </c>
      <c r="P216" s="89"/>
    </row>
    <row r="217" spans="1:16" ht="70.7" customHeight="1" x14ac:dyDescent="0.25">
      <c r="A217" s="220"/>
      <c r="B217" s="212"/>
      <c r="C217" s="151" t="s">
        <v>353</v>
      </c>
      <c r="D217" s="65" t="s">
        <v>355</v>
      </c>
      <c r="E217" s="151">
        <v>271.06</v>
      </c>
      <c r="F217" s="151">
        <v>15</v>
      </c>
      <c r="G217" s="96">
        <f t="shared" si="21"/>
        <v>4065.9</v>
      </c>
      <c r="H217" s="89"/>
      <c r="I217" s="90">
        <f t="shared" si="22"/>
        <v>4065.9</v>
      </c>
      <c r="J217" s="90">
        <v>320.97000000000003</v>
      </c>
      <c r="K217" s="90">
        <f>G217*1.1875%</f>
        <v>48.282562500000004</v>
      </c>
      <c r="L217" s="90">
        <f>G217*1%</f>
        <v>40.658999999999999</v>
      </c>
      <c r="M217" s="89"/>
      <c r="N217" s="90">
        <f t="shared" si="20"/>
        <v>409.9115625</v>
      </c>
      <c r="O217" s="90">
        <f t="shared" si="23"/>
        <v>3655.9884375000001</v>
      </c>
      <c r="P217" s="89"/>
    </row>
    <row r="218" spans="1:16" ht="70.7" customHeight="1" x14ac:dyDescent="0.25">
      <c r="A218" s="220"/>
      <c r="B218" s="212"/>
      <c r="C218" s="151" t="s">
        <v>356</v>
      </c>
      <c r="D218" s="65" t="s">
        <v>357</v>
      </c>
      <c r="E218" s="151">
        <v>257.26</v>
      </c>
      <c r="F218" s="151">
        <v>15</v>
      </c>
      <c r="G218" s="96">
        <f t="shared" si="21"/>
        <v>3858.8999999999996</v>
      </c>
      <c r="H218" s="89"/>
      <c r="I218" s="90">
        <f t="shared" si="22"/>
        <v>3858.8999999999996</v>
      </c>
      <c r="J218" s="90">
        <v>298.45</v>
      </c>
      <c r="K218" s="89"/>
      <c r="L218" s="89"/>
      <c r="M218" s="89"/>
      <c r="N218" s="90">
        <f t="shared" si="20"/>
        <v>298.45</v>
      </c>
      <c r="O218" s="90">
        <f t="shared" si="23"/>
        <v>3560.45</v>
      </c>
      <c r="P218" s="89"/>
    </row>
    <row r="219" spans="1:16" ht="70.7" customHeight="1" x14ac:dyDescent="0.25">
      <c r="A219" s="220"/>
      <c r="B219" s="212"/>
      <c r="C219" s="151" t="s">
        <v>341</v>
      </c>
      <c r="D219" s="65" t="s">
        <v>338</v>
      </c>
      <c r="E219" s="151">
        <v>211.56</v>
      </c>
      <c r="F219" s="151">
        <v>15</v>
      </c>
      <c r="G219" s="96">
        <f t="shared" si="21"/>
        <v>3173.4</v>
      </c>
      <c r="H219" s="89"/>
      <c r="I219" s="90">
        <f t="shared" si="22"/>
        <v>3173.4</v>
      </c>
      <c r="J219" s="90">
        <v>98.76</v>
      </c>
      <c r="K219" s="89"/>
      <c r="L219" s="89"/>
      <c r="M219" s="89"/>
      <c r="N219" s="90">
        <f t="shared" si="20"/>
        <v>98.76</v>
      </c>
      <c r="O219" s="90">
        <f t="shared" si="23"/>
        <v>3074.64</v>
      </c>
      <c r="P219" s="89"/>
    </row>
    <row r="220" spans="1:16" ht="70.7" customHeight="1" x14ac:dyDescent="0.25">
      <c r="A220" s="220"/>
      <c r="B220" s="212"/>
      <c r="C220" s="151" t="s">
        <v>341</v>
      </c>
      <c r="D220" s="65" t="s">
        <v>339</v>
      </c>
      <c r="E220" s="151">
        <v>211.56</v>
      </c>
      <c r="F220" s="151">
        <v>15</v>
      </c>
      <c r="G220" s="96">
        <f t="shared" si="21"/>
        <v>3173.4</v>
      </c>
      <c r="H220" s="89"/>
      <c r="I220" s="90">
        <f t="shared" si="22"/>
        <v>3173.4</v>
      </c>
      <c r="J220" s="90">
        <v>98.76</v>
      </c>
      <c r="K220" s="90">
        <f>G220*1.1875%</f>
        <v>37.684125000000002</v>
      </c>
      <c r="L220" s="90">
        <f>G220*1%</f>
        <v>31.734000000000002</v>
      </c>
      <c r="M220" s="89"/>
      <c r="N220" s="90">
        <f t="shared" si="20"/>
        <v>168.17812500000002</v>
      </c>
      <c r="O220" s="90">
        <f t="shared" si="23"/>
        <v>3005.2218750000002</v>
      </c>
      <c r="P220" s="89"/>
    </row>
    <row r="221" spans="1:16" ht="70.7" customHeight="1" thickBot="1" x14ac:dyDescent="0.3">
      <c r="A221" s="221"/>
      <c r="B221" s="211"/>
      <c r="C221" s="151" t="s">
        <v>341</v>
      </c>
      <c r="D221" s="65" t="s">
        <v>470</v>
      </c>
      <c r="E221" s="151">
        <v>211.56</v>
      </c>
      <c r="F221" s="151">
        <v>15</v>
      </c>
      <c r="G221" s="96">
        <f t="shared" si="21"/>
        <v>3173.4</v>
      </c>
      <c r="H221" s="89"/>
      <c r="I221" s="90">
        <f t="shared" si="22"/>
        <v>3173.4</v>
      </c>
      <c r="J221" s="90">
        <v>98.76</v>
      </c>
      <c r="K221" s="90">
        <f>G221*1.18752%</f>
        <v>37.684759679999999</v>
      </c>
      <c r="L221" s="102"/>
      <c r="M221" s="89"/>
      <c r="N221" s="90">
        <f t="shared" ref="N221:N242" si="24">J221+K221+L221+M221</f>
        <v>136.44475968</v>
      </c>
      <c r="O221" s="90">
        <f t="shared" si="23"/>
        <v>3036.95524032</v>
      </c>
      <c r="P221" s="89"/>
    </row>
    <row r="222" spans="1:16" ht="70.7" customHeight="1" x14ac:dyDescent="0.25">
      <c r="A222" s="216" t="s">
        <v>256</v>
      </c>
      <c r="B222" s="210" t="s">
        <v>278</v>
      </c>
      <c r="C222" s="151" t="s">
        <v>341</v>
      </c>
      <c r="D222" s="65" t="s">
        <v>340</v>
      </c>
      <c r="E222" s="151">
        <v>211.56</v>
      </c>
      <c r="F222" s="151">
        <v>15</v>
      </c>
      <c r="G222" s="96">
        <f t="shared" si="21"/>
        <v>3173.4</v>
      </c>
      <c r="H222" s="89"/>
      <c r="I222" s="90">
        <f t="shared" si="22"/>
        <v>3173.4</v>
      </c>
      <c r="J222" s="90">
        <v>98.76</v>
      </c>
      <c r="K222" s="90">
        <f>G222*1.18752%</f>
        <v>37.684759679999999</v>
      </c>
      <c r="L222" s="90">
        <f>G222*1%</f>
        <v>31.734000000000002</v>
      </c>
      <c r="M222" s="89"/>
      <c r="N222" s="90">
        <f t="shared" si="24"/>
        <v>168.17875968000001</v>
      </c>
      <c r="O222" s="90">
        <f t="shared" si="23"/>
        <v>3005.2212403200001</v>
      </c>
      <c r="P222" s="89"/>
    </row>
    <row r="223" spans="1:16" ht="70.7" customHeight="1" x14ac:dyDescent="0.25">
      <c r="A223" s="220"/>
      <c r="B223" s="212"/>
      <c r="C223" s="151" t="s">
        <v>342</v>
      </c>
      <c r="D223" s="65" t="s">
        <v>343</v>
      </c>
      <c r="E223" s="151">
        <v>207.79</v>
      </c>
      <c r="F223" s="151">
        <v>15</v>
      </c>
      <c r="G223" s="96">
        <f t="shared" si="21"/>
        <v>3116.85</v>
      </c>
      <c r="H223" s="89"/>
      <c r="I223" s="90">
        <f t="shared" si="22"/>
        <v>3116.85</v>
      </c>
      <c r="J223" s="90">
        <v>92.61</v>
      </c>
      <c r="K223" s="90">
        <f>G223*1.18752%</f>
        <v>37.013217119999993</v>
      </c>
      <c r="L223" s="90">
        <f>G223*1%</f>
        <v>31.168499999999998</v>
      </c>
      <c r="M223" s="89"/>
      <c r="N223" s="90">
        <f t="shared" si="24"/>
        <v>160.79171711999999</v>
      </c>
      <c r="O223" s="90">
        <f t="shared" si="23"/>
        <v>2956.0582828799998</v>
      </c>
      <c r="P223" s="89"/>
    </row>
    <row r="224" spans="1:16" ht="70.7" customHeight="1" x14ac:dyDescent="0.25">
      <c r="A224" s="220"/>
      <c r="B224" s="212"/>
      <c r="C224" s="151" t="s">
        <v>342</v>
      </c>
      <c r="D224" s="65" t="s">
        <v>344</v>
      </c>
      <c r="E224" s="151">
        <v>207.79</v>
      </c>
      <c r="F224" s="151">
        <v>15</v>
      </c>
      <c r="G224" s="96">
        <f t="shared" si="21"/>
        <v>3116.85</v>
      </c>
      <c r="H224" s="89"/>
      <c r="I224" s="90">
        <f t="shared" si="22"/>
        <v>3116.85</v>
      </c>
      <c r="J224" s="90">
        <v>92.61</v>
      </c>
      <c r="K224" s="90">
        <f>G224*1.18752%</f>
        <v>37.013217119999993</v>
      </c>
      <c r="L224" s="90">
        <f>G224*1%</f>
        <v>31.168499999999998</v>
      </c>
      <c r="M224" s="89"/>
      <c r="N224" s="90">
        <f t="shared" si="24"/>
        <v>160.79171711999999</v>
      </c>
      <c r="O224" s="90">
        <f t="shared" si="23"/>
        <v>2956.0582828799998</v>
      </c>
      <c r="P224" s="89"/>
    </row>
    <row r="225" spans="1:16" ht="70.7" customHeight="1" x14ac:dyDescent="0.25">
      <c r="A225" s="220"/>
      <c r="B225" s="212"/>
      <c r="C225" s="151" t="s">
        <v>342</v>
      </c>
      <c r="D225" s="65" t="s">
        <v>358</v>
      </c>
      <c r="E225" s="151">
        <v>207.79</v>
      </c>
      <c r="F225" s="151">
        <v>15</v>
      </c>
      <c r="G225" s="96">
        <f t="shared" si="21"/>
        <v>3116.85</v>
      </c>
      <c r="H225" s="89"/>
      <c r="I225" s="90">
        <f t="shared" si="22"/>
        <v>3116.85</v>
      </c>
      <c r="J225" s="90">
        <v>92.61</v>
      </c>
      <c r="K225" s="90">
        <f>G225*1.18752%</f>
        <v>37.013217119999993</v>
      </c>
      <c r="L225" s="89"/>
      <c r="M225" s="89"/>
      <c r="N225" s="90">
        <f t="shared" si="24"/>
        <v>129.62321711999999</v>
      </c>
      <c r="O225" s="90">
        <f t="shared" si="23"/>
        <v>2987.22678288</v>
      </c>
      <c r="P225" s="89"/>
    </row>
    <row r="226" spans="1:16" ht="70.7" customHeight="1" x14ac:dyDescent="0.25">
      <c r="A226" s="220"/>
      <c r="B226" s="212"/>
      <c r="C226" s="151" t="s">
        <v>345</v>
      </c>
      <c r="D226" s="65" t="s">
        <v>347</v>
      </c>
      <c r="E226" s="151">
        <v>166.98</v>
      </c>
      <c r="F226" s="151">
        <v>15</v>
      </c>
      <c r="G226" s="96">
        <f t="shared" si="21"/>
        <v>2504.6999999999998</v>
      </c>
      <c r="H226" s="89">
        <v>9.24</v>
      </c>
      <c r="I226" s="90">
        <f t="shared" si="22"/>
        <v>2513.9399999999996</v>
      </c>
      <c r="J226" s="90"/>
      <c r="K226" s="89"/>
      <c r="L226" s="89"/>
      <c r="M226" s="89"/>
      <c r="N226" s="90">
        <f t="shared" si="24"/>
        <v>0</v>
      </c>
      <c r="O226" s="90">
        <f t="shared" si="23"/>
        <v>2513.9399999999996</v>
      </c>
      <c r="P226" s="89"/>
    </row>
    <row r="227" spans="1:16" ht="70.7" customHeight="1" thickBot="1" x14ac:dyDescent="0.3">
      <c r="A227" s="221"/>
      <c r="B227" s="211"/>
      <c r="C227" s="151" t="s">
        <v>419</v>
      </c>
      <c r="D227" s="65" t="s">
        <v>420</v>
      </c>
      <c r="E227" s="151">
        <v>144.08000000000001</v>
      </c>
      <c r="F227" s="151">
        <v>15</v>
      </c>
      <c r="G227" s="96">
        <f t="shared" si="21"/>
        <v>2161.2000000000003</v>
      </c>
      <c r="H227" s="89">
        <v>49.26</v>
      </c>
      <c r="I227" s="90">
        <f t="shared" si="22"/>
        <v>2210.4600000000005</v>
      </c>
      <c r="J227" s="90"/>
      <c r="K227" s="89"/>
      <c r="L227" s="89"/>
      <c r="M227" s="89"/>
      <c r="N227" s="90">
        <f t="shared" si="24"/>
        <v>0</v>
      </c>
      <c r="O227" s="90">
        <f t="shared" si="23"/>
        <v>2210.4600000000005</v>
      </c>
      <c r="P227" s="89"/>
    </row>
    <row r="228" spans="1:16" ht="70.7" customHeight="1" x14ac:dyDescent="0.25">
      <c r="A228" s="202" t="s">
        <v>236</v>
      </c>
      <c r="B228" s="190" t="s">
        <v>237</v>
      </c>
      <c r="C228" s="151" t="s">
        <v>141</v>
      </c>
      <c r="D228" s="65" t="s">
        <v>238</v>
      </c>
      <c r="E228" s="151">
        <v>853.34</v>
      </c>
      <c r="F228" s="151">
        <v>15</v>
      </c>
      <c r="G228" s="91">
        <f t="shared" si="21"/>
        <v>12800.1</v>
      </c>
      <c r="H228" s="89"/>
      <c r="I228" s="90">
        <f t="shared" si="22"/>
        <v>12800.1</v>
      </c>
      <c r="J228" s="90">
        <v>2114.2600000000002</v>
      </c>
      <c r="K228" s="89"/>
      <c r="L228" s="89"/>
      <c r="M228" s="90">
        <f>G228*4%</f>
        <v>512.00400000000002</v>
      </c>
      <c r="N228" s="90">
        <f t="shared" si="24"/>
        <v>2626.2640000000001</v>
      </c>
      <c r="O228" s="90">
        <f t="shared" si="23"/>
        <v>10173.835999999999</v>
      </c>
      <c r="P228" s="89"/>
    </row>
    <row r="229" spans="1:16" ht="70.7" customHeight="1" x14ac:dyDescent="0.25">
      <c r="A229" s="203"/>
      <c r="B229" s="191"/>
      <c r="C229" s="151" t="s">
        <v>242</v>
      </c>
      <c r="D229" s="65" t="s">
        <v>239</v>
      </c>
      <c r="E229" s="151">
        <v>571.51</v>
      </c>
      <c r="F229" s="151">
        <v>15</v>
      </c>
      <c r="G229" s="91">
        <f t="shared" si="21"/>
        <v>8572.65</v>
      </c>
      <c r="H229" s="89"/>
      <c r="I229" s="90">
        <f t="shared" si="22"/>
        <v>8572.65</v>
      </c>
      <c r="J229" s="90">
        <v>1192.94</v>
      </c>
      <c r="K229" s="90">
        <f>G229*1.1875%</f>
        <v>101.80021875</v>
      </c>
      <c r="L229" s="90">
        <f>G229*1%</f>
        <v>85.726500000000001</v>
      </c>
      <c r="M229" s="89"/>
      <c r="N229" s="90">
        <f t="shared" si="24"/>
        <v>1380.4667187500002</v>
      </c>
      <c r="O229" s="90">
        <f t="shared" si="23"/>
        <v>7192.1832812499997</v>
      </c>
      <c r="P229" s="89"/>
    </row>
    <row r="230" spans="1:16" ht="70.7" customHeight="1" x14ac:dyDescent="0.25">
      <c r="A230" s="203"/>
      <c r="B230" s="192"/>
      <c r="C230" s="151" t="s">
        <v>243</v>
      </c>
      <c r="D230" s="65" t="s">
        <v>240</v>
      </c>
      <c r="E230" s="151">
        <v>403.87</v>
      </c>
      <c r="F230" s="151">
        <v>15</v>
      </c>
      <c r="G230" s="91">
        <f t="shared" si="21"/>
        <v>6058.05</v>
      </c>
      <c r="H230" s="89"/>
      <c r="I230" s="90">
        <f t="shared" si="22"/>
        <v>6058.05</v>
      </c>
      <c r="J230" s="90">
        <v>655.83</v>
      </c>
      <c r="K230" s="90">
        <f>G230*1.1875%</f>
        <v>71.939343750000006</v>
      </c>
      <c r="L230" s="90">
        <f>G230*1%</f>
        <v>60.580500000000001</v>
      </c>
      <c r="M230" s="89"/>
      <c r="N230" s="90">
        <f t="shared" si="24"/>
        <v>788.3498437500001</v>
      </c>
      <c r="O230" s="90">
        <f t="shared" si="23"/>
        <v>5269.70015625</v>
      </c>
      <c r="P230" s="89"/>
    </row>
    <row r="231" spans="1:16" ht="70.7" customHeight="1" x14ac:dyDescent="0.25">
      <c r="A231" s="203"/>
      <c r="B231" s="231" t="s">
        <v>509</v>
      </c>
      <c r="C231" s="151" t="s">
        <v>241</v>
      </c>
      <c r="D231" s="65" t="s">
        <v>244</v>
      </c>
      <c r="E231" s="151">
        <v>381.52</v>
      </c>
      <c r="F231" s="151">
        <v>15</v>
      </c>
      <c r="G231" s="91">
        <f t="shared" si="21"/>
        <v>5722.7999999999993</v>
      </c>
      <c r="H231" s="89"/>
      <c r="I231" s="90">
        <f t="shared" si="22"/>
        <v>5722.7999999999993</v>
      </c>
      <c r="J231" s="90">
        <v>591.11</v>
      </c>
      <c r="K231" s="90">
        <f>G231*1.1875%</f>
        <v>67.958249999999992</v>
      </c>
      <c r="L231" s="90">
        <f>G231*1%</f>
        <v>57.227999999999994</v>
      </c>
      <c r="M231" s="89"/>
      <c r="N231" s="90">
        <f t="shared" si="24"/>
        <v>716.29624999999999</v>
      </c>
      <c r="O231" s="90">
        <f t="shared" si="23"/>
        <v>5006.5037499999989</v>
      </c>
      <c r="P231" s="89"/>
    </row>
    <row r="232" spans="1:16" ht="70.7" customHeight="1" x14ac:dyDescent="0.25">
      <c r="A232" s="203"/>
      <c r="B232" s="232"/>
      <c r="C232" s="151" t="s">
        <v>246</v>
      </c>
      <c r="D232" s="65" t="s">
        <v>248</v>
      </c>
      <c r="E232" s="151">
        <v>238.67</v>
      </c>
      <c r="F232" s="151">
        <v>15</v>
      </c>
      <c r="G232" s="91">
        <f t="shared" si="21"/>
        <v>3580.0499999999997</v>
      </c>
      <c r="H232" s="89"/>
      <c r="I232" s="90">
        <f t="shared" si="22"/>
        <v>3580.0499999999997</v>
      </c>
      <c r="J232" s="90">
        <v>160.71</v>
      </c>
      <c r="K232" s="89"/>
      <c r="L232" s="89"/>
      <c r="M232" s="89"/>
      <c r="N232" s="90">
        <f t="shared" si="24"/>
        <v>160.71</v>
      </c>
      <c r="O232" s="90">
        <f t="shared" si="23"/>
        <v>3419.3399999999997</v>
      </c>
      <c r="P232" s="89"/>
    </row>
    <row r="233" spans="1:16" ht="70.7" customHeight="1" x14ac:dyDescent="0.25">
      <c r="A233" s="203"/>
      <c r="B233" s="94" t="s">
        <v>510</v>
      </c>
      <c r="C233" s="151" t="s">
        <v>247</v>
      </c>
      <c r="D233" s="65" t="s">
        <v>245</v>
      </c>
      <c r="E233" s="151">
        <v>364.81</v>
      </c>
      <c r="F233" s="151">
        <v>15</v>
      </c>
      <c r="G233" s="91">
        <f t="shared" si="21"/>
        <v>5472.15</v>
      </c>
      <c r="H233" s="89"/>
      <c r="I233" s="90">
        <f t="shared" si="22"/>
        <v>5472.15</v>
      </c>
      <c r="J233" s="90">
        <v>546.20000000000005</v>
      </c>
      <c r="K233" s="90">
        <f>G233*1.1875%</f>
        <v>64.981781249999997</v>
      </c>
      <c r="L233" s="90">
        <f>G233*1%</f>
        <v>54.721499999999999</v>
      </c>
      <c r="M233" s="89"/>
      <c r="N233" s="90">
        <f t="shared" si="24"/>
        <v>665.90328125000008</v>
      </c>
      <c r="O233" s="90">
        <f t="shared" si="23"/>
        <v>4806.2467187499997</v>
      </c>
      <c r="P233" s="89"/>
    </row>
    <row r="234" spans="1:16" ht="70.7" customHeight="1" x14ac:dyDescent="0.25">
      <c r="A234" s="203"/>
      <c r="B234" s="167" t="s">
        <v>250</v>
      </c>
      <c r="C234" s="151" t="s">
        <v>251</v>
      </c>
      <c r="D234" s="65" t="s">
        <v>252</v>
      </c>
      <c r="E234" s="151">
        <v>529.88</v>
      </c>
      <c r="F234" s="151">
        <v>15</v>
      </c>
      <c r="G234" s="91">
        <f t="shared" si="21"/>
        <v>7948.2</v>
      </c>
      <c r="H234" s="89"/>
      <c r="I234" s="90">
        <f t="shared" si="22"/>
        <v>7948.2</v>
      </c>
      <c r="J234" s="90">
        <v>1059.56</v>
      </c>
      <c r="K234" s="90">
        <f>G234*1.1875%</f>
        <v>94.384874999999994</v>
      </c>
      <c r="L234" s="89"/>
      <c r="M234" s="89"/>
      <c r="N234" s="90">
        <f t="shared" si="24"/>
        <v>1153.9448749999999</v>
      </c>
      <c r="O234" s="90">
        <f t="shared" si="23"/>
        <v>6794.2551249999997</v>
      </c>
      <c r="P234" s="89"/>
    </row>
    <row r="235" spans="1:16" ht="70.7" customHeight="1" x14ac:dyDescent="0.25">
      <c r="A235" s="203"/>
      <c r="B235" s="167"/>
      <c r="C235" s="151" t="s">
        <v>253</v>
      </c>
      <c r="D235" s="65" t="s">
        <v>254</v>
      </c>
      <c r="E235" s="151">
        <v>207.79</v>
      </c>
      <c r="F235" s="151">
        <v>15</v>
      </c>
      <c r="G235" s="91">
        <f t="shared" si="21"/>
        <v>3116.85</v>
      </c>
      <c r="H235" s="89"/>
      <c r="I235" s="90">
        <f t="shared" si="22"/>
        <v>3116.85</v>
      </c>
      <c r="J235" s="90">
        <v>92.61</v>
      </c>
      <c r="K235" s="90">
        <f>G235*1.1875%</f>
        <v>37.012593750000001</v>
      </c>
      <c r="L235" s="90">
        <f>G235*1%</f>
        <v>31.168499999999998</v>
      </c>
      <c r="M235" s="89"/>
      <c r="N235" s="90">
        <f t="shared" si="24"/>
        <v>160.79109374999999</v>
      </c>
      <c r="O235" s="90">
        <f t="shared" si="23"/>
        <v>2956.0589062499998</v>
      </c>
      <c r="P235" s="89"/>
    </row>
    <row r="236" spans="1:16" ht="70.7" customHeight="1" x14ac:dyDescent="0.25">
      <c r="A236" s="203"/>
      <c r="B236" s="167"/>
      <c r="C236" s="151" t="s">
        <v>80</v>
      </c>
      <c r="D236" s="65" t="s">
        <v>255</v>
      </c>
      <c r="E236" s="151">
        <v>207.79</v>
      </c>
      <c r="F236" s="151">
        <v>15</v>
      </c>
      <c r="G236" s="91">
        <f t="shared" si="21"/>
        <v>3116.85</v>
      </c>
      <c r="H236" s="89"/>
      <c r="I236" s="90">
        <f t="shared" si="22"/>
        <v>3116.85</v>
      </c>
      <c r="J236" s="90">
        <v>92.61</v>
      </c>
      <c r="K236" s="90">
        <f>G236*1.1875%</f>
        <v>37.012593750000001</v>
      </c>
      <c r="L236" s="90">
        <f>G236*1%</f>
        <v>31.168499999999998</v>
      </c>
      <c r="M236" s="89"/>
      <c r="N236" s="90">
        <f t="shared" si="24"/>
        <v>160.79109374999999</v>
      </c>
      <c r="O236" s="90">
        <f t="shared" si="23"/>
        <v>2956.0589062499998</v>
      </c>
      <c r="P236" s="89"/>
    </row>
    <row r="237" spans="1:16" ht="70.7" customHeight="1" thickBot="1" x14ac:dyDescent="0.3">
      <c r="A237" s="204"/>
      <c r="B237" s="167"/>
      <c r="C237" s="151" t="s">
        <v>382</v>
      </c>
      <c r="D237" s="65" t="s">
        <v>493</v>
      </c>
      <c r="E237" s="151">
        <v>207.79</v>
      </c>
      <c r="F237" s="151">
        <v>15</v>
      </c>
      <c r="G237" s="91">
        <f t="shared" si="21"/>
        <v>3116.85</v>
      </c>
      <c r="H237" s="89"/>
      <c r="I237" s="90">
        <f t="shared" si="22"/>
        <v>3116.85</v>
      </c>
      <c r="J237" s="90">
        <v>92.61</v>
      </c>
      <c r="K237" s="90">
        <f>G237*1.1875%</f>
        <v>37.012593750000001</v>
      </c>
      <c r="L237" s="90">
        <f>G237*1%</f>
        <v>31.168499999999998</v>
      </c>
      <c r="M237" s="89"/>
      <c r="N237" s="90">
        <f t="shared" si="24"/>
        <v>160.79109374999999</v>
      </c>
      <c r="O237" s="90">
        <f t="shared" si="23"/>
        <v>2956.0589062499998</v>
      </c>
      <c r="P237" s="89"/>
    </row>
    <row r="238" spans="1:16" ht="70.7" customHeight="1" thickBot="1" x14ac:dyDescent="0.3">
      <c r="A238" s="141"/>
      <c r="B238" s="138" t="s">
        <v>511</v>
      </c>
      <c r="C238" s="151" t="s">
        <v>38</v>
      </c>
      <c r="D238" s="65" t="s">
        <v>311</v>
      </c>
      <c r="E238" s="151">
        <v>358.8</v>
      </c>
      <c r="F238" s="151">
        <v>15</v>
      </c>
      <c r="G238" s="91">
        <f t="shared" si="21"/>
        <v>5382</v>
      </c>
      <c r="H238" s="89"/>
      <c r="I238" s="90">
        <f t="shared" si="22"/>
        <v>5382</v>
      </c>
      <c r="J238" s="90">
        <v>530.04</v>
      </c>
      <c r="K238" s="89"/>
      <c r="L238" s="89"/>
      <c r="M238" s="89"/>
      <c r="N238" s="90">
        <f t="shared" si="24"/>
        <v>530.04</v>
      </c>
      <c r="O238" s="90">
        <f t="shared" si="23"/>
        <v>4851.96</v>
      </c>
      <c r="P238" s="89"/>
    </row>
    <row r="239" spans="1:16" ht="70.7" customHeight="1" x14ac:dyDescent="0.25">
      <c r="A239" s="216" t="s">
        <v>498</v>
      </c>
      <c r="B239" s="138" t="s">
        <v>511</v>
      </c>
      <c r="C239" s="151" t="s">
        <v>312</v>
      </c>
      <c r="D239" s="65" t="s">
        <v>313</v>
      </c>
      <c r="E239" s="151">
        <v>225.9</v>
      </c>
      <c r="F239" s="151">
        <v>15</v>
      </c>
      <c r="G239" s="91">
        <f t="shared" si="21"/>
        <v>3388.5</v>
      </c>
      <c r="H239" s="89"/>
      <c r="I239" s="90">
        <f t="shared" si="22"/>
        <v>3388.5</v>
      </c>
      <c r="J239" s="90">
        <v>122.17</v>
      </c>
      <c r="K239" s="90">
        <f>G239*1.1875%</f>
        <v>40.238437500000003</v>
      </c>
      <c r="L239" s="90">
        <f>G239*1%</f>
        <v>33.884999999999998</v>
      </c>
      <c r="M239" s="89"/>
      <c r="N239" s="90">
        <f t="shared" si="24"/>
        <v>196.29343749999998</v>
      </c>
      <c r="O239" s="90">
        <f t="shared" si="23"/>
        <v>3192.2065625</v>
      </c>
      <c r="P239" s="89"/>
    </row>
    <row r="240" spans="1:16" ht="70.7" customHeight="1" x14ac:dyDescent="0.25">
      <c r="A240" s="194"/>
      <c r="B240" s="167" t="s">
        <v>314</v>
      </c>
      <c r="C240" s="151" t="s">
        <v>38</v>
      </c>
      <c r="D240" s="65" t="s">
        <v>315</v>
      </c>
      <c r="E240" s="151">
        <v>423.02</v>
      </c>
      <c r="F240" s="151">
        <v>15</v>
      </c>
      <c r="G240" s="91">
        <f t="shared" si="21"/>
        <v>6345.2999999999993</v>
      </c>
      <c r="H240" s="89"/>
      <c r="I240" s="90">
        <f t="shared" si="22"/>
        <v>6345.2999999999993</v>
      </c>
      <c r="J240" s="90">
        <v>717.18</v>
      </c>
      <c r="K240" s="89"/>
      <c r="L240" s="89"/>
      <c r="M240" s="90">
        <f>G240*3%</f>
        <v>190.35899999999998</v>
      </c>
      <c r="N240" s="90">
        <f t="shared" si="24"/>
        <v>907.53899999999999</v>
      </c>
      <c r="O240" s="90">
        <f t="shared" si="23"/>
        <v>5437.7609999999995</v>
      </c>
      <c r="P240" s="89"/>
    </row>
    <row r="241" spans="1:16" ht="70.7" customHeight="1" x14ac:dyDescent="0.25">
      <c r="A241" s="194"/>
      <c r="B241" s="167"/>
      <c r="C241" s="151" t="s">
        <v>381</v>
      </c>
      <c r="D241" s="65" t="s">
        <v>316</v>
      </c>
      <c r="E241" s="151">
        <v>238.67</v>
      </c>
      <c r="F241" s="151">
        <v>15</v>
      </c>
      <c r="G241" s="91">
        <f t="shared" si="21"/>
        <v>3580.0499999999997</v>
      </c>
      <c r="H241" s="89"/>
      <c r="I241" s="90">
        <f t="shared" si="22"/>
        <v>3580.0499999999997</v>
      </c>
      <c r="J241" s="90">
        <v>160.71</v>
      </c>
      <c r="K241" s="89"/>
      <c r="L241" s="89"/>
      <c r="M241" s="89"/>
      <c r="N241" s="90">
        <f t="shared" si="24"/>
        <v>160.71</v>
      </c>
      <c r="O241" s="103">
        <f t="shared" si="23"/>
        <v>3419.3399999999997</v>
      </c>
      <c r="P241" s="89"/>
    </row>
    <row r="242" spans="1:16" ht="70.7" customHeight="1" thickBot="1" x14ac:dyDescent="0.3">
      <c r="A242" s="195"/>
      <c r="B242" s="167"/>
      <c r="C242" s="151" t="s">
        <v>381</v>
      </c>
      <c r="D242" s="65" t="s">
        <v>317</v>
      </c>
      <c r="E242" s="151">
        <v>238.67</v>
      </c>
      <c r="F242" s="151">
        <v>15</v>
      </c>
      <c r="G242" s="104">
        <f t="shared" si="21"/>
        <v>3580.0499999999997</v>
      </c>
      <c r="H242" s="105"/>
      <c r="I242" s="106">
        <f t="shared" si="22"/>
        <v>3580.0499999999997</v>
      </c>
      <c r="J242" s="106">
        <v>160.71</v>
      </c>
      <c r="K242" s="105"/>
      <c r="L242" s="105"/>
      <c r="M242" s="105"/>
      <c r="N242" s="90">
        <f t="shared" si="24"/>
        <v>160.71</v>
      </c>
      <c r="O242" s="103">
        <f t="shared" si="23"/>
        <v>3419.3399999999997</v>
      </c>
      <c r="P242" s="89"/>
    </row>
    <row r="243" spans="1:16" ht="70.7" customHeight="1" thickBot="1" x14ac:dyDescent="0.3">
      <c r="A243" s="172" t="s">
        <v>462</v>
      </c>
      <c r="B243" s="173"/>
      <c r="C243" s="173"/>
      <c r="D243" s="173"/>
      <c r="E243" s="173"/>
      <c r="F243" s="174"/>
      <c r="G243" s="107">
        <f t="shared" ref="G243:O243" si="25">SUM(G21:G242)</f>
        <v>868653.45000000007</v>
      </c>
      <c r="H243" s="107">
        <f t="shared" si="25"/>
        <v>1517.1000000000001</v>
      </c>
      <c r="I243" s="107">
        <f t="shared" si="25"/>
        <v>870170.55000000016</v>
      </c>
      <c r="J243" s="107">
        <f t="shared" si="25"/>
        <v>61746.780000000072</v>
      </c>
      <c r="K243" s="107">
        <f t="shared" si="25"/>
        <v>3620.4650144699995</v>
      </c>
      <c r="L243" s="107">
        <f t="shared" si="25"/>
        <v>3149.2410000000013</v>
      </c>
      <c r="M243" s="107">
        <f t="shared" si="25"/>
        <v>8594.3820000000032</v>
      </c>
      <c r="N243" s="107">
        <f t="shared" si="25"/>
        <v>77110.868014469976</v>
      </c>
      <c r="O243" s="107">
        <f t="shared" si="25"/>
        <v>793059.68198553019</v>
      </c>
      <c r="P243" s="108"/>
    </row>
    <row r="244" spans="1:16" ht="70.7" customHeight="1" x14ac:dyDescent="0.3">
      <c r="A244" s="109"/>
      <c r="B244" s="109"/>
      <c r="C244" s="110"/>
      <c r="D244" s="110"/>
      <c r="E244" s="110"/>
      <c r="F244" s="110"/>
      <c r="G244" s="111"/>
      <c r="H244" s="112"/>
      <c r="I244" s="113"/>
      <c r="J244" s="113"/>
      <c r="K244" s="112"/>
      <c r="L244" s="112"/>
      <c r="M244" s="112"/>
      <c r="N244" s="112"/>
      <c r="O244" s="112"/>
      <c r="P244" s="112"/>
    </row>
    <row r="245" spans="1:16" ht="70.7" customHeight="1" x14ac:dyDescent="0.3">
      <c r="A245" s="109"/>
      <c r="B245" s="109"/>
      <c r="C245" s="110"/>
      <c r="D245" s="110"/>
      <c r="E245" s="110"/>
      <c r="F245" s="110"/>
      <c r="G245" s="111"/>
      <c r="H245" s="112"/>
      <c r="I245" s="113"/>
      <c r="J245" s="113"/>
      <c r="K245" s="112"/>
      <c r="L245" s="112"/>
      <c r="M245" s="112"/>
      <c r="N245" s="112"/>
      <c r="O245" s="112"/>
      <c r="P245" s="112"/>
    </row>
    <row r="246" spans="1:16" ht="70.7" customHeight="1" x14ac:dyDescent="0.3">
      <c r="A246" s="109"/>
      <c r="B246" s="109"/>
      <c r="C246" s="110"/>
      <c r="D246" s="110"/>
      <c r="E246" s="110"/>
      <c r="F246" s="110"/>
      <c r="G246" s="111"/>
      <c r="H246" s="112"/>
      <c r="I246" s="113"/>
      <c r="J246" s="113"/>
      <c r="K246" s="112"/>
      <c r="L246" s="112"/>
      <c r="M246" s="112"/>
      <c r="N246" s="112"/>
      <c r="O246" s="112"/>
      <c r="P246" s="112"/>
    </row>
    <row r="247" spans="1:16" ht="70.7" customHeight="1" x14ac:dyDescent="0.3">
      <c r="A247" s="109"/>
      <c r="B247" s="109"/>
      <c r="C247" s="110"/>
      <c r="D247" s="110"/>
      <c r="E247" s="110"/>
      <c r="F247" s="110"/>
      <c r="G247" s="111"/>
      <c r="H247" s="112"/>
      <c r="I247" s="113"/>
      <c r="J247" s="113"/>
      <c r="K247" s="112"/>
      <c r="L247" s="112"/>
      <c r="M247" s="112"/>
      <c r="N247" s="112"/>
      <c r="O247" s="112"/>
      <c r="P247" s="112"/>
    </row>
    <row r="248" spans="1:16" ht="70.7" customHeight="1" x14ac:dyDescent="0.3">
      <c r="A248" s="109"/>
      <c r="B248" s="109"/>
      <c r="C248" s="110"/>
      <c r="D248" s="110"/>
      <c r="E248" s="110"/>
      <c r="F248" s="110"/>
      <c r="G248" s="111"/>
      <c r="H248" s="112"/>
      <c r="I248" s="113"/>
      <c r="J248" s="113"/>
      <c r="K248" s="112"/>
      <c r="L248" s="112"/>
      <c r="M248" s="112"/>
      <c r="N248" s="112"/>
      <c r="O248" s="112"/>
      <c r="P248" s="112"/>
    </row>
    <row r="249" spans="1:16" ht="70.7" customHeight="1" x14ac:dyDescent="0.3">
      <c r="A249" s="109"/>
      <c r="B249" s="109"/>
      <c r="C249" s="110"/>
      <c r="D249" s="110"/>
      <c r="E249" s="110"/>
      <c r="F249" s="110"/>
      <c r="G249" s="111"/>
      <c r="H249" s="112"/>
      <c r="I249" s="113"/>
      <c r="J249" s="113"/>
      <c r="K249" s="112"/>
      <c r="L249" s="112"/>
      <c r="M249" s="112"/>
      <c r="N249" s="112"/>
      <c r="O249" s="112"/>
      <c r="P249" s="112"/>
    </row>
    <row r="250" spans="1:16" ht="70.7" customHeight="1" x14ac:dyDescent="0.3">
      <c r="A250" s="109"/>
      <c r="B250" s="109"/>
      <c r="C250" s="110"/>
      <c r="D250" s="110"/>
      <c r="E250" s="110"/>
      <c r="F250" s="110"/>
      <c r="G250" s="111"/>
      <c r="H250" s="112"/>
      <c r="I250" s="113"/>
      <c r="J250" s="113"/>
      <c r="K250" s="112"/>
      <c r="L250" s="112"/>
      <c r="M250" s="112"/>
      <c r="N250" s="112"/>
      <c r="O250" s="112"/>
      <c r="P250" s="112"/>
    </row>
    <row r="251" spans="1:16" ht="70.7" customHeight="1" x14ac:dyDescent="0.3">
      <c r="A251" s="109"/>
      <c r="B251" s="109"/>
      <c r="C251" s="110"/>
      <c r="D251" s="110"/>
      <c r="E251" s="110"/>
      <c r="F251" s="110"/>
      <c r="G251" s="111"/>
      <c r="H251" s="112"/>
      <c r="I251" s="113"/>
      <c r="J251" s="113"/>
      <c r="K251" s="112"/>
      <c r="L251" s="112"/>
      <c r="M251" s="112"/>
      <c r="N251" s="112"/>
      <c r="O251" s="112"/>
      <c r="P251" s="112"/>
    </row>
    <row r="252" spans="1:16" ht="70.7" customHeight="1" x14ac:dyDescent="0.3">
      <c r="A252" s="109"/>
      <c r="B252" s="109"/>
      <c r="C252" s="110"/>
      <c r="D252" s="110"/>
      <c r="E252" s="110"/>
      <c r="F252" s="110"/>
      <c r="G252" s="111"/>
      <c r="H252" s="112"/>
      <c r="I252" s="113"/>
      <c r="J252" s="113"/>
      <c r="K252" s="112"/>
      <c r="L252" s="112"/>
      <c r="M252" s="112"/>
      <c r="N252" s="112"/>
      <c r="O252" s="112"/>
      <c r="P252" s="112"/>
    </row>
    <row r="253" spans="1:16" ht="70.7" customHeight="1" x14ac:dyDescent="0.3">
      <c r="A253" s="109"/>
      <c r="B253" s="109"/>
      <c r="C253" s="110"/>
      <c r="D253" s="110"/>
      <c r="E253" s="110"/>
      <c r="F253" s="110"/>
      <c r="G253" s="111"/>
      <c r="H253" s="112"/>
      <c r="I253" s="113"/>
      <c r="J253" s="113"/>
      <c r="K253" s="112"/>
      <c r="L253" s="112"/>
      <c r="M253" s="112"/>
      <c r="N253" s="112"/>
      <c r="O253" s="112"/>
      <c r="P253" s="112"/>
    </row>
    <row r="254" spans="1:16" ht="70.7" customHeight="1" x14ac:dyDescent="0.3">
      <c r="A254" s="109"/>
      <c r="B254" s="109"/>
      <c r="C254" s="110"/>
      <c r="D254" s="110"/>
      <c r="E254" s="110"/>
      <c r="F254" s="110"/>
      <c r="G254" s="111"/>
      <c r="H254" s="112"/>
      <c r="I254" s="113"/>
      <c r="J254" s="113"/>
      <c r="K254" s="112"/>
      <c r="L254" s="112"/>
      <c r="M254" s="112"/>
      <c r="N254" s="112"/>
      <c r="O254" s="112"/>
      <c r="P254" s="112"/>
    </row>
    <row r="255" spans="1:16" ht="70.7" customHeight="1" thickBot="1" x14ac:dyDescent="0.35">
      <c r="A255" s="109"/>
      <c r="B255" s="109"/>
      <c r="C255" s="110"/>
      <c r="D255" s="110"/>
      <c r="E255" s="110"/>
      <c r="F255" s="110"/>
      <c r="G255" s="111"/>
      <c r="H255" s="112"/>
      <c r="I255" s="113"/>
      <c r="J255" s="113"/>
      <c r="K255" s="112"/>
      <c r="L255" s="112"/>
      <c r="M255" s="112"/>
      <c r="N255" s="112"/>
      <c r="O255" s="112"/>
      <c r="P255" s="112"/>
    </row>
    <row r="256" spans="1:16" ht="70.7" customHeight="1" thickBot="1" x14ac:dyDescent="0.3">
      <c r="A256" s="169" t="s">
        <v>424</v>
      </c>
      <c r="B256" s="170"/>
      <c r="C256" s="170"/>
      <c r="D256" s="170"/>
      <c r="E256" s="170"/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1"/>
    </row>
    <row r="257" spans="1:16" ht="70.7" customHeight="1" thickBot="1" x14ac:dyDescent="0.35">
      <c r="A257" s="228"/>
      <c r="B257" s="229"/>
      <c r="C257" s="229"/>
      <c r="D257" s="230"/>
      <c r="E257" s="213" t="s">
        <v>450</v>
      </c>
      <c r="F257" s="214"/>
      <c r="G257" s="214"/>
      <c r="H257" s="214"/>
      <c r="I257" s="215"/>
      <c r="J257" s="213" t="s">
        <v>455</v>
      </c>
      <c r="K257" s="214"/>
      <c r="L257" s="214"/>
      <c r="M257" s="214"/>
      <c r="N257" s="215"/>
      <c r="O257" s="175"/>
      <c r="P257" s="176"/>
    </row>
    <row r="258" spans="1:16" ht="70.7" customHeight="1" thickBot="1" x14ac:dyDescent="0.3">
      <c r="A258" s="114" t="s">
        <v>1</v>
      </c>
      <c r="B258" s="115" t="s">
        <v>0</v>
      </c>
      <c r="C258" s="115" t="s">
        <v>2</v>
      </c>
      <c r="D258" s="136" t="s">
        <v>3</v>
      </c>
      <c r="E258" s="116" t="s">
        <v>4</v>
      </c>
      <c r="F258" s="117" t="s">
        <v>461</v>
      </c>
      <c r="G258" s="117" t="s">
        <v>453</v>
      </c>
      <c r="H258" s="117" t="s">
        <v>454</v>
      </c>
      <c r="I258" s="118" t="s">
        <v>457</v>
      </c>
      <c r="J258" s="116" t="s">
        <v>451</v>
      </c>
      <c r="K258" s="117" t="s">
        <v>452</v>
      </c>
      <c r="L258" s="117" t="s">
        <v>469</v>
      </c>
      <c r="M258" s="117" t="s">
        <v>456</v>
      </c>
      <c r="N258" s="118" t="s">
        <v>458</v>
      </c>
      <c r="O258" s="119" t="s">
        <v>459</v>
      </c>
      <c r="P258" s="120" t="s">
        <v>460</v>
      </c>
    </row>
    <row r="259" spans="1:16" ht="70.7" customHeight="1" x14ac:dyDescent="0.25">
      <c r="A259" s="216" t="s">
        <v>424</v>
      </c>
      <c r="B259" s="223"/>
      <c r="C259" s="121" t="s">
        <v>425</v>
      </c>
      <c r="D259" s="65" t="s">
        <v>426</v>
      </c>
      <c r="E259" s="91">
        <v>66.42</v>
      </c>
      <c r="F259" s="92">
        <v>15</v>
      </c>
      <c r="G259" s="91">
        <f t="shared" ref="G259:G275" si="26">E259*F259</f>
        <v>996.30000000000007</v>
      </c>
      <c r="H259" s="122"/>
      <c r="I259" s="123">
        <f t="shared" ref="I259:I275" si="27">G259+H259</f>
        <v>996.30000000000007</v>
      </c>
      <c r="J259" s="123"/>
      <c r="K259" s="122"/>
      <c r="L259" s="122"/>
      <c r="M259" s="122"/>
      <c r="N259" s="123">
        <f t="shared" ref="N259:N275" si="28">J259+K259+L259+M259</f>
        <v>0</v>
      </c>
      <c r="O259" s="137">
        <f t="shared" ref="O259:O275" si="29">I259-N259</f>
        <v>996.30000000000007</v>
      </c>
      <c r="P259" s="122"/>
    </row>
    <row r="260" spans="1:16" ht="70.7" customHeight="1" x14ac:dyDescent="0.25">
      <c r="A260" s="220"/>
      <c r="B260" s="224"/>
      <c r="C260" s="121" t="s">
        <v>425</v>
      </c>
      <c r="D260" s="65" t="s">
        <v>427</v>
      </c>
      <c r="E260" s="91">
        <v>162</v>
      </c>
      <c r="F260" s="92">
        <v>15</v>
      </c>
      <c r="G260" s="91">
        <f t="shared" si="26"/>
        <v>2430</v>
      </c>
      <c r="H260" s="122"/>
      <c r="I260" s="123">
        <f t="shared" si="27"/>
        <v>2430</v>
      </c>
      <c r="J260" s="123"/>
      <c r="K260" s="122"/>
      <c r="L260" s="122"/>
      <c r="M260" s="122"/>
      <c r="N260" s="123">
        <f t="shared" si="28"/>
        <v>0</v>
      </c>
      <c r="O260" s="123">
        <f t="shared" si="29"/>
        <v>2430</v>
      </c>
      <c r="P260" s="122"/>
    </row>
    <row r="261" spans="1:16" ht="70.7" customHeight="1" x14ac:dyDescent="0.25">
      <c r="A261" s="220"/>
      <c r="B261" s="224"/>
      <c r="C261" s="121" t="s">
        <v>425</v>
      </c>
      <c r="D261" s="65" t="s">
        <v>428</v>
      </c>
      <c r="E261" s="91">
        <v>142.19999999999999</v>
      </c>
      <c r="F261" s="92">
        <v>15</v>
      </c>
      <c r="G261" s="91">
        <f t="shared" si="26"/>
        <v>2133</v>
      </c>
      <c r="H261" s="122"/>
      <c r="I261" s="123">
        <f t="shared" si="27"/>
        <v>2133</v>
      </c>
      <c r="J261" s="123"/>
      <c r="K261" s="122"/>
      <c r="L261" s="122"/>
      <c r="M261" s="122"/>
      <c r="N261" s="123">
        <f t="shared" si="28"/>
        <v>0</v>
      </c>
      <c r="O261" s="124">
        <f t="shared" si="29"/>
        <v>2133</v>
      </c>
      <c r="P261" s="122"/>
    </row>
    <row r="262" spans="1:16" ht="70.7" customHeight="1" x14ac:dyDescent="0.25">
      <c r="A262" s="220"/>
      <c r="B262" s="224"/>
      <c r="C262" s="121" t="s">
        <v>425</v>
      </c>
      <c r="D262" s="65" t="s">
        <v>429</v>
      </c>
      <c r="E262" s="91">
        <v>225.69</v>
      </c>
      <c r="F262" s="92">
        <v>15</v>
      </c>
      <c r="G262" s="91">
        <f t="shared" si="26"/>
        <v>3385.35</v>
      </c>
      <c r="H262" s="122"/>
      <c r="I262" s="123">
        <f t="shared" si="27"/>
        <v>3385.35</v>
      </c>
      <c r="J262" s="123"/>
      <c r="K262" s="122"/>
      <c r="L262" s="122"/>
      <c r="M262" s="122"/>
      <c r="N262" s="123">
        <f t="shared" si="28"/>
        <v>0</v>
      </c>
      <c r="O262" s="101">
        <f t="shared" si="29"/>
        <v>3385.35</v>
      </c>
      <c r="P262" s="122"/>
    </row>
    <row r="263" spans="1:16" ht="70.7" customHeight="1" x14ac:dyDescent="0.25">
      <c r="A263" s="220"/>
      <c r="B263" s="224"/>
      <c r="C263" s="121" t="s">
        <v>425</v>
      </c>
      <c r="D263" s="65" t="s">
        <v>430</v>
      </c>
      <c r="E263" s="91">
        <v>145.30000000000001</v>
      </c>
      <c r="F263" s="92">
        <v>15</v>
      </c>
      <c r="G263" s="91">
        <f t="shared" si="26"/>
        <v>2179.5</v>
      </c>
      <c r="H263" s="122"/>
      <c r="I263" s="123">
        <f t="shared" si="27"/>
        <v>2179.5</v>
      </c>
      <c r="J263" s="123"/>
      <c r="K263" s="122"/>
      <c r="L263" s="122"/>
      <c r="M263" s="122"/>
      <c r="N263" s="123">
        <f t="shared" si="28"/>
        <v>0</v>
      </c>
      <c r="O263" s="123">
        <f t="shared" si="29"/>
        <v>2179.5</v>
      </c>
      <c r="P263" s="122"/>
    </row>
    <row r="264" spans="1:16" ht="70.7" customHeight="1" x14ac:dyDescent="0.25">
      <c r="A264" s="220"/>
      <c r="B264" s="224"/>
      <c r="C264" s="121" t="s">
        <v>425</v>
      </c>
      <c r="D264" s="65" t="s">
        <v>431</v>
      </c>
      <c r="E264" s="91">
        <v>154.29</v>
      </c>
      <c r="F264" s="92">
        <v>15</v>
      </c>
      <c r="G264" s="91">
        <f t="shared" si="26"/>
        <v>2314.35</v>
      </c>
      <c r="H264" s="122"/>
      <c r="I264" s="123">
        <f t="shared" si="27"/>
        <v>2314.35</v>
      </c>
      <c r="J264" s="123"/>
      <c r="K264" s="123">
        <f>G264*1.1875%</f>
        <v>27.482906249999999</v>
      </c>
      <c r="L264" s="122"/>
      <c r="M264" s="122"/>
      <c r="N264" s="123">
        <f t="shared" si="28"/>
        <v>27.482906249999999</v>
      </c>
      <c r="O264" s="123">
        <f t="shared" si="29"/>
        <v>2286.8670937500001</v>
      </c>
      <c r="P264" s="122"/>
    </row>
    <row r="265" spans="1:16" ht="70.7" customHeight="1" x14ac:dyDescent="0.25">
      <c r="A265" s="220"/>
      <c r="B265" s="224"/>
      <c r="C265" s="121" t="s">
        <v>425</v>
      </c>
      <c r="D265" s="65" t="s">
        <v>432</v>
      </c>
      <c r="E265" s="91">
        <v>152.27000000000001</v>
      </c>
      <c r="F265" s="92">
        <v>15</v>
      </c>
      <c r="G265" s="91">
        <f t="shared" si="26"/>
        <v>2284.0500000000002</v>
      </c>
      <c r="H265" s="122"/>
      <c r="I265" s="123">
        <f t="shared" si="27"/>
        <v>2284.0500000000002</v>
      </c>
      <c r="J265" s="123"/>
      <c r="K265" s="123">
        <f>G265*1.1875%</f>
        <v>27.123093750000002</v>
      </c>
      <c r="L265" s="122"/>
      <c r="M265" s="122"/>
      <c r="N265" s="123">
        <f t="shared" si="28"/>
        <v>27.123093750000002</v>
      </c>
      <c r="O265" s="101">
        <f t="shared" si="29"/>
        <v>2256.9269062500002</v>
      </c>
      <c r="P265" s="122"/>
    </row>
    <row r="266" spans="1:16" ht="70.7" customHeight="1" x14ac:dyDescent="0.25">
      <c r="A266" s="220"/>
      <c r="B266" s="224"/>
      <c r="C266" s="121" t="s">
        <v>425</v>
      </c>
      <c r="D266" s="65" t="s">
        <v>433</v>
      </c>
      <c r="E266" s="91">
        <v>225.89</v>
      </c>
      <c r="F266" s="92">
        <v>15</v>
      </c>
      <c r="G266" s="91">
        <f t="shared" si="26"/>
        <v>3388.35</v>
      </c>
      <c r="H266" s="122"/>
      <c r="I266" s="123">
        <f t="shared" si="27"/>
        <v>3388.35</v>
      </c>
      <c r="J266" s="123"/>
      <c r="K266" s="122"/>
      <c r="L266" s="122"/>
      <c r="M266" s="122"/>
      <c r="N266" s="123">
        <f t="shared" si="28"/>
        <v>0</v>
      </c>
      <c r="O266" s="123">
        <f t="shared" si="29"/>
        <v>3388.35</v>
      </c>
      <c r="P266" s="122"/>
    </row>
    <row r="267" spans="1:16" ht="70.7" customHeight="1" x14ac:dyDescent="0.25">
      <c r="A267" s="220"/>
      <c r="B267" s="224"/>
      <c r="C267" s="121" t="s">
        <v>425</v>
      </c>
      <c r="D267" s="65" t="s">
        <v>434</v>
      </c>
      <c r="E267" s="91">
        <v>205.38</v>
      </c>
      <c r="F267" s="92">
        <v>15</v>
      </c>
      <c r="G267" s="91">
        <f t="shared" si="26"/>
        <v>3080.7</v>
      </c>
      <c r="H267" s="122"/>
      <c r="I267" s="123">
        <f t="shared" si="27"/>
        <v>3080.7</v>
      </c>
      <c r="J267" s="123"/>
      <c r="K267" s="122"/>
      <c r="L267" s="122"/>
      <c r="M267" s="122"/>
      <c r="N267" s="123">
        <f t="shared" si="28"/>
        <v>0</v>
      </c>
      <c r="O267" s="101">
        <f t="shared" si="29"/>
        <v>3080.7</v>
      </c>
      <c r="P267" s="125"/>
    </row>
    <row r="268" spans="1:16" ht="70.7" customHeight="1" x14ac:dyDescent="0.25">
      <c r="A268" s="220"/>
      <c r="B268" s="224"/>
      <c r="C268" s="121" t="s">
        <v>425</v>
      </c>
      <c r="D268" s="65" t="s">
        <v>435</v>
      </c>
      <c r="E268" s="91">
        <v>211.56</v>
      </c>
      <c r="F268" s="92">
        <v>15</v>
      </c>
      <c r="G268" s="91">
        <f t="shared" si="26"/>
        <v>3173.4</v>
      </c>
      <c r="H268" s="122"/>
      <c r="I268" s="123">
        <f t="shared" si="27"/>
        <v>3173.4</v>
      </c>
      <c r="J268" s="123"/>
      <c r="K268" s="122"/>
      <c r="L268" s="122"/>
      <c r="M268" s="122"/>
      <c r="N268" s="123">
        <f t="shared" si="28"/>
        <v>0</v>
      </c>
      <c r="O268" s="126">
        <f t="shared" si="29"/>
        <v>3173.4</v>
      </c>
      <c r="P268" s="122"/>
    </row>
    <row r="269" spans="1:16" ht="70.7" customHeight="1" x14ac:dyDescent="0.25">
      <c r="A269" s="220"/>
      <c r="B269" s="224"/>
      <c r="C269" s="121" t="s">
        <v>425</v>
      </c>
      <c r="D269" s="65" t="s">
        <v>436</v>
      </c>
      <c r="E269" s="91">
        <v>145.41999999999999</v>
      </c>
      <c r="F269" s="92">
        <v>15</v>
      </c>
      <c r="G269" s="91">
        <f t="shared" si="26"/>
        <v>2181.2999999999997</v>
      </c>
      <c r="H269" s="122"/>
      <c r="I269" s="123">
        <f t="shared" si="27"/>
        <v>2181.2999999999997</v>
      </c>
      <c r="J269" s="123"/>
      <c r="K269" s="122"/>
      <c r="L269" s="122"/>
      <c r="M269" s="122"/>
      <c r="N269" s="123">
        <f t="shared" si="28"/>
        <v>0</v>
      </c>
      <c r="O269" s="101">
        <f t="shared" si="29"/>
        <v>2181.2999999999997</v>
      </c>
      <c r="P269" s="127"/>
    </row>
    <row r="270" spans="1:16" ht="70.7" customHeight="1" x14ac:dyDescent="0.25">
      <c r="A270" s="220"/>
      <c r="B270" s="224"/>
      <c r="C270" s="121" t="s">
        <v>425</v>
      </c>
      <c r="D270" s="65" t="s">
        <v>437</v>
      </c>
      <c r="E270" s="91">
        <v>90.13</v>
      </c>
      <c r="F270" s="92">
        <v>15</v>
      </c>
      <c r="G270" s="91">
        <f t="shared" si="26"/>
        <v>1351.9499999999998</v>
      </c>
      <c r="H270" s="122"/>
      <c r="I270" s="123">
        <f t="shared" si="27"/>
        <v>1351.9499999999998</v>
      </c>
      <c r="J270" s="123"/>
      <c r="K270" s="122"/>
      <c r="L270" s="122"/>
      <c r="M270" s="122"/>
      <c r="N270" s="123">
        <f t="shared" si="28"/>
        <v>0</v>
      </c>
      <c r="O270" s="123">
        <f t="shared" si="29"/>
        <v>1351.9499999999998</v>
      </c>
      <c r="P270" s="122"/>
    </row>
    <row r="271" spans="1:16" ht="70.7" customHeight="1" x14ac:dyDescent="0.25">
      <c r="A271" s="220"/>
      <c r="B271" s="224"/>
      <c r="C271" s="121" t="s">
        <v>425</v>
      </c>
      <c r="D271" s="65" t="s">
        <v>438</v>
      </c>
      <c r="E271" s="91">
        <v>207.79</v>
      </c>
      <c r="F271" s="92">
        <v>15</v>
      </c>
      <c r="G271" s="91">
        <f t="shared" si="26"/>
        <v>3116.85</v>
      </c>
      <c r="H271" s="122"/>
      <c r="I271" s="123">
        <f t="shared" si="27"/>
        <v>3116.85</v>
      </c>
      <c r="J271" s="123"/>
      <c r="K271" s="123">
        <f>G271*1.1875%</f>
        <v>37.012593750000001</v>
      </c>
      <c r="L271" s="122"/>
      <c r="M271" s="122"/>
      <c r="N271" s="123">
        <f t="shared" si="28"/>
        <v>37.012593750000001</v>
      </c>
      <c r="O271" s="101">
        <f t="shared" si="29"/>
        <v>3079.8374062499997</v>
      </c>
      <c r="P271" s="122"/>
    </row>
    <row r="272" spans="1:16" ht="70.7" customHeight="1" thickBot="1" x14ac:dyDescent="0.3">
      <c r="A272" s="221"/>
      <c r="B272" s="225"/>
      <c r="C272" s="121" t="s">
        <v>425</v>
      </c>
      <c r="D272" s="65" t="s">
        <v>439</v>
      </c>
      <c r="E272" s="91">
        <v>131.66999999999999</v>
      </c>
      <c r="F272" s="92">
        <v>15</v>
      </c>
      <c r="G272" s="91">
        <f t="shared" si="26"/>
        <v>1975.0499999999997</v>
      </c>
      <c r="H272" s="122"/>
      <c r="I272" s="123">
        <f t="shared" si="27"/>
        <v>1975.0499999999997</v>
      </c>
      <c r="J272" s="123"/>
      <c r="K272" s="122"/>
      <c r="L272" s="122"/>
      <c r="M272" s="122"/>
      <c r="N272" s="123">
        <f t="shared" si="28"/>
        <v>0</v>
      </c>
      <c r="O272" s="123">
        <f t="shared" si="29"/>
        <v>1975.0499999999997</v>
      </c>
      <c r="P272" s="122"/>
    </row>
    <row r="273" spans="1:16" ht="70.7" customHeight="1" x14ac:dyDescent="0.25">
      <c r="A273" s="216" t="s">
        <v>424</v>
      </c>
      <c r="B273" s="223"/>
      <c r="C273" s="121" t="s">
        <v>425</v>
      </c>
      <c r="D273" s="65" t="s">
        <v>440</v>
      </c>
      <c r="E273" s="91">
        <v>190.94</v>
      </c>
      <c r="F273" s="92">
        <v>15</v>
      </c>
      <c r="G273" s="91">
        <f t="shared" si="26"/>
        <v>2864.1</v>
      </c>
      <c r="H273" s="122"/>
      <c r="I273" s="123">
        <f t="shared" si="27"/>
        <v>2864.1</v>
      </c>
      <c r="J273" s="123"/>
      <c r="K273" s="122"/>
      <c r="L273" s="122"/>
      <c r="M273" s="122"/>
      <c r="N273" s="123">
        <f t="shared" si="28"/>
        <v>0</v>
      </c>
      <c r="O273" s="123">
        <f t="shared" si="29"/>
        <v>2864.1</v>
      </c>
      <c r="P273" s="122"/>
    </row>
    <row r="274" spans="1:16" ht="70.7" customHeight="1" x14ac:dyDescent="0.25">
      <c r="A274" s="220"/>
      <c r="B274" s="224"/>
      <c r="C274" s="121" t="s">
        <v>425</v>
      </c>
      <c r="D274" s="65" t="s">
        <v>441</v>
      </c>
      <c r="E274" s="91">
        <v>105.18</v>
      </c>
      <c r="F274" s="92">
        <v>15</v>
      </c>
      <c r="G274" s="91">
        <f t="shared" si="26"/>
        <v>1577.7</v>
      </c>
      <c r="H274" s="122"/>
      <c r="I274" s="123">
        <f t="shared" si="27"/>
        <v>1577.7</v>
      </c>
      <c r="J274" s="123"/>
      <c r="K274" s="122"/>
      <c r="L274" s="122"/>
      <c r="M274" s="122"/>
      <c r="N274" s="123">
        <f t="shared" si="28"/>
        <v>0</v>
      </c>
      <c r="O274" s="123">
        <f t="shared" si="29"/>
        <v>1577.7</v>
      </c>
      <c r="P274" s="69"/>
    </row>
    <row r="275" spans="1:16" ht="70.7" customHeight="1" thickBot="1" x14ac:dyDescent="0.3">
      <c r="A275" s="221"/>
      <c r="B275" s="225"/>
      <c r="C275" s="121" t="s">
        <v>425</v>
      </c>
      <c r="D275" s="65" t="s">
        <v>442</v>
      </c>
      <c r="E275" s="91">
        <v>225.21</v>
      </c>
      <c r="F275" s="92">
        <v>15</v>
      </c>
      <c r="G275" s="104">
        <f t="shared" si="26"/>
        <v>3378.15</v>
      </c>
      <c r="H275" s="122"/>
      <c r="I275" s="123">
        <f t="shared" si="27"/>
        <v>3378.15</v>
      </c>
      <c r="J275" s="123"/>
      <c r="K275" s="123">
        <f>G275*1.18785%</f>
        <v>40.127354775000001</v>
      </c>
      <c r="L275" s="122"/>
      <c r="M275" s="122"/>
      <c r="N275" s="123">
        <f t="shared" si="28"/>
        <v>40.127354775000001</v>
      </c>
      <c r="O275" s="128">
        <f t="shared" si="29"/>
        <v>3338.0226452249999</v>
      </c>
      <c r="P275" s="69"/>
    </row>
    <row r="276" spans="1:16" ht="70.7" customHeight="1" thickBot="1" x14ac:dyDescent="0.3">
      <c r="A276" s="226" t="s">
        <v>463</v>
      </c>
      <c r="B276" s="227"/>
      <c r="C276" s="173"/>
      <c r="D276" s="173"/>
      <c r="E276" s="173"/>
      <c r="F276" s="173"/>
      <c r="G276" s="80">
        <f t="shared" ref="G276:O276" si="30">SUM(G259:G275)</f>
        <v>41810.1</v>
      </c>
      <c r="H276" s="80">
        <f t="shared" si="30"/>
        <v>0</v>
      </c>
      <c r="I276" s="80">
        <f t="shared" si="30"/>
        <v>41810.1</v>
      </c>
      <c r="J276" s="80">
        <f t="shared" si="30"/>
        <v>0</v>
      </c>
      <c r="K276" s="80">
        <f t="shared" si="30"/>
        <v>131.74594852500002</v>
      </c>
      <c r="L276" s="80">
        <f t="shared" si="30"/>
        <v>0</v>
      </c>
      <c r="M276" s="80">
        <f t="shared" si="30"/>
        <v>0</v>
      </c>
      <c r="N276" s="80">
        <f t="shared" si="30"/>
        <v>131.74594852500002</v>
      </c>
      <c r="O276" s="80">
        <f t="shared" si="30"/>
        <v>41678.354051474998</v>
      </c>
      <c r="P276" s="129"/>
    </row>
    <row r="277" spans="1:16" ht="70.7" customHeight="1" x14ac:dyDescent="0.25">
      <c r="A277" s="130"/>
      <c r="B277" s="130"/>
      <c r="C277" s="130"/>
      <c r="D277" s="130"/>
      <c r="E277" s="130"/>
      <c r="F277" s="130"/>
      <c r="G277" s="131"/>
      <c r="H277" s="131"/>
      <c r="I277" s="131"/>
      <c r="J277" s="131"/>
      <c r="K277" s="131"/>
      <c r="L277" s="131"/>
      <c r="M277" s="131"/>
      <c r="N277" s="131"/>
      <c r="O277" s="131"/>
      <c r="P277" s="129"/>
    </row>
    <row r="278" spans="1:16" ht="70.7" customHeight="1" x14ac:dyDescent="0.25">
      <c r="A278" s="130"/>
      <c r="B278" s="130"/>
      <c r="C278" s="130"/>
      <c r="D278" s="130"/>
      <c r="E278" s="130"/>
      <c r="F278" s="130"/>
      <c r="G278" s="131"/>
      <c r="H278" s="131"/>
      <c r="I278" s="131"/>
      <c r="J278" s="131"/>
      <c r="K278" s="131"/>
      <c r="L278" s="131"/>
      <c r="M278" s="131"/>
      <c r="N278" s="131"/>
      <c r="O278" s="131"/>
      <c r="P278" s="129"/>
    </row>
    <row r="279" spans="1:16" ht="70.7" customHeight="1" x14ac:dyDescent="0.25">
      <c r="P279" s="129"/>
    </row>
    <row r="280" spans="1:16" ht="70.7" customHeight="1" x14ac:dyDescent="0.25">
      <c r="A280" s="130"/>
      <c r="B280" s="130"/>
      <c r="C280" s="130"/>
      <c r="D280" s="130"/>
      <c r="E280" s="130"/>
      <c r="F280" s="130"/>
      <c r="G280" s="131"/>
      <c r="H280" s="131"/>
      <c r="I280" s="131"/>
      <c r="J280" s="131"/>
      <c r="K280" s="131"/>
      <c r="L280" s="131"/>
      <c r="M280" s="131"/>
      <c r="N280" s="131"/>
      <c r="O280" s="131"/>
      <c r="P280" s="129"/>
    </row>
    <row r="281" spans="1:16" ht="70.7" customHeight="1" thickBot="1" x14ac:dyDescent="0.3">
      <c r="A281" s="130"/>
      <c r="B281" s="130"/>
      <c r="C281" s="130"/>
      <c r="D281" s="130"/>
      <c r="E281" s="130"/>
      <c r="F281" s="130"/>
      <c r="G281" s="131"/>
      <c r="H281" s="131"/>
      <c r="I281" s="131"/>
      <c r="J281" s="131"/>
      <c r="K281" s="131"/>
      <c r="L281" s="131"/>
      <c r="M281" s="131"/>
      <c r="N281" s="131"/>
      <c r="O281" s="131"/>
      <c r="P281" s="129"/>
    </row>
    <row r="282" spans="1:16" ht="70.7" customHeight="1" thickBot="1" x14ac:dyDescent="0.3">
      <c r="A282" s="172" t="s">
        <v>500</v>
      </c>
      <c r="B282" s="173"/>
      <c r="C282" s="173"/>
      <c r="D282" s="173"/>
      <c r="E282" s="173"/>
      <c r="F282" s="173"/>
      <c r="G282" s="80">
        <f t="shared" ref="G282:O282" si="31">SUM(G14+G243+G276)</f>
        <v>1018189.05</v>
      </c>
      <c r="H282" s="80">
        <f t="shared" si="31"/>
        <v>1517.1000000000001</v>
      </c>
      <c r="I282" s="80">
        <f t="shared" si="31"/>
        <v>1019706.1500000001</v>
      </c>
      <c r="J282" s="80">
        <f t="shared" si="31"/>
        <v>78375.180000000066</v>
      </c>
      <c r="K282" s="80">
        <f t="shared" si="31"/>
        <v>3752.2109629949996</v>
      </c>
      <c r="L282" s="80">
        <f t="shared" si="31"/>
        <v>3149.2410000000013</v>
      </c>
      <c r="M282" s="80">
        <f t="shared" si="31"/>
        <v>11179.794000000004</v>
      </c>
      <c r="N282" s="80">
        <f t="shared" si="31"/>
        <v>96456.425962994981</v>
      </c>
      <c r="O282" s="80">
        <f t="shared" si="31"/>
        <v>923249.7240370051</v>
      </c>
      <c r="P282" s="129"/>
    </row>
    <row r="283" spans="1:16" ht="70.7" customHeight="1" x14ac:dyDescent="0.25">
      <c r="A283" s="130"/>
      <c r="B283" s="130"/>
      <c r="C283" s="130"/>
      <c r="D283" s="130"/>
      <c r="E283" s="130"/>
      <c r="F283" s="130"/>
      <c r="G283" s="131"/>
      <c r="H283" s="131"/>
      <c r="I283" s="131"/>
      <c r="J283" s="131"/>
      <c r="K283" s="131"/>
      <c r="L283" s="131"/>
      <c r="M283" s="131"/>
      <c r="N283" s="131"/>
      <c r="O283" s="131"/>
      <c r="P283" s="129"/>
    </row>
    <row r="284" spans="1:16" ht="70.7" customHeight="1" x14ac:dyDescent="0.25">
      <c r="A284" s="130"/>
      <c r="B284" s="130"/>
      <c r="C284" s="130"/>
      <c r="D284" s="130"/>
      <c r="E284" s="130"/>
      <c r="F284" s="130"/>
      <c r="G284" s="131"/>
      <c r="H284" s="131"/>
      <c r="I284" s="131"/>
      <c r="J284" s="131"/>
      <c r="K284" s="131"/>
      <c r="L284" s="131"/>
      <c r="M284" s="131"/>
      <c r="N284" s="131"/>
      <c r="O284" s="131"/>
      <c r="P284" s="129"/>
    </row>
    <row r="285" spans="1:16" ht="70.7" customHeight="1" x14ac:dyDescent="0.25">
      <c r="A285" s="130"/>
      <c r="B285" s="130"/>
      <c r="C285" s="130"/>
      <c r="D285" s="130"/>
      <c r="E285" s="130"/>
      <c r="F285" s="130"/>
      <c r="G285" s="131"/>
      <c r="H285" s="131"/>
      <c r="I285" s="131"/>
      <c r="J285" s="131"/>
      <c r="K285" s="131"/>
      <c r="L285" s="131"/>
      <c r="M285" s="131"/>
      <c r="N285" s="131"/>
      <c r="O285" s="131"/>
      <c r="P285" s="129"/>
    </row>
    <row r="286" spans="1:16" ht="70.7" customHeight="1" x14ac:dyDescent="0.25">
      <c r="A286" s="130"/>
      <c r="B286" s="130"/>
      <c r="C286" s="130"/>
      <c r="D286" s="130"/>
      <c r="E286" s="130"/>
      <c r="F286" s="130"/>
      <c r="G286" s="131"/>
      <c r="H286" s="131"/>
      <c r="I286" s="131"/>
      <c r="J286" s="131"/>
      <c r="K286" s="131"/>
      <c r="L286" s="131"/>
      <c r="M286" s="131"/>
      <c r="N286" s="131"/>
      <c r="O286" s="131"/>
      <c r="P286" s="129"/>
    </row>
    <row r="287" spans="1:16" ht="70.7" customHeight="1" x14ac:dyDescent="0.25">
      <c r="A287" s="130"/>
      <c r="B287" s="130"/>
      <c r="C287" s="130"/>
      <c r="D287" s="130"/>
      <c r="E287" s="130"/>
      <c r="F287" s="130"/>
      <c r="G287" s="131"/>
      <c r="H287" s="131"/>
      <c r="I287" s="131"/>
      <c r="J287" s="131"/>
      <c r="K287" s="131"/>
      <c r="L287" s="131"/>
      <c r="M287" s="131"/>
      <c r="N287" s="131"/>
      <c r="O287" s="131"/>
      <c r="P287" s="129"/>
    </row>
    <row r="288" spans="1:16" ht="70.7" customHeight="1" x14ac:dyDescent="0.3">
      <c r="A288" s="112"/>
      <c r="B288" s="112"/>
      <c r="C288" s="110"/>
      <c r="D288" s="110"/>
      <c r="E288" s="110"/>
      <c r="F288" s="110"/>
      <c r="G288" s="111"/>
      <c r="H288" s="112"/>
      <c r="I288" s="112"/>
      <c r="J288" s="113"/>
      <c r="K288" s="112"/>
      <c r="L288" s="112"/>
      <c r="M288" s="112"/>
      <c r="N288" s="112"/>
      <c r="O288" s="112"/>
      <c r="P288" s="112"/>
    </row>
    <row r="289" spans="1:16" ht="70.7" customHeight="1" thickBot="1" x14ac:dyDescent="0.35">
      <c r="A289" s="112"/>
      <c r="B289" s="112"/>
      <c r="C289" s="110"/>
      <c r="D289" s="110"/>
      <c r="E289" s="110"/>
      <c r="F289" s="110"/>
      <c r="G289" s="111"/>
      <c r="H289" s="112"/>
      <c r="I289" s="112"/>
      <c r="J289" s="113"/>
      <c r="K289" s="112"/>
      <c r="L289" s="112"/>
      <c r="M289" s="112"/>
      <c r="N289" s="112"/>
      <c r="O289" s="112"/>
      <c r="P289" s="112"/>
    </row>
    <row r="290" spans="1:16" ht="70.7" customHeight="1" thickBot="1" x14ac:dyDescent="0.3">
      <c r="A290" s="169" t="s">
        <v>496</v>
      </c>
      <c r="B290" s="170"/>
      <c r="C290" s="170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70"/>
      <c r="P290" s="171"/>
    </row>
    <row r="291" spans="1:16" ht="70.7" customHeight="1" x14ac:dyDescent="0.3">
      <c r="A291" s="182"/>
      <c r="B291" s="183"/>
      <c r="C291" s="183"/>
      <c r="D291" s="184"/>
      <c r="E291" s="185" t="s">
        <v>450</v>
      </c>
      <c r="F291" s="186"/>
      <c r="G291" s="186"/>
      <c r="H291" s="186"/>
      <c r="I291" s="187"/>
      <c r="J291" s="185" t="s">
        <v>455</v>
      </c>
      <c r="K291" s="186"/>
      <c r="L291" s="186"/>
      <c r="M291" s="186"/>
      <c r="N291" s="187"/>
      <c r="O291" s="188"/>
      <c r="P291" s="189"/>
    </row>
    <row r="292" spans="1:16" ht="70.7" customHeight="1" thickBot="1" x14ac:dyDescent="0.3">
      <c r="A292" s="81" t="s">
        <v>1</v>
      </c>
      <c r="B292" s="135" t="s">
        <v>0</v>
      </c>
      <c r="C292" s="82" t="s">
        <v>2</v>
      </c>
      <c r="D292" s="83" t="s">
        <v>3</v>
      </c>
      <c r="E292" s="84" t="s">
        <v>4</v>
      </c>
      <c r="F292" s="85" t="s">
        <v>461</v>
      </c>
      <c r="G292" s="85" t="s">
        <v>453</v>
      </c>
      <c r="H292" s="85" t="s">
        <v>454</v>
      </c>
      <c r="I292" s="86" t="s">
        <v>457</v>
      </c>
      <c r="J292" s="84" t="s">
        <v>451</v>
      </c>
      <c r="K292" s="85" t="s">
        <v>452</v>
      </c>
      <c r="L292" s="85" t="s">
        <v>469</v>
      </c>
      <c r="M292" s="85" t="s">
        <v>456</v>
      </c>
      <c r="N292" s="86" t="s">
        <v>458</v>
      </c>
      <c r="O292" s="87" t="s">
        <v>459</v>
      </c>
      <c r="P292" s="88" t="s">
        <v>460</v>
      </c>
    </row>
    <row r="293" spans="1:16" ht="70.7" customHeight="1" x14ac:dyDescent="0.25">
      <c r="A293" s="216" t="s">
        <v>282</v>
      </c>
      <c r="B293" s="210" t="s">
        <v>283</v>
      </c>
      <c r="C293" s="151" t="s">
        <v>38</v>
      </c>
      <c r="D293" s="151"/>
      <c r="E293" s="151">
        <v>546.12</v>
      </c>
      <c r="F293" s="151">
        <v>15</v>
      </c>
      <c r="G293" s="91">
        <f t="shared" ref="G293:G337" si="32">E293*F293</f>
        <v>8191.8</v>
      </c>
      <c r="H293" s="71"/>
      <c r="I293" s="133">
        <f t="shared" ref="I293:I337" si="33">G293+H293</f>
        <v>8191.8</v>
      </c>
      <c r="J293" s="133">
        <v>1111.5899999999999</v>
      </c>
      <c r="K293" s="71"/>
      <c r="L293" s="71"/>
      <c r="M293" s="133">
        <f>G293*4%</f>
        <v>327.67200000000003</v>
      </c>
      <c r="N293" s="133">
        <f t="shared" ref="N293:N324" si="34">J293+K293+L293+M293</f>
        <v>1439.2619999999999</v>
      </c>
      <c r="O293" s="133">
        <f t="shared" ref="O293:O337" si="35">I293-N293</f>
        <v>6752.5380000000005</v>
      </c>
      <c r="P293" s="71"/>
    </row>
    <row r="294" spans="1:16" ht="70.7" customHeight="1" x14ac:dyDescent="0.25">
      <c r="A294" s="220"/>
      <c r="B294" s="212"/>
      <c r="C294" s="151" t="s">
        <v>446</v>
      </c>
      <c r="D294" s="151"/>
      <c r="E294" s="151">
        <v>505</v>
      </c>
      <c r="F294" s="151">
        <v>15</v>
      </c>
      <c r="G294" s="91">
        <f t="shared" si="32"/>
        <v>7575</v>
      </c>
      <c r="H294" s="71"/>
      <c r="I294" s="133">
        <f t="shared" si="33"/>
        <v>7575</v>
      </c>
      <c r="J294" s="133">
        <v>979.85</v>
      </c>
      <c r="K294" s="133">
        <f t="shared" ref="K294:K306" si="36">G294*1.1875%</f>
        <v>89.953125</v>
      </c>
      <c r="L294" s="71"/>
      <c r="M294" s="71"/>
      <c r="N294" s="133">
        <f t="shared" si="34"/>
        <v>1069.8031249999999</v>
      </c>
      <c r="O294" s="133">
        <f t="shared" si="35"/>
        <v>6505.1968749999996</v>
      </c>
      <c r="P294" s="71"/>
    </row>
    <row r="295" spans="1:16" ht="70.7" customHeight="1" x14ac:dyDescent="0.25">
      <c r="A295" s="220"/>
      <c r="B295" s="212"/>
      <c r="C295" s="151" t="s">
        <v>284</v>
      </c>
      <c r="D295" s="151"/>
      <c r="E295" s="151">
        <v>463.7</v>
      </c>
      <c r="F295" s="151">
        <v>15</v>
      </c>
      <c r="G295" s="91">
        <f t="shared" si="32"/>
        <v>6955.5</v>
      </c>
      <c r="H295" s="71"/>
      <c r="I295" s="133">
        <f t="shared" si="33"/>
        <v>6955.5</v>
      </c>
      <c r="J295" s="133">
        <v>847.52</v>
      </c>
      <c r="K295" s="133">
        <f t="shared" si="36"/>
        <v>82.596562500000005</v>
      </c>
      <c r="L295" s="71"/>
      <c r="M295" s="71"/>
      <c r="N295" s="133">
        <f t="shared" si="34"/>
        <v>930.11656249999999</v>
      </c>
      <c r="O295" s="133">
        <f t="shared" si="35"/>
        <v>6025.3834374999997</v>
      </c>
      <c r="P295" s="71"/>
    </row>
    <row r="296" spans="1:16" ht="70.7" customHeight="1" x14ac:dyDescent="0.25">
      <c r="A296" s="220"/>
      <c r="B296" s="212"/>
      <c r="C296" s="151" t="s">
        <v>284</v>
      </c>
      <c r="D296" s="151"/>
      <c r="E296" s="151">
        <v>463.7</v>
      </c>
      <c r="F296" s="151">
        <v>15</v>
      </c>
      <c r="G296" s="91">
        <f t="shared" si="32"/>
        <v>6955.5</v>
      </c>
      <c r="H296" s="71"/>
      <c r="I296" s="133">
        <f t="shared" si="33"/>
        <v>6955.5</v>
      </c>
      <c r="J296" s="133">
        <v>847.52</v>
      </c>
      <c r="K296" s="133">
        <f t="shared" si="36"/>
        <v>82.596562500000005</v>
      </c>
      <c r="L296" s="71"/>
      <c r="M296" s="71"/>
      <c r="N296" s="133">
        <f t="shared" si="34"/>
        <v>930.11656249999999</v>
      </c>
      <c r="O296" s="133">
        <f t="shared" si="35"/>
        <v>6025.3834374999997</v>
      </c>
      <c r="P296" s="71"/>
    </row>
    <row r="297" spans="1:16" ht="70.7" customHeight="1" x14ac:dyDescent="0.25">
      <c r="A297" s="220"/>
      <c r="B297" s="212"/>
      <c r="C297" s="151" t="s">
        <v>284</v>
      </c>
      <c r="D297" s="151"/>
      <c r="E297" s="151">
        <v>463.7</v>
      </c>
      <c r="F297" s="151">
        <v>15</v>
      </c>
      <c r="G297" s="91">
        <f t="shared" si="32"/>
        <v>6955.5</v>
      </c>
      <c r="H297" s="71"/>
      <c r="I297" s="133">
        <f t="shared" si="33"/>
        <v>6955.5</v>
      </c>
      <c r="J297" s="133">
        <v>847.52</v>
      </c>
      <c r="K297" s="133">
        <f t="shared" si="36"/>
        <v>82.596562500000005</v>
      </c>
      <c r="L297" s="71"/>
      <c r="M297" s="71"/>
      <c r="N297" s="133">
        <f t="shared" si="34"/>
        <v>930.11656249999999</v>
      </c>
      <c r="O297" s="133">
        <f t="shared" si="35"/>
        <v>6025.3834374999997</v>
      </c>
      <c r="P297" s="71"/>
    </row>
    <row r="298" spans="1:16" ht="70.7" customHeight="1" x14ac:dyDescent="0.25">
      <c r="A298" s="220"/>
      <c r="B298" s="212"/>
      <c r="C298" s="217" t="s">
        <v>285</v>
      </c>
      <c r="D298" s="151"/>
      <c r="E298" s="151">
        <v>273.95</v>
      </c>
      <c r="F298" s="151">
        <v>15</v>
      </c>
      <c r="G298" s="91">
        <f t="shared" si="32"/>
        <v>4109.25</v>
      </c>
      <c r="H298" s="71"/>
      <c r="I298" s="133">
        <f t="shared" si="33"/>
        <v>4109.25</v>
      </c>
      <c r="J298" s="133">
        <v>325.68</v>
      </c>
      <c r="K298" s="133">
        <f t="shared" si="36"/>
        <v>48.797343750000003</v>
      </c>
      <c r="L298" s="71"/>
      <c r="M298" s="71"/>
      <c r="N298" s="133">
        <f t="shared" si="34"/>
        <v>374.47734374999999</v>
      </c>
      <c r="O298" s="133">
        <f t="shared" si="35"/>
        <v>3734.7726562500002</v>
      </c>
      <c r="P298" s="71"/>
    </row>
    <row r="299" spans="1:16" ht="70.7" customHeight="1" x14ac:dyDescent="0.25">
      <c r="A299" s="220"/>
      <c r="B299" s="212"/>
      <c r="C299" s="218"/>
      <c r="D299" s="151"/>
      <c r="E299" s="151">
        <v>273.95</v>
      </c>
      <c r="F299" s="151">
        <v>15</v>
      </c>
      <c r="G299" s="91">
        <f t="shared" si="32"/>
        <v>4109.25</v>
      </c>
      <c r="H299" s="71"/>
      <c r="I299" s="133">
        <f t="shared" si="33"/>
        <v>4109.25</v>
      </c>
      <c r="J299" s="133">
        <v>325.68</v>
      </c>
      <c r="K299" s="133">
        <f t="shared" si="36"/>
        <v>48.797343750000003</v>
      </c>
      <c r="L299" s="71"/>
      <c r="M299" s="71"/>
      <c r="N299" s="133">
        <f t="shared" si="34"/>
        <v>374.47734374999999</v>
      </c>
      <c r="O299" s="133">
        <f t="shared" si="35"/>
        <v>3734.7726562500002</v>
      </c>
      <c r="P299" s="71"/>
    </row>
    <row r="300" spans="1:16" ht="70.7" customHeight="1" x14ac:dyDescent="0.25">
      <c r="A300" s="220"/>
      <c r="B300" s="212"/>
      <c r="C300" s="218"/>
      <c r="D300" s="151"/>
      <c r="E300" s="151">
        <v>273.95</v>
      </c>
      <c r="F300" s="151">
        <v>15</v>
      </c>
      <c r="G300" s="91">
        <f t="shared" si="32"/>
        <v>4109.25</v>
      </c>
      <c r="H300" s="71"/>
      <c r="I300" s="133">
        <f t="shared" si="33"/>
        <v>4109.25</v>
      </c>
      <c r="J300" s="133">
        <v>325.68</v>
      </c>
      <c r="K300" s="133">
        <f t="shared" si="36"/>
        <v>48.797343750000003</v>
      </c>
      <c r="L300" s="71"/>
      <c r="M300" s="71"/>
      <c r="N300" s="133">
        <f t="shared" si="34"/>
        <v>374.47734374999999</v>
      </c>
      <c r="O300" s="133">
        <f t="shared" si="35"/>
        <v>3734.7726562500002</v>
      </c>
      <c r="P300" s="71"/>
    </row>
    <row r="301" spans="1:16" ht="70.7" customHeight="1" x14ac:dyDescent="0.25">
      <c r="A301" s="220"/>
      <c r="B301" s="212"/>
      <c r="C301" s="218"/>
      <c r="D301" s="151"/>
      <c r="E301" s="151">
        <v>273.95</v>
      </c>
      <c r="F301" s="151">
        <v>15</v>
      </c>
      <c r="G301" s="91">
        <f t="shared" si="32"/>
        <v>4109.25</v>
      </c>
      <c r="H301" s="71"/>
      <c r="I301" s="133">
        <f t="shared" si="33"/>
        <v>4109.25</v>
      </c>
      <c r="J301" s="133">
        <v>325.68</v>
      </c>
      <c r="K301" s="133">
        <f t="shared" si="36"/>
        <v>48.797343750000003</v>
      </c>
      <c r="L301" s="71"/>
      <c r="M301" s="71"/>
      <c r="N301" s="133">
        <f t="shared" si="34"/>
        <v>374.47734374999999</v>
      </c>
      <c r="O301" s="133">
        <f t="shared" si="35"/>
        <v>3734.7726562500002</v>
      </c>
      <c r="P301" s="71"/>
    </row>
    <row r="302" spans="1:16" ht="70.7" customHeight="1" x14ac:dyDescent="0.25">
      <c r="A302" s="220"/>
      <c r="B302" s="212"/>
      <c r="C302" s="218"/>
      <c r="D302" s="151"/>
      <c r="E302" s="151">
        <v>273.95</v>
      </c>
      <c r="F302" s="151">
        <v>15</v>
      </c>
      <c r="G302" s="91">
        <f t="shared" si="32"/>
        <v>4109.25</v>
      </c>
      <c r="H302" s="71"/>
      <c r="I302" s="133">
        <f t="shared" si="33"/>
        <v>4109.25</v>
      </c>
      <c r="J302" s="133">
        <v>325.68</v>
      </c>
      <c r="K302" s="133">
        <f t="shared" si="36"/>
        <v>48.797343750000003</v>
      </c>
      <c r="L302" s="71"/>
      <c r="M302" s="71"/>
      <c r="N302" s="133">
        <f t="shared" si="34"/>
        <v>374.47734374999999</v>
      </c>
      <c r="O302" s="133">
        <f t="shared" si="35"/>
        <v>3734.7726562500002</v>
      </c>
      <c r="P302" s="71"/>
    </row>
    <row r="303" spans="1:16" ht="70.7" customHeight="1" x14ac:dyDescent="0.25">
      <c r="A303" s="220"/>
      <c r="B303" s="212"/>
      <c r="C303" s="218"/>
      <c r="D303" s="151"/>
      <c r="E303" s="151">
        <v>273.95</v>
      </c>
      <c r="F303" s="151">
        <v>15</v>
      </c>
      <c r="G303" s="91">
        <f t="shared" si="32"/>
        <v>4109.25</v>
      </c>
      <c r="H303" s="71"/>
      <c r="I303" s="133">
        <f t="shared" si="33"/>
        <v>4109.25</v>
      </c>
      <c r="J303" s="133">
        <v>325.68</v>
      </c>
      <c r="K303" s="133">
        <f t="shared" si="36"/>
        <v>48.797343750000003</v>
      </c>
      <c r="L303" s="71"/>
      <c r="M303" s="71"/>
      <c r="N303" s="133">
        <f t="shared" si="34"/>
        <v>374.47734374999999</v>
      </c>
      <c r="O303" s="133">
        <f t="shared" si="35"/>
        <v>3734.7726562500002</v>
      </c>
      <c r="P303" s="71"/>
    </row>
    <row r="304" spans="1:16" ht="70.7" customHeight="1" x14ac:dyDescent="0.25">
      <c r="A304" s="220"/>
      <c r="B304" s="212"/>
      <c r="C304" s="218"/>
      <c r="D304" s="151"/>
      <c r="E304" s="151">
        <v>273.95</v>
      </c>
      <c r="F304" s="151">
        <v>15</v>
      </c>
      <c r="G304" s="91">
        <f t="shared" si="32"/>
        <v>4109.25</v>
      </c>
      <c r="H304" s="71"/>
      <c r="I304" s="133">
        <f t="shared" si="33"/>
        <v>4109.25</v>
      </c>
      <c r="J304" s="133">
        <v>325.68</v>
      </c>
      <c r="K304" s="133">
        <f t="shared" si="36"/>
        <v>48.797343750000003</v>
      </c>
      <c r="L304" s="71"/>
      <c r="M304" s="71"/>
      <c r="N304" s="133">
        <f t="shared" si="34"/>
        <v>374.47734374999999</v>
      </c>
      <c r="O304" s="133">
        <f t="shared" si="35"/>
        <v>3734.7726562500002</v>
      </c>
      <c r="P304" s="71"/>
    </row>
    <row r="305" spans="1:16" ht="70.7" customHeight="1" x14ac:dyDescent="0.25">
      <c r="A305" s="220"/>
      <c r="B305" s="212"/>
      <c r="C305" s="218"/>
      <c r="D305" s="151"/>
      <c r="E305" s="151">
        <v>273.95</v>
      </c>
      <c r="F305" s="151">
        <v>15</v>
      </c>
      <c r="G305" s="91">
        <f t="shared" si="32"/>
        <v>4109.25</v>
      </c>
      <c r="H305" s="71"/>
      <c r="I305" s="133">
        <f t="shared" si="33"/>
        <v>4109.25</v>
      </c>
      <c r="J305" s="133">
        <v>325.68</v>
      </c>
      <c r="K305" s="133">
        <f t="shared" si="36"/>
        <v>48.797343750000003</v>
      </c>
      <c r="L305" s="71"/>
      <c r="M305" s="71"/>
      <c r="N305" s="133">
        <f t="shared" si="34"/>
        <v>374.47734374999999</v>
      </c>
      <c r="O305" s="133">
        <f t="shared" si="35"/>
        <v>3734.7726562500002</v>
      </c>
      <c r="P305" s="71"/>
    </row>
    <row r="306" spans="1:16" ht="70.7" customHeight="1" thickBot="1" x14ac:dyDescent="0.3">
      <c r="A306" s="221"/>
      <c r="B306" s="211"/>
      <c r="C306" s="219"/>
      <c r="D306" s="151"/>
      <c r="E306" s="151">
        <v>273.95</v>
      </c>
      <c r="F306" s="151">
        <v>15</v>
      </c>
      <c r="G306" s="91">
        <f t="shared" si="32"/>
        <v>4109.25</v>
      </c>
      <c r="H306" s="71"/>
      <c r="I306" s="133">
        <f t="shared" si="33"/>
        <v>4109.25</v>
      </c>
      <c r="J306" s="133">
        <v>325.68</v>
      </c>
      <c r="K306" s="133">
        <f t="shared" si="36"/>
        <v>48.797343750000003</v>
      </c>
      <c r="L306" s="71"/>
      <c r="M306" s="71"/>
      <c r="N306" s="133">
        <f t="shared" si="34"/>
        <v>374.47734374999999</v>
      </c>
      <c r="O306" s="133">
        <f t="shared" si="35"/>
        <v>3734.7726562500002</v>
      </c>
      <c r="P306" s="71"/>
    </row>
    <row r="307" spans="1:16" ht="70.7" customHeight="1" x14ac:dyDescent="0.25">
      <c r="A307" s="216" t="s">
        <v>282</v>
      </c>
      <c r="B307" s="190" t="s">
        <v>283</v>
      </c>
      <c r="C307" s="217" t="s">
        <v>285</v>
      </c>
      <c r="D307" s="151"/>
      <c r="E307" s="151">
        <v>273.95</v>
      </c>
      <c r="F307" s="151">
        <v>15</v>
      </c>
      <c r="G307" s="91">
        <f t="shared" si="32"/>
        <v>4109.25</v>
      </c>
      <c r="H307" s="71"/>
      <c r="I307" s="133">
        <f t="shared" si="33"/>
        <v>4109.25</v>
      </c>
      <c r="J307" s="133">
        <v>325.68</v>
      </c>
      <c r="K307" s="133"/>
      <c r="L307" s="71"/>
      <c r="M307" s="71"/>
      <c r="N307" s="133">
        <f t="shared" si="34"/>
        <v>325.68</v>
      </c>
      <c r="O307" s="133">
        <f t="shared" si="35"/>
        <v>3783.57</v>
      </c>
      <c r="P307" s="71"/>
    </row>
    <row r="308" spans="1:16" ht="70.7" customHeight="1" x14ac:dyDescent="0.25">
      <c r="A308" s="194"/>
      <c r="B308" s="191"/>
      <c r="C308" s="218"/>
      <c r="D308" s="151"/>
      <c r="E308" s="151">
        <v>273.95</v>
      </c>
      <c r="F308" s="151">
        <v>15</v>
      </c>
      <c r="G308" s="91">
        <f t="shared" si="32"/>
        <v>4109.25</v>
      </c>
      <c r="H308" s="71"/>
      <c r="I308" s="133">
        <f t="shared" si="33"/>
        <v>4109.25</v>
      </c>
      <c r="J308" s="133">
        <v>325.68</v>
      </c>
      <c r="K308" s="133">
        <f t="shared" ref="K308:K314" si="37">G308*1.1875%</f>
        <v>48.797343750000003</v>
      </c>
      <c r="L308" s="71"/>
      <c r="M308" s="71"/>
      <c r="N308" s="133">
        <f t="shared" si="34"/>
        <v>374.47734374999999</v>
      </c>
      <c r="O308" s="133">
        <f t="shared" si="35"/>
        <v>3734.7726562500002</v>
      </c>
      <c r="P308" s="71"/>
    </row>
    <row r="309" spans="1:16" ht="70.7" customHeight="1" x14ac:dyDescent="0.25">
      <c r="A309" s="194"/>
      <c r="B309" s="191"/>
      <c r="C309" s="218"/>
      <c r="D309" s="151"/>
      <c r="E309" s="151">
        <v>273.95</v>
      </c>
      <c r="F309" s="151">
        <v>15</v>
      </c>
      <c r="G309" s="91">
        <f t="shared" si="32"/>
        <v>4109.25</v>
      </c>
      <c r="H309" s="71"/>
      <c r="I309" s="133">
        <f t="shared" si="33"/>
        <v>4109.25</v>
      </c>
      <c r="J309" s="133">
        <v>325.68</v>
      </c>
      <c r="K309" s="133">
        <f t="shared" si="37"/>
        <v>48.797343750000003</v>
      </c>
      <c r="L309" s="71"/>
      <c r="M309" s="71"/>
      <c r="N309" s="133">
        <f t="shared" si="34"/>
        <v>374.47734374999999</v>
      </c>
      <c r="O309" s="133">
        <f t="shared" si="35"/>
        <v>3734.7726562500002</v>
      </c>
      <c r="P309" s="71"/>
    </row>
    <row r="310" spans="1:16" ht="70.7" customHeight="1" x14ac:dyDescent="0.25">
      <c r="A310" s="194"/>
      <c r="B310" s="191"/>
      <c r="C310" s="218"/>
      <c r="D310" s="151"/>
      <c r="E310" s="151">
        <v>273.95</v>
      </c>
      <c r="F310" s="151">
        <v>15</v>
      </c>
      <c r="G310" s="91">
        <f t="shared" si="32"/>
        <v>4109.25</v>
      </c>
      <c r="H310" s="71"/>
      <c r="I310" s="133">
        <f t="shared" si="33"/>
        <v>4109.25</v>
      </c>
      <c r="J310" s="133">
        <v>325.68</v>
      </c>
      <c r="K310" s="133">
        <f t="shared" si="37"/>
        <v>48.797343750000003</v>
      </c>
      <c r="L310" s="71"/>
      <c r="M310" s="71"/>
      <c r="N310" s="133">
        <f t="shared" si="34"/>
        <v>374.47734374999999</v>
      </c>
      <c r="O310" s="133">
        <f t="shared" si="35"/>
        <v>3734.7726562500002</v>
      </c>
      <c r="P310" s="71"/>
    </row>
    <row r="311" spans="1:16" ht="70.7" customHeight="1" x14ac:dyDescent="0.25">
      <c r="A311" s="194"/>
      <c r="B311" s="191"/>
      <c r="C311" s="218"/>
      <c r="D311" s="151"/>
      <c r="E311" s="151">
        <v>273.95</v>
      </c>
      <c r="F311" s="151">
        <v>15</v>
      </c>
      <c r="G311" s="91">
        <f t="shared" si="32"/>
        <v>4109.25</v>
      </c>
      <c r="H311" s="71"/>
      <c r="I311" s="133">
        <f t="shared" si="33"/>
        <v>4109.25</v>
      </c>
      <c r="J311" s="133">
        <v>325.68</v>
      </c>
      <c r="K311" s="133">
        <f t="shared" si="37"/>
        <v>48.797343750000003</v>
      </c>
      <c r="L311" s="71"/>
      <c r="M311" s="71"/>
      <c r="N311" s="133">
        <f t="shared" si="34"/>
        <v>374.47734374999999</v>
      </c>
      <c r="O311" s="133">
        <f t="shared" si="35"/>
        <v>3734.7726562500002</v>
      </c>
      <c r="P311" s="71"/>
    </row>
    <row r="312" spans="1:16" ht="70.7" customHeight="1" x14ac:dyDescent="0.25">
      <c r="A312" s="194"/>
      <c r="B312" s="191"/>
      <c r="C312" s="218"/>
      <c r="D312" s="151"/>
      <c r="E312" s="151">
        <v>273.95</v>
      </c>
      <c r="F312" s="151">
        <v>15</v>
      </c>
      <c r="G312" s="91">
        <f t="shared" si="32"/>
        <v>4109.25</v>
      </c>
      <c r="H312" s="71"/>
      <c r="I312" s="133">
        <f t="shared" si="33"/>
        <v>4109.25</v>
      </c>
      <c r="J312" s="133">
        <v>325.68</v>
      </c>
      <c r="K312" s="133">
        <f t="shared" si="37"/>
        <v>48.797343750000003</v>
      </c>
      <c r="L312" s="71"/>
      <c r="M312" s="71"/>
      <c r="N312" s="133">
        <f t="shared" si="34"/>
        <v>374.47734374999999</v>
      </c>
      <c r="O312" s="133">
        <f t="shared" si="35"/>
        <v>3734.7726562500002</v>
      </c>
      <c r="P312" s="71"/>
    </row>
    <row r="313" spans="1:16" ht="70.7" customHeight="1" x14ac:dyDescent="0.25">
      <c r="A313" s="194"/>
      <c r="B313" s="192"/>
      <c r="C313" s="219"/>
      <c r="D313" s="151"/>
      <c r="E313" s="151">
        <v>273.95</v>
      </c>
      <c r="F313" s="151">
        <v>15</v>
      </c>
      <c r="G313" s="91">
        <f t="shared" si="32"/>
        <v>4109.25</v>
      </c>
      <c r="H313" s="71"/>
      <c r="I313" s="133">
        <f t="shared" si="33"/>
        <v>4109.25</v>
      </c>
      <c r="J313" s="133">
        <v>325.68</v>
      </c>
      <c r="K313" s="133">
        <f t="shared" si="37"/>
        <v>48.797343750000003</v>
      </c>
      <c r="L313" s="71"/>
      <c r="M313" s="71"/>
      <c r="N313" s="133">
        <f t="shared" si="34"/>
        <v>374.47734374999999</v>
      </c>
      <c r="O313" s="133">
        <f t="shared" si="35"/>
        <v>3734.7726562500002</v>
      </c>
      <c r="P313" s="71"/>
    </row>
    <row r="314" spans="1:16" ht="70.7" customHeight="1" x14ac:dyDescent="0.25">
      <c r="A314" s="220"/>
      <c r="B314" s="210" t="s">
        <v>286</v>
      </c>
      <c r="C314" s="151" t="s">
        <v>38</v>
      </c>
      <c r="D314" s="151" t="s">
        <v>287</v>
      </c>
      <c r="E314" s="151">
        <v>348.03</v>
      </c>
      <c r="F314" s="151">
        <v>15</v>
      </c>
      <c r="G314" s="91">
        <f t="shared" si="32"/>
        <v>5220.45</v>
      </c>
      <c r="H314" s="71"/>
      <c r="I314" s="133">
        <f t="shared" si="33"/>
        <v>5220.45</v>
      </c>
      <c r="J314" s="133">
        <v>501.09</v>
      </c>
      <c r="K314" s="133">
        <f t="shared" si="37"/>
        <v>61.992843749999999</v>
      </c>
      <c r="L314" s="71"/>
      <c r="M314" s="71"/>
      <c r="N314" s="133">
        <f t="shared" si="34"/>
        <v>563.08284374999994</v>
      </c>
      <c r="O314" s="133">
        <f t="shared" si="35"/>
        <v>4657.3671562500003</v>
      </c>
      <c r="P314" s="71"/>
    </row>
    <row r="315" spans="1:16" ht="70.7" customHeight="1" x14ac:dyDescent="0.25">
      <c r="A315" s="220"/>
      <c r="B315" s="212"/>
      <c r="C315" s="151" t="s">
        <v>412</v>
      </c>
      <c r="D315" s="151" t="s">
        <v>413</v>
      </c>
      <c r="E315" s="151">
        <v>358.8</v>
      </c>
      <c r="F315" s="151">
        <v>15</v>
      </c>
      <c r="G315" s="91">
        <f t="shared" si="32"/>
        <v>5382</v>
      </c>
      <c r="H315" s="71"/>
      <c r="I315" s="133">
        <f t="shared" si="33"/>
        <v>5382</v>
      </c>
      <c r="J315" s="133">
        <v>530.04</v>
      </c>
      <c r="K315" s="71"/>
      <c r="L315" s="71"/>
      <c r="M315" s="71"/>
      <c r="N315" s="133">
        <f t="shared" si="34"/>
        <v>530.04</v>
      </c>
      <c r="O315" s="133">
        <f t="shared" si="35"/>
        <v>4851.96</v>
      </c>
      <c r="P315" s="71"/>
    </row>
    <row r="316" spans="1:16" ht="70.7" customHeight="1" x14ac:dyDescent="0.25">
      <c r="A316" s="220"/>
      <c r="B316" s="212"/>
      <c r="C316" s="151" t="s">
        <v>170</v>
      </c>
      <c r="D316" s="151" t="s">
        <v>288</v>
      </c>
      <c r="E316" s="151">
        <v>273.02999999999997</v>
      </c>
      <c r="F316" s="151">
        <v>15</v>
      </c>
      <c r="G316" s="91">
        <f t="shared" si="32"/>
        <v>4095.45</v>
      </c>
      <c r="H316" s="71"/>
      <c r="I316" s="133">
        <f t="shared" si="33"/>
        <v>4095.45</v>
      </c>
      <c r="J316" s="133">
        <v>324.18</v>
      </c>
      <c r="K316" s="71"/>
      <c r="L316" s="71"/>
      <c r="M316" s="71"/>
      <c r="N316" s="133">
        <f t="shared" si="34"/>
        <v>324.18</v>
      </c>
      <c r="O316" s="133">
        <f t="shared" si="35"/>
        <v>3771.27</v>
      </c>
      <c r="P316" s="71"/>
    </row>
    <row r="317" spans="1:16" ht="70.7" customHeight="1" x14ac:dyDescent="0.25">
      <c r="A317" s="220"/>
      <c r="B317" s="212"/>
      <c r="C317" s="207" t="s">
        <v>416</v>
      </c>
      <c r="D317" s="151" t="s">
        <v>299</v>
      </c>
      <c r="E317" s="151">
        <v>273.95</v>
      </c>
      <c r="F317" s="151">
        <v>15</v>
      </c>
      <c r="G317" s="91">
        <f t="shared" si="32"/>
        <v>4109.25</v>
      </c>
      <c r="H317" s="71"/>
      <c r="I317" s="133">
        <f t="shared" si="33"/>
        <v>4109.25</v>
      </c>
      <c r="J317" s="133">
        <v>325.68</v>
      </c>
      <c r="K317" s="133">
        <f>G317*1.1875%</f>
        <v>48.797343750000003</v>
      </c>
      <c r="L317" s="133">
        <f>G317*1%</f>
        <v>41.092500000000001</v>
      </c>
      <c r="M317" s="71"/>
      <c r="N317" s="133">
        <f t="shared" si="34"/>
        <v>415.56984375000002</v>
      </c>
      <c r="O317" s="133">
        <f t="shared" si="35"/>
        <v>3693.68015625</v>
      </c>
      <c r="P317" s="71"/>
    </row>
    <row r="318" spans="1:16" ht="70.7" customHeight="1" x14ac:dyDescent="0.25">
      <c r="A318" s="220"/>
      <c r="B318" s="212"/>
      <c r="C318" s="209"/>
      <c r="D318" s="151" t="s">
        <v>417</v>
      </c>
      <c r="E318" s="151">
        <v>273.95</v>
      </c>
      <c r="F318" s="151">
        <v>15</v>
      </c>
      <c r="G318" s="91">
        <f t="shared" si="32"/>
        <v>4109.25</v>
      </c>
      <c r="H318" s="71"/>
      <c r="I318" s="133">
        <f t="shared" si="33"/>
        <v>4109.25</v>
      </c>
      <c r="J318" s="133">
        <v>325.68</v>
      </c>
      <c r="K318" s="133">
        <f>G318*1.1875%</f>
        <v>48.797343750000003</v>
      </c>
      <c r="L318" s="71"/>
      <c r="M318" s="71"/>
      <c r="N318" s="133">
        <f t="shared" si="34"/>
        <v>374.47734374999999</v>
      </c>
      <c r="O318" s="133">
        <f t="shared" si="35"/>
        <v>3734.7726562500002</v>
      </c>
      <c r="P318" s="71"/>
    </row>
    <row r="319" spans="1:16" ht="70.7" customHeight="1" x14ac:dyDescent="0.25">
      <c r="A319" s="220"/>
      <c r="B319" s="212"/>
      <c r="C319" s="151" t="s">
        <v>404</v>
      </c>
      <c r="D319" s="151" t="s">
        <v>289</v>
      </c>
      <c r="E319" s="151">
        <v>285.86</v>
      </c>
      <c r="F319" s="151">
        <v>15</v>
      </c>
      <c r="G319" s="91">
        <f t="shared" si="32"/>
        <v>4287.9000000000005</v>
      </c>
      <c r="H319" s="71"/>
      <c r="I319" s="133">
        <f t="shared" si="33"/>
        <v>4287.9000000000005</v>
      </c>
      <c r="J319" s="133">
        <v>346.65</v>
      </c>
      <c r="K319" s="133">
        <f>G319*1.1875%</f>
        <v>50.918812500000008</v>
      </c>
      <c r="L319" s="71"/>
      <c r="M319" s="71"/>
      <c r="N319" s="133">
        <f t="shared" si="34"/>
        <v>397.56881249999998</v>
      </c>
      <c r="O319" s="133">
        <f t="shared" si="35"/>
        <v>3890.3311875000004</v>
      </c>
      <c r="P319" s="71"/>
    </row>
    <row r="320" spans="1:16" ht="70.7" customHeight="1" x14ac:dyDescent="0.25">
      <c r="A320" s="220"/>
      <c r="B320" s="212"/>
      <c r="C320" s="151" t="s">
        <v>404</v>
      </c>
      <c r="D320" s="151" t="s">
        <v>290</v>
      </c>
      <c r="E320" s="151">
        <v>285.86</v>
      </c>
      <c r="F320" s="151">
        <v>15</v>
      </c>
      <c r="G320" s="91">
        <f t="shared" si="32"/>
        <v>4287.9000000000005</v>
      </c>
      <c r="H320" s="71"/>
      <c r="I320" s="133">
        <f t="shared" si="33"/>
        <v>4287.9000000000005</v>
      </c>
      <c r="J320" s="133">
        <v>346.65</v>
      </c>
      <c r="K320" s="133">
        <f>G320*1.1875%</f>
        <v>50.918812500000008</v>
      </c>
      <c r="L320" s="71"/>
      <c r="M320" s="71"/>
      <c r="N320" s="133">
        <f t="shared" si="34"/>
        <v>397.56881249999998</v>
      </c>
      <c r="O320" s="133">
        <f t="shared" si="35"/>
        <v>3890.3311875000004</v>
      </c>
      <c r="P320" s="71"/>
    </row>
    <row r="321" spans="1:16" ht="70.7" customHeight="1" x14ac:dyDescent="0.25">
      <c r="A321" s="220"/>
      <c r="B321" s="212"/>
      <c r="C321" s="151" t="s">
        <v>405</v>
      </c>
      <c r="D321" s="151" t="s">
        <v>291</v>
      </c>
      <c r="E321" s="151">
        <v>273.95</v>
      </c>
      <c r="F321" s="151">
        <v>15</v>
      </c>
      <c r="G321" s="91">
        <f t="shared" si="32"/>
        <v>4109.25</v>
      </c>
      <c r="H321" s="71"/>
      <c r="I321" s="133">
        <f t="shared" si="33"/>
        <v>4109.25</v>
      </c>
      <c r="J321" s="133">
        <v>325.68</v>
      </c>
      <c r="K321" s="71"/>
      <c r="L321" s="71"/>
      <c r="M321" s="71"/>
      <c r="N321" s="133">
        <f t="shared" si="34"/>
        <v>325.68</v>
      </c>
      <c r="O321" s="133">
        <f t="shared" si="35"/>
        <v>3783.57</v>
      </c>
      <c r="P321" s="71"/>
    </row>
    <row r="322" spans="1:16" ht="70.7" customHeight="1" x14ac:dyDescent="0.25">
      <c r="A322" s="220"/>
      <c r="B322" s="212"/>
      <c r="C322" s="217" t="s">
        <v>309</v>
      </c>
      <c r="D322" s="151" t="s">
        <v>292</v>
      </c>
      <c r="E322" s="151">
        <v>214.05</v>
      </c>
      <c r="F322" s="151">
        <v>15</v>
      </c>
      <c r="G322" s="91">
        <f t="shared" si="32"/>
        <v>3210.75</v>
      </c>
      <c r="H322" s="71"/>
      <c r="I322" s="133">
        <f t="shared" si="33"/>
        <v>3210.75</v>
      </c>
      <c r="J322" s="133">
        <v>102.83</v>
      </c>
      <c r="K322" s="133">
        <f t="shared" ref="K322:K327" si="38">G322*1.1875%</f>
        <v>38.127656250000001</v>
      </c>
      <c r="L322" s="71"/>
      <c r="M322" s="71"/>
      <c r="N322" s="133">
        <f t="shared" si="34"/>
        <v>140.95765625000001</v>
      </c>
      <c r="O322" s="133">
        <f t="shared" si="35"/>
        <v>3069.7923437499999</v>
      </c>
      <c r="P322" s="71"/>
    </row>
    <row r="323" spans="1:16" ht="70.7" customHeight="1" thickBot="1" x14ac:dyDescent="0.3">
      <c r="A323" s="221"/>
      <c r="B323" s="211"/>
      <c r="C323" s="219"/>
      <c r="D323" s="151" t="s">
        <v>293</v>
      </c>
      <c r="E323" s="151">
        <v>214.05</v>
      </c>
      <c r="F323" s="151">
        <v>15</v>
      </c>
      <c r="G323" s="91">
        <f t="shared" si="32"/>
        <v>3210.75</v>
      </c>
      <c r="H323" s="71"/>
      <c r="I323" s="133">
        <f t="shared" si="33"/>
        <v>3210.75</v>
      </c>
      <c r="J323" s="133">
        <v>102.83</v>
      </c>
      <c r="K323" s="133">
        <f t="shared" si="38"/>
        <v>38.127656250000001</v>
      </c>
      <c r="L323" s="71"/>
      <c r="M323" s="71"/>
      <c r="N323" s="133">
        <f t="shared" si="34"/>
        <v>140.95765625000001</v>
      </c>
      <c r="O323" s="133">
        <f t="shared" si="35"/>
        <v>3069.7923437499999</v>
      </c>
      <c r="P323" s="71"/>
    </row>
    <row r="324" spans="1:16" ht="70.7" customHeight="1" x14ac:dyDescent="0.25">
      <c r="A324" s="216" t="s">
        <v>282</v>
      </c>
      <c r="B324" s="210" t="s">
        <v>286</v>
      </c>
      <c r="C324" s="217" t="s">
        <v>309</v>
      </c>
      <c r="D324" s="151" t="s">
        <v>294</v>
      </c>
      <c r="E324" s="151">
        <v>214.05</v>
      </c>
      <c r="F324" s="151">
        <v>15</v>
      </c>
      <c r="G324" s="91">
        <f t="shared" si="32"/>
        <v>3210.75</v>
      </c>
      <c r="H324" s="71"/>
      <c r="I324" s="133">
        <f t="shared" si="33"/>
        <v>3210.75</v>
      </c>
      <c r="J324" s="133">
        <v>102.83</v>
      </c>
      <c r="K324" s="133">
        <f t="shared" si="38"/>
        <v>38.127656250000001</v>
      </c>
      <c r="L324" s="71"/>
      <c r="M324" s="71"/>
      <c r="N324" s="133">
        <f t="shared" si="34"/>
        <v>140.95765625000001</v>
      </c>
      <c r="O324" s="133">
        <f t="shared" si="35"/>
        <v>3069.7923437499999</v>
      </c>
      <c r="P324" s="71"/>
    </row>
    <row r="325" spans="1:16" ht="70.7" customHeight="1" x14ac:dyDescent="0.25">
      <c r="A325" s="220"/>
      <c r="B325" s="212"/>
      <c r="C325" s="218"/>
      <c r="D325" s="151" t="s">
        <v>295</v>
      </c>
      <c r="E325" s="151">
        <v>214.05</v>
      </c>
      <c r="F325" s="151">
        <v>15</v>
      </c>
      <c r="G325" s="91">
        <f t="shared" si="32"/>
        <v>3210.75</v>
      </c>
      <c r="H325" s="71"/>
      <c r="I325" s="133">
        <f t="shared" si="33"/>
        <v>3210.75</v>
      </c>
      <c r="J325" s="133">
        <v>102.83</v>
      </c>
      <c r="K325" s="133">
        <f t="shared" si="38"/>
        <v>38.127656250000001</v>
      </c>
      <c r="L325" s="71"/>
      <c r="M325" s="71"/>
      <c r="N325" s="133">
        <f>J326+K325+L325+M325</f>
        <v>140.95765625000001</v>
      </c>
      <c r="O325" s="133">
        <f t="shared" si="35"/>
        <v>3069.7923437499999</v>
      </c>
      <c r="P325" s="71"/>
    </row>
    <row r="326" spans="1:16" ht="70.7" customHeight="1" x14ac:dyDescent="0.25">
      <c r="A326" s="220"/>
      <c r="B326" s="212"/>
      <c r="C326" s="218"/>
      <c r="D326" s="151" t="s">
        <v>296</v>
      </c>
      <c r="E326" s="151">
        <v>214.05</v>
      </c>
      <c r="F326" s="151">
        <v>15</v>
      </c>
      <c r="G326" s="91">
        <f t="shared" si="32"/>
        <v>3210.75</v>
      </c>
      <c r="H326" s="71"/>
      <c r="I326" s="133">
        <f t="shared" si="33"/>
        <v>3210.75</v>
      </c>
      <c r="J326" s="133">
        <v>102.83</v>
      </c>
      <c r="K326" s="133">
        <f t="shared" si="38"/>
        <v>38.127656250000001</v>
      </c>
      <c r="L326" s="71"/>
      <c r="M326" s="71"/>
      <c r="N326" s="133">
        <f>J327+K326+L326+M326</f>
        <v>140.95765625000001</v>
      </c>
      <c r="O326" s="133">
        <f t="shared" si="35"/>
        <v>3069.7923437499999</v>
      </c>
      <c r="P326" s="71"/>
    </row>
    <row r="327" spans="1:16" ht="70.7" customHeight="1" x14ac:dyDescent="0.25">
      <c r="A327" s="220"/>
      <c r="B327" s="212"/>
      <c r="C327" s="218"/>
      <c r="D327" s="151" t="s">
        <v>297</v>
      </c>
      <c r="E327" s="151">
        <v>214.05</v>
      </c>
      <c r="F327" s="151">
        <v>15</v>
      </c>
      <c r="G327" s="91">
        <f t="shared" si="32"/>
        <v>3210.75</v>
      </c>
      <c r="H327" s="71"/>
      <c r="I327" s="133">
        <f t="shared" si="33"/>
        <v>3210.75</v>
      </c>
      <c r="J327" s="133">
        <v>102.83</v>
      </c>
      <c r="K327" s="133">
        <f t="shared" si="38"/>
        <v>38.127656250000001</v>
      </c>
      <c r="L327" s="71"/>
      <c r="M327" s="71"/>
      <c r="N327" s="133">
        <f>J327+K328+L327+M327</f>
        <v>140.95765625000001</v>
      </c>
      <c r="O327" s="133">
        <f t="shared" si="35"/>
        <v>3069.7923437499999</v>
      </c>
      <c r="P327" s="71"/>
    </row>
    <row r="328" spans="1:16" ht="70.7" customHeight="1" x14ac:dyDescent="0.25">
      <c r="A328" s="220"/>
      <c r="B328" s="212"/>
      <c r="C328" s="218"/>
      <c r="D328" s="151" t="s">
        <v>298</v>
      </c>
      <c r="E328" s="151">
        <v>214.05</v>
      </c>
      <c r="F328" s="151">
        <v>15</v>
      </c>
      <c r="G328" s="91">
        <f t="shared" si="32"/>
        <v>3210.75</v>
      </c>
      <c r="H328" s="71"/>
      <c r="I328" s="133">
        <f t="shared" si="33"/>
        <v>3210.75</v>
      </c>
      <c r="J328" s="133">
        <v>102.83</v>
      </c>
      <c r="K328" s="133">
        <f>G327*1.1875%</f>
        <v>38.127656250000001</v>
      </c>
      <c r="L328" s="71"/>
      <c r="M328" s="71"/>
      <c r="N328" s="133">
        <f>J328+K329+L328+M328</f>
        <v>140.95765625000001</v>
      </c>
      <c r="O328" s="133">
        <f t="shared" si="35"/>
        <v>3069.7923437499999</v>
      </c>
      <c r="P328" s="71"/>
    </row>
    <row r="329" spans="1:16" ht="70.7" customHeight="1" x14ac:dyDescent="0.25">
      <c r="A329" s="220"/>
      <c r="B329" s="212"/>
      <c r="C329" s="218"/>
      <c r="D329" s="151" t="s">
        <v>300</v>
      </c>
      <c r="E329" s="151">
        <v>214.05</v>
      </c>
      <c r="F329" s="151">
        <v>15</v>
      </c>
      <c r="G329" s="91">
        <f t="shared" si="32"/>
        <v>3210.75</v>
      </c>
      <c r="H329" s="71"/>
      <c r="I329" s="133">
        <f t="shared" si="33"/>
        <v>3210.75</v>
      </c>
      <c r="J329" s="133">
        <v>102.83</v>
      </c>
      <c r="K329" s="133">
        <f>G328*1.1875%</f>
        <v>38.127656250000001</v>
      </c>
      <c r="L329" s="71"/>
      <c r="M329" s="71"/>
      <c r="N329" s="133">
        <f t="shared" ref="N329:N337" si="39">J329+K329+L329+M329</f>
        <v>140.95765625000001</v>
      </c>
      <c r="O329" s="133">
        <f t="shared" si="35"/>
        <v>3069.7923437499999</v>
      </c>
      <c r="P329" s="71"/>
    </row>
    <row r="330" spans="1:16" ht="70.7" customHeight="1" x14ac:dyDescent="0.25">
      <c r="A330" s="220"/>
      <c r="B330" s="212"/>
      <c r="C330" s="218"/>
      <c r="D330" s="151" t="s">
        <v>301</v>
      </c>
      <c r="E330" s="151">
        <v>214.05</v>
      </c>
      <c r="F330" s="151">
        <v>15</v>
      </c>
      <c r="G330" s="91">
        <f t="shared" si="32"/>
        <v>3210.75</v>
      </c>
      <c r="H330" s="71"/>
      <c r="I330" s="133">
        <f t="shared" si="33"/>
        <v>3210.75</v>
      </c>
      <c r="J330" s="133">
        <v>102.83</v>
      </c>
      <c r="K330" s="133">
        <f>G329*1.1875%</f>
        <v>38.127656250000001</v>
      </c>
      <c r="L330" s="71"/>
      <c r="M330" s="71"/>
      <c r="N330" s="133">
        <f t="shared" si="39"/>
        <v>140.95765625000001</v>
      </c>
      <c r="O330" s="133">
        <f t="shared" si="35"/>
        <v>3069.7923437499999</v>
      </c>
      <c r="P330" s="71"/>
    </row>
    <row r="331" spans="1:16" ht="70.7" customHeight="1" x14ac:dyDescent="0.25">
      <c r="A331" s="220"/>
      <c r="B331" s="212"/>
      <c r="C331" s="218"/>
      <c r="D331" s="151" t="s">
        <v>302</v>
      </c>
      <c r="E331" s="151">
        <v>214.05</v>
      </c>
      <c r="F331" s="151">
        <v>15</v>
      </c>
      <c r="G331" s="91">
        <f t="shared" si="32"/>
        <v>3210.75</v>
      </c>
      <c r="H331" s="71"/>
      <c r="I331" s="133">
        <f t="shared" si="33"/>
        <v>3210.75</v>
      </c>
      <c r="J331" s="133">
        <v>102.83</v>
      </c>
      <c r="K331" s="71"/>
      <c r="L331" s="71"/>
      <c r="M331" s="71"/>
      <c r="N331" s="133">
        <f t="shared" si="39"/>
        <v>102.83</v>
      </c>
      <c r="O331" s="133">
        <f t="shared" si="35"/>
        <v>3107.92</v>
      </c>
      <c r="P331" s="71"/>
    </row>
    <row r="332" spans="1:16" ht="70.7" customHeight="1" x14ac:dyDescent="0.25">
      <c r="A332" s="220"/>
      <c r="B332" s="212"/>
      <c r="C332" s="218"/>
      <c r="D332" s="151" t="s">
        <v>303</v>
      </c>
      <c r="E332" s="151">
        <v>214.05</v>
      </c>
      <c r="F332" s="151">
        <v>15</v>
      </c>
      <c r="G332" s="91">
        <f t="shared" si="32"/>
        <v>3210.75</v>
      </c>
      <c r="H332" s="71"/>
      <c r="I332" s="133">
        <f t="shared" si="33"/>
        <v>3210.75</v>
      </c>
      <c r="J332" s="133">
        <v>102.83</v>
      </c>
      <c r="K332" s="71"/>
      <c r="L332" s="71"/>
      <c r="M332" s="71"/>
      <c r="N332" s="133">
        <f t="shared" si="39"/>
        <v>102.83</v>
      </c>
      <c r="O332" s="133">
        <f t="shared" si="35"/>
        <v>3107.92</v>
      </c>
      <c r="P332" s="71"/>
    </row>
    <row r="333" spans="1:16" ht="70.7" customHeight="1" x14ac:dyDescent="0.25">
      <c r="A333" s="220"/>
      <c r="B333" s="212"/>
      <c r="C333" s="218"/>
      <c r="D333" s="151" t="s">
        <v>304</v>
      </c>
      <c r="E333" s="151">
        <v>214.05</v>
      </c>
      <c r="F333" s="151">
        <v>15</v>
      </c>
      <c r="G333" s="91">
        <f t="shared" si="32"/>
        <v>3210.75</v>
      </c>
      <c r="H333" s="71"/>
      <c r="I333" s="133">
        <f t="shared" si="33"/>
        <v>3210.75</v>
      </c>
      <c r="J333" s="133">
        <v>102.83</v>
      </c>
      <c r="K333" s="71"/>
      <c r="L333" s="71"/>
      <c r="M333" s="71"/>
      <c r="N333" s="133">
        <f t="shared" si="39"/>
        <v>102.83</v>
      </c>
      <c r="O333" s="133">
        <f t="shared" si="35"/>
        <v>3107.92</v>
      </c>
      <c r="P333" s="71"/>
    </row>
    <row r="334" spans="1:16" ht="70.7" customHeight="1" x14ac:dyDescent="0.25">
      <c r="A334" s="220"/>
      <c r="B334" s="211"/>
      <c r="C334" s="219"/>
      <c r="D334" s="151" t="s">
        <v>305</v>
      </c>
      <c r="E334" s="151">
        <v>214.05</v>
      </c>
      <c r="F334" s="151">
        <v>15</v>
      </c>
      <c r="G334" s="91">
        <f t="shared" si="32"/>
        <v>3210.75</v>
      </c>
      <c r="H334" s="71"/>
      <c r="I334" s="133">
        <f t="shared" si="33"/>
        <v>3210.75</v>
      </c>
      <c r="J334" s="133">
        <v>102.83</v>
      </c>
      <c r="K334" s="71"/>
      <c r="L334" s="71"/>
      <c r="M334" s="71"/>
      <c r="N334" s="133">
        <f t="shared" si="39"/>
        <v>102.83</v>
      </c>
      <c r="O334" s="133">
        <f t="shared" si="35"/>
        <v>3107.92</v>
      </c>
      <c r="P334" s="71"/>
    </row>
    <row r="335" spans="1:16" ht="70.7" customHeight="1" x14ac:dyDescent="0.25">
      <c r="A335" s="194"/>
      <c r="B335" s="167" t="s">
        <v>306</v>
      </c>
      <c r="C335" s="217" t="s">
        <v>310</v>
      </c>
      <c r="D335" s="151" t="s">
        <v>307</v>
      </c>
      <c r="E335" s="151">
        <v>207.79</v>
      </c>
      <c r="F335" s="151">
        <v>15</v>
      </c>
      <c r="G335" s="91">
        <f t="shared" si="32"/>
        <v>3116.85</v>
      </c>
      <c r="H335" s="71"/>
      <c r="I335" s="133">
        <f t="shared" si="33"/>
        <v>3116.85</v>
      </c>
      <c r="J335" s="133">
        <v>92.61</v>
      </c>
      <c r="K335" s="71"/>
      <c r="L335" s="71"/>
      <c r="M335" s="71"/>
      <c r="N335" s="133">
        <f t="shared" si="39"/>
        <v>92.61</v>
      </c>
      <c r="O335" s="133">
        <f t="shared" si="35"/>
        <v>3024.24</v>
      </c>
      <c r="P335" s="71"/>
    </row>
    <row r="336" spans="1:16" ht="70.7" customHeight="1" x14ac:dyDescent="0.25">
      <c r="A336" s="194"/>
      <c r="B336" s="167"/>
      <c r="C336" s="218"/>
      <c r="D336" s="151" t="s">
        <v>308</v>
      </c>
      <c r="E336" s="151">
        <v>207.79</v>
      </c>
      <c r="F336" s="151">
        <v>15</v>
      </c>
      <c r="G336" s="91">
        <f t="shared" si="32"/>
        <v>3116.85</v>
      </c>
      <c r="H336" s="71"/>
      <c r="I336" s="133">
        <f t="shared" si="33"/>
        <v>3116.85</v>
      </c>
      <c r="J336" s="133">
        <v>92.61</v>
      </c>
      <c r="K336" s="71"/>
      <c r="L336" s="71"/>
      <c r="M336" s="71"/>
      <c r="N336" s="133">
        <f t="shared" si="39"/>
        <v>92.61</v>
      </c>
      <c r="O336" s="133">
        <f t="shared" si="35"/>
        <v>3024.24</v>
      </c>
      <c r="P336" s="71"/>
    </row>
    <row r="337" spans="1:16" ht="70.7" customHeight="1" thickBot="1" x14ac:dyDescent="0.3">
      <c r="A337" s="195"/>
      <c r="B337" s="167"/>
      <c r="C337" s="222"/>
      <c r="D337" s="151"/>
      <c r="E337" s="151"/>
      <c r="F337" s="151">
        <v>15</v>
      </c>
      <c r="G337" s="91">
        <f t="shared" si="32"/>
        <v>0</v>
      </c>
      <c r="H337" s="71"/>
      <c r="I337" s="133">
        <f t="shared" si="33"/>
        <v>0</v>
      </c>
      <c r="J337" s="133"/>
      <c r="K337" s="71"/>
      <c r="L337" s="71"/>
      <c r="M337" s="71"/>
      <c r="N337" s="133">
        <f t="shared" si="39"/>
        <v>0</v>
      </c>
      <c r="O337" s="134">
        <f t="shared" si="35"/>
        <v>0</v>
      </c>
      <c r="P337" s="71"/>
    </row>
    <row r="338" spans="1:16" ht="70.7" customHeight="1" thickBot="1" x14ac:dyDescent="0.3">
      <c r="A338" s="172" t="s">
        <v>464</v>
      </c>
      <c r="B338" s="173"/>
      <c r="C338" s="173"/>
      <c r="D338" s="173"/>
      <c r="E338" s="173"/>
      <c r="F338" s="174"/>
      <c r="G338" s="80">
        <f t="shared" ref="G338:O338" si="40">SUM(G293:G337)</f>
        <v>185956.2</v>
      </c>
      <c r="H338" s="80">
        <f t="shared" si="40"/>
        <v>0</v>
      </c>
      <c r="I338" s="80">
        <f t="shared" si="40"/>
        <v>185956.2</v>
      </c>
      <c r="J338" s="80">
        <f t="shared" si="40"/>
        <v>14392.540000000006</v>
      </c>
      <c r="K338" s="80">
        <f t="shared" si="40"/>
        <v>1674.2770312499997</v>
      </c>
      <c r="L338" s="80">
        <f t="shared" si="40"/>
        <v>41.092500000000001</v>
      </c>
      <c r="M338" s="80">
        <f t="shared" si="40"/>
        <v>327.67200000000003</v>
      </c>
      <c r="N338" s="80">
        <f t="shared" si="40"/>
        <v>16435.581531250013</v>
      </c>
      <c r="O338" s="80">
        <f t="shared" si="40"/>
        <v>169520.61846875021</v>
      </c>
      <c r="P338" s="129"/>
    </row>
    <row r="339" spans="1:16" ht="70.7" customHeight="1" x14ac:dyDescent="0.3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</row>
    <row r="340" spans="1:16" ht="70.7" customHeight="1" x14ac:dyDescent="0.3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1:16" ht="70.7" customHeight="1" x14ac:dyDescent="0.3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</row>
    <row r="342" spans="1:16" ht="70.7" customHeight="1" thickBot="1" x14ac:dyDescent="0.3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</row>
    <row r="343" spans="1:16" ht="70.7" customHeight="1" thickBot="1" x14ac:dyDescent="0.35">
      <c r="A343" s="165" t="s">
        <v>490</v>
      </c>
      <c r="B343" s="166"/>
      <c r="C343" s="166"/>
      <c r="D343" s="166"/>
      <c r="E343" s="166"/>
      <c r="F343" s="166"/>
      <c r="G343" s="132">
        <f t="shared" ref="G343:O343" si="41">G282+G338</f>
        <v>1204145.25</v>
      </c>
      <c r="H343" s="132">
        <f t="shared" si="41"/>
        <v>1517.1000000000001</v>
      </c>
      <c r="I343" s="132">
        <f t="shared" si="41"/>
        <v>1205662.3500000001</v>
      </c>
      <c r="J343" s="132">
        <f t="shared" si="41"/>
        <v>92767.720000000074</v>
      </c>
      <c r="K343" s="132">
        <f t="shared" si="41"/>
        <v>5426.4879942449988</v>
      </c>
      <c r="L343" s="132">
        <f t="shared" si="41"/>
        <v>3190.3335000000015</v>
      </c>
      <c r="M343" s="132">
        <f t="shared" si="41"/>
        <v>11507.466000000004</v>
      </c>
      <c r="N343" s="132">
        <f t="shared" si="41"/>
        <v>112892.00749424499</v>
      </c>
      <c r="O343" s="132">
        <f t="shared" si="41"/>
        <v>1092770.3425057554</v>
      </c>
      <c r="P343" s="112"/>
    </row>
    <row r="344" spans="1:16" ht="70.7" customHeight="1" x14ac:dyDescent="0.3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</row>
    <row r="345" spans="1:16" ht="24.75" customHeight="1" x14ac:dyDescent="0.3">
      <c r="A345" s="112"/>
      <c r="B345" s="155" t="s">
        <v>544</v>
      </c>
      <c r="C345" s="156">
        <f>G14</f>
        <v>107725.50000000001</v>
      </c>
      <c r="D345" s="155" t="s">
        <v>541</v>
      </c>
      <c r="E345" s="156">
        <f>K14+K243+K276+'Eventual Segunda Quincena'!J20+'Comude Segunda Quincena'!J12</f>
        <v>3848.8740567449995</v>
      </c>
      <c r="G345" s="153"/>
      <c r="H345" s="155" t="s">
        <v>543</v>
      </c>
      <c r="I345" s="155"/>
      <c r="J345" s="155"/>
      <c r="K345" s="112"/>
      <c r="L345" s="112"/>
      <c r="M345" s="112"/>
      <c r="N345" s="112"/>
      <c r="O345" s="112"/>
      <c r="P345" s="112"/>
    </row>
    <row r="346" spans="1:16" ht="24.75" customHeight="1" x14ac:dyDescent="0.25">
      <c r="B346" s="153" t="s">
        <v>542</v>
      </c>
      <c r="C346" s="154">
        <f>G243</f>
        <v>868653.45000000007</v>
      </c>
      <c r="D346" s="153" t="s">
        <v>538</v>
      </c>
      <c r="E346" s="154">
        <f>J14+J243+'Eventual Segunda Quincena'!I20+'Comude Segunda Quincena'!I12</f>
        <v>81846.030000000057</v>
      </c>
      <c r="G346" s="153" t="s">
        <v>542</v>
      </c>
      <c r="H346" s="154">
        <f>G338</f>
        <v>185956.2</v>
      </c>
      <c r="I346" s="153" t="s">
        <v>541</v>
      </c>
      <c r="J346" s="154">
        <f>K338</f>
        <v>1674.2770312499997</v>
      </c>
    </row>
    <row r="347" spans="1:16" ht="24.75" customHeight="1" x14ac:dyDescent="0.25">
      <c r="B347" s="153" t="s">
        <v>540</v>
      </c>
      <c r="C347" s="154">
        <f>'Eventual Segunda Quincena'!F20+'Comude Segunda Quincena'!F12</f>
        <v>71960.849999999991</v>
      </c>
      <c r="D347" s="153" t="s">
        <v>535</v>
      </c>
      <c r="E347" s="154">
        <f>L14+L243</f>
        <v>3149.2410000000013</v>
      </c>
      <c r="G347" s="153" t="s">
        <v>539</v>
      </c>
      <c r="H347" s="154">
        <f>H338</f>
        <v>0</v>
      </c>
      <c r="I347" s="153" t="s">
        <v>538</v>
      </c>
      <c r="J347" s="154">
        <f>J338</f>
        <v>14392.540000000006</v>
      </c>
    </row>
    <row r="348" spans="1:16" ht="24.75" customHeight="1" x14ac:dyDescent="0.25">
      <c r="B348" s="153" t="s">
        <v>537</v>
      </c>
      <c r="C348" s="154">
        <f>G276</f>
        <v>41810.1</v>
      </c>
      <c r="D348" s="153" t="s">
        <v>536</v>
      </c>
      <c r="E348" s="154">
        <f>M14+M243+'Eventual Segunda Quincena'!L20+'Comude Segunda Quincena'!L12</f>
        <v>11550.153000000004</v>
      </c>
      <c r="G348" s="153"/>
      <c r="H348" s="153"/>
      <c r="I348" s="153" t="s">
        <v>535</v>
      </c>
      <c r="J348" s="154">
        <f>L338</f>
        <v>41.092500000000001</v>
      </c>
    </row>
    <row r="349" spans="1:16" ht="24.75" customHeight="1" x14ac:dyDescent="0.25">
      <c r="B349" s="153" t="s">
        <v>534</v>
      </c>
      <c r="C349" s="154">
        <f>H14+H243+'Eventual Segunda Quincena'!G20+'Comude Segunda Quincena'!G12</f>
        <v>1932.06</v>
      </c>
      <c r="D349" s="153" t="s">
        <v>533</v>
      </c>
      <c r="E349" s="154">
        <f>O14+O243+O276+'Eventual Segunda Quincena'!N20+'Comude Segunda Quincena'!N12</f>
        <v>991687.66194325511</v>
      </c>
      <c r="G349" s="153"/>
      <c r="H349" s="153"/>
      <c r="I349" s="153" t="s">
        <v>532</v>
      </c>
      <c r="J349" s="154">
        <f>M338</f>
        <v>327.67200000000003</v>
      </c>
    </row>
    <row r="350" spans="1:16" ht="24.75" customHeight="1" x14ac:dyDescent="0.25">
      <c r="B350" s="153"/>
      <c r="C350" s="153"/>
      <c r="D350" s="153"/>
      <c r="E350" s="153"/>
      <c r="G350" s="153"/>
      <c r="H350" s="153"/>
      <c r="I350" s="153" t="s">
        <v>531</v>
      </c>
      <c r="J350" s="154">
        <f>O338</f>
        <v>169520.61846875021</v>
      </c>
    </row>
    <row r="351" spans="1:16" ht="24.75" customHeight="1" x14ac:dyDescent="0.25">
      <c r="B351" s="154">
        <f>SUM(C345:C349)</f>
        <v>1092081.9600000002</v>
      </c>
      <c r="C351" s="153"/>
      <c r="D351" s="154">
        <f>SUM(E345:E349)</f>
        <v>1092081.9600000002</v>
      </c>
      <c r="E351" s="154"/>
      <c r="G351" s="154">
        <f>SUM(H345:H349)</f>
        <v>185956.2</v>
      </c>
      <c r="H351" s="153"/>
      <c r="I351" s="154">
        <f>SUM(J345:J350)</f>
        <v>185956.20000000022</v>
      </c>
      <c r="J351" s="153"/>
    </row>
    <row r="352" spans="1:16" ht="70.7" customHeight="1" x14ac:dyDescent="0.25"/>
    <row r="353" ht="70.7" customHeight="1" x14ac:dyDescent="0.25"/>
    <row r="354" ht="70.7" customHeight="1" x14ac:dyDescent="0.25"/>
    <row r="355" ht="70.7" customHeight="1" x14ac:dyDescent="0.25"/>
    <row r="356" ht="70.7" customHeight="1" x14ac:dyDescent="0.25"/>
    <row r="357" ht="70.7" customHeight="1" x14ac:dyDescent="0.25"/>
    <row r="358" ht="70.7" customHeight="1" x14ac:dyDescent="0.25"/>
    <row r="359" ht="70.7" customHeight="1" x14ac:dyDescent="0.25"/>
    <row r="360" ht="70.7" customHeight="1" x14ac:dyDescent="0.25"/>
    <row r="361" ht="70.7" customHeight="1" x14ac:dyDescent="0.25"/>
    <row r="362" ht="70.7" customHeight="1" x14ac:dyDescent="0.25"/>
    <row r="363" ht="70.7" customHeight="1" x14ac:dyDescent="0.25"/>
    <row r="364" ht="70.7" customHeight="1" x14ac:dyDescent="0.25"/>
    <row r="365" ht="70.7" customHeight="1" x14ac:dyDescent="0.25"/>
    <row r="366" ht="70.7" customHeight="1" x14ac:dyDescent="0.25"/>
    <row r="367" ht="70.7" customHeight="1" x14ac:dyDescent="0.25"/>
  </sheetData>
  <mergeCells count="110">
    <mergeCell ref="B106:B109"/>
    <mergeCell ref="A70:A85"/>
    <mergeCell ref="A86:A102"/>
    <mergeCell ref="A103:A119"/>
    <mergeCell ref="A120:A133"/>
    <mergeCell ref="A138:A150"/>
    <mergeCell ref="B141:B150"/>
    <mergeCell ref="B231:B232"/>
    <mergeCell ref="B52:B55"/>
    <mergeCell ref="B67:B68"/>
    <mergeCell ref="B70:B85"/>
    <mergeCell ref="B86:B90"/>
    <mergeCell ref="B97:B102"/>
    <mergeCell ref="B103:B105"/>
    <mergeCell ref="B118:B119"/>
    <mergeCell ref="B120:B122"/>
    <mergeCell ref="B123:B127"/>
    <mergeCell ref="A134:A136"/>
    <mergeCell ref="A151:A153"/>
    <mergeCell ref="A154:A170"/>
    <mergeCell ref="A171:A187"/>
    <mergeCell ref="A188:A204"/>
    <mergeCell ref="B214:B221"/>
    <mergeCell ref="B188:B197"/>
    <mergeCell ref="B293:B306"/>
    <mergeCell ref="C200:C204"/>
    <mergeCell ref="A259:B272"/>
    <mergeCell ref="A273:B275"/>
    <mergeCell ref="A293:A306"/>
    <mergeCell ref="A205:A221"/>
    <mergeCell ref="A222:A227"/>
    <mergeCell ref="A276:F276"/>
    <mergeCell ref="A257:D257"/>
    <mergeCell ref="C298:C306"/>
    <mergeCell ref="A282:F282"/>
    <mergeCell ref="B307:B313"/>
    <mergeCell ref="C307:C313"/>
    <mergeCell ref="C322:C323"/>
    <mergeCell ref="B314:B323"/>
    <mergeCell ref="C317:C318"/>
    <mergeCell ref="A307:A323"/>
    <mergeCell ref="A324:A337"/>
    <mergeCell ref="C335:C337"/>
    <mergeCell ref="B335:B337"/>
    <mergeCell ref="C324:C334"/>
    <mergeCell ref="B324:B334"/>
    <mergeCell ref="B151:B153"/>
    <mergeCell ref="B154:B170"/>
    <mergeCell ref="B171:B172"/>
    <mergeCell ref="B173:B187"/>
    <mergeCell ref="J257:N257"/>
    <mergeCell ref="A243:F243"/>
    <mergeCell ref="B228:B230"/>
    <mergeCell ref="B234:B237"/>
    <mergeCell ref="B209:B211"/>
    <mergeCell ref="B240:B242"/>
    <mergeCell ref="E257:I257"/>
    <mergeCell ref="A228:A237"/>
    <mergeCell ref="A239:A242"/>
    <mergeCell ref="B222:B227"/>
    <mergeCell ref="B198:B204"/>
    <mergeCell ref="B205:B206"/>
    <mergeCell ref="A1:P1"/>
    <mergeCell ref="A18:P18"/>
    <mergeCell ref="E2:I2"/>
    <mergeCell ref="J2:N2"/>
    <mergeCell ref="A2:D2"/>
    <mergeCell ref="O2:P2"/>
    <mergeCell ref="J19:N19"/>
    <mergeCell ref="O19:P19"/>
    <mergeCell ref="A291:D291"/>
    <mergeCell ref="E291:I291"/>
    <mergeCell ref="J291:N291"/>
    <mergeCell ref="O291:P291"/>
    <mergeCell ref="E19:I19"/>
    <mergeCell ref="B48:B51"/>
    <mergeCell ref="B207:B208"/>
    <mergeCell ref="B134:B135"/>
    <mergeCell ref="A4:A13"/>
    <mergeCell ref="A21:A29"/>
    <mergeCell ref="A35:A41"/>
    <mergeCell ref="B4:B13"/>
    <mergeCell ref="B21:B29"/>
    <mergeCell ref="B31:B32"/>
    <mergeCell ref="B33:B34"/>
    <mergeCell ref="A14:F14"/>
    <mergeCell ref="A19:D19"/>
    <mergeCell ref="B36:B40"/>
    <mergeCell ref="A343:F343"/>
    <mergeCell ref="B91:B96"/>
    <mergeCell ref="C104:C105"/>
    <mergeCell ref="B110:B117"/>
    <mergeCell ref="B128:B129"/>
    <mergeCell ref="A256:P256"/>
    <mergeCell ref="A290:P290"/>
    <mergeCell ref="A338:F338"/>
    <mergeCell ref="O257:P257"/>
    <mergeCell ref="B45:B46"/>
    <mergeCell ref="B62:B66"/>
    <mergeCell ref="B56:B61"/>
    <mergeCell ref="A30:A34"/>
    <mergeCell ref="A42:A51"/>
    <mergeCell ref="B42:B44"/>
    <mergeCell ref="A52:A68"/>
    <mergeCell ref="B139:B140"/>
    <mergeCell ref="C191:C192"/>
    <mergeCell ref="B130:B133"/>
    <mergeCell ref="C163:C166"/>
    <mergeCell ref="C167:C170"/>
    <mergeCell ref="C156:C160"/>
  </mergeCells>
  <pageMargins left="0.25" right="0.25" top="0.75" bottom="0.75" header="0.3" footer="0.3"/>
  <pageSetup scale="42" fitToHeight="0" orientation="landscape" r:id="rId1"/>
  <headerFooter>
    <oddHeader>&amp;C&amp;"Arial,Negrita"&amp;14MUNICIPIO DE TECALITLAN JALISCOPORTAL VICTORIA NO.9      REC:MTE871101HLA     TEL:371-41-8-01-69NOMINA QUINCENAL GENERAL DEL 16 AL 28 DE FEBRERO DEL 2019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7"/>
  <sheetViews>
    <sheetView view="pageLayout" topLeftCell="A14" zoomScale="70" zoomScaleNormal="60" zoomScalePageLayoutView="70" workbookViewId="0">
      <selection activeCell="N20" sqref="N20"/>
    </sheetView>
  </sheetViews>
  <sheetFormatPr baseColWidth="10" defaultRowHeight="15.75" x14ac:dyDescent="0.25"/>
  <cols>
    <col min="1" max="1" width="15.125" customWidth="1"/>
    <col min="2" max="2" width="16.25" style="22" customWidth="1"/>
    <col min="3" max="3" width="16.125" customWidth="1"/>
    <col min="4" max="4" width="14.125" customWidth="1"/>
    <col min="5" max="5" width="16.375" customWidth="1"/>
    <col min="6" max="6" width="17.625" bestFit="1" customWidth="1"/>
    <col min="7" max="7" width="14" customWidth="1"/>
    <col min="8" max="8" width="17.625" bestFit="1" customWidth="1"/>
    <col min="9" max="9" width="15.75" bestFit="1" customWidth="1"/>
    <col min="10" max="11" width="12.375" bestFit="1" customWidth="1"/>
    <col min="12" max="12" width="17.25" bestFit="1" customWidth="1"/>
    <col min="13" max="13" width="19.25" bestFit="1" customWidth="1"/>
    <col min="14" max="14" width="17.625" bestFit="1" customWidth="1"/>
    <col min="15" max="15" width="41.875" customWidth="1"/>
  </cols>
  <sheetData>
    <row r="1" spans="1:16" ht="70.7" customHeight="1" thickBot="1" x14ac:dyDescent="0.3"/>
    <row r="2" spans="1:16" ht="54.95" customHeight="1" thickBot="1" x14ac:dyDescent="0.3">
      <c r="A2" s="169" t="s">
        <v>491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</row>
    <row r="3" spans="1:16" ht="54.95" customHeight="1" thickBot="1" x14ac:dyDescent="0.3">
      <c r="A3" s="245"/>
      <c r="B3" s="246"/>
      <c r="C3" s="247"/>
      <c r="D3" s="177" t="s">
        <v>450</v>
      </c>
      <c r="E3" s="178"/>
      <c r="F3" s="178"/>
      <c r="G3" s="178"/>
      <c r="H3" s="179"/>
      <c r="I3" s="177" t="s">
        <v>455</v>
      </c>
      <c r="J3" s="178"/>
      <c r="K3" s="178"/>
      <c r="L3" s="178"/>
      <c r="M3" s="179"/>
      <c r="N3" s="180"/>
      <c r="O3" s="181"/>
    </row>
    <row r="4" spans="1:16" ht="54.95" customHeight="1" x14ac:dyDescent="0.25">
      <c r="A4" s="23" t="s">
        <v>0</v>
      </c>
      <c r="B4" s="21" t="s">
        <v>2</v>
      </c>
      <c r="C4" s="24" t="s">
        <v>3</v>
      </c>
      <c r="D4" s="25" t="s">
        <v>4</v>
      </c>
      <c r="E4" s="26" t="s">
        <v>461</v>
      </c>
      <c r="F4" s="26" t="s">
        <v>453</v>
      </c>
      <c r="G4" s="26" t="s">
        <v>454</v>
      </c>
      <c r="H4" s="27" t="s">
        <v>457</v>
      </c>
      <c r="I4" s="25" t="s">
        <v>451</v>
      </c>
      <c r="J4" s="26" t="s">
        <v>452</v>
      </c>
      <c r="K4" s="26" t="s">
        <v>469</v>
      </c>
      <c r="L4" s="26" t="s">
        <v>456</v>
      </c>
      <c r="M4" s="27" t="s">
        <v>458</v>
      </c>
      <c r="N4" s="28" t="s">
        <v>459</v>
      </c>
      <c r="O4" s="29" t="s">
        <v>460</v>
      </c>
      <c r="P4" s="41"/>
    </row>
    <row r="5" spans="1:16" ht="54.95" customHeight="1" x14ac:dyDescent="0.25">
      <c r="A5" s="4" t="s">
        <v>225</v>
      </c>
      <c r="B5" s="146" t="s">
        <v>471</v>
      </c>
      <c r="C5" s="1" t="s">
        <v>374</v>
      </c>
      <c r="D5" s="40">
        <v>190.89</v>
      </c>
      <c r="E5" s="40">
        <v>15</v>
      </c>
      <c r="F5" s="39">
        <f t="shared" ref="F5:F19" si="0">D5*E5</f>
        <v>2863.35</v>
      </c>
      <c r="G5" s="42"/>
      <c r="H5" s="42">
        <f t="shared" ref="H5:H19" si="1">F5+G5</f>
        <v>2863.35</v>
      </c>
      <c r="I5" s="42">
        <v>44.78</v>
      </c>
      <c r="J5" s="42"/>
      <c r="K5" s="42"/>
      <c r="L5" s="42"/>
      <c r="M5" s="42">
        <f t="shared" ref="M5:M19" si="2">I5+J5+K5+L5</f>
        <v>44.78</v>
      </c>
      <c r="N5" s="43">
        <f t="shared" ref="N5:N19" si="3">H5-M5</f>
        <v>2818.5699999999997</v>
      </c>
      <c r="O5" s="4"/>
      <c r="P5" s="41"/>
    </row>
    <row r="6" spans="1:16" ht="54.95" customHeight="1" x14ac:dyDescent="0.25">
      <c r="A6" s="248" t="s">
        <v>197</v>
      </c>
      <c r="B6" s="146" t="s">
        <v>475</v>
      </c>
      <c r="C6" s="1" t="s">
        <v>414</v>
      </c>
      <c r="D6" s="40">
        <v>167.1</v>
      </c>
      <c r="E6" s="40">
        <v>15</v>
      </c>
      <c r="F6" s="39">
        <f t="shared" si="0"/>
        <v>2506.5</v>
      </c>
      <c r="G6" s="42">
        <v>8.06</v>
      </c>
      <c r="H6" s="42">
        <f t="shared" si="1"/>
        <v>2514.56</v>
      </c>
      <c r="I6" s="42"/>
      <c r="J6" s="42"/>
      <c r="K6" s="42"/>
      <c r="L6" s="42"/>
      <c r="M6" s="42">
        <f t="shared" si="2"/>
        <v>0</v>
      </c>
      <c r="N6" s="43">
        <f t="shared" si="3"/>
        <v>2514.56</v>
      </c>
      <c r="O6" s="4"/>
      <c r="P6" s="41"/>
    </row>
    <row r="7" spans="1:16" ht="60.75" customHeight="1" x14ac:dyDescent="0.25">
      <c r="A7" s="249"/>
      <c r="B7" s="146" t="s">
        <v>494</v>
      </c>
      <c r="C7" s="1" t="s">
        <v>530</v>
      </c>
      <c r="D7" s="40">
        <v>228.43</v>
      </c>
      <c r="E7" s="40">
        <v>15</v>
      </c>
      <c r="F7" s="39">
        <f t="shared" si="0"/>
        <v>3426.4500000000003</v>
      </c>
      <c r="G7" s="42"/>
      <c r="H7" s="42">
        <f t="shared" si="1"/>
        <v>3426.4500000000003</v>
      </c>
      <c r="I7" s="42">
        <v>126.3</v>
      </c>
      <c r="J7" s="42"/>
      <c r="K7" s="42"/>
      <c r="L7" s="42"/>
      <c r="M7" s="42">
        <f t="shared" si="2"/>
        <v>126.3</v>
      </c>
      <c r="N7" s="43">
        <f t="shared" si="3"/>
        <v>3300.15</v>
      </c>
      <c r="O7" s="44"/>
      <c r="P7" s="41"/>
    </row>
    <row r="8" spans="1:16" ht="54.95" customHeight="1" x14ac:dyDescent="0.25">
      <c r="A8" s="249"/>
      <c r="B8" s="146" t="s">
        <v>494</v>
      </c>
      <c r="C8" s="1" t="s">
        <v>495</v>
      </c>
      <c r="D8" s="40">
        <v>221.66</v>
      </c>
      <c r="E8" s="40">
        <v>15</v>
      </c>
      <c r="F8" s="39">
        <f t="shared" si="0"/>
        <v>3324.9</v>
      </c>
      <c r="G8" s="42"/>
      <c r="H8" s="42">
        <f t="shared" si="1"/>
        <v>3324.9</v>
      </c>
      <c r="I8" s="42">
        <v>115.25</v>
      </c>
      <c r="J8" s="42">
        <f>F8*1.1875%</f>
        <v>39.4831875</v>
      </c>
      <c r="K8" s="42"/>
      <c r="L8" s="42"/>
      <c r="M8" s="42">
        <f t="shared" si="2"/>
        <v>154.73318749999999</v>
      </c>
      <c r="N8" s="43">
        <f t="shared" si="3"/>
        <v>3170.1668125000001</v>
      </c>
      <c r="O8" s="4"/>
      <c r="P8" s="41"/>
    </row>
    <row r="9" spans="1:16" ht="54.95" customHeight="1" x14ac:dyDescent="0.25">
      <c r="A9" s="250"/>
      <c r="B9" s="146" t="s">
        <v>448</v>
      </c>
      <c r="C9" s="1" t="s">
        <v>551</v>
      </c>
      <c r="D9" s="40">
        <v>128.11000000000001</v>
      </c>
      <c r="E9" s="40">
        <v>15</v>
      </c>
      <c r="F9" s="39">
        <f t="shared" si="0"/>
        <v>1921.65</v>
      </c>
      <c r="G9" s="42">
        <v>78.430000000000007</v>
      </c>
      <c r="H9" s="42">
        <f t="shared" si="1"/>
        <v>2000.0800000000002</v>
      </c>
      <c r="I9" s="42"/>
      <c r="J9" s="42"/>
      <c r="K9" s="42"/>
      <c r="L9" s="42"/>
      <c r="M9" s="42">
        <f t="shared" si="2"/>
        <v>0</v>
      </c>
      <c r="N9" s="56">
        <f t="shared" si="3"/>
        <v>2000.0800000000002</v>
      </c>
      <c r="O9" s="4"/>
      <c r="P9" s="41"/>
    </row>
    <row r="10" spans="1:16" ht="54.95" customHeight="1" x14ac:dyDescent="0.25">
      <c r="A10" s="146" t="s">
        <v>76</v>
      </c>
      <c r="B10" s="2" t="s">
        <v>91</v>
      </c>
      <c r="C10" s="2" t="s">
        <v>501</v>
      </c>
      <c r="D10" s="39">
        <v>248.48</v>
      </c>
      <c r="E10" s="39">
        <v>15</v>
      </c>
      <c r="F10" s="39">
        <f t="shared" si="0"/>
        <v>3727.2</v>
      </c>
      <c r="G10" s="42"/>
      <c r="H10" s="42">
        <f t="shared" si="1"/>
        <v>3727.2</v>
      </c>
      <c r="I10" s="42">
        <v>284.12</v>
      </c>
      <c r="J10" s="42"/>
      <c r="K10" s="42"/>
      <c r="L10" s="42"/>
      <c r="M10" s="42">
        <f t="shared" si="2"/>
        <v>284.12</v>
      </c>
      <c r="N10" s="56">
        <f t="shared" si="3"/>
        <v>3443.08</v>
      </c>
      <c r="O10" s="4"/>
      <c r="P10" s="41"/>
    </row>
    <row r="11" spans="1:16" ht="60.75" customHeight="1" x14ac:dyDescent="0.25">
      <c r="A11" s="4" t="s">
        <v>473</v>
      </c>
      <c r="B11" s="146" t="s">
        <v>472</v>
      </c>
      <c r="C11" s="1" t="s">
        <v>499</v>
      </c>
      <c r="D11" s="40">
        <v>400</v>
      </c>
      <c r="E11" s="40">
        <v>15</v>
      </c>
      <c r="F11" s="39">
        <f t="shared" si="0"/>
        <v>6000</v>
      </c>
      <c r="G11" s="42"/>
      <c r="H11" s="42">
        <f t="shared" si="1"/>
        <v>6000</v>
      </c>
      <c r="I11" s="42">
        <v>643.42999999999995</v>
      </c>
      <c r="J11" s="42"/>
      <c r="K11" s="42"/>
      <c r="L11" s="42">
        <f>F11*3%</f>
        <v>180</v>
      </c>
      <c r="M11" s="42">
        <f t="shared" si="2"/>
        <v>823.43</v>
      </c>
      <c r="N11" s="43">
        <f t="shared" si="3"/>
        <v>5176.57</v>
      </c>
      <c r="O11" s="4"/>
      <c r="P11" s="41"/>
    </row>
    <row r="12" spans="1:16" ht="60.75" customHeight="1" x14ac:dyDescent="0.25">
      <c r="A12" s="146" t="s">
        <v>189</v>
      </c>
      <c r="B12" s="146" t="s">
        <v>82</v>
      </c>
      <c r="C12" s="1" t="s">
        <v>550</v>
      </c>
      <c r="D12" s="40">
        <v>194.74</v>
      </c>
      <c r="E12" s="40">
        <v>15</v>
      </c>
      <c r="F12" s="39">
        <f t="shared" si="0"/>
        <v>2921.1000000000004</v>
      </c>
      <c r="G12" s="42"/>
      <c r="H12" s="42">
        <f t="shared" si="1"/>
        <v>2921.1000000000004</v>
      </c>
      <c r="I12" s="42">
        <v>51.06</v>
      </c>
      <c r="J12" s="42"/>
      <c r="K12" s="42"/>
      <c r="L12" s="42"/>
      <c r="M12" s="42">
        <f t="shared" si="2"/>
        <v>51.06</v>
      </c>
      <c r="N12" s="56">
        <f t="shared" si="3"/>
        <v>2870.0400000000004</v>
      </c>
      <c r="O12" s="44"/>
      <c r="P12" s="41"/>
    </row>
    <row r="13" spans="1:16" ht="60.75" customHeight="1" x14ac:dyDescent="0.25">
      <c r="A13" s="146" t="s">
        <v>219</v>
      </c>
      <c r="B13" s="146" t="s">
        <v>448</v>
      </c>
      <c r="C13" s="1" t="s">
        <v>549</v>
      </c>
      <c r="D13" s="40">
        <v>152.46</v>
      </c>
      <c r="E13" s="40">
        <v>15</v>
      </c>
      <c r="F13" s="39">
        <f t="shared" si="0"/>
        <v>2286.9</v>
      </c>
      <c r="G13" s="42">
        <v>41.11</v>
      </c>
      <c r="H13" s="42">
        <f t="shared" si="1"/>
        <v>2328.0100000000002</v>
      </c>
      <c r="I13" s="42"/>
      <c r="J13" s="42"/>
      <c r="K13" s="42"/>
      <c r="L13" s="42"/>
      <c r="M13" s="42">
        <f t="shared" si="2"/>
        <v>0</v>
      </c>
      <c r="N13" s="56">
        <f t="shared" si="3"/>
        <v>2328.0100000000002</v>
      </c>
      <c r="O13" s="44"/>
      <c r="P13" s="41"/>
    </row>
    <row r="14" spans="1:16" ht="60.75" customHeight="1" x14ac:dyDescent="0.25">
      <c r="A14" s="146" t="s">
        <v>525</v>
      </c>
      <c r="B14" s="146" t="s">
        <v>523</v>
      </c>
      <c r="C14" s="1" t="s">
        <v>524</v>
      </c>
      <c r="D14" s="40">
        <v>91.66</v>
      </c>
      <c r="E14" s="40">
        <v>15</v>
      </c>
      <c r="F14" s="39">
        <f t="shared" si="0"/>
        <v>1374.8999999999999</v>
      </c>
      <c r="G14" s="42">
        <v>125.42</v>
      </c>
      <c r="H14" s="42">
        <f t="shared" si="1"/>
        <v>1500.32</v>
      </c>
      <c r="I14" s="42"/>
      <c r="J14" s="42"/>
      <c r="K14" s="42"/>
      <c r="L14" s="42"/>
      <c r="M14" s="42">
        <f t="shared" si="2"/>
        <v>0</v>
      </c>
      <c r="N14" s="56">
        <f t="shared" si="3"/>
        <v>1500.32</v>
      </c>
      <c r="O14" s="44"/>
      <c r="P14" s="41"/>
    </row>
    <row r="15" spans="1:16" ht="60.75" customHeight="1" x14ac:dyDescent="0.25">
      <c r="A15" s="146" t="s">
        <v>527</v>
      </c>
      <c r="B15" s="146" t="s">
        <v>528</v>
      </c>
      <c r="C15" s="1" t="s">
        <v>529</v>
      </c>
      <c r="D15" s="40">
        <v>214.05</v>
      </c>
      <c r="E15" s="40">
        <v>15</v>
      </c>
      <c r="F15" s="39">
        <f t="shared" si="0"/>
        <v>3210.75</v>
      </c>
      <c r="G15" s="42"/>
      <c r="H15" s="42">
        <f t="shared" si="1"/>
        <v>3210.75</v>
      </c>
      <c r="I15" s="42">
        <v>102.83</v>
      </c>
      <c r="J15" s="42"/>
      <c r="K15" s="42"/>
      <c r="L15" s="42"/>
      <c r="M15" s="42">
        <f t="shared" si="2"/>
        <v>102.83</v>
      </c>
      <c r="N15" s="56">
        <f t="shared" si="3"/>
        <v>3107.92</v>
      </c>
      <c r="O15" s="44"/>
      <c r="P15" s="41"/>
    </row>
    <row r="16" spans="1:16" ht="60.75" customHeight="1" x14ac:dyDescent="0.25">
      <c r="A16" s="146" t="s">
        <v>189</v>
      </c>
      <c r="B16" s="146" t="s">
        <v>448</v>
      </c>
      <c r="C16" s="1" t="s">
        <v>548</v>
      </c>
      <c r="D16" s="146">
        <v>225.89</v>
      </c>
      <c r="E16" s="40">
        <v>15</v>
      </c>
      <c r="F16" s="39">
        <f t="shared" si="0"/>
        <v>3388.35</v>
      </c>
      <c r="G16" s="42"/>
      <c r="H16" s="42">
        <f t="shared" si="1"/>
        <v>3388.35</v>
      </c>
      <c r="I16" s="42">
        <v>122.15</v>
      </c>
      <c r="J16" s="42"/>
      <c r="K16" s="42"/>
      <c r="L16" s="42"/>
      <c r="M16" s="42">
        <f t="shared" si="2"/>
        <v>122.15</v>
      </c>
      <c r="N16" s="56">
        <f t="shared" si="3"/>
        <v>3266.2</v>
      </c>
      <c r="O16" s="44"/>
      <c r="P16" s="41"/>
    </row>
    <row r="17" spans="1:16" ht="60.75" customHeight="1" x14ac:dyDescent="0.25">
      <c r="A17" s="146" t="s">
        <v>116</v>
      </c>
      <c r="B17" s="146" t="s">
        <v>82</v>
      </c>
      <c r="C17" s="1" t="s">
        <v>547</v>
      </c>
      <c r="D17" s="146">
        <v>275.18</v>
      </c>
      <c r="E17" s="40">
        <v>15</v>
      </c>
      <c r="F17" s="39">
        <f t="shared" si="0"/>
        <v>4127.7</v>
      </c>
      <c r="G17" s="42"/>
      <c r="H17" s="42">
        <f t="shared" si="1"/>
        <v>4127.7</v>
      </c>
      <c r="I17" s="42">
        <v>327.69</v>
      </c>
      <c r="J17" s="42"/>
      <c r="K17" s="42"/>
      <c r="L17" s="42"/>
      <c r="M17" s="42">
        <f t="shared" si="2"/>
        <v>327.69</v>
      </c>
      <c r="N17" s="56">
        <f t="shared" si="3"/>
        <v>3800.0099999999998</v>
      </c>
      <c r="O17" s="44"/>
      <c r="P17" s="41"/>
    </row>
    <row r="18" spans="1:16" ht="60.75" customHeight="1" x14ac:dyDescent="0.25">
      <c r="A18" s="146" t="s">
        <v>173</v>
      </c>
      <c r="B18" s="146" t="s">
        <v>546</v>
      </c>
      <c r="C18" s="1" t="s">
        <v>545</v>
      </c>
      <c r="D18" s="146">
        <v>380.58</v>
      </c>
      <c r="E18" s="40">
        <v>15</v>
      </c>
      <c r="F18" s="39">
        <f t="shared" si="0"/>
        <v>5708.7</v>
      </c>
      <c r="G18" s="42"/>
      <c r="H18" s="42">
        <f t="shared" si="1"/>
        <v>5708.7</v>
      </c>
      <c r="I18" s="42">
        <v>588.59</v>
      </c>
      <c r="J18" s="42"/>
      <c r="K18" s="42"/>
      <c r="L18" s="42"/>
      <c r="M18" s="42">
        <f t="shared" si="2"/>
        <v>588.59</v>
      </c>
      <c r="N18" s="56">
        <f t="shared" si="3"/>
        <v>5120.1099999999997</v>
      </c>
      <c r="O18" s="44"/>
      <c r="P18" s="41"/>
    </row>
    <row r="19" spans="1:16" ht="62.25" customHeight="1" thickBot="1" x14ac:dyDescent="0.3">
      <c r="A19" s="146" t="s">
        <v>197</v>
      </c>
      <c r="B19" s="146" t="s">
        <v>487</v>
      </c>
      <c r="C19" s="1" t="s">
        <v>486</v>
      </c>
      <c r="D19" s="146">
        <v>166.93</v>
      </c>
      <c r="E19" s="40">
        <v>15</v>
      </c>
      <c r="F19" s="39">
        <f t="shared" si="0"/>
        <v>2503.9500000000003</v>
      </c>
      <c r="G19" s="42">
        <v>9.32</v>
      </c>
      <c r="H19" s="42">
        <f t="shared" si="1"/>
        <v>2513.2700000000004</v>
      </c>
      <c r="I19" s="42"/>
      <c r="J19" s="42"/>
      <c r="K19" s="42"/>
      <c r="L19" s="42"/>
      <c r="M19" s="42">
        <f t="shared" si="2"/>
        <v>0</v>
      </c>
      <c r="N19" s="56">
        <f t="shared" si="3"/>
        <v>2513.2700000000004</v>
      </c>
      <c r="O19" s="4"/>
      <c r="P19" s="41"/>
    </row>
    <row r="20" spans="1:16" ht="54.95" customHeight="1" thickBot="1" x14ac:dyDescent="0.3">
      <c r="A20" s="242" t="s">
        <v>476</v>
      </c>
      <c r="B20" s="243"/>
      <c r="C20" s="243"/>
      <c r="D20" s="243"/>
      <c r="E20" s="244"/>
      <c r="F20" s="49">
        <f t="shared" ref="F20:N20" si="4">SUM(F5:F19)</f>
        <v>49292.399999999994</v>
      </c>
      <c r="G20" s="49">
        <f t="shared" si="4"/>
        <v>262.34000000000003</v>
      </c>
      <c r="H20" s="49">
        <f t="shared" si="4"/>
        <v>49554.739999999991</v>
      </c>
      <c r="I20" s="49">
        <f t="shared" si="4"/>
        <v>2406.2000000000003</v>
      </c>
      <c r="J20" s="49">
        <f t="shared" si="4"/>
        <v>39.4831875</v>
      </c>
      <c r="K20" s="49">
        <f t="shared" si="4"/>
        <v>0</v>
      </c>
      <c r="L20" s="49">
        <f t="shared" si="4"/>
        <v>180</v>
      </c>
      <c r="M20" s="49">
        <f t="shared" si="4"/>
        <v>2625.6831875000003</v>
      </c>
      <c r="N20" s="49">
        <f t="shared" si="4"/>
        <v>46929.056812499999</v>
      </c>
      <c r="O20" s="51"/>
      <c r="P20" s="41"/>
    </row>
    <row r="21" spans="1:16" ht="60.4" customHeight="1" x14ac:dyDescent="0.25">
      <c r="A21" s="41"/>
      <c r="B21" s="46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x14ac:dyDescent="0.25">
      <c r="A22" s="41"/>
      <c r="B22" s="46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x14ac:dyDescent="0.25">
      <c r="A23" s="41"/>
      <c r="B23" s="46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x14ac:dyDescent="0.25">
      <c r="A24" s="47"/>
      <c r="B24" s="48"/>
      <c r="C24" s="47"/>
      <c r="D24" s="47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x14ac:dyDescent="0.25">
      <c r="A25" s="7"/>
      <c r="B25" s="30"/>
      <c r="C25" s="8"/>
      <c r="D25" s="47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x14ac:dyDescent="0.25">
      <c r="A26" s="41"/>
      <c r="B26" s="46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x14ac:dyDescent="0.25">
      <c r="A27" s="41"/>
      <c r="B27" s="46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x14ac:dyDescent="0.25">
      <c r="A28" s="41"/>
      <c r="B28" s="46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x14ac:dyDescent="0.25">
      <c r="A29" s="41"/>
      <c r="B29" s="46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x14ac:dyDescent="0.25">
      <c r="A30" s="41"/>
      <c r="B30" s="46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x14ac:dyDescent="0.25">
      <c r="A31" s="41"/>
      <c r="B31" s="46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x14ac:dyDescent="0.25">
      <c r="A32" s="41"/>
      <c r="B32" s="46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x14ac:dyDescent="0.25">
      <c r="A33" s="41"/>
      <c r="B33" s="46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x14ac:dyDescent="0.25">
      <c r="A34" s="41"/>
      <c r="B34" s="46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x14ac:dyDescent="0.25">
      <c r="A35" s="41"/>
      <c r="B35" s="46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x14ac:dyDescent="0.25">
      <c r="A36" s="41"/>
      <c r="B36" s="46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x14ac:dyDescent="0.25">
      <c r="A37" s="41"/>
      <c r="B37" s="46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16" x14ac:dyDescent="0.25">
      <c r="A38" s="41"/>
      <c r="B38" s="46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x14ac:dyDescent="0.25">
      <c r="A39" s="41"/>
      <c r="B39" s="46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x14ac:dyDescent="0.25">
      <c r="A40" s="41"/>
      <c r="B40" s="46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16" x14ac:dyDescent="0.25">
      <c r="A41" s="41"/>
      <c r="B41" s="46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x14ac:dyDescent="0.25">
      <c r="A42" s="41"/>
      <c r="B42" s="46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x14ac:dyDescent="0.25">
      <c r="A43" s="41"/>
      <c r="B43" s="46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x14ac:dyDescent="0.25">
      <c r="A44" s="41"/>
      <c r="B44" s="46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16" x14ac:dyDescent="0.25">
      <c r="A45" s="41"/>
      <c r="B45" s="46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x14ac:dyDescent="0.25">
      <c r="A46" s="41"/>
      <c r="B46" s="46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1:16" x14ac:dyDescent="0.25">
      <c r="A47" s="41"/>
      <c r="B47" s="46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</sheetData>
  <mergeCells count="7">
    <mergeCell ref="A2:O2"/>
    <mergeCell ref="A20:E20"/>
    <mergeCell ref="N3:O3"/>
    <mergeCell ref="D3:H3"/>
    <mergeCell ref="I3:M3"/>
    <mergeCell ref="A3:C3"/>
    <mergeCell ref="A6:A9"/>
  </mergeCells>
  <pageMargins left="0.25" right="0.25" top="0.75" bottom="0.75" header="0.3" footer="0.3"/>
  <pageSetup scale="43" orientation="landscape" r:id="rId1"/>
  <headerFooter>
    <oddHeader>&amp;C&amp;"Arial,Negrita"&amp;14MUNICIPIO DE TECALITLAN JALISCOPORTAL VICTORIA NO.9      REC:MTE871101HLA     TEL:371-41-8-01-69NOMINA QUINCENAL EVENTUAL DEL 16 AL 28 DE FEBRERO DEL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9"/>
  <sheetViews>
    <sheetView view="pageLayout" topLeftCell="A4" zoomScale="70" zoomScaleNormal="70" zoomScalePageLayoutView="70" workbookViewId="0">
      <selection activeCell="C20" sqref="C20"/>
    </sheetView>
  </sheetViews>
  <sheetFormatPr baseColWidth="10" defaultRowHeight="15.75" x14ac:dyDescent="0.25"/>
  <cols>
    <col min="1" max="1" width="13.75" customWidth="1"/>
    <col min="2" max="2" width="16.625" customWidth="1"/>
    <col min="3" max="3" width="15.125" customWidth="1"/>
    <col min="4" max="4" width="13.625" customWidth="1"/>
    <col min="5" max="5" width="14" customWidth="1"/>
    <col min="6" max="6" width="11.375" bestFit="1" customWidth="1"/>
    <col min="7" max="7" width="15.125" customWidth="1"/>
    <col min="8" max="8" width="11.25" bestFit="1" customWidth="1"/>
    <col min="9" max="9" width="13.125" customWidth="1"/>
    <col min="10" max="11" width="13.125" bestFit="1" customWidth="1"/>
    <col min="12" max="12" width="17.25" bestFit="1" customWidth="1"/>
    <col min="13" max="13" width="13.875" bestFit="1" customWidth="1"/>
    <col min="14" max="14" width="18.625" customWidth="1"/>
    <col min="15" max="15" width="41.875" customWidth="1"/>
  </cols>
  <sheetData>
    <row r="1" spans="1:15" ht="54.95" customHeight="1" thickBot="1" x14ac:dyDescent="0.3"/>
    <row r="2" spans="1:15" ht="50.1" customHeight="1" thickBot="1" x14ac:dyDescent="0.3">
      <c r="A2" s="169" t="s">
        <v>492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</row>
    <row r="3" spans="1:15" ht="50.1" customHeight="1" thickBot="1" x14ac:dyDescent="0.3">
      <c r="A3" s="245"/>
      <c r="B3" s="246"/>
      <c r="C3" s="247"/>
      <c r="D3" s="257" t="s">
        <v>450</v>
      </c>
      <c r="E3" s="178"/>
      <c r="F3" s="178"/>
      <c r="G3" s="178"/>
      <c r="H3" s="179"/>
      <c r="I3" s="177" t="s">
        <v>455</v>
      </c>
      <c r="J3" s="178"/>
      <c r="K3" s="178"/>
      <c r="L3" s="178"/>
      <c r="M3" s="179"/>
      <c r="N3" s="180"/>
      <c r="O3" s="181"/>
    </row>
    <row r="4" spans="1:15" ht="50.1" customHeight="1" x14ac:dyDescent="0.25">
      <c r="A4" s="31" t="s">
        <v>0</v>
      </c>
      <c r="B4" s="32" t="s">
        <v>2</v>
      </c>
      <c r="C4" s="33" t="s">
        <v>3</v>
      </c>
      <c r="D4" s="34" t="s">
        <v>4</v>
      </c>
      <c r="E4" s="26" t="s">
        <v>461</v>
      </c>
      <c r="F4" s="26" t="s">
        <v>453</v>
      </c>
      <c r="G4" s="26" t="s">
        <v>454</v>
      </c>
      <c r="H4" s="27" t="s">
        <v>457</v>
      </c>
      <c r="I4" s="25" t="s">
        <v>451</v>
      </c>
      <c r="J4" s="26" t="s">
        <v>452</v>
      </c>
      <c r="K4" s="26" t="s">
        <v>469</v>
      </c>
      <c r="L4" s="26" t="s">
        <v>456</v>
      </c>
      <c r="M4" s="27" t="s">
        <v>458</v>
      </c>
      <c r="N4" s="28" t="s">
        <v>459</v>
      </c>
      <c r="O4" s="29" t="s">
        <v>460</v>
      </c>
    </row>
    <row r="5" spans="1:15" ht="50.1" customHeight="1" x14ac:dyDescent="0.25">
      <c r="A5" s="254" t="s">
        <v>323</v>
      </c>
      <c r="B5" s="146" t="s">
        <v>38</v>
      </c>
      <c r="C5" s="1" t="s">
        <v>318</v>
      </c>
      <c r="D5" s="35">
        <v>423.02</v>
      </c>
      <c r="E5" s="35">
        <v>15</v>
      </c>
      <c r="F5" s="36">
        <f t="shared" ref="F5:F11" si="0">D5*E5</f>
        <v>6345.2999999999993</v>
      </c>
      <c r="G5" s="52"/>
      <c r="H5" s="52">
        <f t="shared" ref="H5:H11" si="1">F5+G5</f>
        <v>6345.2999999999993</v>
      </c>
      <c r="I5" s="52">
        <v>717.18</v>
      </c>
      <c r="J5" s="52"/>
      <c r="K5" s="52"/>
      <c r="L5" s="52">
        <f>F5*3%</f>
        <v>190.35899999999998</v>
      </c>
      <c r="M5" s="52">
        <f t="shared" ref="M5:M11" si="2">I5+J5+K5+L5</f>
        <v>907.53899999999999</v>
      </c>
      <c r="N5" s="43">
        <f t="shared" ref="N5:N11" si="3">H5-M5</f>
        <v>5437.7609999999995</v>
      </c>
      <c r="O5" s="4"/>
    </row>
    <row r="6" spans="1:15" ht="50.1" customHeight="1" x14ac:dyDescent="0.25">
      <c r="A6" s="255"/>
      <c r="B6" s="146" t="s">
        <v>324</v>
      </c>
      <c r="C6" s="1" t="s">
        <v>326</v>
      </c>
      <c r="D6" s="35">
        <v>211.27</v>
      </c>
      <c r="E6" s="35">
        <v>15</v>
      </c>
      <c r="F6" s="36">
        <f t="shared" si="0"/>
        <v>3169.05</v>
      </c>
      <c r="G6" s="52"/>
      <c r="H6" s="52">
        <f t="shared" si="1"/>
        <v>3169.05</v>
      </c>
      <c r="I6" s="52">
        <v>98.29</v>
      </c>
      <c r="J6" s="52"/>
      <c r="K6" s="52"/>
      <c r="L6" s="52"/>
      <c r="M6" s="52">
        <f t="shared" si="2"/>
        <v>98.29</v>
      </c>
      <c r="N6" s="43">
        <f t="shared" si="3"/>
        <v>3070.76</v>
      </c>
      <c r="O6" s="4"/>
    </row>
    <row r="7" spans="1:15" ht="50.1" customHeight="1" x14ac:dyDescent="0.25">
      <c r="A7" s="255"/>
      <c r="B7" s="146" t="s">
        <v>324</v>
      </c>
      <c r="C7" s="1" t="s">
        <v>327</v>
      </c>
      <c r="D7" s="35">
        <v>211.27</v>
      </c>
      <c r="E7" s="35">
        <v>15</v>
      </c>
      <c r="F7" s="36">
        <f t="shared" si="0"/>
        <v>3169.05</v>
      </c>
      <c r="G7" s="52"/>
      <c r="H7" s="52">
        <f t="shared" si="1"/>
        <v>3169.05</v>
      </c>
      <c r="I7" s="52">
        <v>98.29</v>
      </c>
      <c r="J7" s="52"/>
      <c r="K7" s="52"/>
      <c r="L7" s="52"/>
      <c r="M7" s="52">
        <f t="shared" si="2"/>
        <v>98.29</v>
      </c>
      <c r="N7" s="56">
        <f t="shared" si="3"/>
        <v>3070.76</v>
      </c>
      <c r="O7" s="4"/>
    </row>
    <row r="8" spans="1:15" ht="50.1" customHeight="1" x14ac:dyDescent="0.25">
      <c r="A8" s="255"/>
      <c r="B8" s="146" t="s">
        <v>329</v>
      </c>
      <c r="C8" s="1" t="s">
        <v>330</v>
      </c>
      <c r="D8" s="35">
        <v>112.49</v>
      </c>
      <c r="E8" s="35">
        <v>15</v>
      </c>
      <c r="F8" s="36">
        <f t="shared" si="0"/>
        <v>1687.35</v>
      </c>
      <c r="G8" s="52">
        <v>105.43</v>
      </c>
      <c r="H8" s="52">
        <f t="shared" si="1"/>
        <v>1792.78</v>
      </c>
      <c r="I8" s="52"/>
      <c r="J8" s="52">
        <f>F8*1.1875%</f>
        <v>20.037281249999999</v>
      </c>
      <c r="K8" s="52"/>
      <c r="L8" s="52"/>
      <c r="M8" s="52">
        <f t="shared" si="2"/>
        <v>20.037281249999999</v>
      </c>
      <c r="N8" s="43">
        <f t="shared" si="3"/>
        <v>1772.74271875</v>
      </c>
      <c r="O8" s="4"/>
    </row>
    <row r="9" spans="1:15" ht="50.1" customHeight="1" x14ac:dyDescent="0.25">
      <c r="A9" s="255"/>
      <c r="B9" s="146" t="s">
        <v>331</v>
      </c>
      <c r="C9" s="1" t="s">
        <v>332</v>
      </c>
      <c r="D9" s="35">
        <v>146.22999999999999</v>
      </c>
      <c r="E9" s="35">
        <v>15</v>
      </c>
      <c r="F9" s="36">
        <f t="shared" si="0"/>
        <v>2193.4499999999998</v>
      </c>
      <c r="G9" s="52">
        <v>47.19</v>
      </c>
      <c r="H9" s="52">
        <f t="shared" si="1"/>
        <v>2240.64</v>
      </c>
      <c r="I9" s="52"/>
      <c r="J9" s="52"/>
      <c r="K9" s="52"/>
      <c r="L9" s="52"/>
      <c r="M9" s="52">
        <f t="shared" si="2"/>
        <v>0</v>
      </c>
      <c r="N9" s="43">
        <f t="shared" si="3"/>
        <v>2240.64</v>
      </c>
      <c r="O9" s="4"/>
    </row>
    <row r="10" spans="1:15" ht="50.1" customHeight="1" x14ac:dyDescent="0.25">
      <c r="A10" s="255"/>
      <c r="B10" s="146" t="s">
        <v>333</v>
      </c>
      <c r="C10" s="1" t="s">
        <v>334</v>
      </c>
      <c r="D10" s="35">
        <v>208.52</v>
      </c>
      <c r="E10" s="35">
        <v>15</v>
      </c>
      <c r="F10" s="36">
        <f t="shared" si="0"/>
        <v>3127.8</v>
      </c>
      <c r="G10" s="52"/>
      <c r="H10" s="52">
        <f t="shared" si="1"/>
        <v>3127.8</v>
      </c>
      <c r="I10" s="52">
        <v>93.8</v>
      </c>
      <c r="J10" s="52">
        <f>F10*1.1875%</f>
        <v>37.142625000000002</v>
      </c>
      <c r="K10" s="52"/>
      <c r="L10" s="52"/>
      <c r="M10" s="52">
        <f t="shared" si="2"/>
        <v>130.94262499999999</v>
      </c>
      <c r="N10" s="43">
        <f t="shared" si="3"/>
        <v>2996.857375</v>
      </c>
      <c r="O10" s="4"/>
    </row>
    <row r="11" spans="1:15" ht="50.1" customHeight="1" thickBot="1" x14ac:dyDescent="0.3">
      <c r="A11" s="256"/>
      <c r="B11" s="152" t="s">
        <v>335</v>
      </c>
      <c r="C11" s="57" t="s">
        <v>336</v>
      </c>
      <c r="D11" s="37">
        <v>198.43</v>
      </c>
      <c r="E11" s="37">
        <v>15</v>
      </c>
      <c r="F11" s="38">
        <f t="shared" si="0"/>
        <v>2976.4500000000003</v>
      </c>
      <c r="G11" s="53"/>
      <c r="H11" s="53">
        <f t="shared" si="1"/>
        <v>2976.4500000000003</v>
      </c>
      <c r="I11" s="53">
        <v>57.09</v>
      </c>
      <c r="J11" s="53"/>
      <c r="K11" s="53"/>
      <c r="L11" s="53"/>
      <c r="M11" s="53">
        <f t="shared" si="2"/>
        <v>57.09</v>
      </c>
      <c r="N11" s="45">
        <f t="shared" si="3"/>
        <v>2919.36</v>
      </c>
      <c r="O11" s="4"/>
    </row>
    <row r="12" spans="1:15" ht="50.1" customHeight="1" thickBot="1" x14ac:dyDescent="0.3">
      <c r="A12" s="251" t="s">
        <v>477</v>
      </c>
      <c r="B12" s="252"/>
      <c r="C12" s="252"/>
      <c r="D12" s="252"/>
      <c r="E12" s="253"/>
      <c r="F12" s="54">
        <f t="shared" ref="F12:N12" si="4">SUM(F5:F11)</f>
        <v>22668.449999999997</v>
      </c>
      <c r="G12" s="54">
        <f t="shared" si="4"/>
        <v>152.62</v>
      </c>
      <c r="H12" s="54">
        <f t="shared" si="4"/>
        <v>22821.07</v>
      </c>
      <c r="I12" s="54">
        <f t="shared" si="4"/>
        <v>1064.6499999999999</v>
      </c>
      <c r="J12" s="54">
        <f t="shared" si="4"/>
        <v>57.179906250000002</v>
      </c>
      <c r="K12" s="54">
        <f t="shared" si="4"/>
        <v>0</v>
      </c>
      <c r="L12" s="54">
        <f t="shared" si="4"/>
        <v>190.35899999999998</v>
      </c>
      <c r="M12" s="54">
        <f t="shared" si="4"/>
        <v>1312.1889062499997</v>
      </c>
      <c r="N12" s="54">
        <f t="shared" si="4"/>
        <v>21508.881093750002</v>
      </c>
      <c r="O12" s="55"/>
    </row>
    <row r="13" spans="1:15" x14ac:dyDescent="0.25">
      <c r="E13" s="3"/>
      <c r="G13" s="5"/>
      <c r="H13" s="5"/>
      <c r="I13" s="5"/>
    </row>
    <row r="14" spans="1:15" x14ac:dyDescent="0.25">
      <c r="E14" s="3"/>
      <c r="G14" s="5"/>
      <c r="H14" s="5"/>
      <c r="I14" s="5"/>
    </row>
    <row r="15" spans="1:15" x14ac:dyDescent="0.25">
      <c r="E15" s="3"/>
      <c r="G15" s="5"/>
      <c r="H15" s="5"/>
      <c r="I15" s="5"/>
    </row>
    <row r="16" spans="1:15" x14ac:dyDescent="0.25">
      <c r="E16" s="3"/>
      <c r="G16" s="5"/>
      <c r="H16" s="5"/>
      <c r="I16" s="5"/>
    </row>
    <row r="17" spans="5:11" x14ac:dyDescent="0.25">
      <c r="E17" s="3"/>
      <c r="G17" s="5"/>
      <c r="H17" s="5"/>
      <c r="I17" s="5"/>
    </row>
    <row r="18" spans="5:11" x14ac:dyDescent="0.25">
      <c r="E18" s="3"/>
      <c r="G18" s="5"/>
      <c r="H18" s="5"/>
      <c r="I18" s="5"/>
    </row>
    <row r="19" spans="5:11" x14ac:dyDescent="0.25">
      <c r="I19" s="5"/>
      <c r="J19" s="5"/>
      <c r="K19" s="6"/>
    </row>
  </sheetData>
  <mergeCells count="7">
    <mergeCell ref="A2:O2"/>
    <mergeCell ref="A12:E12"/>
    <mergeCell ref="A5:A11"/>
    <mergeCell ref="D3:H3"/>
    <mergeCell ref="I3:M3"/>
    <mergeCell ref="N3:O3"/>
    <mergeCell ref="A3:C3"/>
  </mergeCells>
  <pageMargins left="0.25" right="0.25" top="0.75" bottom="0.75" header="0.3" footer="0.3"/>
  <pageSetup scale="52" orientation="landscape" r:id="rId1"/>
  <headerFooter>
    <oddHeader>&amp;C&amp;"Arial,Negrita"&amp;14MUNICIPIO DE TECALITLAN JALISCOPORTAL VICTORIA NO.9      REC:MTE871101HLA     TEL:371-41-8-01-69NOMINA QUINCENAL COMUDE DEL 16 AL 28 DE FEBRERO DEL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 Segunda Quincena</vt:lpstr>
      <vt:lpstr>Eventual Segunda Quincena</vt:lpstr>
      <vt:lpstr>Comude Segunda Quincena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JORGE</cp:lastModifiedBy>
  <cp:lastPrinted>2019-02-14T19:55:42Z</cp:lastPrinted>
  <dcterms:created xsi:type="dcterms:W3CDTF">2018-12-24T16:10:45Z</dcterms:created>
  <dcterms:modified xsi:type="dcterms:W3CDTF">2021-07-06T17:38:53Z</dcterms:modified>
</cp:coreProperties>
</file>