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17256" windowHeight="5940" firstSheet="3" activeTab="3"/>
  </bookViews>
  <sheets>
    <sheet name="Nomina general 2" sheetId="1" r:id="rId1"/>
    <sheet name="Nomina eventuales 2" sheetId="2" r:id="rId2"/>
    <sheet name="Nomina Proteccion civil 2" sheetId="3" r:id="rId3"/>
    <sheet name="Nomina Seguridad pú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'Nomina eventuales 2'!$A$1:$X$191</definedName>
    <definedName name="_xlnm.Print_Area" localSheetId="0">'Nomina general 2'!$A$1:$X$694</definedName>
    <definedName name="_xlnm.Print_Area" localSheetId="2">'Nomina Proteccion civil 2'!$A$1:$X$31</definedName>
    <definedName name="_xlnm.Print_Area" localSheetId="3">'Nomina Seguridad pública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'Nomina eventuales 2'!#REF!</definedName>
    <definedName name="TABLA" localSheetId="0">'Nomina general 2'!$M$21:$M$34</definedName>
    <definedName name="TABLA" localSheetId="2">'Nomina Proteccion civil 2'!$M$5:$M$6</definedName>
    <definedName name="TABLA" localSheetId="3">'Nomina Seguridad pública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M5" i="4" s="1"/>
  <c r="G7" i="4"/>
  <c r="M7" i="4"/>
  <c r="O7" i="4"/>
  <c r="T7" i="4" s="1"/>
  <c r="G9" i="4"/>
  <c r="M9" i="4" s="1"/>
  <c r="G11" i="4"/>
  <c r="R11" i="4" s="1"/>
  <c r="R41" i="4" s="1"/>
  <c r="M11" i="4"/>
  <c r="O11" i="4" s="1"/>
  <c r="T11" i="4" s="1"/>
  <c r="G13" i="4"/>
  <c r="M13" i="4" s="1"/>
  <c r="U13" i="4" s="1"/>
  <c r="W13" i="4" s="1"/>
  <c r="O13" i="4"/>
  <c r="T13" i="4" s="1"/>
  <c r="G15" i="4"/>
  <c r="M15" i="4"/>
  <c r="O15" i="4"/>
  <c r="T15" i="4" s="1"/>
  <c r="G17" i="4"/>
  <c r="M17" i="4"/>
  <c r="O17" i="4"/>
  <c r="R17" i="4"/>
  <c r="T17" i="4" s="1"/>
  <c r="U17" i="4" s="1"/>
  <c r="W17" i="4" s="1"/>
  <c r="G19" i="4"/>
  <c r="M19" i="4" s="1"/>
  <c r="G21" i="4"/>
  <c r="M21" i="4"/>
  <c r="O21" i="4"/>
  <c r="T21" i="4" s="1"/>
  <c r="G23" i="4"/>
  <c r="M23" i="4" s="1"/>
  <c r="G25" i="4"/>
  <c r="M25" i="4"/>
  <c r="O25" i="4"/>
  <c r="T25" i="4" s="1"/>
  <c r="G27" i="4"/>
  <c r="M27" i="4" s="1"/>
  <c r="G29" i="4"/>
  <c r="M29" i="4"/>
  <c r="O29" i="4"/>
  <c r="T29" i="4" s="1"/>
  <c r="G31" i="4"/>
  <c r="M31" i="4" s="1"/>
  <c r="G33" i="4"/>
  <c r="M33" i="4"/>
  <c r="O33" i="4"/>
  <c r="T33" i="4" s="1"/>
  <c r="G35" i="4"/>
  <c r="M35" i="4" s="1"/>
  <c r="G37" i="4"/>
  <c r="M37" i="4"/>
  <c r="O37" i="4"/>
  <c r="T37" i="4" s="1"/>
  <c r="G39" i="4"/>
  <c r="M39" i="4" s="1"/>
  <c r="H41" i="4"/>
  <c r="I41" i="4"/>
  <c r="J41" i="4"/>
  <c r="K41" i="4"/>
  <c r="L41" i="4"/>
  <c r="N41" i="4"/>
  <c r="P41" i="4"/>
  <c r="Q41" i="4"/>
  <c r="S41" i="4"/>
  <c r="V41" i="4"/>
  <c r="G46" i="4"/>
  <c r="M46" i="4"/>
  <c r="U46" i="4" s="1"/>
  <c r="O46" i="4"/>
  <c r="T46" i="4" s="1"/>
  <c r="G48" i="4"/>
  <c r="M48" i="4" s="1"/>
  <c r="U48" i="4" s="1"/>
  <c r="W48" i="4" s="1"/>
  <c r="O48" i="4"/>
  <c r="T48" i="4"/>
  <c r="G50" i="4"/>
  <c r="M50" i="4" s="1"/>
  <c r="G52" i="4"/>
  <c r="M52" i="4" s="1"/>
  <c r="U52" i="4" s="1"/>
  <c r="W52" i="4" s="1"/>
  <c r="T52" i="4"/>
  <c r="G54" i="4"/>
  <c r="M54" i="4"/>
  <c r="T54" i="4"/>
  <c r="U54" i="4" s="1"/>
  <c r="W54" i="4" s="1"/>
  <c r="G56" i="4"/>
  <c r="M56" i="4" s="1"/>
  <c r="G58" i="4"/>
  <c r="M58" i="4" s="1"/>
  <c r="U58" i="4" s="1"/>
  <c r="W58" i="4" s="1"/>
  <c r="O58" i="4"/>
  <c r="T58" i="4" s="1"/>
  <c r="G60" i="4"/>
  <c r="M60" i="4"/>
  <c r="U60" i="4" s="1"/>
  <c r="W60" i="4" s="1"/>
  <c r="O60" i="4"/>
  <c r="T60" i="4" s="1"/>
  <c r="G62" i="4"/>
  <c r="M62" i="4" s="1"/>
  <c r="U62" i="4" s="1"/>
  <c r="W62" i="4" s="1"/>
  <c r="O62" i="4"/>
  <c r="T62" i="4"/>
  <c r="G64" i="4"/>
  <c r="M64" i="4" s="1"/>
  <c r="G66" i="4"/>
  <c r="M66" i="4" s="1"/>
  <c r="O66" i="4"/>
  <c r="T66" i="4" s="1"/>
  <c r="G68" i="4"/>
  <c r="M68" i="4"/>
  <c r="U68" i="4" s="1"/>
  <c r="W68" i="4" s="1"/>
  <c r="O68" i="4"/>
  <c r="T68" i="4" s="1"/>
  <c r="G70" i="4"/>
  <c r="M70" i="4" s="1"/>
  <c r="U70" i="4" s="1"/>
  <c r="W70" i="4" s="1"/>
  <c r="O70" i="4"/>
  <c r="T70" i="4"/>
  <c r="G72" i="4"/>
  <c r="M72" i="4" s="1"/>
  <c r="G74" i="4"/>
  <c r="M74" i="4" s="1"/>
  <c r="O74" i="4"/>
  <c r="T74" i="4" s="1"/>
  <c r="G76" i="4"/>
  <c r="M76" i="4"/>
  <c r="O76" i="4"/>
  <c r="T76" i="4" s="1"/>
  <c r="G78" i="4"/>
  <c r="M78" i="4" s="1"/>
  <c r="U78" i="4" s="1"/>
  <c r="W78" i="4" s="1"/>
  <c r="O78" i="4"/>
  <c r="T78" i="4"/>
  <c r="G80" i="4"/>
  <c r="M80" i="4" s="1"/>
  <c r="G82" i="4"/>
  <c r="H82" i="4"/>
  <c r="I82" i="4"/>
  <c r="J82" i="4"/>
  <c r="K82" i="4"/>
  <c r="L82" i="4"/>
  <c r="N82" i="4"/>
  <c r="P82" i="4"/>
  <c r="Q82" i="4"/>
  <c r="R82" i="4"/>
  <c r="S82" i="4"/>
  <c r="V82" i="4"/>
  <c r="G87" i="4"/>
  <c r="G127" i="4" s="1"/>
  <c r="M87" i="4"/>
  <c r="O87" i="4"/>
  <c r="T87" i="4" s="1"/>
  <c r="G89" i="4"/>
  <c r="M89" i="4" s="1"/>
  <c r="G91" i="4"/>
  <c r="M91" i="4"/>
  <c r="T91" i="4"/>
  <c r="U91" i="4" s="1"/>
  <c r="W91" i="4" s="1"/>
  <c r="G93" i="4"/>
  <c r="M93" i="4" s="1"/>
  <c r="G95" i="4"/>
  <c r="M95" i="4" s="1"/>
  <c r="U95" i="4" s="1"/>
  <c r="W95" i="4" s="1"/>
  <c r="T95" i="4"/>
  <c r="G97" i="4"/>
  <c r="M97" i="4"/>
  <c r="T97" i="4"/>
  <c r="U97" i="4" s="1"/>
  <c r="W97" i="4" s="1"/>
  <c r="G99" i="4"/>
  <c r="M99" i="4" s="1"/>
  <c r="G101" i="4"/>
  <c r="M101" i="4" s="1"/>
  <c r="G103" i="4"/>
  <c r="M103" i="4"/>
  <c r="O103" i="4"/>
  <c r="T103" i="4" s="1"/>
  <c r="G105" i="4"/>
  <c r="M105" i="4" s="1"/>
  <c r="U105" i="4" s="1"/>
  <c r="W105" i="4" s="1"/>
  <c r="O105" i="4"/>
  <c r="T105" i="4"/>
  <c r="G107" i="4"/>
  <c r="M107" i="4" s="1"/>
  <c r="G109" i="4"/>
  <c r="M109" i="4" s="1"/>
  <c r="G111" i="4"/>
  <c r="M111" i="4"/>
  <c r="O111" i="4"/>
  <c r="T111" i="4" s="1"/>
  <c r="G113" i="4"/>
  <c r="M113" i="4" s="1"/>
  <c r="U113" i="4" s="1"/>
  <c r="W113" i="4" s="1"/>
  <c r="T113" i="4"/>
  <c r="G115" i="4"/>
  <c r="M115" i="4"/>
  <c r="O115" i="4"/>
  <c r="T115" i="4" s="1"/>
  <c r="G117" i="4"/>
  <c r="M117" i="4" s="1"/>
  <c r="G119" i="4"/>
  <c r="M119" i="4"/>
  <c r="O119" i="4"/>
  <c r="T119" i="4" s="1"/>
  <c r="G121" i="4"/>
  <c r="M121" i="4" s="1"/>
  <c r="G123" i="4"/>
  <c r="M123" i="4"/>
  <c r="O123" i="4"/>
  <c r="T123" i="4" s="1"/>
  <c r="G125" i="4"/>
  <c r="M125" i="4" s="1"/>
  <c r="H127" i="4"/>
  <c r="I127" i="4"/>
  <c r="J127" i="4"/>
  <c r="K127" i="4"/>
  <c r="L127" i="4"/>
  <c r="N127" i="4"/>
  <c r="P127" i="4"/>
  <c r="Q127" i="4"/>
  <c r="R127" i="4"/>
  <c r="S127" i="4"/>
  <c r="V127" i="4"/>
  <c r="G132" i="4"/>
  <c r="M132" i="4"/>
  <c r="U132" i="4" s="1"/>
  <c r="W132" i="4" s="1"/>
  <c r="O132" i="4"/>
  <c r="T132" i="4" s="1"/>
  <c r="G134" i="4"/>
  <c r="M134" i="4" s="1"/>
  <c r="U134" i="4" s="1"/>
  <c r="W134" i="4" s="1"/>
  <c r="O134" i="4"/>
  <c r="T134" i="4"/>
  <c r="G136" i="4"/>
  <c r="G150" i="4" s="1"/>
  <c r="G138" i="4"/>
  <c r="M138" i="4" s="1"/>
  <c r="G140" i="4"/>
  <c r="M140" i="4"/>
  <c r="U140" i="4" s="1"/>
  <c r="W140" i="4" s="1"/>
  <c r="O140" i="4"/>
  <c r="T140" i="4" s="1"/>
  <c r="G142" i="4"/>
  <c r="M142" i="4" s="1"/>
  <c r="U142" i="4" s="1"/>
  <c r="W142" i="4" s="1"/>
  <c r="O142" i="4"/>
  <c r="T142" i="4"/>
  <c r="G144" i="4"/>
  <c r="M144" i="4" s="1"/>
  <c r="U144" i="4" s="1"/>
  <c r="W144" i="4" s="1"/>
  <c r="T144" i="4"/>
  <c r="G146" i="4"/>
  <c r="M146" i="4" s="1"/>
  <c r="U146" i="4" s="1"/>
  <c r="W146" i="4" s="1"/>
  <c r="T146" i="4"/>
  <c r="G148" i="4"/>
  <c r="M148" i="4" s="1"/>
  <c r="U148" i="4" s="1"/>
  <c r="W148" i="4" s="1"/>
  <c r="T148" i="4"/>
  <c r="H150" i="4"/>
  <c r="I150" i="4"/>
  <c r="I153" i="4" s="1"/>
  <c r="J150" i="4"/>
  <c r="J153" i="4" s="1"/>
  <c r="K150" i="4"/>
  <c r="L150" i="4"/>
  <c r="N150" i="4"/>
  <c r="N153" i="4" s="1"/>
  <c r="P150" i="4"/>
  <c r="Q150" i="4"/>
  <c r="Q153" i="4" s="1"/>
  <c r="R150" i="4"/>
  <c r="R153" i="4" s="1"/>
  <c r="S150" i="4"/>
  <c r="V150" i="4"/>
  <c r="V153" i="4" s="1"/>
  <c r="H153" i="4"/>
  <c r="K153" i="4"/>
  <c r="L153" i="4"/>
  <c r="P153" i="4"/>
  <c r="S153" i="4"/>
  <c r="G5" i="3"/>
  <c r="M5" i="3"/>
  <c r="O5" i="3"/>
  <c r="T5" i="3" s="1"/>
  <c r="G7" i="3"/>
  <c r="M7" i="3" s="1"/>
  <c r="K7" i="3"/>
  <c r="K31" i="3" s="1"/>
  <c r="G9" i="3"/>
  <c r="M9" i="3"/>
  <c r="O9" i="3"/>
  <c r="T9" i="3" s="1"/>
  <c r="G11" i="3"/>
  <c r="M11" i="3" s="1"/>
  <c r="U11" i="3" s="1"/>
  <c r="W11" i="3" s="1"/>
  <c r="O11" i="3"/>
  <c r="T11" i="3"/>
  <c r="G13" i="3"/>
  <c r="M13" i="3" s="1"/>
  <c r="O13" i="3"/>
  <c r="T13" i="3" s="1"/>
  <c r="G15" i="3"/>
  <c r="M15" i="3" s="1"/>
  <c r="G17" i="3"/>
  <c r="M17" i="3"/>
  <c r="U17" i="3" s="1"/>
  <c r="W17" i="3" s="1"/>
  <c r="O17" i="3"/>
  <c r="T17" i="3" s="1"/>
  <c r="G19" i="3"/>
  <c r="M19" i="3" s="1"/>
  <c r="U19" i="3" s="1"/>
  <c r="W19" i="3" s="1"/>
  <c r="O19" i="3"/>
  <c r="T19" i="3"/>
  <c r="G21" i="3"/>
  <c r="M21" i="3" s="1"/>
  <c r="O21" i="3"/>
  <c r="T21" i="3" s="1"/>
  <c r="G23" i="3"/>
  <c r="M23" i="3" s="1"/>
  <c r="G25" i="3"/>
  <c r="M25" i="3"/>
  <c r="O25" i="3"/>
  <c r="T25" i="3" s="1"/>
  <c r="G27" i="3"/>
  <c r="M27" i="3" s="1"/>
  <c r="U27" i="3" s="1"/>
  <c r="W27" i="3" s="1"/>
  <c r="O27" i="3"/>
  <c r="T27" i="3"/>
  <c r="G29" i="3"/>
  <c r="M29" i="3" s="1"/>
  <c r="U29" i="3" s="1"/>
  <c r="W29" i="3" s="1"/>
  <c r="T29" i="3"/>
  <c r="H31" i="3"/>
  <c r="I31" i="3"/>
  <c r="J31" i="3"/>
  <c r="L31" i="3"/>
  <c r="N31" i="3"/>
  <c r="P31" i="3"/>
  <c r="Q31" i="3"/>
  <c r="R31" i="3"/>
  <c r="S31" i="3"/>
  <c r="V31" i="3"/>
  <c r="G5" i="2"/>
  <c r="M5" i="2"/>
  <c r="U5" i="2" s="1"/>
  <c r="T5" i="2"/>
  <c r="G7" i="2"/>
  <c r="M7" i="2"/>
  <c r="T7" i="2"/>
  <c r="U7" i="2" s="1"/>
  <c r="W7" i="2" s="1"/>
  <c r="G9" i="2"/>
  <c r="M9" i="2"/>
  <c r="U9" i="2" s="1"/>
  <c r="W9" i="2" s="1"/>
  <c r="T9" i="2"/>
  <c r="G11" i="2"/>
  <c r="M11" i="2" s="1"/>
  <c r="T11" i="2"/>
  <c r="G13" i="2"/>
  <c r="M13" i="2" s="1"/>
  <c r="U13" i="2" s="1"/>
  <c r="W13" i="2" s="1"/>
  <c r="T13" i="2"/>
  <c r="G15" i="2"/>
  <c r="M15" i="2" s="1"/>
  <c r="U15" i="2" s="1"/>
  <c r="W15" i="2" s="1"/>
  <c r="T15" i="2"/>
  <c r="G17" i="2"/>
  <c r="M17" i="2"/>
  <c r="U17" i="2" s="1"/>
  <c r="W17" i="2" s="1"/>
  <c r="T17" i="2"/>
  <c r="G19" i="2"/>
  <c r="M19" i="2" s="1"/>
  <c r="U19" i="2" s="1"/>
  <c r="W19" i="2" s="1"/>
  <c r="T19" i="2"/>
  <c r="G21" i="2"/>
  <c r="M21" i="2"/>
  <c r="U21" i="2" s="1"/>
  <c r="W21" i="2" s="1"/>
  <c r="T21" i="2"/>
  <c r="G23" i="2"/>
  <c r="M23" i="2"/>
  <c r="T23" i="2"/>
  <c r="U23" i="2" s="1"/>
  <c r="W23" i="2" s="1"/>
  <c r="G25" i="2"/>
  <c r="M25" i="2"/>
  <c r="O25" i="2"/>
  <c r="T25" i="2" s="1"/>
  <c r="G27" i="2"/>
  <c r="M27" i="2"/>
  <c r="U27" i="2" s="1"/>
  <c r="W27" i="2" s="1"/>
  <c r="T27" i="2"/>
  <c r="G29" i="2"/>
  <c r="M29" i="2"/>
  <c r="T29" i="2"/>
  <c r="U29" i="2" s="1"/>
  <c r="W29" i="2" s="1"/>
  <c r="G31" i="2"/>
  <c r="M31" i="2"/>
  <c r="U31" i="2" s="1"/>
  <c r="W31" i="2" s="1"/>
  <c r="T31" i="2"/>
  <c r="G33" i="2"/>
  <c r="M33" i="2" s="1"/>
  <c r="U33" i="2" s="1"/>
  <c r="T33" i="2"/>
  <c r="G35" i="2"/>
  <c r="M35" i="2"/>
  <c r="O35" i="2"/>
  <c r="T35" i="2" s="1"/>
  <c r="U35" i="2" s="1"/>
  <c r="W35" i="2" s="1"/>
  <c r="G37" i="2"/>
  <c r="M37" i="2" s="1"/>
  <c r="U37" i="2" s="1"/>
  <c r="W37" i="2" s="1"/>
  <c r="T37" i="2"/>
  <c r="G39" i="2"/>
  <c r="M39" i="2"/>
  <c r="U39" i="2" s="1"/>
  <c r="W39" i="2" s="1"/>
  <c r="T39" i="2"/>
  <c r="G41" i="2"/>
  <c r="M41" i="2"/>
  <c r="T41" i="2"/>
  <c r="U41" i="2" s="1"/>
  <c r="W41" i="2" s="1"/>
  <c r="G43" i="2"/>
  <c r="M43" i="2"/>
  <c r="U43" i="2" s="1"/>
  <c r="W43" i="2" s="1"/>
  <c r="T43" i="2"/>
  <c r="G45" i="2"/>
  <c r="M45" i="2" s="1"/>
  <c r="U45" i="2" s="1"/>
  <c r="W45" i="2" s="1"/>
  <c r="T45" i="2"/>
  <c r="G47" i="2"/>
  <c r="M47" i="2" s="1"/>
  <c r="U47" i="2" s="1"/>
  <c r="W47" i="2" s="1"/>
  <c r="T47" i="2"/>
  <c r="G49" i="2"/>
  <c r="M49" i="2" s="1"/>
  <c r="U49" i="2" s="1"/>
  <c r="W49" i="2" s="1"/>
  <c r="T49" i="2"/>
  <c r="G51" i="2"/>
  <c r="M51" i="2"/>
  <c r="U51" i="2" s="1"/>
  <c r="W51" i="2" s="1"/>
  <c r="T51" i="2"/>
  <c r="G53" i="2"/>
  <c r="M53" i="2" s="1"/>
  <c r="U53" i="2" s="1"/>
  <c r="W53" i="2" s="1"/>
  <c r="T53" i="2"/>
  <c r="G55" i="2"/>
  <c r="M55" i="2"/>
  <c r="U55" i="2" s="1"/>
  <c r="W55" i="2" s="1"/>
  <c r="T55" i="2"/>
  <c r="G57" i="2"/>
  <c r="M57" i="2"/>
  <c r="T57" i="2"/>
  <c r="U57" i="2" s="1"/>
  <c r="W57" i="2" s="1"/>
  <c r="G59" i="2"/>
  <c r="M59" i="2"/>
  <c r="U59" i="2" s="1"/>
  <c r="W59" i="2" s="1"/>
  <c r="T59" i="2"/>
  <c r="G61" i="2"/>
  <c r="M61" i="2" s="1"/>
  <c r="U61" i="2" s="1"/>
  <c r="W61" i="2" s="1"/>
  <c r="T61" i="2"/>
  <c r="G63" i="2"/>
  <c r="M63" i="2" s="1"/>
  <c r="U63" i="2" s="1"/>
  <c r="W63" i="2" s="1"/>
  <c r="T63" i="2"/>
  <c r="G65" i="2"/>
  <c r="M65" i="2" s="1"/>
  <c r="U65" i="2" s="1"/>
  <c r="W65" i="2" s="1"/>
  <c r="T65" i="2"/>
  <c r="G67" i="2"/>
  <c r="M67" i="2"/>
  <c r="U67" i="2" s="1"/>
  <c r="W67" i="2" s="1"/>
  <c r="T67" i="2"/>
  <c r="G69" i="2"/>
  <c r="M69" i="2" s="1"/>
  <c r="U69" i="2" s="1"/>
  <c r="W69" i="2" s="1"/>
  <c r="T69" i="2"/>
  <c r="G71" i="2"/>
  <c r="M71" i="2"/>
  <c r="U71" i="2" s="1"/>
  <c r="W71" i="2" s="1"/>
  <c r="T71" i="2"/>
  <c r="G73" i="2"/>
  <c r="M73" i="2"/>
  <c r="T73" i="2"/>
  <c r="U73" i="2" s="1"/>
  <c r="W73" i="2" s="1"/>
  <c r="G75" i="2"/>
  <c r="M75" i="2"/>
  <c r="U75" i="2" s="1"/>
  <c r="W75" i="2" s="1"/>
  <c r="T75" i="2"/>
  <c r="G77" i="2"/>
  <c r="M77" i="2" s="1"/>
  <c r="U77" i="2" s="1"/>
  <c r="W77" i="2" s="1"/>
  <c r="T77" i="2"/>
  <c r="G79" i="2"/>
  <c r="M79" i="2" s="1"/>
  <c r="U79" i="2" s="1"/>
  <c r="W79" i="2" s="1"/>
  <c r="T79" i="2"/>
  <c r="G81" i="2"/>
  <c r="M81" i="2" s="1"/>
  <c r="U81" i="2" s="1"/>
  <c r="W81" i="2" s="1"/>
  <c r="T81" i="2"/>
  <c r="G83" i="2"/>
  <c r="M83" i="2"/>
  <c r="U83" i="2" s="1"/>
  <c r="W83" i="2" s="1"/>
  <c r="T83" i="2"/>
  <c r="G85" i="2"/>
  <c r="M85" i="2" s="1"/>
  <c r="U85" i="2" s="1"/>
  <c r="W85" i="2" s="1"/>
  <c r="T85" i="2"/>
  <c r="G87" i="2"/>
  <c r="M87" i="2"/>
  <c r="U87" i="2" s="1"/>
  <c r="W87" i="2" s="1"/>
  <c r="T87" i="2"/>
  <c r="G89" i="2"/>
  <c r="M89" i="2" s="1"/>
  <c r="U89" i="2" s="1"/>
  <c r="W89" i="2" s="1"/>
  <c r="O89" i="2"/>
  <c r="T89" i="2" s="1"/>
  <c r="G91" i="2"/>
  <c r="M91" i="2" s="1"/>
  <c r="G93" i="2"/>
  <c r="M93" i="2" s="1"/>
  <c r="G95" i="2"/>
  <c r="M95" i="2" s="1"/>
  <c r="U95" i="2" s="1"/>
  <c r="W95" i="2" s="1"/>
  <c r="T95" i="2"/>
  <c r="G97" i="2"/>
  <c r="M97" i="2" s="1"/>
  <c r="G99" i="2"/>
  <c r="M99" i="2"/>
  <c r="U99" i="2" s="1"/>
  <c r="W99" i="2" s="1"/>
  <c r="T99" i="2"/>
  <c r="G101" i="2"/>
  <c r="M101" i="2" s="1"/>
  <c r="U101" i="2" s="1"/>
  <c r="W101" i="2" s="1"/>
  <c r="T101" i="2"/>
  <c r="G103" i="2"/>
  <c r="M103" i="2" s="1"/>
  <c r="U103" i="2" s="1"/>
  <c r="W103" i="2" s="1"/>
  <c r="T103" i="2"/>
  <c r="G105" i="2"/>
  <c r="M105" i="2" s="1"/>
  <c r="U105" i="2" s="1"/>
  <c r="W105" i="2" s="1"/>
  <c r="T105" i="2"/>
  <c r="G107" i="2"/>
  <c r="M107" i="2"/>
  <c r="U107" i="2" s="1"/>
  <c r="W107" i="2" s="1"/>
  <c r="T107" i="2"/>
  <c r="G109" i="2"/>
  <c r="M109" i="2" s="1"/>
  <c r="U109" i="2" s="1"/>
  <c r="W109" i="2" s="1"/>
  <c r="T109" i="2"/>
  <c r="G111" i="2"/>
  <c r="M111" i="2"/>
  <c r="U111" i="2" s="1"/>
  <c r="W111" i="2" s="1"/>
  <c r="T111" i="2"/>
  <c r="G113" i="2"/>
  <c r="M113" i="2"/>
  <c r="T113" i="2"/>
  <c r="U113" i="2" s="1"/>
  <c r="W113" i="2" s="1"/>
  <c r="G115" i="2"/>
  <c r="M115" i="2"/>
  <c r="U115" i="2" s="1"/>
  <c r="W115" i="2" s="1"/>
  <c r="T115" i="2"/>
  <c r="G117" i="2"/>
  <c r="M117" i="2" s="1"/>
  <c r="U117" i="2" s="1"/>
  <c r="W117" i="2" s="1"/>
  <c r="T117" i="2"/>
  <c r="G119" i="2"/>
  <c r="M119" i="2" s="1"/>
  <c r="U119" i="2" s="1"/>
  <c r="W119" i="2" s="1"/>
  <c r="T119" i="2"/>
  <c r="G121" i="2"/>
  <c r="M121" i="2" s="1"/>
  <c r="U121" i="2" s="1"/>
  <c r="W121" i="2" s="1"/>
  <c r="T121" i="2"/>
  <c r="G123" i="2"/>
  <c r="M123" i="2"/>
  <c r="U123" i="2" s="1"/>
  <c r="W123" i="2" s="1"/>
  <c r="T123" i="2"/>
  <c r="G125" i="2"/>
  <c r="M125" i="2" s="1"/>
  <c r="U125" i="2" s="1"/>
  <c r="W125" i="2" s="1"/>
  <c r="T125" i="2"/>
  <c r="G127" i="2"/>
  <c r="M127" i="2"/>
  <c r="U127" i="2" s="1"/>
  <c r="W127" i="2" s="1"/>
  <c r="T127" i="2"/>
  <c r="G129" i="2"/>
  <c r="M129" i="2" s="1"/>
  <c r="U129" i="2" s="1"/>
  <c r="W129" i="2" s="1"/>
  <c r="T129" i="2"/>
  <c r="G131" i="2"/>
  <c r="M131" i="2"/>
  <c r="U131" i="2" s="1"/>
  <c r="W131" i="2" s="1"/>
  <c r="T131" i="2"/>
  <c r="G133" i="2"/>
  <c r="M133" i="2" s="1"/>
  <c r="U133" i="2" s="1"/>
  <c r="W133" i="2" s="1"/>
  <c r="T133" i="2"/>
  <c r="G135" i="2"/>
  <c r="M135" i="2" s="1"/>
  <c r="U135" i="2" s="1"/>
  <c r="W135" i="2" s="1"/>
  <c r="T135" i="2"/>
  <c r="G137" i="2"/>
  <c r="M137" i="2" s="1"/>
  <c r="G139" i="2"/>
  <c r="M139" i="2" s="1"/>
  <c r="U139" i="2" s="1"/>
  <c r="W139" i="2" s="1"/>
  <c r="T139" i="2"/>
  <c r="G141" i="2"/>
  <c r="M141" i="2" s="1"/>
  <c r="U141" i="2" s="1"/>
  <c r="W141" i="2" s="1"/>
  <c r="T141" i="2"/>
  <c r="G143" i="2"/>
  <c r="M143" i="2" s="1"/>
  <c r="U143" i="2" s="1"/>
  <c r="W143" i="2" s="1"/>
  <c r="T143" i="2"/>
  <c r="G145" i="2"/>
  <c r="M145" i="2"/>
  <c r="U145" i="2" s="1"/>
  <c r="W145" i="2" s="1"/>
  <c r="T145" i="2"/>
  <c r="G147" i="2"/>
  <c r="M147" i="2" s="1"/>
  <c r="U147" i="2" s="1"/>
  <c r="W147" i="2" s="1"/>
  <c r="T147" i="2"/>
  <c r="G149" i="2"/>
  <c r="O149" i="2" s="1"/>
  <c r="T149" i="2" s="1"/>
  <c r="M149" i="2"/>
  <c r="U149" i="2" s="1"/>
  <c r="W149" i="2" s="1"/>
  <c r="G151" i="2"/>
  <c r="M151" i="2"/>
  <c r="U151" i="2" s="1"/>
  <c r="W151" i="2" s="1"/>
  <c r="T151" i="2"/>
  <c r="G153" i="2"/>
  <c r="M153" i="2" s="1"/>
  <c r="G155" i="2"/>
  <c r="M155" i="2" s="1"/>
  <c r="U155" i="2" s="1"/>
  <c r="W155" i="2" s="1"/>
  <c r="T155" i="2"/>
  <c r="G157" i="2"/>
  <c r="M157" i="2"/>
  <c r="U157" i="2" s="1"/>
  <c r="W157" i="2" s="1"/>
  <c r="T157" i="2"/>
  <c r="G159" i="2"/>
  <c r="M159" i="2" s="1"/>
  <c r="U159" i="2" s="1"/>
  <c r="W159" i="2" s="1"/>
  <c r="T159" i="2"/>
  <c r="G161" i="2"/>
  <c r="M161" i="2"/>
  <c r="U161" i="2" s="1"/>
  <c r="W161" i="2" s="1"/>
  <c r="T161" i="2"/>
  <c r="G163" i="2"/>
  <c r="M163" i="2" s="1"/>
  <c r="U163" i="2" s="1"/>
  <c r="W163" i="2" s="1"/>
  <c r="T163" i="2"/>
  <c r="G165" i="2"/>
  <c r="M165" i="2"/>
  <c r="U165" i="2" s="1"/>
  <c r="W165" i="2" s="1"/>
  <c r="T165" i="2"/>
  <c r="G167" i="2"/>
  <c r="M167" i="2" s="1"/>
  <c r="U167" i="2" s="1"/>
  <c r="W167" i="2" s="1"/>
  <c r="T167" i="2"/>
  <c r="G169" i="2"/>
  <c r="M169" i="2" s="1"/>
  <c r="U169" i="2" s="1"/>
  <c r="W169" i="2" s="1"/>
  <c r="T169" i="2"/>
  <c r="G171" i="2"/>
  <c r="M171" i="2" s="1"/>
  <c r="U171" i="2" s="1"/>
  <c r="W171" i="2" s="1"/>
  <c r="T171" i="2"/>
  <c r="G173" i="2"/>
  <c r="M173" i="2"/>
  <c r="T173" i="2"/>
  <c r="U173" i="2"/>
  <c r="W173" i="2" s="1"/>
  <c r="G175" i="2"/>
  <c r="M175" i="2" s="1"/>
  <c r="U175" i="2" s="1"/>
  <c r="W175" i="2" s="1"/>
  <c r="T175" i="2"/>
  <c r="G177" i="2"/>
  <c r="M177" i="2"/>
  <c r="U177" i="2" s="1"/>
  <c r="W177" i="2" s="1"/>
  <c r="T177" i="2"/>
  <c r="G179" i="2"/>
  <c r="M179" i="2" s="1"/>
  <c r="U179" i="2" s="1"/>
  <c r="W179" i="2" s="1"/>
  <c r="T179" i="2"/>
  <c r="G181" i="2"/>
  <c r="M181" i="2"/>
  <c r="U181" i="2" s="1"/>
  <c r="W181" i="2" s="1"/>
  <c r="T181" i="2"/>
  <c r="G183" i="2"/>
  <c r="M183" i="2" s="1"/>
  <c r="U183" i="2" s="1"/>
  <c r="W183" i="2" s="1"/>
  <c r="T183" i="2"/>
  <c r="G185" i="2"/>
  <c r="M185" i="2" s="1"/>
  <c r="U185" i="2" s="1"/>
  <c r="W185" i="2" s="1"/>
  <c r="T185" i="2"/>
  <c r="G190" i="2"/>
  <c r="H190" i="2"/>
  <c r="I190" i="2"/>
  <c r="J190" i="2"/>
  <c r="K190" i="2"/>
  <c r="L190" i="2"/>
  <c r="N190" i="2"/>
  <c r="P190" i="2"/>
  <c r="Q190" i="2"/>
  <c r="R190" i="2"/>
  <c r="S190" i="2"/>
  <c r="G5" i="1"/>
  <c r="M5" i="1"/>
  <c r="U5" i="1" s="1"/>
  <c r="T5" i="1"/>
  <c r="V5" i="1"/>
  <c r="G7" i="1"/>
  <c r="V7" i="1" s="1"/>
  <c r="M7" i="1"/>
  <c r="T7" i="1"/>
  <c r="G9" i="1"/>
  <c r="M9" i="1"/>
  <c r="T9" i="1"/>
  <c r="U9" i="1"/>
  <c r="W9" i="1" s="1"/>
  <c r="G11" i="1"/>
  <c r="M11" i="1"/>
  <c r="U11" i="1" s="1"/>
  <c r="W11" i="1" s="1"/>
  <c r="T11" i="1"/>
  <c r="G13" i="1"/>
  <c r="V13" i="1" s="1"/>
  <c r="M13" i="1"/>
  <c r="U13" i="1" s="1"/>
  <c r="W13" i="1" s="1"/>
  <c r="T13" i="1"/>
  <c r="G15" i="1"/>
  <c r="M15" i="1"/>
  <c r="T15" i="1"/>
  <c r="U15" i="1"/>
  <c r="W15" i="1" s="1"/>
  <c r="G17" i="1"/>
  <c r="M17" i="1"/>
  <c r="U17" i="1" s="1"/>
  <c r="W17" i="1" s="1"/>
  <c r="T17" i="1"/>
  <c r="G19" i="1"/>
  <c r="M19" i="1"/>
  <c r="U19" i="1" s="1"/>
  <c r="W19" i="1" s="1"/>
  <c r="T19" i="1"/>
  <c r="G21" i="1"/>
  <c r="M21" i="1" s="1"/>
  <c r="U21" i="1" s="1"/>
  <c r="T21" i="1"/>
  <c r="W21" i="1"/>
  <c r="G25" i="1"/>
  <c r="M25" i="1" s="1"/>
  <c r="U25" i="1" s="1"/>
  <c r="W25" i="1" s="1"/>
  <c r="T25" i="1"/>
  <c r="G27" i="1"/>
  <c r="M27" i="1"/>
  <c r="U27" i="1" s="1"/>
  <c r="W27" i="1" s="1"/>
  <c r="T27" i="1"/>
  <c r="H29" i="1"/>
  <c r="I29" i="1"/>
  <c r="J29" i="1"/>
  <c r="K29" i="1"/>
  <c r="L29" i="1"/>
  <c r="N29" i="1"/>
  <c r="O29" i="1"/>
  <c r="P29" i="1"/>
  <c r="Q29" i="1"/>
  <c r="R29" i="1"/>
  <c r="S29" i="1"/>
  <c r="T29" i="1"/>
  <c r="G34" i="1"/>
  <c r="M34" i="1" s="1"/>
  <c r="T34" i="1"/>
  <c r="V34" i="1"/>
  <c r="V46" i="1" s="1"/>
  <c r="G36" i="1"/>
  <c r="M36" i="1"/>
  <c r="U36" i="1" s="1"/>
  <c r="W36" i="1" s="1"/>
  <c r="T36" i="1"/>
  <c r="V36" i="1"/>
  <c r="G38" i="1"/>
  <c r="S38" i="1"/>
  <c r="G40" i="1"/>
  <c r="G42" i="1"/>
  <c r="M42" i="1"/>
  <c r="U42" i="1" s="1"/>
  <c r="W42" i="1" s="1"/>
  <c r="T42" i="1"/>
  <c r="G44" i="1"/>
  <c r="M44" i="1" s="1"/>
  <c r="U44" i="1" s="1"/>
  <c r="T44" i="1"/>
  <c r="W44" i="1"/>
  <c r="H46" i="1"/>
  <c r="I46" i="1"/>
  <c r="J46" i="1"/>
  <c r="K46" i="1"/>
  <c r="L46" i="1"/>
  <c r="N46" i="1"/>
  <c r="P46" i="1"/>
  <c r="Q46" i="1"/>
  <c r="S46" i="1"/>
  <c r="G49" i="1"/>
  <c r="R49" i="1" s="1"/>
  <c r="M49" i="1"/>
  <c r="O49" i="1"/>
  <c r="G51" i="1"/>
  <c r="M51" i="1" s="1"/>
  <c r="U51" i="1" s="1"/>
  <c r="W51" i="1" s="1"/>
  <c r="O51" i="1"/>
  <c r="R51" i="1"/>
  <c r="S51" i="1"/>
  <c r="T51" i="1"/>
  <c r="G53" i="1"/>
  <c r="M53" i="1" s="1"/>
  <c r="S53" i="1"/>
  <c r="T53" i="1" s="1"/>
  <c r="G55" i="1"/>
  <c r="H55" i="1"/>
  <c r="I55" i="1"/>
  <c r="J55" i="1"/>
  <c r="K55" i="1"/>
  <c r="L55" i="1"/>
  <c r="N55" i="1"/>
  <c r="O55" i="1"/>
  <c r="P55" i="1"/>
  <c r="Q55" i="1"/>
  <c r="S55" i="1"/>
  <c r="V55" i="1"/>
  <c r="G60" i="1"/>
  <c r="T60" i="1"/>
  <c r="G62" i="1"/>
  <c r="M62" i="1"/>
  <c r="R62" i="1"/>
  <c r="T62" i="1"/>
  <c r="G64" i="1"/>
  <c r="M64" i="1" s="1"/>
  <c r="U64" i="1" s="1"/>
  <c r="W64" i="1" s="1"/>
  <c r="S64" i="1"/>
  <c r="T64" i="1"/>
  <c r="G66" i="1"/>
  <c r="M66" i="1" s="1"/>
  <c r="O66" i="1"/>
  <c r="O68" i="1" s="1"/>
  <c r="Q66" i="1"/>
  <c r="S66" i="1"/>
  <c r="H68" i="1"/>
  <c r="I68" i="1"/>
  <c r="J68" i="1"/>
  <c r="K68" i="1"/>
  <c r="L68" i="1"/>
  <c r="N68" i="1"/>
  <c r="P68" i="1"/>
  <c r="Q68" i="1"/>
  <c r="S68" i="1"/>
  <c r="V68" i="1"/>
  <c r="G70" i="1"/>
  <c r="M70" i="1" s="1"/>
  <c r="T70" i="1"/>
  <c r="G72" i="1"/>
  <c r="H72" i="1"/>
  <c r="I72" i="1"/>
  <c r="J72" i="1"/>
  <c r="K72" i="1"/>
  <c r="L72" i="1"/>
  <c r="N72" i="1"/>
  <c r="O72" i="1"/>
  <c r="P72" i="1"/>
  <c r="Q72" i="1"/>
  <c r="R72" i="1"/>
  <c r="S72" i="1"/>
  <c r="T72" i="1"/>
  <c r="V72" i="1"/>
  <c r="G74" i="1"/>
  <c r="M74" i="1" s="1"/>
  <c r="T74" i="1"/>
  <c r="G76" i="1"/>
  <c r="M76" i="1" s="1"/>
  <c r="U76" i="1" s="1"/>
  <c r="W76" i="1" s="1"/>
  <c r="T76" i="1"/>
  <c r="G78" i="1"/>
  <c r="M78" i="1" s="1"/>
  <c r="U78" i="1" s="1"/>
  <c r="S78" i="1"/>
  <c r="T78" i="1"/>
  <c r="W78" i="1"/>
  <c r="G80" i="1"/>
  <c r="M80" i="1" s="1"/>
  <c r="O80" i="1"/>
  <c r="G82" i="1"/>
  <c r="H82" i="1"/>
  <c r="I82" i="1"/>
  <c r="J82" i="1"/>
  <c r="K82" i="1"/>
  <c r="L82" i="1"/>
  <c r="N82" i="1"/>
  <c r="O82" i="1"/>
  <c r="P82" i="1"/>
  <c r="Q82" i="1"/>
  <c r="S82" i="1"/>
  <c r="V82" i="1"/>
  <c r="G88" i="1"/>
  <c r="M88" i="1" s="1"/>
  <c r="O88" i="1"/>
  <c r="O90" i="1" s="1"/>
  <c r="S88" i="1"/>
  <c r="G90" i="1"/>
  <c r="H90" i="1"/>
  <c r="I90" i="1"/>
  <c r="J90" i="1"/>
  <c r="K90" i="1"/>
  <c r="L90" i="1"/>
  <c r="N90" i="1"/>
  <c r="N204" i="1" s="1"/>
  <c r="P90" i="1"/>
  <c r="Q90" i="1"/>
  <c r="S90" i="1"/>
  <c r="V90" i="1"/>
  <c r="X90" i="1"/>
  <c r="G93" i="1"/>
  <c r="G95" i="1" s="1"/>
  <c r="S93" i="1"/>
  <c r="T93" i="1"/>
  <c r="V93" i="1"/>
  <c r="V95" i="1" s="1"/>
  <c r="H95" i="1"/>
  <c r="I95" i="1"/>
  <c r="J95" i="1"/>
  <c r="K95" i="1"/>
  <c r="L95" i="1"/>
  <c r="N95" i="1"/>
  <c r="O95" i="1"/>
  <c r="P95" i="1"/>
  <c r="Q95" i="1"/>
  <c r="R95" i="1"/>
  <c r="S95" i="1"/>
  <c r="G97" i="1"/>
  <c r="M97" i="1"/>
  <c r="U97" i="1" s="1"/>
  <c r="T97" i="1"/>
  <c r="G99" i="1"/>
  <c r="V99" i="1" s="1"/>
  <c r="V105" i="1" s="1"/>
  <c r="M99" i="1"/>
  <c r="T99" i="1"/>
  <c r="G101" i="1"/>
  <c r="M101" i="1"/>
  <c r="T101" i="1"/>
  <c r="U101" i="1"/>
  <c r="W101" i="1" s="1"/>
  <c r="G103" i="1"/>
  <c r="M103" i="1"/>
  <c r="U103" i="1" s="1"/>
  <c r="W103" i="1" s="1"/>
  <c r="T103" i="1"/>
  <c r="G105" i="1"/>
  <c r="H105" i="1"/>
  <c r="I105" i="1"/>
  <c r="J105" i="1"/>
  <c r="K105" i="1"/>
  <c r="L105" i="1"/>
  <c r="N105" i="1"/>
  <c r="O105" i="1"/>
  <c r="P105" i="1"/>
  <c r="Q105" i="1"/>
  <c r="R105" i="1"/>
  <c r="S105" i="1"/>
  <c r="T105" i="1"/>
  <c r="G107" i="1"/>
  <c r="T107" i="1"/>
  <c r="G109" i="1"/>
  <c r="M109" i="1"/>
  <c r="O109" i="1"/>
  <c r="R109" i="1"/>
  <c r="S109" i="1"/>
  <c r="G111" i="1"/>
  <c r="M111" i="1"/>
  <c r="O111" i="1"/>
  <c r="R111" i="1"/>
  <c r="S111" i="1"/>
  <c r="G113" i="1"/>
  <c r="M113" i="1"/>
  <c r="O113" i="1"/>
  <c r="R113" i="1"/>
  <c r="S113" i="1"/>
  <c r="G118" i="1"/>
  <c r="M118" i="1"/>
  <c r="O118" i="1"/>
  <c r="R118" i="1"/>
  <c r="S118" i="1"/>
  <c r="G120" i="1"/>
  <c r="R120" i="1" s="1"/>
  <c r="M120" i="1"/>
  <c r="O120" i="1"/>
  <c r="T120" i="1" s="1"/>
  <c r="Q120" i="1"/>
  <c r="Q122" i="1" s="1"/>
  <c r="H122" i="1"/>
  <c r="I122" i="1"/>
  <c r="J122" i="1"/>
  <c r="J204" i="1" s="1"/>
  <c r="K122" i="1"/>
  <c r="L122" i="1"/>
  <c r="N122" i="1"/>
  <c r="S122" i="1"/>
  <c r="V122" i="1"/>
  <c r="G124" i="1"/>
  <c r="M124" i="1"/>
  <c r="T124" i="1"/>
  <c r="U124" i="1"/>
  <c r="G126" i="1"/>
  <c r="M126" i="1" s="1"/>
  <c r="G128" i="1"/>
  <c r="M128" i="1"/>
  <c r="O128" i="1"/>
  <c r="R128" i="1"/>
  <c r="S128" i="1"/>
  <c r="T128" i="1"/>
  <c r="U128" i="1" s="1"/>
  <c r="W128" i="1" s="1"/>
  <c r="M130" i="1"/>
  <c r="O130" i="1"/>
  <c r="T130" i="1" s="1"/>
  <c r="U130" i="1" s="1"/>
  <c r="W130" i="1" s="1"/>
  <c r="R130" i="1"/>
  <c r="S130" i="1"/>
  <c r="G132" i="1"/>
  <c r="S132" i="1"/>
  <c r="G134" i="1"/>
  <c r="M134" i="1" s="1"/>
  <c r="G136" i="1"/>
  <c r="M136" i="1" s="1"/>
  <c r="S136" i="1"/>
  <c r="G138" i="1"/>
  <c r="O138" i="1" s="1"/>
  <c r="M138" i="1"/>
  <c r="S138" i="1"/>
  <c r="G140" i="1"/>
  <c r="R140" i="1" s="1"/>
  <c r="T140" i="1" s="1"/>
  <c r="U140" i="1" s="1"/>
  <c r="W140" i="1" s="1"/>
  <c r="M140" i="1"/>
  <c r="S140" i="1"/>
  <c r="G142" i="1"/>
  <c r="M142" i="1" s="1"/>
  <c r="U142" i="1" s="1"/>
  <c r="W142" i="1" s="1"/>
  <c r="S142" i="1"/>
  <c r="T142" i="1" s="1"/>
  <c r="G144" i="1"/>
  <c r="M144" i="1" s="1"/>
  <c r="S144" i="1"/>
  <c r="G146" i="1"/>
  <c r="M146" i="1" s="1"/>
  <c r="O146" i="1"/>
  <c r="R146" i="1"/>
  <c r="T146" i="1"/>
  <c r="G149" i="1"/>
  <c r="M149" i="1" s="1"/>
  <c r="S149" i="1"/>
  <c r="G151" i="1"/>
  <c r="M151" i="1" s="1"/>
  <c r="H153" i="1"/>
  <c r="I153" i="1"/>
  <c r="J153" i="1"/>
  <c r="K153" i="1"/>
  <c r="L153" i="1"/>
  <c r="N153" i="1"/>
  <c r="P153" i="1"/>
  <c r="Q153" i="1"/>
  <c r="V153" i="1"/>
  <c r="G158" i="1"/>
  <c r="M158" i="1"/>
  <c r="U158" i="1" s="1"/>
  <c r="W158" i="1" s="1"/>
  <c r="T158" i="1"/>
  <c r="G160" i="1"/>
  <c r="G174" i="1" s="1"/>
  <c r="T160" i="1"/>
  <c r="G162" i="1"/>
  <c r="M162" i="1" s="1"/>
  <c r="U162" i="1" s="1"/>
  <c r="T162" i="1"/>
  <c r="W162" i="1"/>
  <c r="G164" i="1"/>
  <c r="M164" i="1"/>
  <c r="U164" i="1" s="1"/>
  <c r="W164" i="1" s="1"/>
  <c r="T164" i="1"/>
  <c r="G166" i="1"/>
  <c r="R166" i="1" s="1"/>
  <c r="O166" i="1"/>
  <c r="S166" i="1"/>
  <c r="G168" i="1"/>
  <c r="M168" i="1" s="1"/>
  <c r="R168" i="1"/>
  <c r="T168" i="1" s="1"/>
  <c r="G170" i="1"/>
  <c r="M170" i="1" s="1"/>
  <c r="U170" i="1" s="1"/>
  <c r="W170" i="1" s="1"/>
  <c r="O170" i="1"/>
  <c r="R170" i="1"/>
  <c r="T170" i="1"/>
  <c r="G172" i="1"/>
  <c r="M172" i="1" s="1"/>
  <c r="R172" i="1"/>
  <c r="H174" i="1"/>
  <c r="I174" i="1"/>
  <c r="J174" i="1"/>
  <c r="K174" i="1"/>
  <c r="L174" i="1"/>
  <c r="N174" i="1"/>
  <c r="P174" i="1"/>
  <c r="Q174" i="1"/>
  <c r="S174" i="1"/>
  <c r="G177" i="1"/>
  <c r="M177" i="1" s="1"/>
  <c r="T177" i="1"/>
  <c r="G179" i="1"/>
  <c r="M179" i="1" s="1"/>
  <c r="U179" i="1" s="1"/>
  <c r="W179" i="1" s="1"/>
  <c r="T179" i="1"/>
  <c r="G181" i="1"/>
  <c r="H181" i="1"/>
  <c r="I181" i="1"/>
  <c r="J181" i="1"/>
  <c r="K181" i="1"/>
  <c r="L181" i="1"/>
  <c r="N181" i="1"/>
  <c r="O181" i="1"/>
  <c r="P181" i="1"/>
  <c r="Q181" i="1"/>
  <c r="Q204" i="1" s="1"/>
  <c r="R181" i="1"/>
  <c r="S181" i="1"/>
  <c r="T181" i="1"/>
  <c r="G183" i="1"/>
  <c r="G185" i="1" s="1"/>
  <c r="O183" i="1"/>
  <c r="H185" i="1"/>
  <c r="I185" i="1"/>
  <c r="J185" i="1"/>
  <c r="K185" i="1"/>
  <c r="K204" i="1" s="1"/>
  <c r="L185" i="1"/>
  <c r="L204" i="1" s="1"/>
  <c r="N185" i="1"/>
  <c r="P185" i="1"/>
  <c r="Q185" i="1"/>
  <c r="R185" i="1"/>
  <c r="S185" i="1"/>
  <c r="V185" i="1"/>
  <c r="G189" i="1"/>
  <c r="M189" i="1"/>
  <c r="T189" i="1"/>
  <c r="U189" i="1"/>
  <c r="G191" i="1"/>
  <c r="O191" i="1" s="1"/>
  <c r="T191" i="1" s="1"/>
  <c r="M191" i="1"/>
  <c r="G193" i="1"/>
  <c r="Q193" i="1"/>
  <c r="S193" i="1"/>
  <c r="H195" i="1"/>
  <c r="I195" i="1"/>
  <c r="J195" i="1"/>
  <c r="K195" i="1"/>
  <c r="L195" i="1"/>
  <c r="N195" i="1"/>
  <c r="P195" i="1"/>
  <c r="P204" i="1" s="1"/>
  <c r="Q195" i="1"/>
  <c r="S195" i="1"/>
  <c r="V195" i="1"/>
  <c r="G200" i="1"/>
  <c r="M200" i="1" s="1"/>
  <c r="T200" i="1"/>
  <c r="H202" i="1"/>
  <c r="I202" i="1"/>
  <c r="J202" i="1"/>
  <c r="K202" i="1"/>
  <c r="L202" i="1"/>
  <c r="N202" i="1"/>
  <c r="O202" i="1"/>
  <c r="P202" i="1"/>
  <c r="Q202" i="1"/>
  <c r="R202" i="1"/>
  <c r="S202" i="1"/>
  <c r="V202" i="1"/>
  <c r="I204" i="1"/>
  <c r="G208" i="1"/>
  <c r="M208" i="1"/>
  <c r="T208" i="1"/>
  <c r="G210" i="1"/>
  <c r="M210" i="1"/>
  <c r="U210" i="1" s="1"/>
  <c r="W210" i="1" s="1"/>
  <c r="T210" i="1"/>
  <c r="G212" i="1"/>
  <c r="M212" i="1" s="1"/>
  <c r="U212" i="1" s="1"/>
  <c r="W212" i="1" s="1"/>
  <c r="T212" i="1"/>
  <c r="G214" i="1"/>
  <c r="M214" i="1" s="1"/>
  <c r="U214" i="1" s="1"/>
  <c r="W214" i="1" s="1"/>
  <c r="T214" i="1"/>
  <c r="H216" i="1"/>
  <c r="I216" i="1"/>
  <c r="J216" i="1"/>
  <c r="K216" i="1"/>
  <c r="L216" i="1"/>
  <c r="L233" i="1" s="1"/>
  <c r="N216" i="1"/>
  <c r="O216" i="1"/>
  <c r="P216" i="1"/>
  <c r="Q216" i="1"/>
  <c r="R216" i="1"/>
  <c r="S216" i="1"/>
  <c r="T216" i="1"/>
  <c r="V216" i="1"/>
  <c r="G221" i="1"/>
  <c r="M221" i="1"/>
  <c r="U221" i="1" s="1"/>
  <c r="T221" i="1"/>
  <c r="G223" i="1"/>
  <c r="M223" i="1" s="1"/>
  <c r="G225" i="1"/>
  <c r="M225" i="1"/>
  <c r="U225" i="1" s="1"/>
  <c r="W225" i="1" s="1"/>
  <c r="T225" i="1"/>
  <c r="G227" i="1"/>
  <c r="M227" i="1"/>
  <c r="U227" i="1" s="1"/>
  <c r="W227" i="1" s="1"/>
  <c r="T227" i="1"/>
  <c r="G229" i="1"/>
  <c r="M229" i="1" s="1"/>
  <c r="G231" i="1"/>
  <c r="H231" i="1"/>
  <c r="H233" i="1" s="1"/>
  <c r="I231" i="1"/>
  <c r="J231" i="1"/>
  <c r="J233" i="1" s="1"/>
  <c r="K231" i="1"/>
  <c r="L231" i="1"/>
  <c r="N231" i="1"/>
  <c r="P231" i="1"/>
  <c r="P233" i="1" s="1"/>
  <c r="Q231" i="1"/>
  <c r="S231" i="1"/>
  <c r="V231" i="1"/>
  <c r="I233" i="1"/>
  <c r="K233" i="1"/>
  <c r="N233" i="1"/>
  <c r="Q233" i="1"/>
  <c r="S233" i="1"/>
  <c r="V233" i="1"/>
  <c r="G241" i="1"/>
  <c r="M241" i="1"/>
  <c r="T241" i="1"/>
  <c r="U241" i="1"/>
  <c r="W241" i="1"/>
  <c r="G243" i="1"/>
  <c r="M243" i="1"/>
  <c r="S243" i="1"/>
  <c r="T243" i="1" s="1"/>
  <c r="G245" i="1"/>
  <c r="G251" i="1" s="1"/>
  <c r="M245" i="1"/>
  <c r="R245" i="1"/>
  <c r="S245" i="1"/>
  <c r="G247" i="1"/>
  <c r="O247" i="1" s="1"/>
  <c r="T247" i="1" s="1"/>
  <c r="M247" i="1"/>
  <c r="R247" i="1"/>
  <c r="G249" i="1"/>
  <c r="R249" i="1" s="1"/>
  <c r="T249" i="1" s="1"/>
  <c r="U249" i="1" s="1"/>
  <c r="W249" i="1" s="1"/>
  <c r="M249" i="1"/>
  <c r="O249" i="1"/>
  <c r="H251" i="1"/>
  <c r="I251" i="1"/>
  <c r="J251" i="1"/>
  <c r="K251" i="1"/>
  <c r="L251" i="1"/>
  <c r="N251" i="1"/>
  <c r="P251" i="1"/>
  <c r="Q251" i="1"/>
  <c r="V251" i="1"/>
  <c r="G253" i="1"/>
  <c r="R253" i="1" s="1"/>
  <c r="R259" i="1" s="1"/>
  <c r="M253" i="1"/>
  <c r="O253" i="1"/>
  <c r="O259" i="1" s="1"/>
  <c r="T253" i="1"/>
  <c r="G255" i="1"/>
  <c r="M255" i="1" s="1"/>
  <c r="M259" i="1" s="1"/>
  <c r="O255" i="1"/>
  <c r="T255" i="1" s="1"/>
  <c r="R255" i="1"/>
  <c r="U255" i="1"/>
  <c r="W255" i="1" s="1"/>
  <c r="G257" i="1"/>
  <c r="M257" i="1"/>
  <c r="T257" i="1"/>
  <c r="U257" i="1"/>
  <c r="W257" i="1"/>
  <c r="H259" i="1"/>
  <c r="H317" i="1" s="1"/>
  <c r="I259" i="1"/>
  <c r="J259" i="1"/>
  <c r="K259" i="1"/>
  <c r="L259" i="1"/>
  <c r="N259" i="1"/>
  <c r="P259" i="1"/>
  <c r="P317" i="1" s="1"/>
  <c r="Q259" i="1"/>
  <c r="S259" i="1"/>
  <c r="V259" i="1"/>
  <c r="G262" i="1"/>
  <c r="T262" i="1"/>
  <c r="G264" i="1"/>
  <c r="O264" i="1" s="1"/>
  <c r="M264" i="1"/>
  <c r="R264" i="1"/>
  <c r="R268" i="1" s="1"/>
  <c r="S264" i="1"/>
  <c r="S268" i="1" s="1"/>
  <c r="G266" i="1"/>
  <c r="M266" i="1"/>
  <c r="T266" i="1"/>
  <c r="U266" i="1"/>
  <c r="W266" i="1" s="1"/>
  <c r="V266" i="1"/>
  <c r="V268" i="1" s="1"/>
  <c r="H268" i="1"/>
  <c r="I268" i="1"/>
  <c r="J268" i="1"/>
  <c r="K268" i="1"/>
  <c r="L268" i="1"/>
  <c r="N268" i="1"/>
  <c r="P268" i="1"/>
  <c r="Q268" i="1"/>
  <c r="G273" i="1"/>
  <c r="R273" i="1" s="1"/>
  <c r="R275" i="1" s="1"/>
  <c r="M273" i="1"/>
  <c r="O273" i="1"/>
  <c r="O275" i="1" s="1"/>
  <c r="G275" i="1"/>
  <c r="H275" i="1"/>
  <c r="I275" i="1"/>
  <c r="J275" i="1"/>
  <c r="K275" i="1"/>
  <c r="L275" i="1"/>
  <c r="M275" i="1"/>
  <c r="N275" i="1"/>
  <c r="P275" i="1"/>
  <c r="Q275" i="1"/>
  <c r="S275" i="1"/>
  <c r="V275" i="1"/>
  <c r="G277" i="1"/>
  <c r="M277" i="1"/>
  <c r="M283" i="1" s="1"/>
  <c r="T277" i="1"/>
  <c r="V277" i="1"/>
  <c r="V283" i="1" s="1"/>
  <c r="G279" i="1"/>
  <c r="M279" i="1"/>
  <c r="T279" i="1"/>
  <c r="U279" i="1"/>
  <c r="W279" i="1"/>
  <c r="G281" i="1"/>
  <c r="R281" i="1" s="1"/>
  <c r="R283" i="1" s="1"/>
  <c r="M281" i="1"/>
  <c r="O281" i="1"/>
  <c r="T281" i="1" s="1"/>
  <c r="G283" i="1"/>
  <c r="H283" i="1"/>
  <c r="I283" i="1"/>
  <c r="I317" i="1" s="1"/>
  <c r="J283" i="1"/>
  <c r="K283" i="1"/>
  <c r="L283" i="1"/>
  <c r="N283" i="1"/>
  <c r="O283" i="1"/>
  <c r="P283" i="1"/>
  <c r="Q283" i="1"/>
  <c r="Q317" i="1" s="1"/>
  <c r="S283" i="1"/>
  <c r="G285" i="1"/>
  <c r="R285" i="1" s="1"/>
  <c r="R289" i="1" s="1"/>
  <c r="M285" i="1"/>
  <c r="O285" i="1"/>
  <c r="G287" i="1"/>
  <c r="G289" i="1" s="1"/>
  <c r="T287" i="1"/>
  <c r="H289" i="1"/>
  <c r="I289" i="1"/>
  <c r="J289" i="1"/>
  <c r="K289" i="1"/>
  <c r="L289" i="1"/>
  <c r="L317" i="1" s="1"/>
  <c r="N289" i="1"/>
  <c r="P289" i="1"/>
  <c r="Q289" i="1"/>
  <c r="S289" i="1"/>
  <c r="V289" i="1"/>
  <c r="G292" i="1"/>
  <c r="M292" i="1"/>
  <c r="O292" i="1"/>
  <c r="T292" i="1" s="1"/>
  <c r="U292" i="1" s="1"/>
  <c r="G294" i="1"/>
  <c r="M294" i="1"/>
  <c r="O294" i="1"/>
  <c r="R294" i="1"/>
  <c r="T294" i="1" s="1"/>
  <c r="S294" i="1"/>
  <c r="S300" i="1" s="1"/>
  <c r="U294" i="1"/>
  <c r="W294" i="1" s="1"/>
  <c r="G296" i="1"/>
  <c r="M296" i="1"/>
  <c r="U296" i="1" s="1"/>
  <c r="R296" i="1"/>
  <c r="S296" i="1"/>
  <c r="T296" i="1"/>
  <c r="W296" i="1"/>
  <c r="G298" i="1"/>
  <c r="M298" i="1" s="1"/>
  <c r="G300" i="1"/>
  <c r="H300" i="1"/>
  <c r="I300" i="1"/>
  <c r="J300" i="1"/>
  <c r="K300" i="1"/>
  <c r="L300" i="1"/>
  <c r="N300" i="1"/>
  <c r="P300" i="1"/>
  <c r="Q300" i="1"/>
  <c r="V300" i="1"/>
  <c r="G305" i="1"/>
  <c r="M305" i="1" s="1"/>
  <c r="U305" i="1" s="1"/>
  <c r="W305" i="1" s="1"/>
  <c r="T305" i="1"/>
  <c r="G307" i="1"/>
  <c r="R307" i="1" s="1"/>
  <c r="O307" i="1"/>
  <c r="S307" i="1"/>
  <c r="G309" i="1"/>
  <c r="R309" i="1" s="1"/>
  <c r="O309" i="1"/>
  <c r="S309" i="1"/>
  <c r="G311" i="1"/>
  <c r="R311" i="1" s="1"/>
  <c r="O311" i="1"/>
  <c r="T311" i="1" s="1"/>
  <c r="G313" i="1"/>
  <c r="M313" i="1"/>
  <c r="T313" i="1"/>
  <c r="U313" i="1"/>
  <c r="W313" i="1" s="1"/>
  <c r="H315" i="1"/>
  <c r="I315" i="1"/>
  <c r="J315" i="1"/>
  <c r="J317" i="1" s="1"/>
  <c r="K315" i="1"/>
  <c r="L315" i="1"/>
  <c r="N315" i="1"/>
  <c r="N317" i="1" s="1"/>
  <c r="P315" i="1"/>
  <c r="Q315" i="1"/>
  <c r="S315" i="1"/>
  <c r="V315" i="1"/>
  <c r="E317" i="1"/>
  <c r="K317" i="1"/>
  <c r="G325" i="1"/>
  <c r="M325" i="1"/>
  <c r="T325" i="1"/>
  <c r="U325" i="1"/>
  <c r="G327" i="1"/>
  <c r="M327" i="1"/>
  <c r="U327" i="1" s="1"/>
  <c r="T327" i="1"/>
  <c r="W327" i="1"/>
  <c r="G329" i="1"/>
  <c r="R329" i="1" s="1"/>
  <c r="M329" i="1"/>
  <c r="O329" i="1"/>
  <c r="T329" i="1" s="1"/>
  <c r="S329" i="1"/>
  <c r="G331" i="1"/>
  <c r="R331" i="1" s="1"/>
  <c r="M331" i="1"/>
  <c r="O331" i="1"/>
  <c r="T331" i="1" s="1"/>
  <c r="S331" i="1"/>
  <c r="G333" i="1"/>
  <c r="R333" i="1" s="1"/>
  <c r="M333" i="1"/>
  <c r="O333" i="1"/>
  <c r="S333" i="1"/>
  <c r="G335" i="1"/>
  <c r="R335" i="1" s="1"/>
  <c r="M335" i="1"/>
  <c r="O335" i="1"/>
  <c r="S335" i="1"/>
  <c r="G337" i="1"/>
  <c r="M337" i="1"/>
  <c r="S337" i="1"/>
  <c r="T337" i="1" s="1"/>
  <c r="G339" i="1"/>
  <c r="H339" i="1"/>
  <c r="I339" i="1"/>
  <c r="J339" i="1"/>
  <c r="K339" i="1"/>
  <c r="L339" i="1"/>
  <c r="N339" i="1"/>
  <c r="P339" i="1"/>
  <c r="Q339" i="1"/>
  <c r="S339" i="1"/>
  <c r="V339" i="1"/>
  <c r="G344" i="1"/>
  <c r="T344" i="1"/>
  <c r="T346" i="1" s="1"/>
  <c r="H346" i="1"/>
  <c r="I346" i="1"/>
  <c r="J346" i="1"/>
  <c r="K346" i="1"/>
  <c r="L346" i="1"/>
  <c r="N346" i="1"/>
  <c r="O346" i="1"/>
  <c r="P346" i="1"/>
  <c r="Q346" i="1"/>
  <c r="R346" i="1"/>
  <c r="S346" i="1"/>
  <c r="V346" i="1"/>
  <c r="X346" i="1"/>
  <c r="G348" i="1"/>
  <c r="M348" i="1"/>
  <c r="T348" i="1"/>
  <c r="U348" i="1"/>
  <c r="W348" i="1"/>
  <c r="G350" i="1"/>
  <c r="O350" i="1" s="1"/>
  <c r="M350" i="1"/>
  <c r="R350" i="1"/>
  <c r="S350" i="1"/>
  <c r="G352" i="1"/>
  <c r="R352" i="1" s="1"/>
  <c r="T352" i="1" s="1"/>
  <c r="M352" i="1"/>
  <c r="U352" i="1" s="1"/>
  <c r="S352" i="1"/>
  <c r="W352" i="1"/>
  <c r="G354" i="1"/>
  <c r="M354" i="1" s="1"/>
  <c r="R354" i="1"/>
  <c r="S354" i="1"/>
  <c r="T354" i="1"/>
  <c r="U354" i="1"/>
  <c r="W354" i="1" s="1"/>
  <c r="G356" i="1"/>
  <c r="O356" i="1" s="1"/>
  <c r="T356" i="1"/>
  <c r="G358" i="1"/>
  <c r="M358" i="1" s="1"/>
  <c r="O358" i="1"/>
  <c r="T358" i="1"/>
  <c r="G360" i="1"/>
  <c r="M360" i="1"/>
  <c r="U360" i="1" s="1"/>
  <c r="W360" i="1" s="1"/>
  <c r="R360" i="1"/>
  <c r="T360" i="1"/>
  <c r="G362" i="1"/>
  <c r="O362" i="1" s="1"/>
  <c r="O366" i="1" s="1"/>
  <c r="M362" i="1"/>
  <c r="R362" i="1"/>
  <c r="G364" i="1"/>
  <c r="O364" i="1"/>
  <c r="G366" i="1"/>
  <c r="H366" i="1"/>
  <c r="I366" i="1"/>
  <c r="J366" i="1"/>
  <c r="K366" i="1"/>
  <c r="L366" i="1"/>
  <c r="L389" i="1" s="1"/>
  <c r="N366" i="1"/>
  <c r="P366" i="1"/>
  <c r="Q366" i="1"/>
  <c r="S366" i="1"/>
  <c r="V366" i="1"/>
  <c r="X366" i="1"/>
  <c r="G368" i="1"/>
  <c r="G372" i="1" s="1"/>
  <c r="O368" i="1"/>
  <c r="R368" i="1"/>
  <c r="R372" i="1" s="1"/>
  <c r="G370" i="1"/>
  <c r="M370" i="1"/>
  <c r="T370" i="1"/>
  <c r="U370" i="1"/>
  <c r="W370" i="1"/>
  <c r="H372" i="1"/>
  <c r="I372" i="1"/>
  <c r="I389" i="1" s="1"/>
  <c r="J372" i="1"/>
  <c r="K372" i="1"/>
  <c r="L372" i="1"/>
  <c r="N372" i="1"/>
  <c r="P372" i="1"/>
  <c r="Q372" i="1"/>
  <c r="S372" i="1"/>
  <c r="V372" i="1"/>
  <c r="G377" i="1"/>
  <c r="M377" i="1"/>
  <c r="O377" i="1"/>
  <c r="T377" i="1" s="1"/>
  <c r="R377" i="1"/>
  <c r="G379" i="1"/>
  <c r="M379" i="1" s="1"/>
  <c r="O379" i="1"/>
  <c r="R379" i="1"/>
  <c r="G381" i="1"/>
  <c r="R381" i="1" s="1"/>
  <c r="G383" i="1"/>
  <c r="O383" i="1" s="1"/>
  <c r="M383" i="1"/>
  <c r="S383" i="1"/>
  <c r="S387" i="1" s="1"/>
  <c r="S389" i="1" s="1"/>
  <c r="G385" i="1"/>
  <c r="M385" i="1"/>
  <c r="U385" i="1" s="1"/>
  <c r="T385" i="1"/>
  <c r="W385" i="1"/>
  <c r="H387" i="1"/>
  <c r="I387" i="1"/>
  <c r="J387" i="1"/>
  <c r="J389" i="1" s="1"/>
  <c r="K387" i="1"/>
  <c r="K389" i="1" s="1"/>
  <c r="L387" i="1"/>
  <c r="N387" i="1"/>
  <c r="P387" i="1"/>
  <c r="Q387" i="1"/>
  <c r="V387" i="1"/>
  <c r="E389" i="1"/>
  <c r="H389" i="1"/>
  <c r="P389" i="1"/>
  <c r="Q389" i="1"/>
  <c r="G398" i="1"/>
  <c r="M398" i="1"/>
  <c r="T398" i="1"/>
  <c r="G400" i="1"/>
  <c r="O400" i="1" s="1"/>
  <c r="T400" i="1" s="1"/>
  <c r="M400" i="1"/>
  <c r="R400" i="1"/>
  <c r="G402" i="1"/>
  <c r="S402" i="1"/>
  <c r="S434" i="1" s="1"/>
  <c r="G404" i="1"/>
  <c r="S404" i="1"/>
  <c r="G406" i="1"/>
  <c r="S406" i="1"/>
  <c r="G408" i="1"/>
  <c r="S408" i="1"/>
  <c r="G410" i="1"/>
  <c r="S410" i="1"/>
  <c r="G412" i="1"/>
  <c r="G414" i="1"/>
  <c r="M414" i="1"/>
  <c r="U414" i="1" s="1"/>
  <c r="W414" i="1" s="1"/>
  <c r="O414" i="1"/>
  <c r="R414" i="1"/>
  <c r="S414" i="1"/>
  <c r="T414" i="1"/>
  <c r="G416" i="1"/>
  <c r="M416" i="1"/>
  <c r="U416" i="1" s="1"/>
  <c r="W416" i="1" s="1"/>
  <c r="O416" i="1"/>
  <c r="R416" i="1"/>
  <c r="S416" i="1"/>
  <c r="T416" i="1"/>
  <c r="G418" i="1"/>
  <c r="M418" i="1"/>
  <c r="O418" i="1"/>
  <c r="T418" i="1" s="1"/>
  <c r="R418" i="1"/>
  <c r="G420" i="1"/>
  <c r="M420" i="1" s="1"/>
  <c r="O420" i="1"/>
  <c r="T420" i="1" s="1"/>
  <c r="R420" i="1"/>
  <c r="G422" i="1"/>
  <c r="R422" i="1"/>
  <c r="S422" i="1"/>
  <c r="G427" i="1"/>
  <c r="S427" i="1"/>
  <c r="G430" i="1"/>
  <c r="R430" i="1" s="1"/>
  <c r="T430" i="1" s="1"/>
  <c r="M430" i="1"/>
  <c r="S430" i="1"/>
  <c r="G432" i="1"/>
  <c r="M432" i="1"/>
  <c r="U432" i="1" s="1"/>
  <c r="W432" i="1" s="1"/>
  <c r="O432" i="1"/>
  <c r="R432" i="1"/>
  <c r="S432" i="1"/>
  <c r="T432" i="1"/>
  <c r="H434" i="1"/>
  <c r="I434" i="1"/>
  <c r="J434" i="1"/>
  <c r="K434" i="1"/>
  <c r="L434" i="1"/>
  <c r="N434" i="1"/>
  <c r="P434" i="1"/>
  <c r="Q434" i="1"/>
  <c r="V434" i="1"/>
  <c r="X434" i="1"/>
  <c r="G439" i="1"/>
  <c r="R439" i="1" s="1"/>
  <c r="G441" i="1"/>
  <c r="M441" i="1"/>
  <c r="P441" i="1"/>
  <c r="Q441" i="1"/>
  <c r="S441" i="1"/>
  <c r="H443" i="1"/>
  <c r="I443" i="1"/>
  <c r="J443" i="1"/>
  <c r="K443" i="1"/>
  <c r="L443" i="1"/>
  <c r="N443" i="1"/>
  <c r="P443" i="1"/>
  <c r="Q443" i="1"/>
  <c r="S443" i="1"/>
  <c r="V443" i="1"/>
  <c r="X443" i="1"/>
  <c r="G445" i="1"/>
  <c r="G447" i="1"/>
  <c r="M447" i="1"/>
  <c r="O447" i="1"/>
  <c r="R447" i="1"/>
  <c r="S447" i="1"/>
  <c r="T447" i="1"/>
  <c r="U447" i="1"/>
  <c r="W447" i="1" s="1"/>
  <c r="G449" i="1"/>
  <c r="M449" i="1"/>
  <c r="U449" i="1" s="1"/>
  <c r="W449" i="1" s="1"/>
  <c r="O449" i="1"/>
  <c r="R449" i="1"/>
  <c r="S449" i="1"/>
  <c r="T449" i="1"/>
  <c r="H451" i="1"/>
  <c r="I451" i="1"/>
  <c r="J451" i="1"/>
  <c r="K451" i="1"/>
  <c r="L451" i="1"/>
  <c r="N451" i="1"/>
  <c r="P451" i="1"/>
  <c r="Q451" i="1"/>
  <c r="S451" i="1"/>
  <c r="V451" i="1"/>
  <c r="G453" i="1"/>
  <c r="R453" i="1" s="1"/>
  <c r="R455" i="1" s="1"/>
  <c r="Q453" i="1"/>
  <c r="S453" i="1"/>
  <c r="S455" i="1" s="1"/>
  <c r="H455" i="1"/>
  <c r="I455" i="1"/>
  <c r="J455" i="1"/>
  <c r="K455" i="1"/>
  <c r="L455" i="1"/>
  <c r="N455" i="1"/>
  <c r="P455" i="1"/>
  <c r="Q455" i="1"/>
  <c r="V455" i="1"/>
  <c r="G460" i="1"/>
  <c r="G472" i="1" s="1"/>
  <c r="O460" i="1"/>
  <c r="R460" i="1"/>
  <c r="S460" i="1"/>
  <c r="G462" i="1"/>
  <c r="M462" i="1" s="1"/>
  <c r="O462" i="1"/>
  <c r="R462" i="1"/>
  <c r="S462" i="1"/>
  <c r="G464" i="1"/>
  <c r="M464" i="1" s="1"/>
  <c r="O464" i="1"/>
  <c r="R464" i="1"/>
  <c r="S464" i="1"/>
  <c r="G466" i="1"/>
  <c r="M466" i="1" s="1"/>
  <c r="O466" i="1"/>
  <c r="T466" i="1" s="1"/>
  <c r="R466" i="1"/>
  <c r="G468" i="1"/>
  <c r="M468" i="1" s="1"/>
  <c r="R468" i="1"/>
  <c r="G470" i="1"/>
  <c r="H472" i="1"/>
  <c r="I472" i="1"/>
  <c r="J472" i="1"/>
  <c r="K472" i="1"/>
  <c r="L472" i="1"/>
  <c r="N472" i="1"/>
  <c r="P472" i="1"/>
  <c r="Q472" i="1"/>
  <c r="S472" i="1"/>
  <c r="V472" i="1"/>
  <c r="G474" i="1"/>
  <c r="M474" i="1"/>
  <c r="O474" i="1"/>
  <c r="R474" i="1"/>
  <c r="S474" i="1"/>
  <c r="T474" i="1"/>
  <c r="U474" i="1"/>
  <c r="W474" i="1" s="1"/>
  <c r="G476" i="1"/>
  <c r="M476" i="1"/>
  <c r="U476" i="1" s="1"/>
  <c r="W476" i="1" s="1"/>
  <c r="S476" i="1"/>
  <c r="T476" i="1" s="1"/>
  <c r="G478" i="1"/>
  <c r="S478" i="1"/>
  <c r="G480" i="1"/>
  <c r="M480" i="1"/>
  <c r="G482" i="1"/>
  <c r="M482" i="1"/>
  <c r="O482" i="1"/>
  <c r="T482" i="1" s="1"/>
  <c r="R482" i="1"/>
  <c r="S482" i="1"/>
  <c r="G484" i="1"/>
  <c r="M484" i="1"/>
  <c r="U484" i="1" s="1"/>
  <c r="W484" i="1" s="1"/>
  <c r="O484" i="1"/>
  <c r="T484" i="1" s="1"/>
  <c r="R484" i="1"/>
  <c r="G490" i="1"/>
  <c r="M490" i="1" s="1"/>
  <c r="R490" i="1"/>
  <c r="S490" i="1"/>
  <c r="G492" i="1"/>
  <c r="M492" i="1" s="1"/>
  <c r="R492" i="1"/>
  <c r="S492" i="1"/>
  <c r="G494" i="1"/>
  <c r="G496" i="1" s="1"/>
  <c r="S494" i="1"/>
  <c r="T494" i="1"/>
  <c r="H496" i="1"/>
  <c r="I496" i="1"/>
  <c r="J496" i="1"/>
  <c r="K496" i="1"/>
  <c r="L496" i="1"/>
  <c r="N496" i="1"/>
  <c r="P496" i="1"/>
  <c r="Q496" i="1"/>
  <c r="V496" i="1"/>
  <c r="G502" i="1"/>
  <c r="M502" i="1" s="1"/>
  <c r="T502" i="1"/>
  <c r="G504" i="1"/>
  <c r="R504" i="1"/>
  <c r="R506" i="1" s="1"/>
  <c r="S504" i="1"/>
  <c r="S506" i="1" s="1"/>
  <c r="H506" i="1"/>
  <c r="I506" i="1"/>
  <c r="J506" i="1"/>
  <c r="K506" i="1"/>
  <c r="L506" i="1"/>
  <c r="N506" i="1"/>
  <c r="P506" i="1"/>
  <c r="Q506" i="1"/>
  <c r="V506" i="1"/>
  <c r="G508" i="1"/>
  <c r="M508" i="1" s="1"/>
  <c r="O508" i="1"/>
  <c r="R508" i="1"/>
  <c r="S508" i="1"/>
  <c r="G510" i="1"/>
  <c r="M510" i="1" s="1"/>
  <c r="S510" i="1"/>
  <c r="S525" i="1" s="1"/>
  <c r="G512" i="1"/>
  <c r="M512" i="1"/>
  <c r="U512" i="1" s="1"/>
  <c r="W512" i="1" s="1"/>
  <c r="S512" i="1"/>
  <c r="T512" i="1" s="1"/>
  <c r="G514" i="1"/>
  <c r="G525" i="1" s="1"/>
  <c r="T514" i="1"/>
  <c r="G516" i="1"/>
  <c r="M516" i="1"/>
  <c r="O516" i="1"/>
  <c r="T516" i="1" s="1"/>
  <c r="U516" i="1" s="1"/>
  <c r="W516" i="1" s="1"/>
  <c r="R516" i="1"/>
  <c r="S516" i="1"/>
  <c r="G518" i="1"/>
  <c r="M518" i="1"/>
  <c r="R518" i="1"/>
  <c r="T518" i="1" s="1"/>
  <c r="U518" i="1" s="1"/>
  <c r="W518" i="1" s="1"/>
  <c r="S518" i="1"/>
  <c r="G523" i="1"/>
  <c r="M523" i="1" s="1"/>
  <c r="O523" i="1"/>
  <c r="R523" i="1"/>
  <c r="R525" i="1" s="1"/>
  <c r="S523" i="1"/>
  <c r="H525" i="1"/>
  <c r="I525" i="1"/>
  <c r="J525" i="1"/>
  <c r="K525" i="1"/>
  <c r="L525" i="1"/>
  <c r="N525" i="1"/>
  <c r="P525" i="1"/>
  <c r="Q525" i="1"/>
  <c r="V525" i="1"/>
  <c r="G527" i="1"/>
  <c r="M527" i="1"/>
  <c r="O527" i="1"/>
  <c r="T527" i="1" s="1"/>
  <c r="R527" i="1"/>
  <c r="S527" i="1"/>
  <c r="G529" i="1"/>
  <c r="M529" i="1"/>
  <c r="M541" i="1" s="1"/>
  <c r="O529" i="1"/>
  <c r="R529" i="1"/>
  <c r="T529" i="1" s="1"/>
  <c r="S529" i="1"/>
  <c r="G531" i="1"/>
  <c r="M531" i="1"/>
  <c r="U531" i="1" s="1"/>
  <c r="W531" i="1" s="1"/>
  <c r="O531" i="1"/>
  <c r="T531" i="1" s="1"/>
  <c r="R531" i="1"/>
  <c r="G533" i="1"/>
  <c r="M533" i="1" s="1"/>
  <c r="O533" i="1"/>
  <c r="R533" i="1"/>
  <c r="S533" i="1"/>
  <c r="G535" i="1"/>
  <c r="M535" i="1" s="1"/>
  <c r="O535" i="1"/>
  <c r="T535" i="1" s="1"/>
  <c r="U535" i="1" s="1"/>
  <c r="W535" i="1" s="1"/>
  <c r="R535" i="1"/>
  <c r="S535" i="1"/>
  <c r="G537" i="1"/>
  <c r="M537" i="1" s="1"/>
  <c r="O537" i="1"/>
  <c r="R537" i="1"/>
  <c r="S537" i="1"/>
  <c r="G539" i="1"/>
  <c r="M539" i="1" s="1"/>
  <c r="U539" i="1" s="1"/>
  <c r="W539" i="1" s="1"/>
  <c r="O539" i="1"/>
  <c r="T539" i="1" s="1"/>
  <c r="R539" i="1"/>
  <c r="S539" i="1"/>
  <c r="G541" i="1"/>
  <c r="H541" i="1"/>
  <c r="I541" i="1"/>
  <c r="J541" i="1"/>
  <c r="J647" i="1" s="1"/>
  <c r="J651" i="1" s="1"/>
  <c r="K541" i="1"/>
  <c r="L541" i="1"/>
  <c r="N541" i="1"/>
  <c r="P541" i="1"/>
  <c r="Q541" i="1"/>
  <c r="R541" i="1"/>
  <c r="S541" i="1"/>
  <c r="V541" i="1"/>
  <c r="G543" i="1"/>
  <c r="M543" i="1"/>
  <c r="U543" i="1" s="1"/>
  <c r="W543" i="1" s="1"/>
  <c r="Q543" i="1"/>
  <c r="R543" i="1"/>
  <c r="S543" i="1"/>
  <c r="T543" i="1"/>
  <c r="G548" i="1"/>
  <c r="M548" i="1"/>
  <c r="Q548" i="1"/>
  <c r="T548" i="1" s="1"/>
  <c r="U548" i="1" s="1"/>
  <c r="W548" i="1" s="1"/>
  <c r="R548" i="1"/>
  <c r="S548" i="1"/>
  <c r="G550" i="1"/>
  <c r="R550" i="1" s="1"/>
  <c r="M550" i="1"/>
  <c r="P550" i="1"/>
  <c r="T550" i="1" s="1"/>
  <c r="Q550" i="1"/>
  <c r="Q554" i="1" s="1"/>
  <c r="S550" i="1"/>
  <c r="G552" i="1"/>
  <c r="R552" i="1" s="1"/>
  <c r="R554" i="1" s="1"/>
  <c r="M552" i="1"/>
  <c r="P552" i="1"/>
  <c r="Q552" i="1"/>
  <c r="S552" i="1"/>
  <c r="H554" i="1"/>
  <c r="I554" i="1"/>
  <c r="J554" i="1"/>
  <c r="K554" i="1"/>
  <c r="L554" i="1"/>
  <c r="N554" i="1"/>
  <c r="O554" i="1"/>
  <c r="S554" i="1"/>
  <c r="V554" i="1"/>
  <c r="G556" i="1"/>
  <c r="M556" i="1" s="1"/>
  <c r="U556" i="1" s="1"/>
  <c r="S556" i="1"/>
  <c r="T556" i="1" s="1"/>
  <c r="G558" i="1"/>
  <c r="R558" i="1" s="1"/>
  <c r="M558" i="1"/>
  <c r="G560" i="1"/>
  <c r="M560" i="1" s="1"/>
  <c r="G562" i="1"/>
  <c r="O562" i="1" s="1"/>
  <c r="T562" i="1" s="1"/>
  <c r="G564" i="1"/>
  <c r="M564" i="1" s="1"/>
  <c r="R564" i="1"/>
  <c r="T564" i="1"/>
  <c r="U564" i="1"/>
  <c r="W564" i="1" s="1"/>
  <c r="G566" i="1"/>
  <c r="M566" i="1" s="1"/>
  <c r="Q566" i="1"/>
  <c r="S566" i="1"/>
  <c r="H568" i="1"/>
  <c r="I568" i="1"/>
  <c r="J568" i="1"/>
  <c r="K568" i="1"/>
  <c r="L568" i="1"/>
  <c r="N568" i="1"/>
  <c r="P568" i="1"/>
  <c r="Q568" i="1"/>
  <c r="S568" i="1"/>
  <c r="V568" i="1"/>
  <c r="G570" i="1"/>
  <c r="M570" i="1" s="1"/>
  <c r="S570" i="1"/>
  <c r="G572" i="1"/>
  <c r="M572" i="1" s="1"/>
  <c r="T572" i="1"/>
  <c r="U572" i="1"/>
  <c r="W572" i="1" s="1"/>
  <c r="G577" i="1"/>
  <c r="M577" i="1"/>
  <c r="O577" i="1"/>
  <c r="T577" i="1" s="1"/>
  <c r="P577" i="1"/>
  <c r="Q577" i="1"/>
  <c r="R577" i="1"/>
  <c r="S577" i="1"/>
  <c r="G579" i="1"/>
  <c r="M579" i="1" s="1"/>
  <c r="U579" i="1" s="1"/>
  <c r="W579" i="1" s="1"/>
  <c r="T579" i="1"/>
  <c r="G581" i="1"/>
  <c r="M581" i="1" s="1"/>
  <c r="S581" i="1"/>
  <c r="G583" i="1"/>
  <c r="O583" i="1" s="1"/>
  <c r="G585" i="1"/>
  <c r="M585" i="1"/>
  <c r="S585" i="1"/>
  <c r="T585" i="1" s="1"/>
  <c r="G587" i="1"/>
  <c r="M587" i="1" s="1"/>
  <c r="U587" i="1" s="1"/>
  <c r="W587" i="1" s="1"/>
  <c r="P587" i="1"/>
  <c r="T587" i="1" s="1"/>
  <c r="Q587" i="1"/>
  <c r="Q591" i="1" s="1"/>
  <c r="R587" i="1"/>
  <c r="S587" i="1"/>
  <c r="G589" i="1"/>
  <c r="R589" i="1" s="1"/>
  <c r="M589" i="1"/>
  <c r="P589" i="1"/>
  <c r="Q589" i="1"/>
  <c r="S589" i="1"/>
  <c r="H591" i="1"/>
  <c r="I591" i="1"/>
  <c r="J591" i="1"/>
  <c r="K591" i="1"/>
  <c r="L591" i="1"/>
  <c r="N591" i="1"/>
  <c r="V591" i="1"/>
  <c r="G593" i="1"/>
  <c r="O593" i="1" s="1"/>
  <c r="H595" i="1"/>
  <c r="I595" i="1"/>
  <c r="J595" i="1"/>
  <c r="K595" i="1"/>
  <c r="L595" i="1"/>
  <c r="N595" i="1"/>
  <c r="P595" i="1"/>
  <c r="Q595" i="1"/>
  <c r="R595" i="1"/>
  <c r="S595" i="1"/>
  <c r="V595" i="1"/>
  <c r="G598" i="1"/>
  <c r="M598" i="1"/>
  <c r="U598" i="1" s="1"/>
  <c r="W598" i="1" s="1"/>
  <c r="T598" i="1"/>
  <c r="G600" i="1"/>
  <c r="M600" i="1" s="1"/>
  <c r="U600" i="1" s="1"/>
  <c r="W600" i="1" s="1"/>
  <c r="T600" i="1"/>
  <c r="G605" i="1"/>
  <c r="M605" i="1" s="1"/>
  <c r="U605" i="1" s="1"/>
  <c r="T605" i="1"/>
  <c r="G607" i="1"/>
  <c r="R607" i="1" s="1"/>
  <c r="M607" i="1"/>
  <c r="G609" i="1"/>
  <c r="M609" i="1"/>
  <c r="O609" i="1"/>
  <c r="T609" i="1" s="1"/>
  <c r="R609" i="1"/>
  <c r="G611" i="1"/>
  <c r="M611" i="1"/>
  <c r="T611" i="1"/>
  <c r="U611" i="1"/>
  <c r="W611" i="1" s="1"/>
  <c r="G613" i="1"/>
  <c r="M613" i="1"/>
  <c r="O613" i="1"/>
  <c r="T613" i="1" s="1"/>
  <c r="G615" i="1"/>
  <c r="O615" i="1" s="1"/>
  <c r="G617" i="1"/>
  <c r="R617" i="1" s="1"/>
  <c r="M617" i="1"/>
  <c r="G619" i="1"/>
  <c r="M619" i="1"/>
  <c r="U619" i="1" s="1"/>
  <c r="W619" i="1" s="1"/>
  <c r="O619" i="1"/>
  <c r="T619" i="1" s="1"/>
  <c r="R619" i="1"/>
  <c r="G621" i="1"/>
  <c r="O621" i="1"/>
  <c r="R621" i="1"/>
  <c r="T621" i="1"/>
  <c r="U621" i="1" s="1"/>
  <c r="W621" i="1" s="1"/>
  <c r="G623" i="1"/>
  <c r="G625" i="1" s="1"/>
  <c r="M623" i="1"/>
  <c r="H625" i="1"/>
  <c r="I625" i="1"/>
  <c r="J625" i="1"/>
  <c r="K625" i="1"/>
  <c r="L625" i="1"/>
  <c r="N625" i="1"/>
  <c r="P625" i="1"/>
  <c r="Q625" i="1"/>
  <c r="S625" i="1"/>
  <c r="G629" i="1"/>
  <c r="G631" i="1" s="1"/>
  <c r="M629" i="1"/>
  <c r="S629" i="1"/>
  <c r="H631" i="1"/>
  <c r="I631" i="1"/>
  <c r="I647" i="1" s="1"/>
  <c r="I651" i="1" s="1"/>
  <c r="J631" i="1"/>
  <c r="K631" i="1"/>
  <c r="L631" i="1"/>
  <c r="L647" i="1" s="1"/>
  <c r="L651" i="1" s="1"/>
  <c r="M631" i="1"/>
  <c r="N631" i="1"/>
  <c r="O631" i="1"/>
  <c r="P631" i="1"/>
  <c r="Q631" i="1"/>
  <c r="Q647" i="1" s="1"/>
  <c r="Q651" i="1" s="1"/>
  <c r="S631" i="1"/>
  <c r="V631" i="1"/>
  <c r="G643" i="1"/>
  <c r="M643" i="1"/>
  <c r="U643" i="1" s="1"/>
  <c r="T643" i="1"/>
  <c r="G645" i="1"/>
  <c r="H645" i="1"/>
  <c r="H647" i="1" s="1"/>
  <c r="I645" i="1"/>
  <c r="J645" i="1"/>
  <c r="K645" i="1"/>
  <c r="K647" i="1" s="1"/>
  <c r="K651" i="1" s="1"/>
  <c r="L645" i="1"/>
  <c r="N645" i="1"/>
  <c r="O645" i="1"/>
  <c r="P645" i="1"/>
  <c r="Q645" i="1"/>
  <c r="R645" i="1"/>
  <c r="S645" i="1"/>
  <c r="T645" i="1"/>
  <c r="V645" i="1"/>
  <c r="N647" i="1"/>
  <c r="E651" i="1"/>
  <c r="G658" i="1"/>
  <c r="M658" i="1" s="1"/>
  <c r="T658" i="1"/>
  <c r="G660" i="1"/>
  <c r="M660" i="1" s="1"/>
  <c r="U660" i="1" s="1"/>
  <c r="W660" i="1" s="1"/>
  <c r="T660" i="1"/>
  <c r="G662" i="1"/>
  <c r="M662" i="1"/>
  <c r="U662" i="1" s="1"/>
  <c r="W662" i="1" s="1"/>
  <c r="T662" i="1"/>
  <c r="G664" i="1"/>
  <c r="M664" i="1"/>
  <c r="U664" i="1" s="1"/>
  <c r="W664" i="1" s="1"/>
  <c r="T664" i="1"/>
  <c r="G666" i="1"/>
  <c r="M666" i="1" s="1"/>
  <c r="U666" i="1" s="1"/>
  <c r="W666" i="1" s="1"/>
  <c r="T666" i="1"/>
  <c r="G668" i="1"/>
  <c r="M668" i="1" s="1"/>
  <c r="U668" i="1" s="1"/>
  <c r="W668" i="1" s="1"/>
  <c r="O668" i="1"/>
  <c r="T668" i="1"/>
  <c r="G670" i="1"/>
  <c r="M670" i="1"/>
  <c r="U670" i="1" s="1"/>
  <c r="W670" i="1" s="1"/>
  <c r="T670" i="1"/>
  <c r="G672" i="1"/>
  <c r="M672" i="1" s="1"/>
  <c r="U672" i="1" s="1"/>
  <c r="W672" i="1" s="1"/>
  <c r="T672" i="1"/>
  <c r="G674" i="1"/>
  <c r="M674" i="1" s="1"/>
  <c r="U674" i="1" s="1"/>
  <c r="W674" i="1" s="1"/>
  <c r="T674" i="1"/>
  <c r="G676" i="1"/>
  <c r="M676" i="1"/>
  <c r="O676" i="1"/>
  <c r="T676" i="1" s="1"/>
  <c r="G678" i="1"/>
  <c r="M678" i="1" s="1"/>
  <c r="U678" i="1" s="1"/>
  <c r="W678" i="1" s="1"/>
  <c r="T678" i="1"/>
  <c r="G680" i="1"/>
  <c r="M680" i="1" s="1"/>
  <c r="U680" i="1" s="1"/>
  <c r="W680" i="1" s="1"/>
  <c r="O680" i="1"/>
  <c r="T680" i="1"/>
  <c r="G682" i="1"/>
  <c r="M682" i="1"/>
  <c r="U682" i="1" s="1"/>
  <c r="W682" i="1" s="1"/>
  <c r="T682" i="1"/>
  <c r="G684" i="1"/>
  <c r="M684" i="1" s="1"/>
  <c r="U684" i="1" s="1"/>
  <c r="W684" i="1" s="1"/>
  <c r="T684" i="1"/>
  <c r="G686" i="1"/>
  <c r="M686" i="1" s="1"/>
  <c r="U686" i="1" s="1"/>
  <c r="W686" i="1" s="1"/>
  <c r="T686" i="1"/>
  <c r="G688" i="1"/>
  <c r="M688" i="1"/>
  <c r="O688" i="1"/>
  <c r="T688" i="1" s="1"/>
  <c r="G690" i="1"/>
  <c r="M690" i="1" s="1"/>
  <c r="U690" i="1" s="1"/>
  <c r="W690" i="1" s="1"/>
  <c r="T690" i="1"/>
  <c r="H692" i="1"/>
  <c r="I692" i="1"/>
  <c r="J692" i="1"/>
  <c r="K692" i="1"/>
  <c r="L692" i="1"/>
  <c r="O692" i="1"/>
  <c r="P692" i="1"/>
  <c r="Q692" i="1"/>
  <c r="R692" i="1"/>
  <c r="S692" i="1"/>
  <c r="V692" i="1"/>
  <c r="U66" i="4" l="1"/>
  <c r="W66" i="4" s="1"/>
  <c r="G153" i="4"/>
  <c r="U119" i="4"/>
  <c r="W119" i="4" s="1"/>
  <c r="U87" i="4"/>
  <c r="U74" i="4"/>
  <c r="W74" i="4" s="1"/>
  <c r="U25" i="4"/>
  <c r="W25" i="4" s="1"/>
  <c r="U111" i="4"/>
  <c r="W111" i="4" s="1"/>
  <c r="U103" i="4"/>
  <c r="W103" i="4" s="1"/>
  <c r="U37" i="4"/>
  <c r="W37" i="4" s="1"/>
  <c r="U29" i="4"/>
  <c r="W29" i="4" s="1"/>
  <c r="U21" i="4"/>
  <c r="W21" i="4" s="1"/>
  <c r="U15" i="4"/>
  <c r="W15" i="4" s="1"/>
  <c r="U7" i="4"/>
  <c r="W7" i="4" s="1"/>
  <c r="U33" i="4"/>
  <c r="W33" i="4" s="1"/>
  <c r="O101" i="4"/>
  <c r="T101" i="4" s="1"/>
  <c r="U101" i="4"/>
  <c r="W101" i="4" s="1"/>
  <c r="U76" i="4"/>
  <c r="W76" i="4" s="1"/>
  <c r="M127" i="4"/>
  <c r="U123" i="4"/>
  <c r="W123" i="4" s="1"/>
  <c r="U115" i="4"/>
  <c r="W115" i="4" s="1"/>
  <c r="U107" i="4"/>
  <c r="W107" i="4" s="1"/>
  <c r="O99" i="4"/>
  <c r="T99" i="4" s="1"/>
  <c r="U99" i="4" s="1"/>
  <c r="W99" i="4" s="1"/>
  <c r="W46" i="4"/>
  <c r="M41" i="4"/>
  <c r="O121" i="4"/>
  <c r="T121" i="4" s="1"/>
  <c r="U121" i="4" s="1"/>
  <c r="W121" i="4" s="1"/>
  <c r="G41" i="4"/>
  <c r="O35" i="4"/>
  <c r="T35" i="4" s="1"/>
  <c r="U35" i="4" s="1"/>
  <c r="W35" i="4" s="1"/>
  <c r="O27" i="4"/>
  <c r="T27" i="4" s="1"/>
  <c r="U27" i="4" s="1"/>
  <c r="W27" i="4" s="1"/>
  <c r="O19" i="4"/>
  <c r="T19" i="4" s="1"/>
  <c r="U19" i="4" s="1"/>
  <c r="W19" i="4" s="1"/>
  <c r="O9" i="4"/>
  <c r="T9" i="4" s="1"/>
  <c r="U9" i="4" s="1"/>
  <c r="W9" i="4" s="1"/>
  <c r="M82" i="4"/>
  <c r="U11" i="4"/>
  <c r="W11" i="4" s="1"/>
  <c r="O136" i="4"/>
  <c r="O107" i="4"/>
  <c r="T107" i="4" s="1"/>
  <c r="O93" i="4"/>
  <c r="T93" i="4" s="1"/>
  <c r="U93" i="4" s="1"/>
  <c r="W93" i="4" s="1"/>
  <c r="O80" i="4"/>
  <c r="T80" i="4" s="1"/>
  <c r="U80" i="4" s="1"/>
  <c r="W80" i="4" s="1"/>
  <c r="O72" i="4"/>
  <c r="T72" i="4" s="1"/>
  <c r="U72" i="4" s="1"/>
  <c r="W72" i="4" s="1"/>
  <c r="O64" i="4"/>
  <c r="T64" i="4" s="1"/>
  <c r="U64" i="4" s="1"/>
  <c r="W64" i="4" s="1"/>
  <c r="O56" i="4"/>
  <c r="T56" i="4" s="1"/>
  <c r="U56" i="4" s="1"/>
  <c r="W56" i="4" s="1"/>
  <c r="O50" i="4"/>
  <c r="M136" i="4"/>
  <c r="O109" i="4"/>
  <c r="T109" i="4" s="1"/>
  <c r="U109" i="4" s="1"/>
  <c r="W109" i="4" s="1"/>
  <c r="O138" i="4"/>
  <c r="T138" i="4" s="1"/>
  <c r="U138" i="4" s="1"/>
  <c r="W138" i="4" s="1"/>
  <c r="O125" i="4"/>
  <c r="T125" i="4" s="1"/>
  <c r="U125" i="4" s="1"/>
  <c r="W125" i="4" s="1"/>
  <c r="O117" i="4"/>
  <c r="T117" i="4" s="1"/>
  <c r="U117" i="4" s="1"/>
  <c r="W117" i="4" s="1"/>
  <c r="O89" i="4"/>
  <c r="T89" i="4" s="1"/>
  <c r="T127" i="4" s="1"/>
  <c r="O39" i="4"/>
  <c r="T39" i="4" s="1"/>
  <c r="U39" i="4" s="1"/>
  <c r="W39" i="4" s="1"/>
  <c r="O31" i="4"/>
  <c r="T31" i="4" s="1"/>
  <c r="U31" i="4" s="1"/>
  <c r="W31" i="4" s="1"/>
  <c r="O23" i="4"/>
  <c r="T23" i="4" s="1"/>
  <c r="U23" i="4" s="1"/>
  <c r="W23" i="4" s="1"/>
  <c r="O5" i="4"/>
  <c r="U9" i="3"/>
  <c r="W9" i="3" s="1"/>
  <c r="U21" i="3"/>
  <c r="W21" i="3" s="1"/>
  <c r="U13" i="3"/>
  <c r="W13" i="3" s="1"/>
  <c r="M31" i="3"/>
  <c r="U5" i="3"/>
  <c r="U25" i="3"/>
  <c r="W25" i="3" s="1"/>
  <c r="G31" i="3"/>
  <c r="O23" i="3"/>
  <c r="T23" i="3" s="1"/>
  <c r="U23" i="3" s="1"/>
  <c r="W23" i="3" s="1"/>
  <c r="O15" i="3"/>
  <c r="T15" i="3" s="1"/>
  <c r="U15" i="3" s="1"/>
  <c r="W15" i="3" s="1"/>
  <c r="O7" i="3"/>
  <c r="U25" i="2"/>
  <c r="W25" i="2" s="1"/>
  <c r="U137" i="2"/>
  <c r="W137" i="2" s="1"/>
  <c r="U11" i="2"/>
  <c r="W11" i="2" s="1"/>
  <c r="M190" i="2"/>
  <c r="W5" i="2"/>
  <c r="O97" i="2"/>
  <c r="T97" i="2" s="1"/>
  <c r="U97" i="2" s="1"/>
  <c r="W97" i="2" s="1"/>
  <c r="O153" i="2"/>
  <c r="T153" i="2" s="1"/>
  <c r="U153" i="2" s="1"/>
  <c r="W153" i="2" s="1"/>
  <c r="O91" i="2"/>
  <c r="O93" i="2"/>
  <c r="T93" i="2" s="1"/>
  <c r="U93" i="2" s="1"/>
  <c r="W93" i="2" s="1"/>
  <c r="V33" i="2"/>
  <c r="V190" i="2" s="1"/>
  <c r="O137" i="2"/>
  <c r="T137" i="2" s="1"/>
  <c r="H651" i="1"/>
  <c r="U577" i="1"/>
  <c r="W577" i="1" s="1"/>
  <c r="W556" i="1"/>
  <c r="M692" i="1"/>
  <c r="U658" i="1"/>
  <c r="T593" i="1"/>
  <c r="T595" i="1" s="1"/>
  <c r="O595" i="1"/>
  <c r="U464" i="1"/>
  <c r="W464" i="1" s="1"/>
  <c r="U676" i="1"/>
  <c r="W676" i="1" s="1"/>
  <c r="U688" i="1"/>
  <c r="W688" i="1" s="1"/>
  <c r="T692" i="1"/>
  <c r="N651" i="1"/>
  <c r="U645" i="1"/>
  <c r="W643" i="1"/>
  <c r="W645" i="1" s="1"/>
  <c r="U613" i="1"/>
  <c r="W613" i="1" s="1"/>
  <c r="U609" i="1"/>
  <c r="W609" i="1" s="1"/>
  <c r="T589" i="1"/>
  <c r="T558" i="1"/>
  <c r="U558" i="1" s="1"/>
  <c r="R568" i="1"/>
  <c r="U527" i="1"/>
  <c r="U589" i="1"/>
  <c r="U585" i="1"/>
  <c r="W585" i="1" s="1"/>
  <c r="M554" i="1"/>
  <c r="U502" i="1"/>
  <c r="U490" i="1"/>
  <c r="W490" i="1" s="1"/>
  <c r="O617" i="1"/>
  <c r="T617" i="1" s="1"/>
  <c r="U617" i="1" s="1"/>
  <c r="W617" i="1" s="1"/>
  <c r="M615" i="1"/>
  <c r="O607" i="1"/>
  <c r="T607" i="1" s="1"/>
  <c r="U607" i="1" s="1"/>
  <c r="W607" i="1" s="1"/>
  <c r="M593" i="1"/>
  <c r="M583" i="1"/>
  <c r="O570" i="1"/>
  <c r="G568" i="1"/>
  <c r="M562" i="1"/>
  <c r="U562" i="1" s="1"/>
  <c r="W562" i="1" s="1"/>
  <c r="T552" i="1"/>
  <c r="T554" i="1" s="1"/>
  <c r="T510" i="1"/>
  <c r="U510" i="1" s="1"/>
  <c r="W510" i="1" s="1"/>
  <c r="M427" i="1"/>
  <c r="O427" i="1"/>
  <c r="T427" i="1" s="1"/>
  <c r="M231" i="1"/>
  <c r="M233" i="1" s="1"/>
  <c r="U34" i="1"/>
  <c r="M408" i="1"/>
  <c r="O408" i="1"/>
  <c r="T408" i="1" s="1"/>
  <c r="R408" i="1"/>
  <c r="R339" i="1"/>
  <c r="W292" i="1"/>
  <c r="M216" i="1"/>
  <c r="U208" i="1"/>
  <c r="G591" i="1"/>
  <c r="T464" i="1"/>
  <c r="U418" i="1"/>
  <c r="W418" i="1" s="1"/>
  <c r="M402" i="1"/>
  <c r="O402" i="1"/>
  <c r="R402" i="1"/>
  <c r="G434" i="1"/>
  <c r="V389" i="1"/>
  <c r="T362" i="1"/>
  <c r="U362" i="1" s="1"/>
  <c r="W362" i="1" s="1"/>
  <c r="W221" i="1"/>
  <c r="U111" i="1"/>
  <c r="W111" i="1" s="1"/>
  <c r="M107" i="1"/>
  <c r="U107" i="1" s="1"/>
  <c r="W107" i="1" s="1"/>
  <c r="G122" i="1"/>
  <c r="P591" i="1"/>
  <c r="P647" i="1" s="1"/>
  <c r="P651" i="1" s="1"/>
  <c r="O525" i="1"/>
  <c r="T523" i="1"/>
  <c r="T525" i="1" s="1"/>
  <c r="M439" i="1"/>
  <c r="G443" i="1"/>
  <c r="O439" i="1"/>
  <c r="M504" i="1"/>
  <c r="O504" i="1"/>
  <c r="M645" i="1"/>
  <c r="R623" i="1"/>
  <c r="R625" i="1" s="1"/>
  <c r="G595" i="1"/>
  <c r="G647" i="1" s="1"/>
  <c r="P554" i="1"/>
  <c r="G554" i="1"/>
  <c r="T533" i="1"/>
  <c r="U533" i="1" s="1"/>
  <c r="W533" i="1" s="1"/>
  <c r="U529" i="1"/>
  <c r="W529" i="1" s="1"/>
  <c r="O480" i="1"/>
  <c r="R480" i="1"/>
  <c r="R472" i="1"/>
  <c r="G451" i="1"/>
  <c r="M445" i="1"/>
  <c r="O445" i="1"/>
  <c r="R445" i="1"/>
  <c r="R451" i="1" s="1"/>
  <c r="M422" i="1"/>
  <c r="O422" i="1"/>
  <c r="T422" i="1" s="1"/>
  <c r="M412" i="1"/>
  <c r="O412" i="1"/>
  <c r="T412" i="1" s="1"/>
  <c r="R412" i="1"/>
  <c r="U377" i="1"/>
  <c r="M262" i="1"/>
  <c r="G268" i="1"/>
  <c r="U398" i="1"/>
  <c r="G692" i="1"/>
  <c r="R629" i="1"/>
  <c r="O623" i="1"/>
  <c r="V605" i="1"/>
  <c r="V625" i="1" s="1"/>
  <c r="V647" i="1" s="1"/>
  <c r="M591" i="1"/>
  <c r="R566" i="1"/>
  <c r="O560" i="1"/>
  <c r="T490" i="1"/>
  <c r="T460" i="1"/>
  <c r="M406" i="1"/>
  <c r="U406" i="1" s="1"/>
  <c r="W406" i="1" s="1"/>
  <c r="O406" i="1"/>
  <c r="T406" i="1" s="1"/>
  <c r="R406" i="1"/>
  <c r="M381" i="1"/>
  <c r="U381" i="1" s="1"/>
  <c r="W381" i="1" s="1"/>
  <c r="O381" i="1"/>
  <c r="T381" i="1" s="1"/>
  <c r="G387" i="1"/>
  <c r="U358" i="1"/>
  <c r="W358" i="1" s="1"/>
  <c r="M478" i="1"/>
  <c r="R478" i="1"/>
  <c r="T478" i="1" s="1"/>
  <c r="M453" i="1"/>
  <c r="G455" i="1"/>
  <c r="O453" i="1"/>
  <c r="U400" i="1"/>
  <c r="W400" i="1" s="1"/>
  <c r="R615" i="1"/>
  <c r="T615" i="1" s="1"/>
  <c r="S591" i="1"/>
  <c r="S647" i="1" s="1"/>
  <c r="S651" i="1" s="1"/>
  <c r="R583" i="1"/>
  <c r="T583" i="1" s="1"/>
  <c r="R581" i="1"/>
  <c r="T581" i="1" s="1"/>
  <c r="U581" i="1" s="1"/>
  <c r="W581" i="1" s="1"/>
  <c r="O566" i="1"/>
  <c r="M568" i="1"/>
  <c r="O541" i="1"/>
  <c r="G506" i="1"/>
  <c r="U466" i="1"/>
  <c r="W466" i="1" s="1"/>
  <c r="U420" i="1"/>
  <c r="W420" i="1" s="1"/>
  <c r="M410" i="1"/>
  <c r="O410" i="1"/>
  <c r="R410" i="1"/>
  <c r="R434" i="1" s="1"/>
  <c r="N389" i="1"/>
  <c r="O387" i="1"/>
  <c r="T379" i="1"/>
  <c r="U379" i="1" s="1"/>
  <c r="W379" i="1" s="1"/>
  <c r="T368" i="1"/>
  <c r="T372" i="1" s="1"/>
  <c r="U430" i="1"/>
  <c r="W430" i="1" s="1"/>
  <c r="R570" i="1"/>
  <c r="U550" i="1"/>
  <c r="W550" i="1" s="1"/>
  <c r="T537" i="1"/>
  <c r="U537" i="1" s="1"/>
  <c r="W537" i="1" s="1"/>
  <c r="T508" i="1"/>
  <c r="U508" i="1" s="1"/>
  <c r="W508" i="1" s="1"/>
  <c r="S496" i="1"/>
  <c r="U482" i="1"/>
  <c r="W482" i="1" s="1"/>
  <c r="M470" i="1"/>
  <c r="O470" i="1"/>
  <c r="T470" i="1" s="1"/>
  <c r="T462" i="1"/>
  <c r="U462" i="1" s="1"/>
  <c r="W462" i="1" s="1"/>
  <c r="O441" i="1"/>
  <c r="T441" i="1" s="1"/>
  <c r="U441" i="1" s="1"/>
  <c r="W441" i="1" s="1"/>
  <c r="R441" i="1"/>
  <c r="R443" i="1" s="1"/>
  <c r="M404" i="1"/>
  <c r="O404" i="1"/>
  <c r="T404" i="1" s="1"/>
  <c r="R404" i="1"/>
  <c r="M366" i="1"/>
  <c r="U331" i="1"/>
  <c r="W331" i="1" s="1"/>
  <c r="O315" i="1"/>
  <c r="T307" i="1"/>
  <c r="M300" i="1"/>
  <c r="U253" i="1"/>
  <c r="T259" i="1"/>
  <c r="U200" i="1"/>
  <c r="M202" i="1"/>
  <c r="M193" i="1"/>
  <c r="R193" i="1"/>
  <c r="S204" i="1"/>
  <c r="U120" i="1"/>
  <c r="W97" i="1"/>
  <c r="M38" i="1"/>
  <c r="M46" i="1" s="1"/>
  <c r="G46" i="1"/>
  <c r="O38" i="1"/>
  <c r="R38" i="1"/>
  <c r="R46" i="1" s="1"/>
  <c r="M514" i="1"/>
  <c r="U514" i="1" s="1"/>
  <c r="W514" i="1" s="1"/>
  <c r="O492" i="1"/>
  <c r="O468" i="1"/>
  <c r="T468" i="1" s="1"/>
  <c r="U468" i="1" s="1"/>
  <c r="W468" i="1" s="1"/>
  <c r="M460" i="1"/>
  <c r="M368" i="1"/>
  <c r="M364" i="1"/>
  <c r="R364" i="1"/>
  <c r="T364" i="1" s="1"/>
  <c r="U337" i="1"/>
  <c r="W337" i="1" s="1"/>
  <c r="R315" i="1"/>
  <c r="U168" i="1"/>
  <c r="W168" i="1" s="1"/>
  <c r="M153" i="1"/>
  <c r="R122" i="1"/>
  <c r="T113" i="1"/>
  <c r="U74" i="1"/>
  <c r="M82" i="1"/>
  <c r="M29" i="1"/>
  <c r="U7" i="1"/>
  <c r="W7" i="1" s="1"/>
  <c r="M494" i="1"/>
  <c r="T333" i="1"/>
  <c r="V317" i="1"/>
  <c r="T264" i="1"/>
  <c r="T268" i="1" s="1"/>
  <c r="O268" i="1"/>
  <c r="M251" i="1"/>
  <c r="U243" i="1"/>
  <c r="U191" i="1"/>
  <c r="W191" i="1" s="1"/>
  <c r="T183" i="1"/>
  <c r="T185" i="1" s="1"/>
  <c r="O185" i="1"/>
  <c r="W124" i="1"/>
  <c r="U113" i="1"/>
  <c r="W113" i="1" s="1"/>
  <c r="M90" i="1"/>
  <c r="U70" i="1"/>
  <c r="M72" i="1"/>
  <c r="U62" i="1"/>
  <c r="W62" i="1" s="1"/>
  <c r="V29" i="1"/>
  <c r="G346" i="1"/>
  <c r="M344" i="1"/>
  <c r="U333" i="1"/>
  <c r="W333" i="1" s="1"/>
  <c r="W325" i="1"/>
  <c r="U339" i="1"/>
  <c r="U247" i="1"/>
  <c r="W247" i="1" s="1"/>
  <c r="G233" i="1"/>
  <c r="W189" i="1"/>
  <c r="T166" i="1"/>
  <c r="T174" i="1"/>
  <c r="G153" i="1"/>
  <c r="U146" i="1"/>
  <c r="W146" i="1" s="1"/>
  <c r="T109" i="1"/>
  <c r="U109" i="1" s="1"/>
  <c r="W109" i="1" s="1"/>
  <c r="U53" i="1"/>
  <c r="W53" i="1" s="1"/>
  <c r="H204" i="1"/>
  <c r="R174" i="1"/>
  <c r="U151" i="1"/>
  <c r="W151" i="1" s="1"/>
  <c r="T144" i="1"/>
  <c r="U144" i="1" s="1"/>
  <c r="W144" i="1" s="1"/>
  <c r="S153" i="1"/>
  <c r="M132" i="1"/>
  <c r="O132" i="1"/>
  <c r="T132" i="1" s="1"/>
  <c r="R132" i="1"/>
  <c r="T118" i="1"/>
  <c r="T122" i="1" s="1"/>
  <c r="M55" i="1"/>
  <c r="R383" i="1"/>
  <c r="T383" i="1" s="1"/>
  <c r="U383" i="1" s="1"/>
  <c r="W383" i="1" s="1"/>
  <c r="M356" i="1"/>
  <c r="U356" i="1" s="1"/>
  <c r="W356" i="1" s="1"/>
  <c r="T335" i="1"/>
  <c r="T339" i="1" s="1"/>
  <c r="U329" i="1"/>
  <c r="W329" i="1" s="1"/>
  <c r="M339" i="1"/>
  <c r="T309" i="1"/>
  <c r="U281" i="1"/>
  <c r="W281" i="1" s="1"/>
  <c r="T283" i="1"/>
  <c r="T273" i="1"/>
  <c r="G195" i="1"/>
  <c r="M181" i="1"/>
  <c r="U177" i="1"/>
  <c r="V177" i="1"/>
  <c r="U118" i="1"/>
  <c r="W118" i="1" s="1"/>
  <c r="U99" i="1"/>
  <c r="W99" i="1" s="1"/>
  <c r="M105" i="1"/>
  <c r="M60" i="1"/>
  <c r="G68" i="1"/>
  <c r="R55" i="1"/>
  <c r="T49" i="1"/>
  <c r="W5" i="1"/>
  <c r="W29" i="1" s="1"/>
  <c r="O372" i="1"/>
  <c r="T350" i="1"/>
  <c r="U335" i="1"/>
  <c r="W335" i="1" s="1"/>
  <c r="T285" i="1"/>
  <c r="T289" i="1" s="1"/>
  <c r="R251" i="1"/>
  <c r="O195" i="1"/>
  <c r="T138" i="1"/>
  <c r="U138" i="1" s="1"/>
  <c r="W138" i="1" s="1"/>
  <c r="T111" i="1"/>
  <c r="M40" i="1"/>
  <c r="U40" i="1" s="1"/>
  <c r="W40" i="1" s="1"/>
  <c r="O40" i="1"/>
  <c r="T40" i="1" s="1"/>
  <c r="R40" i="1"/>
  <c r="M311" i="1"/>
  <c r="U311" i="1" s="1"/>
  <c r="W311" i="1" s="1"/>
  <c r="M309" i="1"/>
  <c r="U309" i="1" s="1"/>
  <c r="W309" i="1" s="1"/>
  <c r="M307" i="1"/>
  <c r="M287" i="1"/>
  <c r="U277" i="1"/>
  <c r="G259" i="1"/>
  <c r="S251" i="1"/>
  <c r="S317" i="1" s="1"/>
  <c r="O245" i="1"/>
  <c r="M183" i="1"/>
  <c r="M166" i="1"/>
  <c r="U166" i="1" s="1"/>
  <c r="W166" i="1" s="1"/>
  <c r="M160" i="1"/>
  <c r="G202" i="1"/>
  <c r="O339" i="1"/>
  <c r="O172" i="1"/>
  <c r="T172" i="1" s="1"/>
  <c r="U172" i="1" s="1"/>
  <c r="W172" i="1" s="1"/>
  <c r="O149" i="1"/>
  <c r="T149" i="1" s="1"/>
  <c r="U149" i="1" s="1"/>
  <c r="W149" i="1" s="1"/>
  <c r="R126" i="1"/>
  <c r="O122" i="1"/>
  <c r="R66" i="1"/>
  <c r="T66" i="1" s="1"/>
  <c r="U66" i="1" s="1"/>
  <c r="W66" i="1" s="1"/>
  <c r="R298" i="1"/>
  <c r="R300" i="1" s="1"/>
  <c r="R229" i="1"/>
  <c r="R151" i="1"/>
  <c r="T151" i="1" s="1"/>
  <c r="R138" i="1"/>
  <c r="O136" i="1"/>
  <c r="T136" i="1" s="1"/>
  <c r="U136" i="1" s="1"/>
  <c r="W136" i="1" s="1"/>
  <c r="O126" i="1"/>
  <c r="M93" i="1"/>
  <c r="R88" i="1"/>
  <c r="R80" i="1"/>
  <c r="R82" i="1" s="1"/>
  <c r="O298" i="1"/>
  <c r="O289" i="1"/>
  <c r="O229" i="1"/>
  <c r="R223" i="1"/>
  <c r="G216" i="1"/>
  <c r="M122" i="1"/>
  <c r="G29" i="1"/>
  <c r="G315" i="1"/>
  <c r="G317" i="1" s="1"/>
  <c r="T5" i="4" l="1"/>
  <c r="O41" i="4"/>
  <c r="U89" i="4"/>
  <c r="W89" i="4" s="1"/>
  <c r="M150" i="4"/>
  <c r="M153" i="4" s="1"/>
  <c r="O150" i="4"/>
  <c r="O153" i="4" s="1"/>
  <c r="T136" i="4"/>
  <c r="T150" i="4" s="1"/>
  <c r="O82" i="4"/>
  <c r="T50" i="4"/>
  <c r="O127" i="4"/>
  <c r="U127" i="4"/>
  <c r="W87" i="4"/>
  <c r="W127" i="4" s="1"/>
  <c r="T7" i="3"/>
  <c r="O31" i="3"/>
  <c r="W5" i="3"/>
  <c r="O190" i="2"/>
  <c r="T91" i="2"/>
  <c r="W33" i="2"/>
  <c r="W558" i="1"/>
  <c r="R90" i="1"/>
  <c r="T88" i="1"/>
  <c r="W339" i="1"/>
  <c r="U364" i="1"/>
  <c r="W364" i="1" s="1"/>
  <c r="O46" i="1"/>
  <c r="T38" i="1"/>
  <c r="T46" i="1" s="1"/>
  <c r="U404" i="1"/>
  <c r="W404" i="1" s="1"/>
  <c r="U478" i="1"/>
  <c r="W478" i="1" s="1"/>
  <c r="U412" i="1"/>
  <c r="W412" i="1" s="1"/>
  <c r="U408" i="1"/>
  <c r="W408" i="1" s="1"/>
  <c r="M625" i="1"/>
  <c r="M647" i="1" s="1"/>
  <c r="U615" i="1"/>
  <c r="W615" i="1" s="1"/>
  <c r="U160" i="1"/>
  <c r="V160" i="1"/>
  <c r="V174" i="1" s="1"/>
  <c r="V204" i="1" s="1"/>
  <c r="V651" i="1" s="1"/>
  <c r="M174" i="1"/>
  <c r="U273" i="1"/>
  <c r="T275" i="1"/>
  <c r="U72" i="1"/>
  <c r="W70" i="1"/>
  <c r="W72" i="1" s="1"/>
  <c r="M496" i="1"/>
  <c r="U494" i="1"/>
  <c r="U122" i="1"/>
  <c r="W120" i="1"/>
  <c r="W122" i="1" s="1"/>
  <c r="R496" i="1"/>
  <c r="U93" i="1"/>
  <c r="M95" i="1"/>
  <c r="U183" i="1"/>
  <c r="M185" i="1"/>
  <c r="U29" i="1"/>
  <c r="O174" i="1"/>
  <c r="O204" i="1" s="1"/>
  <c r="W243" i="1"/>
  <c r="R366" i="1"/>
  <c r="R195" i="1"/>
  <c r="R204" i="1" s="1"/>
  <c r="T193" i="1"/>
  <c r="T195" i="1" s="1"/>
  <c r="T315" i="1"/>
  <c r="O389" i="1"/>
  <c r="T480" i="1"/>
  <c r="U480" i="1" s="1"/>
  <c r="W480" i="1" s="1"/>
  <c r="T504" i="1"/>
  <c r="T506" i="1" s="1"/>
  <c r="O506" i="1"/>
  <c r="T387" i="1"/>
  <c r="U285" i="1"/>
  <c r="W285" i="1" s="1"/>
  <c r="W589" i="1"/>
  <c r="R387" i="1"/>
  <c r="R389" i="1" s="1"/>
  <c r="U307" i="1"/>
  <c r="M315" i="1"/>
  <c r="O568" i="1"/>
  <c r="T560" i="1"/>
  <c r="W398" i="1"/>
  <c r="T126" i="1"/>
  <c r="O153" i="1"/>
  <c r="R153" i="1"/>
  <c r="T245" i="1"/>
  <c r="O251" i="1"/>
  <c r="T55" i="1"/>
  <c r="U49" i="1"/>
  <c r="U344" i="1"/>
  <c r="M346" i="1"/>
  <c r="R68" i="1"/>
  <c r="U368" i="1"/>
  <c r="M372" i="1"/>
  <c r="U38" i="1"/>
  <c r="W38" i="1" s="1"/>
  <c r="U193" i="1"/>
  <c r="W193" i="1" s="1"/>
  <c r="M195" i="1"/>
  <c r="O317" i="1"/>
  <c r="U523" i="1"/>
  <c r="M268" i="1"/>
  <c r="U262" i="1"/>
  <c r="U422" i="1"/>
  <c r="W422" i="1" s="1"/>
  <c r="U504" i="1"/>
  <c r="W504" i="1" s="1"/>
  <c r="W34" i="1"/>
  <c r="U46" i="1"/>
  <c r="R231" i="1"/>
  <c r="R233" i="1" s="1"/>
  <c r="T223" i="1"/>
  <c r="W195" i="1"/>
  <c r="M472" i="1"/>
  <c r="U460" i="1"/>
  <c r="T68" i="1"/>
  <c r="O434" i="1"/>
  <c r="O625" i="1"/>
  <c r="T623" i="1"/>
  <c r="M506" i="1"/>
  <c r="R591" i="1"/>
  <c r="R631" i="1"/>
  <c r="R647" i="1" s="1"/>
  <c r="R651" i="1" s="1"/>
  <c r="T629" i="1"/>
  <c r="O443" i="1"/>
  <c r="T439" i="1"/>
  <c r="T443" i="1" s="1"/>
  <c r="T570" i="1"/>
  <c r="U570" i="1" s="1"/>
  <c r="W570" i="1" s="1"/>
  <c r="U506" i="1"/>
  <c r="W502" i="1"/>
  <c r="W506" i="1" s="1"/>
  <c r="M525" i="1"/>
  <c r="U181" i="1"/>
  <c r="W177" i="1"/>
  <c r="W181" i="1" s="1"/>
  <c r="W74" i="1"/>
  <c r="U264" i="1"/>
  <c r="W264" i="1" s="1"/>
  <c r="T80" i="1"/>
  <c r="T453" i="1"/>
  <c r="T455" i="1" s="1"/>
  <c r="O455" i="1"/>
  <c r="O451" i="1"/>
  <c r="T445" i="1"/>
  <c r="T451" i="1" s="1"/>
  <c r="W277" i="1"/>
  <c r="W283" i="1" s="1"/>
  <c r="U283" i="1"/>
  <c r="U60" i="1"/>
  <c r="M68" i="1"/>
  <c r="M204" i="1" s="1"/>
  <c r="U132" i="1"/>
  <c r="W132" i="1" s="1"/>
  <c r="R317" i="1"/>
  <c r="T492" i="1"/>
  <c r="O496" i="1"/>
  <c r="W105" i="1"/>
  <c r="U470" i="1"/>
  <c r="W470" i="1" s="1"/>
  <c r="T410" i="1"/>
  <c r="T566" i="1"/>
  <c r="U566" i="1" s="1"/>
  <c r="W566" i="1" s="1"/>
  <c r="G389" i="1"/>
  <c r="G651" i="1" s="1"/>
  <c r="O472" i="1"/>
  <c r="M387" i="1"/>
  <c r="M389" i="1" s="1"/>
  <c r="M451" i="1"/>
  <c r="U445" i="1"/>
  <c r="U216" i="1"/>
  <c r="W208" i="1"/>
  <c r="W216" i="1" s="1"/>
  <c r="U583" i="1"/>
  <c r="W583" i="1" s="1"/>
  <c r="W527" i="1"/>
  <c r="W541" i="1" s="1"/>
  <c r="U541" i="1"/>
  <c r="O591" i="1"/>
  <c r="T229" i="1"/>
  <c r="U229" i="1" s="1"/>
  <c r="W229" i="1" s="1"/>
  <c r="O231" i="1"/>
  <c r="O233" i="1" s="1"/>
  <c r="U202" i="1"/>
  <c r="W200" i="1"/>
  <c r="W202" i="1" s="1"/>
  <c r="T472" i="1"/>
  <c r="U387" i="1"/>
  <c r="W377" i="1"/>
  <c r="W387" i="1" s="1"/>
  <c r="T298" i="1"/>
  <c r="O300" i="1"/>
  <c r="G204" i="1"/>
  <c r="U287" i="1"/>
  <c r="M289" i="1"/>
  <c r="U350" i="1"/>
  <c r="T366" i="1"/>
  <c r="U105" i="1"/>
  <c r="W253" i="1"/>
  <c r="W259" i="1" s="1"/>
  <c r="U259" i="1"/>
  <c r="U410" i="1"/>
  <c r="W410" i="1" s="1"/>
  <c r="U453" i="1"/>
  <c r="M455" i="1"/>
  <c r="M434" i="1"/>
  <c r="U439" i="1"/>
  <c r="M443" i="1"/>
  <c r="T402" i="1"/>
  <c r="U427" i="1"/>
  <c r="W427" i="1" s="1"/>
  <c r="U593" i="1"/>
  <c r="M595" i="1"/>
  <c r="U552" i="1"/>
  <c r="T541" i="1"/>
  <c r="U692" i="1"/>
  <c r="W658" i="1"/>
  <c r="W692" i="1" s="1"/>
  <c r="W605" i="1"/>
  <c r="U136" i="4" l="1"/>
  <c r="T82" i="4"/>
  <c r="T153" i="4" s="1"/>
  <c r="U50" i="4"/>
  <c r="T41" i="4"/>
  <c r="U5" i="4"/>
  <c r="U7" i="3"/>
  <c r="T31" i="3"/>
  <c r="U91" i="2"/>
  <c r="T190" i="2"/>
  <c r="U55" i="1"/>
  <c r="W49" i="1"/>
  <c r="W55" i="1" s="1"/>
  <c r="U591" i="1"/>
  <c r="U289" i="1"/>
  <c r="W287" i="1"/>
  <c r="W289" i="1" s="1"/>
  <c r="W60" i="1"/>
  <c r="W68" i="1" s="1"/>
  <c r="U68" i="1"/>
  <c r="U623" i="1"/>
  <c r="T625" i="1"/>
  <c r="T231" i="1"/>
  <c r="T233" i="1" s="1"/>
  <c r="U223" i="1"/>
  <c r="U268" i="1"/>
  <c r="W262" i="1"/>
  <c r="W268" i="1" s="1"/>
  <c r="T568" i="1"/>
  <c r="U560" i="1"/>
  <c r="T389" i="1"/>
  <c r="W593" i="1"/>
  <c r="W595" i="1" s="1"/>
  <c r="U595" i="1"/>
  <c r="U80" i="1"/>
  <c r="T82" i="1"/>
  <c r="T434" i="1"/>
  <c r="O647" i="1"/>
  <c r="O651" i="1" s="1"/>
  <c r="U372" i="1"/>
  <c r="U389" i="1" s="1"/>
  <c r="W368" i="1"/>
  <c r="W372" i="1" s="1"/>
  <c r="W389" i="1" s="1"/>
  <c r="T251" i="1"/>
  <c r="U245" i="1"/>
  <c r="W93" i="1"/>
  <c r="W95" i="1" s="1"/>
  <c r="U95" i="1"/>
  <c r="T90" i="1"/>
  <c r="U88" i="1"/>
  <c r="U185" i="1"/>
  <c r="W183" i="1"/>
  <c r="W185" i="1" s="1"/>
  <c r="T300" i="1"/>
  <c r="U298" i="1"/>
  <c r="W445" i="1"/>
  <c r="W451" i="1" s="1"/>
  <c r="U451" i="1"/>
  <c r="M317" i="1"/>
  <c r="M651" i="1" s="1"/>
  <c r="U275" i="1"/>
  <c r="W273" i="1"/>
  <c r="W275" i="1" s="1"/>
  <c r="U455" i="1"/>
  <c r="W453" i="1"/>
  <c r="W455" i="1" s="1"/>
  <c r="T631" i="1"/>
  <c r="U629" i="1"/>
  <c r="T591" i="1"/>
  <c r="W523" i="1"/>
  <c r="W525" i="1" s="1"/>
  <c r="U525" i="1"/>
  <c r="W307" i="1"/>
  <c r="W315" i="1" s="1"/>
  <c r="U315" i="1"/>
  <c r="W439" i="1"/>
  <c r="W443" i="1" s="1"/>
  <c r="U443" i="1"/>
  <c r="T496" i="1"/>
  <c r="U492" i="1"/>
  <c r="W492" i="1" s="1"/>
  <c r="U346" i="1"/>
  <c r="W344" i="1"/>
  <c r="W346" i="1" s="1"/>
  <c r="T153" i="1"/>
  <c r="T204" i="1" s="1"/>
  <c r="U126" i="1"/>
  <c r="U554" i="1"/>
  <c r="W552" i="1"/>
  <c r="W554" i="1" s="1"/>
  <c r="W350" i="1"/>
  <c r="W366" i="1" s="1"/>
  <c r="U366" i="1"/>
  <c r="W460" i="1"/>
  <c r="W472" i="1" s="1"/>
  <c r="U472" i="1"/>
  <c r="W46" i="1"/>
  <c r="U195" i="1"/>
  <c r="U402" i="1"/>
  <c r="W591" i="1"/>
  <c r="T317" i="1"/>
  <c r="W494" i="1"/>
  <c r="W496" i="1" s="1"/>
  <c r="W160" i="1"/>
  <c r="W174" i="1" s="1"/>
  <c r="U174" i="1"/>
  <c r="U41" i="4" l="1"/>
  <c r="W5" i="4"/>
  <c r="W41" i="4" s="1"/>
  <c r="W50" i="4"/>
  <c r="W82" i="4" s="1"/>
  <c r="U82" i="4"/>
  <c r="W136" i="4"/>
  <c r="W150" i="4" s="1"/>
  <c r="W153" i="4" s="1"/>
  <c r="U150" i="4"/>
  <c r="U153" i="4" s="1"/>
  <c r="W7" i="3"/>
  <c r="W31" i="3" s="1"/>
  <c r="U31" i="3"/>
  <c r="W91" i="2"/>
  <c r="W190" i="2" s="1"/>
  <c r="U190" i="2"/>
  <c r="U496" i="1"/>
  <c r="U90" i="1"/>
  <c r="W88" i="1"/>
  <c r="W90" i="1" s="1"/>
  <c r="W629" i="1"/>
  <c r="W631" i="1" s="1"/>
  <c r="W647" i="1" s="1"/>
  <c r="U631" i="1"/>
  <c r="U647" i="1" s="1"/>
  <c r="U625" i="1"/>
  <c r="W623" i="1"/>
  <c r="W625" i="1" s="1"/>
  <c r="T647" i="1"/>
  <c r="T651" i="1" s="1"/>
  <c r="W560" i="1"/>
  <c r="W568" i="1" s="1"/>
  <c r="U568" i="1"/>
  <c r="W402" i="1"/>
  <c r="W434" i="1" s="1"/>
  <c r="U434" i="1"/>
  <c r="W126" i="1"/>
  <c r="W153" i="1" s="1"/>
  <c r="W204" i="1" s="1"/>
  <c r="U153" i="1"/>
  <c r="U204" i="1" s="1"/>
  <c r="W298" i="1"/>
  <c r="W300" i="1" s="1"/>
  <c r="W317" i="1" s="1"/>
  <c r="U300" i="1"/>
  <c r="U317" i="1" s="1"/>
  <c r="W245" i="1"/>
  <c r="W251" i="1" s="1"/>
  <c r="U251" i="1"/>
  <c r="W80" i="1"/>
  <c r="W82" i="1" s="1"/>
  <c r="U82" i="1"/>
  <c r="W223" i="1"/>
  <c r="W231" i="1" s="1"/>
  <c r="W233" i="1" s="1"/>
  <c r="U231" i="1"/>
  <c r="U233" i="1" s="1"/>
  <c r="U651" i="1" l="1"/>
  <c r="W651" i="1"/>
  <c r="W695" i="1" s="1"/>
</calcChain>
</file>

<file path=xl/sharedStrings.xml><?xml version="1.0" encoding="utf-8"?>
<sst xmlns="http://schemas.openxmlformats.org/spreadsheetml/2006/main" count="2036" uniqueCount="607">
  <si>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</si>
  <si>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</si>
  <si>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</si>
  <si>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</si>
  <si>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</si>
  <si>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</si>
  <si>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</si>
  <si>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</si>
  <si>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</si>
  <si>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</si>
  <si>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</si>
  <si>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</si>
  <si>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</si>
  <si>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</si>
  <si>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</si>
  <si>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</si>
  <si>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</si>
  <si>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</si>
  <si>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</si>
  <si>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</si>
  <si>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</si>
  <si>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</si>
  <si>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</si>
  <si>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</si>
  <si>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</si>
  <si>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</si>
  <si>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</si>
  <si>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</si>
  <si>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</si>
  <si>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</si>
  <si>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</si>
  <si>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</si>
  <si>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</si>
  <si>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</si>
  <si>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</si>
  <si>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</si>
  <si>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</si>
  <si>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</si>
  <si>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</si>
  <si>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</si>
  <si>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</si>
  <si>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</si>
  <si>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</si>
  <si>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</si>
  <si>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</si>
  <si>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</si>
  <si>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</si>
  <si>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</si>
  <si>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</si>
  <si>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</si>
  <si>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</si>
  <si>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</si>
  <si>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</si>
  <si>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</si>
  <si>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</si>
  <si>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</si>
  <si>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</si>
  <si>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</si>
  <si>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</si>
  <si>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</si>
  <si>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</si>
  <si>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</si>
  <si>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</si>
  <si>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</si>
  <si>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</si>
  <si>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</si>
  <si>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</si>
  <si>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</si>
  <si>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</si>
  <si>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</si>
  <si>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</si>
  <si>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</si>
  <si>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</si>
  <si>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</si>
  <si>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</si>
  <si>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</si>
  <si>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</si>
  <si>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</si>
  <si>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</si>
  <si>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</si>
  <si>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</si>
  <si>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</si>
  <si>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</si>
  <si>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</si>
  <si>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</si>
  <si>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</si>
  <si>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</si>
  <si>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</si>
  <si>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</si>
  <si>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</si>
  <si>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</si>
  <si>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</si>
  <si>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</si>
  <si>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</si>
  <si>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</si>
  <si>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</si>
  <si>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</si>
  <si>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</si>
  <si>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</si>
  <si>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</si>
  <si>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</si>
  <si>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</si>
  <si>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</si>
  <si>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</si>
  <si>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</si>
  <si>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</si>
  <si>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</si>
  <si>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</si>
  <si>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</si>
  <si>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</si>
  <si>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</si>
  <si>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</si>
  <si>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</si>
  <si>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</si>
  <si>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</si>
  <si>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</si>
  <si>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</si>
  <si>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</si>
  <si>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</si>
  <si>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</si>
  <si>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</si>
  <si>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</si>
  <si>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</si>
  <si>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</si>
  <si>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</si>
  <si>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</si>
  <si>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</si>
  <si>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</si>
  <si>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</si>
  <si>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</si>
  <si>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</si>
  <si>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</si>
  <si>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</si>
  <si>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</si>
  <si>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</si>
  <si>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</si>
  <si>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</si>
  <si>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</si>
  <si>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</si>
  <si>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</si>
  <si>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</si>
  <si>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</si>
  <si>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</si>
  <si>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</si>
  <si>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</si>
  <si>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</si>
  <si>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</si>
  <si>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</si>
  <si>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</si>
  <si>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</si>
  <si>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</si>
  <si>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</si>
  <si>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</si>
  <si>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</si>
  <si>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</si>
  <si>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</si>
  <si>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</si>
  <si>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</si>
  <si>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</si>
  <si>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</si>
  <si>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</si>
  <si>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</si>
  <si>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</si>
  <si>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</si>
  <si>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</si>
  <si>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</si>
  <si>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</si>
  <si>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</si>
  <si>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</si>
  <si>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</si>
  <si>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</si>
  <si>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</si>
  <si>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</si>
  <si>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</si>
  <si>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OSWALDO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</si>
  <si>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</si>
  <si>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</si>
  <si>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</si>
  <si>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</si>
  <si>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</si>
  <si>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</si>
  <si>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</si>
  <si>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</si>
  <si>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</si>
  <si>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</si>
  <si>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</si>
  <si>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</si>
  <si>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</si>
  <si>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</si>
  <si>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</si>
  <si>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</si>
  <si>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</si>
  <si>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</si>
  <si>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</si>
  <si>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</si>
  <si>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</si>
  <si>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</si>
  <si>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</si>
  <si>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</si>
  <si>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</si>
  <si>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</si>
  <si>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</si>
  <si>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</si>
  <si>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</si>
  <si>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SALAZAR VAZQUEZ IRMA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</si>
  <si>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</si>
  <si>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</si>
  <si>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</si>
  <si>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</si>
  <si>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</si>
  <si>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</si>
  <si>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</si>
  <si>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</si>
  <si>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</si>
  <si>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</si>
  <si>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</si>
  <si>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</si>
  <si>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</si>
  <si>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</si>
  <si>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</si>
  <si>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</si>
  <si>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</si>
  <si>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</si>
  <si>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</si>
  <si>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</si>
  <si>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</si>
  <si>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</si>
  <si>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</si>
  <si>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</si>
  <si>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</si>
  <si>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</si>
  <si>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</si>
  <si>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</si>
  <si>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</si>
  <si>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</si>
  <si>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</si>
  <si>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 xml:space="preserve">MARTINEZ GARCIA MA. ANTONIA </t>
  </si>
  <si>
    <t>AUX. ADMINISTRATIVO(PERMISO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</si>
  <si>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</si>
  <si>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</si>
  <si>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</si>
  <si>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</si>
  <si>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</si>
  <si>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</si>
  <si>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</si>
  <si>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</si>
  <si>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</si>
  <si>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</si>
  <si>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</si>
  <si>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</si>
  <si>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</si>
  <si>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</si>
  <si>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</si>
  <si>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</si>
  <si>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</si>
  <si>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</si>
  <si>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</si>
  <si>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</si>
  <si>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</si>
  <si>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</si>
  <si>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</si>
  <si>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</si>
  <si>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</si>
  <si>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</si>
  <si>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</si>
  <si>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</si>
  <si>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</si>
  <si>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</si>
  <si>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</si>
  <si>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</si>
  <si>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</si>
  <si>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</si>
  <si>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</si>
  <si>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</si>
  <si>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</si>
  <si>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</si>
  <si>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</si>
  <si>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</si>
  <si>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</si>
  <si>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</si>
  <si>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</si>
  <si>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</si>
  <si>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</si>
  <si>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</si>
  <si>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</si>
  <si>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</si>
  <si>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</si>
  <si>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</si>
  <si>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</si>
  <si>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</si>
  <si>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</si>
  <si>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</si>
  <si>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</si>
  <si>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</si>
  <si>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</si>
  <si>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</si>
  <si>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</si>
  <si>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</si>
  <si>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</si>
  <si>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</si>
  <si>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</si>
  <si>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</si>
  <si>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>SUB-DIRECTOR (PERMISO)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</si>
  <si>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</si>
  <si>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</si>
  <si>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</si>
  <si>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</si>
  <si>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</si>
  <si>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</si>
  <si>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</si>
  <si>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</si>
  <si>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</si>
  <si>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MEZA BARAJAS ALEJANDRO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</si>
  <si>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</si>
  <si>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</si>
  <si>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</si>
  <si>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</si>
  <si>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</si>
  <si>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</si>
  <si>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</si>
  <si>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</si>
  <si>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</si>
  <si>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</si>
  <si>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</si>
  <si>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</si>
  <si>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</si>
  <si>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</si>
  <si>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</si>
  <si>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</si>
  <si>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</si>
  <si>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</si>
  <si>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</si>
  <si>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</si>
  <si>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</si>
  <si>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</si>
  <si>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</si>
  <si>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</si>
  <si>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</si>
  <si>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</si>
  <si>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</si>
  <si>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</si>
  <si>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</si>
  <si>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SILVA MACIAS BERTHA ALICIA(PERMISO)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</si>
  <si>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</si>
  <si>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</si>
  <si>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</si>
  <si>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</si>
  <si>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</si>
  <si>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</si>
  <si>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</si>
  <si>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</si>
  <si>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</si>
  <si>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</si>
  <si>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</si>
  <si>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</si>
  <si>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</si>
  <si>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</si>
  <si>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</si>
  <si>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</si>
  <si>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</si>
  <si>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</si>
  <si>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</si>
  <si>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</si>
  <si>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</si>
  <si>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</si>
  <si>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</si>
  <si>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</si>
  <si>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</si>
  <si>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</si>
  <si>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</si>
  <si>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</si>
  <si>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</si>
  <si>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</si>
  <si>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</si>
  <si>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</si>
  <si>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</si>
  <si>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</si>
  <si>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</si>
  <si>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VILLAGRANA SANCHEZ ADRIANA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</si>
  <si>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</si>
  <si>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</si>
  <si>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</si>
  <si>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</si>
  <si>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</si>
  <si>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</si>
  <si>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</si>
  <si>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</si>
  <si>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</si>
  <si>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</si>
  <si>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</si>
  <si>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</si>
  <si>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</si>
  <si>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</si>
  <si>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</si>
  <si>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</si>
  <si>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</si>
  <si>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</si>
  <si>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</si>
  <si>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</si>
  <si>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</si>
  <si>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</si>
  <si>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</si>
  <si>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</si>
  <si>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</si>
  <si>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</si>
  <si>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</si>
  <si>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</si>
  <si>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</si>
  <si>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</si>
  <si>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</si>
  <si>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</si>
  <si>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</si>
  <si>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</si>
  <si>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</si>
  <si>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</si>
  <si>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</si>
  <si>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</si>
  <si>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</si>
  <si>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</si>
  <si>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</si>
  <si>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</si>
  <si>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</si>
  <si>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</si>
  <si>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</si>
  <si>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</si>
  <si>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GARCIA SANCHEZ JORGE</t>
  </si>
  <si>
    <t xml:space="preserve">CUBRE  VACACIONES </t>
  </si>
  <si>
    <t>HERNANDEZ GARCIA HECTOR FABIAN</t>
  </si>
  <si>
    <t>RODRIGUEZ MARTINEZ GILBERTO</t>
  </si>
  <si>
    <t>LOPEZ MEJIA HILDA</t>
  </si>
  <si>
    <t>PARTIDA MORENO EFRAIN</t>
  </si>
  <si>
    <t>CUBRE VACACIONES</t>
  </si>
  <si>
    <t>VALENCIA VERGARA FRANCISCO</t>
  </si>
  <si>
    <t>CUBRE INCAPACIDAD</t>
  </si>
  <si>
    <t>VARGAS SERRANO SILVIA</t>
  </si>
  <si>
    <t>CUBRE PERMISO</t>
  </si>
  <si>
    <t>SOTO RODRIGUEZ ROBERTO</t>
  </si>
  <si>
    <t>RIVERA VALENCIA JOSE MANUEL</t>
  </si>
  <si>
    <t>AYUDANTE MECANICO</t>
  </si>
  <si>
    <t>RIVERA MENDEZ HECTOR</t>
  </si>
  <si>
    <t>AYUDANTE DE MAQUINARIA</t>
  </si>
  <si>
    <t>ANSUREZ FIGUEROA ANTUAN ALAN</t>
  </si>
  <si>
    <t>RANGEL MUNGUIA J. GUADALUPE</t>
  </si>
  <si>
    <t>EVANGELISTA CHAVEZ ADOLFO</t>
  </si>
  <si>
    <t>PIZANO VAZQUEZ ALEJANDRO</t>
  </si>
  <si>
    <t>MARTINEZ ARELLANO JOSE DE JESUS</t>
  </si>
  <si>
    <t>LLAMAS GUERRERO ALDO FABIAN</t>
  </si>
  <si>
    <t>SUAREZ ARANDA RAUL</t>
  </si>
  <si>
    <t>MEDRANO CLAUSTRO ALEJANDRO CRUZ</t>
  </si>
  <si>
    <t>FLORES LUPERCIO ARTURO</t>
  </si>
  <si>
    <t>SALINAS AGUILAR USVALDO</t>
  </si>
  <si>
    <t>AYUDANTE DE ALBAÑIL</t>
  </si>
  <si>
    <t>SANCHEZ GARCIA SERGIO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</si>
  <si>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</si>
  <si>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</si>
  <si>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</si>
  <si>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</si>
  <si>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</si>
  <si>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</si>
  <si>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</si>
  <si>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</si>
  <si>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VAZQUEZ FLORES ADELAIDA</t>
  </si>
  <si>
    <t>INTENDENTE</t>
  </si>
  <si>
    <t>CORTES AGUILAR MARIA DEL ROSARIO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</si>
  <si>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</si>
  <si>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</si>
  <si>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</si>
  <si>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</si>
  <si>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</si>
  <si>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</si>
  <si>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</si>
  <si>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MUNGUIA SANCHEZ EMMANUEL</t>
  </si>
  <si>
    <t>MORENO CUEVAS JULIO CESAR</t>
  </si>
  <si>
    <t>PEREZ GARCIA JOSE</t>
  </si>
  <si>
    <t>BARAJAS LICEA ANTONIO</t>
  </si>
  <si>
    <t>ARIAS UREÑA ABEL</t>
  </si>
  <si>
    <t>AGUILAR RODRIGUEZ RAUL</t>
  </si>
  <si>
    <t>AYUDANTE SER GRALES</t>
  </si>
  <si>
    <t>CORDOVA CORTEZ JORGE ALBERTO</t>
  </si>
  <si>
    <t>ANGUIANO MONTES DE OCA MIGUEL ANGEL</t>
  </si>
  <si>
    <t>BARAJAS FLORES J GUADALUPE</t>
  </si>
  <si>
    <t>AYUDANTE PARQUES Y JARDINES</t>
  </si>
  <si>
    <t>CARDENAS PULIDO LUIS(PERMISO)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</si>
  <si>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</si>
  <si>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</si>
  <si>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</si>
  <si>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</si>
  <si>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</si>
  <si>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</si>
  <si>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</si>
  <si>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</si>
  <si>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</si>
  <si>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</si>
  <si>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</si>
  <si>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</si>
  <si>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</si>
  <si>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</si>
  <si>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</si>
  <si>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ALMANZAR MORFIN JESUS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</si>
  <si>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</si>
  <si>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</si>
  <si>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</si>
  <si>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</si>
  <si>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</si>
  <si>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</si>
  <si>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</si>
  <si>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</si>
  <si>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</si>
  <si>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</si>
  <si>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</si>
  <si>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</si>
  <si>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</si>
  <si>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</si>
  <si>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</si>
  <si>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</si>
  <si>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</si>
  <si>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</si>
  <si>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</si>
  <si>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</si>
  <si>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GUERRERO GOMEZ ALBERTO</t>
  </si>
  <si>
    <t>PROMOTOR DE CULTURA</t>
  </si>
  <si>
    <t>REBOLLEDO MARQUEZ MIGUEL ANGEL</t>
  </si>
  <si>
    <t>TORRES SERRANO ALDO ALEJANDRO</t>
  </si>
  <si>
    <t>SUB-DIRECTOR AGUA POTABLE</t>
  </si>
  <si>
    <t>MORFIN ALVAREZ JUAN MANUEL</t>
  </si>
  <si>
    <t>UNIDAD DE TRANSPARENCIA</t>
  </si>
  <si>
    <t>CONTRERAS RODRIGUEZ JOSE ANTONIO</t>
  </si>
  <si>
    <t>JIMENEZ LARA SAUL</t>
  </si>
  <si>
    <t>ENC DE VALVULAS</t>
  </si>
  <si>
    <t>TORRES GONZALEZ LUIS ANGEL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</si>
  <si>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</si>
  <si>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</si>
  <si>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</si>
  <si>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</si>
  <si>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</si>
  <si>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</si>
  <si>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</si>
  <si>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</si>
  <si>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</si>
  <si>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</si>
  <si>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</si>
  <si>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</si>
  <si>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</si>
  <si>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</si>
  <si>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</si>
  <si>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</si>
  <si>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</si>
  <si>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</si>
  <si>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CESAR MISSAEL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</si>
  <si>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</si>
  <si>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</si>
  <si>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</si>
  <si>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</si>
  <si>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</si>
  <si>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</si>
  <si>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ARAIZA CHAVEZ ALVARO GIBRAN</t>
  </si>
  <si>
    <t>AUX DE OFICINA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</si>
  <si>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</si>
  <si>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</si>
  <si>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</si>
  <si>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</si>
  <si>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</si>
  <si>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</si>
  <si>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</si>
  <si>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</si>
  <si>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</si>
  <si>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</si>
  <si>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</si>
  <si>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</si>
  <si>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</si>
  <si>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</si>
  <si>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PROTECCCION CIVIL</t>
  </si>
  <si>
    <t>MEZA RAMOS ALDO URIEL</t>
  </si>
  <si>
    <t>OFICIAL</t>
  </si>
  <si>
    <t>VAZQUEZ BARAJAS CARLOS AARON</t>
  </si>
  <si>
    <t>MUNDO VERA RAUL</t>
  </si>
  <si>
    <t>GONZALEZ CEJA ADELA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</si>
  <si>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</si>
  <si>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</si>
  <si>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</si>
  <si>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</si>
  <si>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</si>
  <si>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</si>
  <si>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MORENO CONTRERAS JOSE LUIS(PERMISO)</t>
  </si>
  <si>
    <t>SUB-DIRECTOR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</si>
  <si>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</si>
  <si>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</si>
  <si>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</si>
  <si>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</si>
  <si>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</si>
  <si>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</si>
  <si>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</si>
  <si>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</si>
  <si>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</si>
  <si>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</si>
  <si>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</si>
  <si>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</si>
  <si>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</si>
  <si>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</si>
  <si>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</si>
  <si>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</si>
  <si>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</si>
  <si>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</si>
  <si>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</si>
  <si>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</si>
  <si>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OFICIAL D.A.R.E</t>
  </si>
  <si>
    <t>COMANDANTE EN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</si>
</sst>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1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32">
    <xf numFmtId="0" fontId="0" fillId="0" borderId="0" xfId="0"/>
    <xf numFmtId="0" fontId="2" fillId="0" borderId="0" xfId="1" applyFont="1" applyBorder="1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Border="1" applyAlignment="1"/>
    <xf numFmtId="164" fontId="2" fillId="0" borderId="0" xfId="1" applyNumberFormat="1" applyFont="1" applyBorder="1" applyAlignment="1"/>
    <xf numFmtId="0" fontId="2" fillId="0" borderId="0" xfId="1" applyFont="1" applyFill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165" fontId="2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wrapText="1"/>
    </xf>
    <xf numFmtId="0" fontId="5" fillId="0" borderId="5" xfId="1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4" fillId="0" borderId="6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4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right"/>
    </xf>
    <xf numFmtId="165" fontId="5" fillId="0" borderId="8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165" fontId="4" fillId="0" borderId="4" xfId="2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2" borderId="4" xfId="1" applyFont="1" applyFill="1" applyBorder="1"/>
    <xf numFmtId="0" fontId="4" fillId="3" borderId="4" xfId="1" applyFont="1" applyFill="1" applyBorder="1"/>
    <xf numFmtId="165" fontId="4" fillId="0" borderId="8" xfId="2" applyFont="1" applyBorder="1" applyAlignment="1">
      <alignment horizontal="center"/>
    </xf>
    <xf numFmtId="0" fontId="4" fillId="3" borderId="4" xfId="1" applyFont="1" applyFill="1" applyBorder="1" applyAlignment="1">
      <alignment wrapText="1"/>
    </xf>
    <xf numFmtId="165" fontId="4" fillId="0" borderId="8" xfId="2" applyFont="1" applyFill="1" applyBorder="1" applyAlignment="1">
      <alignment horizontal="center"/>
    </xf>
    <xf numFmtId="0" fontId="4" fillId="2" borderId="7" xfId="1" applyFont="1" applyFill="1" applyBorder="1" applyAlignment="1">
      <alignment wrapText="1"/>
    </xf>
    <xf numFmtId="0" fontId="4" fillId="0" borderId="7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8" xfId="2" applyFont="1" applyBorder="1" applyAlignment="1">
      <alignment horizontal="center"/>
    </xf>
    <xf numFmtId="165" fontId="3" fillId="0" borderId="8" xfId="2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165" fontId="3" fillId="0" borderId="8" xfId="2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0" fontId="3" fillId="0" borderId="7" xfId="1" applyFont="1" applyBorder="1"/>
    <xf numFmtId="0" fontId="2" fillId="0" borderId="5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5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4" fillId="2" borderId="7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wrapText="1"/>
    </xf>
    <xf numFmtId="165" fontId="4" fillId="0" borderId="4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65" fontId="5" fillId="5" borderId="8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5" borderId="4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5" borderId="7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0" fontId="4" fillId="5" borderId="4" xfId="1" applyFont="1" applyFill="1" applyBorder="1"/>
    <xf numFmtId="0" fontId="4" fillId="2" borderId="7" xfId="1" applyFont="1" applyFill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165" fontId="4" fillId="0" borderId="6" xfId="2" applyNumberFormat="1" applyFont="1" applyBorder="1" applyAlignment="1">
      <alignment horizontal="center"/>
    </xf>
    <xf numFmtId="0" fontId="4" fillId="0" borderId="4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5" borderId="35" xfId="1" applyFont="1" applyFill="1" applyBorder="1" applyAlignment="1">
      <alignment wrapText="1"/>
    </xf>
    <xf numFmtId="0" fontId="4" fillId="0" borderId="8" xfId="1" applyFont="1" applyBorder="1" applyAlignment="1">
      <alignment horizontal="right" wrapText="1"/>
    </xf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8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4" fillId="0" borderId="4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7" xfId="1" applyFont="1" applyFill="1" applyBorder="1"/>
    <xf numFmtId="0" fontId="3" fillId="0" borderId="30" xfId="1" applyFont="1" applyBorder="1" applyAlignment="1">
      <alignment horizontal="right"/>
    </xf>
    <xf numFmtId="0" fontId="4" fillId="0" borderId="4" xfId="1" applyFont="1" applyFill="1" applyBorder="1"/>
    <xf numFmtId="0" fontId="4" fillId="0" borderId="7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8" xfId="2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7" fillId="0" borderId="8" xfId="2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5" borderId="7" xfId="1" applyFont="1" applyFill="1" applyBorder="1"/>
    <xf numFmtId="0" fontId="4" fillId="0" borderId="7" xfId="1" applyFont="1" applyBorder="1"/>
    <xf numFmtId="165" fontId="4" fillId="2" borderId="8" xfId="2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8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7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0" fontId="3" fillId="0" borderId="0" xfId="1" applyFont="1" applyBorder="1"/>
    <xf numFmtId="0" fontId="5" fillId="2" borderId="8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7" xfId="2" applyNumberFormat="1" applyFont="1" applyBorder="1" applyAlignment="1">
      <alignment horizontal="center"/>
    </xf>
    <xf numFmtId="165" fontId="7" fillId="0" borderId="7" xfId="2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0" fontId="4" fillId="3" borderId="7" xfId="1" applyFont="1" applyFill="1" applyBorder="1"/>
    <xf numFmtId="0" fontId="3" fillId="0" borderId="0" xfId="1" applyFont="1" applyBorder="1" applyAlignment="1">
      <alignment horizontal="right"/>
    </xf>
    <xf numFmtId="165" fontId="4" fillId="0" borderId="7" xfId="2" applyFont="1" applyFill="1" applyBorder="1" applyAlignment="1">
      <alignment horizontal="center"/>
    </xf>
    <xf numFmtId="165" fontId="7" fillId="5" borderId="8" xfId="2" applyFont="1" applyFill="1" applyBorder="1" applyAlignment="1">
      <alignment horizontal="center"/>
    </xf>
    <xf numFmtId="165" fontId="7" fillId="5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5" borderId="7" xfId="1" applyFont="1" applyFill="1" applyBorder="1"/>
    <xf numFmtId="0" fontId="5" fillId="5" borderId="4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14" fillId="0" borderId="7" xfId="2" applyFont="1" applyBorder="1" applyAlignment="1">
      <alignment horizontal="center"/>
    </xf>
    <xf numFmtId="165" fontId="7" fillId="0" borderId="2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7" fillId="0" borderId="31" xfId="2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165" fontId="7" fillId="5" borderId="10" xfId="2" applyFont="1" applyFill="1" applyBorder="1" applyAlignment="1">
      <alignment horizontal="center"/>
    </xf>
    <xf numFmtId="165" fontId="7" fillId="5" borderId="7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7" xfId="1" applyFont="1" applyBorder="1" applyAlignment="1">
      <alignment horizontal="left"/>
    </xf>
    <xf numFmtId="0" fontId="4" fillId="2" borderId="7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 wrapText="1"/>
    </xf>
    <xf numFmtId="0" fontId="4" fillId="5" borderId="7" xfId="1" applyFont="1" applyFill="1" applyBorder="1" applyAlignment="1">
      <alignment horizontal="left" wrapText="1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5" xfId="1" applyFont="1" applyFill="1" applyBorder="1" applyAlignment="1">
      <alignment horizontal="center"/>
    </xf>
    <xf numFmtId="165" fontId="5" fillId="2" borderId="10" xfId="2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wrapText="1"/>
    </xf>
    <xf numFmtId="0" fontId="5" fillId="0" borderId="7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7" xfId="2" applyFont="1" applyFill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left"/>
    </xf>
    <xf numFmtId="0" fontId="5" fillId="0" borderId="0" xfId="1" applyFont="1" applyFill="1" applyAlignment="1">
      <alignment horizontal="right"/>
    </xf>
    <xf numFmtId="165" fontId="5" fillId="5" borderId="7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0" fontId="4" fillId="2" borderId="35" xfId="1" applyFont="1" applyFill="1" applyBorder="1"/>
    <xf numFmtId="0" fontId="4" fillId="5" borderId="7" xfId="1" applyFont="1" applyFill="1" applyBorder="1" applyAlignment="1">
      <alignment horizontal="right"/>
    </xf>
    <xf numFmtId="0" fontId="4" fillId="5" borderId="8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11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2" fillId="0" borderId="0" xfId="2" applyFont="1" applyBorder="1"/>
    <xf numFmtId="165" fontId="5" fillId="6" borderId="0" xfId="2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right"/>
    </xf>
    <xf numFmtId="0" fontId="4" fillId="0" borderId="8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/>
    <xf numFmtId="0" fontId="17" fillId="0" borderId="0" xfId="1" applyFont="1" applyBorder="1"/>
    <xf numFmtId="0" fontId="18" fillId="0" borderId="7" xfId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6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/>
    </xf>
    <xf numFmtId="0" fontId="18" fillId="7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wrapText="1"/>
    </xf>
    <xf numFmtId="0" fontId="18" fillId="7" borderId="1" xfId="1" applyFont="1" applyFill="1" applyBorder="1" applyAlignment="1">
      <alignment horizontal="center"/>
    </xf>
    <xf numFmtId="0" fontId="18" fillId="8" borderId="19" xfId="1" applyFont="1" applyFill="1" applyBorder="1" applyAlignment="1">
      <alignment horizontal="center"/>
    </xf>
    <xf numFmtId="0" fontId="20" fillId="7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/>
    <xf numFmtId="0" fontId="18" fillId="4" borderId="7" xfId="1" applyFont="1" applyFill="1" applyBorder="1" applyAlignment="1">
      <alignment horizontal="center"/>
    </xf>
    <xf numFmtId="0" fontId="18" fillId="4" borderId="37" xfId="1" applyFont="1" applyFill="1" applyBorder="1" applyAlignment="1">
      <alignment horizontal="center"/>
    </xf>
    <xf numFmtId="0" fontId="18" fillId="4" borderId="12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/>
    </xf>
    <xf numFmtId="0" fontId="18" fillId="4" borderId="4" xfId="1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5" fontId="21" fillId="0" borderId="8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7" fontId="19" fillId="0" borderId="8" xfId="2" applyNumberFormat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0" fontId="19" fillId="0" borderId="7" xfId="1" applyFont="1" applyBorder="1" applyAlignment="1">
      <alignment wrapText="1"/>
    </xf>
    <xf numFmtId="0" fontId="18" fillId="0" borderId="4" xfId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7" fontId="19" fillId="0" borderId="4" xfId="2" applyNumberFormat="1" applyFont="1" applyBorder="1" applyAlignment="1">
      <alignment horizontal="center"/>
    </xf>
    <xf numFmtId="165" fontId="19" fillId="0" borderId="4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 wrapText="1"/>
    </xf>
    <xf numFmtId="0" fontId="18" fillId="0" borderId="7" xfId="1" applyFont="1" applyBorder="1" applyAlignment="1">
      <alignment horizontal="center"/>
    </xf>
    <xf numFmtId="165" fontId="18" fillId="0" borderId="7" xfId="2" applyNumberFormat="1" applyFont="1" applyFill="1" applyBorder="1" applyAlignment="1">
      <alignment horizontal="center"/>
    </xf>
    <xf numFmtId="165" fontId="18" fillId="0" borderId="7" xfId="2" applyNumberFormat="1" applyFont="1" applyBorder="1" applyAlignment="1">
      <alignment horizontal="center"/>
    </xf>
    <xf numFmtId="165" fontId="21" fillId="0" borderId="7" xfId="2" applyNumberFormat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7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3" borderId="7" xfId="1" applyFont="1" applyFill="1" applyBorder="1"/>
    <xf numFmtId="0" fontId="19" fillId="5" borderId="7" xfId="1" applyFont="1" applyFill="1" applyBorder="1" applyAlignment="1">
      <alignment horizontal="right"/>
    </xf>
    <xf numFmtId="0" fontId="19" fillId="5" borderId="7" xfId="1" applyFont="1" applyFill="1" applyBorder="1"/>
    <xf numFmtId="0" fontId="19" fillId="5" borderId="7" xfId="1" applyFont="1" applyFill="1" applyBorder="1" applyAlignment="1">
      <alignment wrapText="1"/>
    </xf>
    <xf numFmtId="0" fontId="19" fillId="5" borderId="7" xfId="1" applyFont="1" applyFill="1" applyBorder="1" applyAlignment="1">
      <alignment horizontal="right" wrapText="1"/>
    </xf>
    <xf numFmtId="165" fontId="21" fillId="0" borderId="7" xfId="2" applyNumberFormat="1" applyFont="1" applyFill="1" applyBorder="1" applyAlignment="1">
      <alignment horizontal="center"/>
    </xf>
    <xf numFmtId="0" fontId="17" fillId="0" borderId="0" xfId="1" applyFont="1" applyFill="1"/>
    <xf numFmtId="0" fontId="18" fillId="0" borderId="7" xfId="1" applyFont="1" applyFill="1" applyBorder="1" applyAlignment="1">
      <alignment horizontal="center"/>
    </xf>
    <xf numFmtId="167" fontId="19" fillId="0" borderId="7" xfId="2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8" fillId="2" borderId="7" xfId="1" applyFont="1" applyFill="1" applyBorder="1" applyAlignment="1">
      <alignment horizontal="left" vertical="center"/>
    </xf>
    <xf numFmtId="0" fontId="18" fillId="5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textRotation="60" wrapText="1"/>
    </xf>
    <xf numFmtId="0" fontId="17" fillId="0" borderId="0" xfId="1" applyFont="1" applyAlignment="1"/>
    <xf numFmtId="0" fontId="18" fillId="0" borderId="0" xfId="1" applyFont="1" applyBorder="1" applyAlignment="1">
      <alignment horizontal="center"/>
    </xf>
    <xf numFmtId="165" fontId="19" fillId="0" borderId="0" xfId="2" applyNumberFormat="1" applyFont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5" fontId="19" fillId="0" borderId="0" xfId="2" applyFont="1" applyFill="1" applyBorder="1" applyAlignment="1">
      <alignment horizontal="center"/>
    </xf>
    <xf numFmtId="0" fontId="19" fillId="0" borderId="0" xfId="1" applyFont="1" applyBorder="1" applyAlignment="1">
      <alignment horizontal="right"/>
    </xf>
    <xf numFmtId="165" fontId="21" fillId="0" borderId="8" xfId="2" applyNumberFormat="1" applyFont="1" applyFill="1" applyBorder="1" applyAlignment="1">
      <alignment horizontal="center"/>
    </xf>
    <xf numFmtId="166" fontId="19" fillId="0" borderId="8" xfId="2" applyNumberFormat="1" applyFont="1" applyBorder="1" applyAlignment="1">
      <alignment horizontal="center"/>
    </xf>
    <xf numFmtId="165" fontId="19" fillId="0" borderId="8" xfId="2" applyFont="1" applyFill="1" applyBorder="1" applyAlignment="1">
      <alignment horizontal="center"/>
    </xf>
    <xf numFmtId="0" fontId="23" fillId="0" borderId="7" xfId="1" applyFont="1" applyBorder="1"/>
    <xf numFmtId="165" fontId="21" fillId="0" borderId="4" xfId="2" applyNumberFormat="1" applyFont="1" applyFill="1" applyBorder="1" applyAlignment="1">
      <alignment horizontal="center"/>
    </xf>
    <xf numFmtId="166" fontId="19" fillId="0" borderId="4" xfId="2" applyNumberFormat="1" applyFont="1" applyBorder="1" applyAlignment="1">
      <alignment horizontal="center"/>
    </xf>
    <xf numFmtId="165" fontId="19" fillId="0" borderId="4" xfId="2" applyFont="1" applyFill="1" applyBorder="1" applyAlignment="1">
      <alignment horizontal="center"/>
    </xf>
    <xf numFmtId="165" fontId="18" fillId="0" borderId="8" xfId="2" applyFont="1" applyBorder="1" applyAlignment="1">
      <alignment horizontal="center"/>
    </xf>
    <xf numFmtId="0" fontId="19" fillId="0" borderId="7" xfId="1" applyFont="1" applyBorder="1"/>
    <xf numFmtId="165" fontId="18" fillId="0" borderId="4" xfId="2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9" fillId="0" borderId="4" xfId="1" applyFont="1" applyBorder="1"/>
    <xf numFmtId="165" fontId="1" fillId="0" borderId="8" xfId="1" applyNumberFormat="1" applyBorder="1"/>
    <xf numFmtId="165" fontId="18" fillId="0" borderId="8" xfId="2" applyFont="1" applyFill="1" applyBorder="1" applyAlignment="1">
      <alignment horizontal="center"/>
    </xf>
    <xf numFmtId="0" fontId="1" fillId="0" borderId="8" xfId="1" applyBorder="1"/>
    <xf numFmtId="165" fontId="19" fillId="0" borderId="8" xfId="2" applyFont="1" applyBorder="1" applyAlignment="1">
      <alignment horizontal="center"/>
    </xf>
    <xf numFmtId="165" fontId="18" fillId="0" borderId="4" xfId="2" applyFont="1" applyFill="1" applyBorder="1" applyAlignment="1">
      <alignment horizontal="center"/>
    </xf>
    <xf numFmtId="165" fontId="19" fillId="0" borderId="4" xfId="2" applyFont="1" applyBorder="1" applyAlignment="1">
      <alignment horizontal="center"/>
    </xf>
    <xf numFmtId="0" fontId="18" fillId="2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8" fillId="4" borderId="41" xfId="1" applyFont="1" applyFill="1" applyBorder="1" applyAlignment="1">
      <alignment horizontal="center" vertical="center" wrapText="1"/>
    </xf>
    <xf numFmtId="0" fontId="18" fillId="4" borderId="4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43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/>
    <xf numFmtId="0" fontId="18" fillId="4" borderId="45" xfId="1" applyFont="1" applyFill="1" applyBorder="1" applyAlignment="1"/>
    <xf numFmtId="0" fontId="18" fillId="4" borderId="28" xfId="1" applyFont="1" applyFill="1" applyBorder="1" applyAlignment="1"/>
    <xf numFmtId="0" fontId="18" fillId="4" borderId="27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/>
    </xf>
    <xf numFmtId="0" fontId="18" fillId="4" borderId="29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/>
    <xf numFmtId="165" fontId="18" fillId="5" borderId="13" xfId="1" applyNumberFormat="1" applyFont="1" applyFill="1" applyBorder="1" applyAlignment="1"/>
    <xf numFmtId="0" fontId="17" fillId="9" borderId="0" xfId="1" applyFont="1" applyFill="1" applyBorder="1" applyAlignment="1"/>
    <xf numFmtId="0" fontId="24" fillId="9" borderId="0" xfId="1" applyFont="1" applyFill="1" applyBorder="1" applyAlignment="1"/>
    <xf numFmtId="0" fontId="18" fillId="10" borderId="20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5" fillId="7" borderId="1" xfId="1" applyFont="1" applyFill="1" applyBorder="1" applyAlignment="1">
      <alignment horizontal="center"/>
    </xf>
    <xf numFmtId="0" fontId="18" fillId="10" borderId="19" xfId="1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 wrapText="1"/>
    </xf>
    <xf numFmtId="0" fontId="18" fillId="7" borderId="27" xfId="1" applyFont="1" applyFill="1" applyBorder="1" applyAlignment="1">
      <alignment horizontal="center"/>
    </xf>
    <xf numFmtId="0" fontId="26" fillId="8" borderId="19" xfId="1" applyFont="1" applyFill="1" applyBorder="1" applyAlignment="1">
      <alignment horizontal="center" vertical="center" wrapText="1"/>
    </xf>
    <xf numFmtId="0" fontId="27" fillId="7" borderId="29" xfId="1" applyFont="1" applyFill="1" applyBorder="1" applyAlignment="1">
      <alignment horizontal="center" wrapText="1"/>
    </xf>
    <xf numFmtId="165" fontId="18" fillId="0" borderId="0" xfId="1" applyNumberFormat="1" applyFont="1" applyBorder="1" applyAlignment="1"/>
    <xf numFmtId="165" fontId="18" fillId="0" borderId="46" xfId="1" applyNumberFormat="1" applyFont="1" applyBorder="1" applyAlignment="1"/>
    <xf numFmtId="168" fontId="19" fillId="0" borderId="8" xfId="2" applyNumberFormat="1" applyFont="1" applyBorder="1" applyAlignment="1">
      <alignment horizontal="center"/>
    </xf>
    <xf numFmtId="0" fontId="18" fillId="0" borderId="8" xfId="1" applyNumberFormat="1" applyFont="1" applyBorder="1" applyAlignment="1">
      <alignment horizontal="center"/>
    </xf>
    <xf numFmtId="168" fontId="19" fillId="0" borderId="4" xfId="2" applyNumberFormat="1" applyFont="1" applyBorder="1" applyAlignment="1">
      <alignment horizontal="center"/>
    </xf>
    <xf numFmtId="0" fontId="18" fillId="0" borderId="4" xfId="1" applyNumberFormat="1" applyFont="1" applyBorder="1" applyAlignment="1">
      <alignment horizontal="center"/>
    </xf>
    <xf numFmtId="168" fontId="19" fillId="0" borderId="8" xfId="2" applyNumberFormat="1" applyFont="1" applyFill="1" applyBorder="1" applyAlignment="1">
      <alignment horizontal="center"/>
    </xf>
    <xf numFmtId="0" fontId="19" fillId="5" borderId="4" xfId="1" applyFont="1" applyFill="1" applyBorder="1"/>
    <xf numFmtId="168" fontId="19" fillId="0" borderId="4" xfId="2" applyNumberFormat="1" applyFont="1" applyFill="1" applyBorder="1" applyAlignment="1">
      <alignment horizontal="center"/>
    </xf>
    <xf numFmtId="165" fontId="18" fillId="0" borderId="8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0" fontId="17" fillId="11" borderId="0" xfId="1" applyFont="1" applyFill="1"/>
    <xf numFmtId="0" fontId="19" fillId="0" borderId="7" xfId="1" applyFont="1" applyFill="1" applyBorder="1"/>
    <xf numFmtId="0" fontId="19" fillId="0" borderId="0" xfId="1" applyFont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0" fontId="18" fillId="4" borderId="47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/>
    </xf>
    <xf numFmtId="165" fontId="18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2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48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/>
    </xf>
    <xf numFmtId="165" fontId="18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8" fillId="4" borderId="49" xfId="1" applyFont="1" applyFill="1" applyBorder="1" applyAlignment="1">
      <alignment horizontal="center" vertical="center" wrapText="1"/>
    </xf>
    <xf numFmtId="0" fontId="18" fillId="4" borderId="50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/>
    </xf>
    <xf numFmtId="165" fontId="18" fillId="4" borderId="27" xfId="1" applyNumberFormat="1" applyFont="1" applyFill="1" applyBorder="1" applyAlignment="1">
      <alignment horizontal="center"/>
    </xf>
    <xf numFmtId="165" fontId="18" fillId="4" borderId="28" xfId="1" applyNumberFormat="1" applyFont="1" applyFill="1" applyBorder="1" applyAlignment="1">
      <alignment horizontal="center"/>
    </xf>
    <xf numFmtId="165" fontId="18" fillId="4" borderId="29" xfId="1" applyNumberFormat="1" applyFont="1" applyFill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0" fontId="18" fillId="0" borderId="8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4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165" fontId="18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8" fillId="0" borderId="10" xfId="1" applyNumberFormat="1" applyFont="1" applyBorder="1" applyAlignment="1">
      <alignment horizontal="center"/>
    </xf>
    <xf numFmtId="165" fontId="18" fillId="0" borderId="8" xfId="1" applyNumberFormat="1" applyFont="1" applyFill="1" applyBorder="1" applyAlignment="1">
      <alignment horizontal="center"/>
    </xf>
    <xf numFmtId="0" fontId="19" fillId="3" borderId="4" xfId="1" applyFont="1" applyFill="1" applyBorder="1"/>
    <xf numFmtId="165" fontId="18" fillId="0" borderId="4" xfId="1" applyNumberFormat="1" applyFont="1" applyFill="1" applyBorder="1" applyAlignment="1">
      <alignment horizontal="center"/>
    </xf>
    <xf numFmtId="0" fontId="19" fillId="0" borderId="7" xfId="1" applyFont="1" applyFill="1" applyBorder="1" applyAlignment="1">
      <alignment horizontal="right"/>
    </xf>
    <xf numFmtId="0" fontId="18" fillId="4" borderId="37" xfId="1" applyFont="1" applyFill="1" applyBorder="1" applyAlignment="1">
      <alignment horizontal="center" vertical="center" wrapText="1"/>
    </xf>
    <xf numFmtId="165" fontId="18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8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/>
    </xf>
    <xf numFmtId="165" fontId="18" fillId="0" borderId="30" xfId="2" applyNumberFormat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7" xfId="1" applyNumberFormat="1" applyFont="1" applyBorder="1" applyAlignment="1">
      <alignment horizontal="center"/>
    </xf>
    <xf numFmtId="0" fontId="18" fillId="5" borderId="7" xfId="1" applyFont="1" applyFill="1" applyBorder="1"/>
    <xf numFmtId="165" fontId="18" fillId="0" borderId="7" xfId="2" applyFont="1" applyFill="1" applyBorder="1" applyAlignment="1">
      <alignment horizontal="center"/>
    </xf>
    <xf numFmtId="165" fontId="18" fillId="0" borderId="7" xfId="2" applyFont="1" applyBorder="1" applyAlignment="1">
      <alignment horizontal="center"/>
    </xf>
    <xf numFmtId="165" fontId="18" fillId="0" borderId="7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165" fontId="17" fillId="0" borderId="0" xfId="2" applyNumberFormat="1" applyFont="1" applyBorder="1" applyAlignment="1">
      <alignment horizontal="center"/>
    </xf>
    <xf numFmtId="165" fontId="28" fillId="0" borderId="0" xfId="2" applyNumberFormat="1" applyFont="1" applyBorder="1" applyAlignment="1">
      <alignment horizontal="center"/>
    </xf>
    <xf numFmtId="0" fontId="18" fillId="0" borderId="10" xfId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%20dic%2017/NOMINA%20EVENTUALES%20%201%20DIC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%20dic%2017/NOMINA%20EVENTUALES%20%202%20DIC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%20dic%2017/ProtC%20%202%20DIC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%20dic%2017/Segu.P%20%202%20DIC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W651" sqref="W651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4" customWidth="1"/>
    <col min="6" max="6" width="17.5546875" style="3" customWidth="1"/>
    <col min="7" max="7" width="33.6640625" style="2" customWidth="1"/>
    <col min="8" max="8" width="13.88671875" style="2" hidden="1" customWidth="1"/>
    <col min="9" max="9" width="24.33203125" style="2" customWidth="1"/>
    <col min="10" max="10" width="15.88671875" style="2" customWidth="1"/>
    <col min="11" max="11" width="12.109375" style="2" hidden="1" customWidth="1"/>
    <col min="12" max="12" width="19.5546875" style="2" customWidth="1"/>
    <col min="13" max="13" width="33.33203125" style="2" customWidth="1"/>
    <col min="14" max="14" width="31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5" t="s">
        <v>54</v>
      </c>
      <c r="B1" s="89" t="s">
        <v>53</v>
      </c>
      <c r="C1" s="104" t="s">
        <v>52</v>
      </c>
      <c r="D1" s="103"/>
      <c r="E1" s="103"/>
      <c r="F1" s="103"/>
      <c r="G1" s="103"/>
      <c r="H1" s="103"/>
      <c r="I1" s="103"/>
      <c r="J1" s="103"/>
      <c r="K1" s="103"/>
      <c r="L1" s="103"/>
      <c r="M1" s="102"/>
      <c r="N1" s="104" t="s">
        <v>51</v>
      </c>
      <c r="O1" s="103"/>
      <c r="P1" s="103"/>
      <c r="Q1" s="103"/>
      <c r="R1" s="103"/>
      <c r="S1" s="103"/>
      <c r="T1" s="102"/>
      <c r="U1" s="101"/>
      <c r="V1" s="100"/>
      <c r="W1" s="99"/>
      <c r="X1" s="66" t="s">
        <v>50</v>
      </c>
    </row>
    <row r="2" spans="1:24" s="8" customFormat="1" ht="65.25" customHeight="1" x14ac:dyDescent="0.45">
      <c r="A2" s="98"/>
      <c r="B2" s="97"/>
      <c r="C2" s="96" t="s">
        <v>49</v>
      </c>
      <c r="D2" s="96" t="s">
        <v>48</v>
      </c>
      <c r="E2" s="95" t="s">
        <v>26</v>
      </c>
      <c r="F2" s="94" t="s">
        <v>47</v>
      </c>
      <c r="G2" s="93" t="s">
        <v>46</v>
      </c>
      <c r="H2" s="92" t="s">
        <v>45</v>
      </c>
      <c r="I2" s="90" t="s">
        <v>44</v>
      </c>
      <c r="J2" s="91" t="s">
        <v>25</v>
      </c>
      <c r="K2" s="90" t="s">
        <v>43</v>
      </c>
      <c r="L2" s="90" t="s">
        <v>93</v>
      </c>
      <c r="M2" s="89" t="s">
        <v>35</v>
      </c>
      <c r="N2" s="86" t="s">
        <v>41</v>
      </c>
      <c r="O2" s="88" t="s">
        <v>40</v>
      </c>
      <c r="P2" s="87" t="s">
        <v>39</v>
      </c>
      <c r="Q2" s="86" t="s">
        <v>38</v>
      </c>
      <c r="R2" s="86" t="s">
        <v>37</v>
      </c>
      <c r="S2" s="86" t="s">
        <v>36</v>
      </c>
      <c r="T2" s="85" t="s">
        <v>414</v>
      </c>
      <c r="U2" s="83" t="s">
        <v>35</v>
      </c>
      <c r="V2" s="84" t="s">
        <v>34</v>
      </c>
      <c r="W2" s="83" t="s">
        <v>33</v>
      </c>
      <c r="X2" s="66"/>
    </row>
    <row r="3" spans="1:24" s="8" customFormat="1" ht="65.25" customHeight="1" thickBot="1" x14ac:dyDescent="0.5">
      <c r="A3" s="82" t="s">
        <v>32</v>
      </c>
      <c r="B3" s="73"/>
      <c r="C3" s="81"/>
      <c r="D3" s="81"/>
      <c r="E3" s="80" t="s">
        <v>31</v>
      </c>
      <c r="F3" s="79" t="s">
        <v>30</v>
      </c>
      <c r="G3" s="78"/>
      <c r="H3" s="77"/>
      <c r="I3" s="74" t="s">
        <v>29</v>
      </c>
      <c r="J3" s="76" t="s">
        <v>28</v>
      </c>
      <c r="K3" s="75" t="s">
        <v>92</v>
      </c>
      <c r="L3" s="74" t="s">
        <v>91</v>
      </c>
      <c r="M3" s="73"/>
      <c r="N3" s="189">
        <v>1</v>
      </c>
      <c r="O3" s="72"/>
      <c r="P3" s="71" t="s">
        <v>25</v>
      </c>
      <c r="Q3" s="70" t="s">
        <v>24</v>
      </c>
      <c r="R3" s="70" t="s">
        <v>23</v>
      </c>
      <c r="S3" s="70" t="s">
        <v>22</v>
      </c>
      <c r="T3" s="69"/>
      <c r="U3" s="67" t="s">
        <v>21</v>
      </c>
      <c r="V3" s="188" t="s">
        <v>90</v>
      </c>
      <c r="W3" s="67" t="s">
        <v>19</v>
      </c>
      <c r="X3" s="66"/>
    </row>
    <row r="4" spans="1:24" s="398" customFormat="1" ht="65.25" customHeight="1" x14ac:dyDescent="0.45">
      <c r="A4" s="402" t="s">
        <v>413</v>
      </c>
      <c r="B4" s="399"/>
      <c r="C4" s="399"/>
      <c r="D4" s="399"/>
      <c r="E4" s="401"/>
      <c r="F4" s="400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65.25" customHeight="1" x14ac:dyDescent="0.5">
      <c r="A5" s="59" t="s">
        <v>404</v>
      </c>
      <c r="B5" s="42"/>
      <c r="C5" s="42">
        <v>1100</v>
      </c>
      <c r="D5" s="42">
        <v>1000</v>
      </c>
      <c r="E5" s="172">
        <v>690.55</v>
      </c>
      <c r="F5" s="40">
        <v>15</v>
      </c>
      <c r="G5" s="51">
        <f>E5*F5</f>
        <v>10358.25</v>
      </c>
      <c r="H5" s="318">
        <v>0</v>
      </c>
      <c r="I5" s="36">
        <v>0</v>
      </c>
      <c r="J5" s="36">
        <v>0</v>
      </c>
      <c r="K5" s="36">
        <v>0</v>
      </c>
      <c r="L5" s="36">
        <v>0</v>
      </c>
      <c r="M5" s="36">
        <f>G5+H5+I5+J5+K5+L5</f>
        <v>10358.25</v>
      </c>
      <c r="N5" s="215">
        <v>1667.57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f>N5+O5+P5+Q5+R5+S5</f>
        <v>1667.57</v>
      </c>
      <c r="U5" s="38">
        <f>M5-T5</f>
        <v>8690.68</v>
      </c>
      <c r="V5" s="36">
        <f>G5*0.05</f>
        <v>517.91250000000002</v>
      </c>
      <c r="W5" s="36">
        <f>U5-V5</f>
        <v>8172.7674999999999</v>
      </c>
      <c r="X5" s="35"/>
    </row>
    <row r="6" spans="1:24" ht="65.25" customHeight="1" x14ac:dyDescent="0.5">
      <c r="A6" s="221" t="s">
        <v>412</v>
      </c>
      <c r="B6" s="50"/>
      <c r="C6" s="50"/>
      <c r="D6" s="50"/>
      <c r="E6" s="199"/>
      <c r="F6" s="48"/>
      <c r="G6" s="55"/>
      <c r="H6" s="209"/>
      <c r="I6" s="47"/>
      <c r="J6" s="47"/>
      <c r="K6" s="47"/>
      <c r="L6" s="47"/>
      <c r="M6" s="47"/>
      <c r="N6" s="210"/>
      <c r="O6" s="44"/>
      <c r="P6" s="44"/>
      <c r="Q6" s="44"/>
      <c r="R6" s="44"/>
      <c r="S6" s="44"/>
      <c r="T6" s="44"/>
      <c r="U6" s="44"/>
      <c r="V6" s="47"/>
      <c r="W6" s="47"/>
      <c r="X6" s="27"/>
    </row>
    <row r="7" spans="1:24" ht="65.25" customHeight="1" x14ac:dyDescent="0.5">
      <c r="A7" s="59" t="s">
        <v>404</v>
      </c>
      <c r="B7" s="42"/>
      <c r="C7" s="42">
        <v>1100</v>
      </c>
      <c r="D7" s="42">
        <v>1000</v>
      </c>
      <c r="E7" s="172">
        <v>690.55</v>
      </c>
      <c r="F7" s="40">
        <v>15</v>
      </c>
      <c r="G7" s="51">
        <f>E7*F7</f>
        <v>10358.25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f>G7+H7+I7+J7+K7+L7</f>
        <v>10358.25</v>
      </c>
      <c r="N7" s="215">
        <v>1667.57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f>N7+O7+P7+Q7+R7+S7</f>
        <v>1667.57</v>
      </c>
      <c r="U7" s="38">
        <f>M7-T7</f>
        <v>8690.68</v>
      </c>
      <c r="V7" s="36">
        <f>G7*0.05</f>
        <v>517.91250000000002</v>
      </c>
      <c r="W7" s="36">
        <f>U7-V7</f>
        <v>8172.7674999999999</v>
      </c>
      <c r="X7" s="35"/>
    </row>
    <row r="8" spans="1:24" ht="65.25" customHeight="1" x14ac:dyDescent="0.5">
      <c r="A8" s="221" t="s">
        <v>411</v>
      </c>
      <c r="B8" s="50"/>
      <c r="C8" s="50"/>
      <c r="D8" s="50"/>
      <c r="E8" s="199"/>
      <c r="F8" s="48"/>
      <c r="G8" s="55"/>
      <c r="H8" s="47"/>
      <c r="I8" s="47"/>
      <c r="J8" s="47"/>
      <c r="K8" s="47"/>
      <c r="L8" s="47"/>
      <c r="M8" s="47"/>
      <c r="N8" s="210"/>
      <c r="O8" s="44"/>
      <c r="P8" s="44"/>
      <c r="Q8" s="44"/>
      <c r="R8" s="44"/>
      <c r="S8" s="44"/>
      <c r="T8" s="44"/>
      <c r="U8" s="44"/>
      <c r="V8" s="47"/>
      <c r="W8" s="47"/>
      <c r="X8" s="27"/>
    </row>
    <row r="9" spans="1:24" ht="65.25" customHeight="1" x14ac:dyDescent="0.5">
      <c r="A9" s="59" t="s">
        <v>404</v>
      </c>
      <c r="B9" s="42"/>
      <c r="C9" s="42">
        <v>1100</v>
      </c>
      <c r="D9" s="42">
        <v>1000</v>
      </c>
      <c r="E9" s="172">
        <v>690.55</v>
      </c>
      <c r="F9" s="40">
        <v>15</v>
      </c>
      <c r="G9" s="51">
        <f>E9*F9</f>
        <v>10358.25</v>
      </c>
      <c r="H9" s="36">
        <v>0</v>
      </c>
      <c r="I9" s="36">
        <v>0</v>
      </c>
      <c r="J9" s="36"/>
      <c r="K9" s="36">
        <v>0</v>
      </c>
      <c r="L9" s="36">
        <v>0</v>
      </c>
      <c r="M9" s="36">
        <f>G9+H9+I9+J9+K9+L9</f>
        <v>10358.25</v>
      </c>
      <c r="N9" s="215">
        <v>1667.57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f>N9+O9+P9+Q9+R9+S9</f>
        <v>1667.57</v>
      </c>
      <c r="U9" s="38">
        <f>M9-T9</f>
        <v>8690.68</v>
      </c>
      <c r="V9" s="36">
        <v>0</v>
      </c>
      <c r="W9" s="36">
        <f>U9-V9</f>
        <v>8690.68</v>
      </c>
      <c r="X9" s="35"/>
    </row>
    <row r="10" spans="1:24" ht="65.25" customHeight="1" x14ac:dyDescent="0.5">
      <c r="A10" s="197" t="s">
        <v>410</v>
      </c>
      <c r="B10" s="50"/>
      <c r="C10" s="50"/>
      <c r="D10" s="50"/>
      <c r="E10" s="199"/>
      <c r="F10" s="48"/>
      <c r="G10" s="55"/>
      <c r="H10" s="47"/>
      <c r="I10" s="47"/>
      <c r="J10" s="47"/>
      <c r="K10" s="47"/>
      <c r="L10" s="47"/>
      <c r="M10" s="47"/>
      <c r="N10" s="210"/>
      <c r="O10" s="44"/>
      <c r="P10" s="44"/>
      <c r="Q10" s="44"/>
      <c r="R10" s="44"/>
      <c r="S10" s="44"/>
      <c r="T10" s="44"/>
      <c r="U10" s="44"/>
      <c r="V10" s="47"/>
      <c r="W10" s="47"/>
      <c r="X10" s="27"/>
    </row>
    <row r="11" spans="1:24" ht="65.25" customHeight="1" x14ac:dyDescent="0.5">
      <c r="A11" s="59" t="s">
        <v>404</v>
      </c>
      <c r="B11" s="42"/>
      <c r="C11" s="42">
        <v>1100</v>
      </c>
      <c r="D11" s="42">
        <v>1000</v>
      </c>
      <c r="E11" s="172">
        <v>690.55</v>
      </c>
      <c r="F11" s="40">
        <v>15</v>
      </c>
      <c r="G11" s="51">
        <f>E11*F11</f>
        <v>10358.25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f>G11+H11+I11+J11+K11+L11</f>
        <v>10358.25</v>
      </c>
      <c r="N11" s="215">
        <v>1667.57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f>N11+O11+P11+Q11+R11+S11</f>
        <v>1667.57</v>
      </c>
      <c r="U11" s="38">
        <f>M11-T11</f>
        <v>8690.68</v>
      </c>
      <c r="V11" s="36">
        <v>0</v>
      </c>
      <c r="W11" s="36">
        <f>U11-V11</f>
        <v>8690.68</v>
      </c>
      <c r="X11" s="35"/>
    </row>
    <row r="12" spans="1:24" ht="65.25" customHeight="1" x14ac:dyDescent="0.5">
      <c r="A12" s="221" t="s">
        <v>409</v>
      </c>
      <c r="B12" s="50"/>
      <c r="C12" s="50"/>
      <c r="D12" s="50"/>
      <c r="E12" s="199"/>
      <c r="F12" s="48"/>
      <c r="G12" s="55"/>
      <c r="H12" s="47"/>
      <c r="I12" s="47"/>
      <c r="J12" s="47"/>
      <c r="K12" s="47"/>
      <c r="L12" s="47"/>
      <c r="M12" s="47"/>
      <c r="N12" s="210"/>
      <c r="O12" s="44"/>
      <c r="P12" s="44"/>
      <c r="Q12" s="44"/>
      <c r="R12" s="44"/>
      <c r="S12" s="44"/>
      <c r="T12" s="44"/>
      <c r="U12" s="44"/>
      <c r="V12" s="47"/>
      <c r="W12" s="47"/>
      <c r="X12" s="27"/>
    </row>
    <row r="13" spans="1:24" ht="65.25" customHeight="1" x14ac:dyDescent="0.5">
      <c r="A13" s="59" t="s">
        <v>404</v>
      </c>
      <c r="B13" s="42"/>
      <c r="C13" s="42">
        <v>1100</v>
      </c>
      <c r="D13" s="42">
        <v>1000</v>
      </c>
      <c r="E13" s="172">
        <v>690.55</v>
      </c>
      <c r="F13" s="40">
        <v>15</v>
      </c>
      <c r="G13" s="51">
        <f>E13*F13</f>
        <v>10358.25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f>G13+H13+I13+J13+K13+L13</f>
        <v>10358.25</v>
      </c>
      <c r="N13" s="215">
        <v>1667.57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f>N13+O13+P13+Q13+R13+S13</f>
        <v>1667.57</v>
      </c>
      <c r="U13" s="38">
        <f>M13-T13</f>
        <v>8690.68</v>
      </c>
      <c r="V13" s="36">
        <f>G13*0.05</f>
        <v>517.91250000000002</v>
      </c>
      <c r="W13" s="36">
        <f>U13-V13</f>
        <v>8172.7674999999999</v>
      </c>
      <c r="X13" s="35"/>
    </row>
    <row r="14" spans="1:24" ht="65.25" customHeight="1" x14ac:dyDescent="0.5">
      <c r="A14" s="197" t="s">
        <v>408</v>
      </c>
      <c r="B14" s="50"/>
      <c r="C14" s="50"/>
      <c r="D14" s="50"/>
      <c r="E14" s="199"/>
      <c r="F14" s="48"/>
      <c r="G14" s="55"/>
      <c r="H14" s="47"/>
      <c r="I14" s="47"/>
      <c r="J14" s="47"/>
      <c r="K14" s="47"/>
      <c r="L14" s="47"/>
      <c r="M14" s="47"/>
      <c r="N14" s="210"/>
      <c r="O14" s="44"/>
      <c r="P14" s="44"/>
      <c r="Q14" s="44"/>
      <c r="R14" s="44"/>
      <c r="S14" s="44"/>
      <c r="T14" s="44"/>
      <c r="U14" s="44"/>
      <c r="V14" s="47"/>
      <c r="W14" s="47"/>
      <c r="X14" s="27"/>
    </row>
    <row r="15" spans="1:24" ht="65.25" customHeight="1" x14ac:dyDescent="0.5">
      <c r="A15" s="59" t="s">
        <v>404</v>
      </c>
      <c r="B15" s="42"/>
      <c r="C15" s="42">
        <v>1100</v>
      </c>
      <c r="D15" s="42">
        <v>1000</v>
      </c>
      <c r="E15" s="172">
        <v>690.55</v>
      </c>
      <c r="F15" s="40">
        <v>15</v>
      </c>
      <c r="G15" s="51">
        <f>E15*F15</f>
        <v>10358.25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>G15+H15+I15+J15+K15+L15</f>
        <v>10358.25</v>
      </c>
      <c r="N15" s="215">
        <v>1667.57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f>N15+O15+P15+Q15+R15+S15</f>
        <v>1667.57</v>
      </c>
      <c r="U15" s="38">
        <f>M15-T15</f>
        <v>8690.68</v>
      </c>
      <c r="V15" s="36">
        <v>0</v>
      </c>
      <c r="W15" s="36">
        <f>U15-V15</f>
        <v>8690.68</v>
      </c>
      <c r="X15" s="35"/>
    </row>
    <row r="16" spans="1:24" ht="65.25" customHeight="1" x14ac:dyDescent="0.5">
      <c r="A16" s="197" t="s">
        <v>407</v>
      </c>
      <c r="B16" s="50"/>
      <c r="C16" s="50"/>
      <c r="D16" s="50"/>
      <c r="E16" s="199"/>
      <c r="F16" s="48"/>
      <c r="G16" s="55"/>
      <c r="H16" s="47"/>
      <c r="I16" s="47"/>
      <c r="J16" s="47"/>
      <c r="K16" s="47"/>
      <c r="L16" s="47"/>
      <c r="M16" s="47"/>
      <c r="N16" s="210"/>
      <c r="O16" s="44"/>
      <c r="P16" s="44"/>
      <c r="Q16" s="44"/>
      <c r="R16" s="44"/>
      <c r="S16" s="44"/>
      <c r="T16" s="44"/>
      <c r="U16" s="44"/>
      <c r="V16" s="47"/>
      <c r="W16" s="47"/>
      <c r="X16" s="27"/>
    </row>
    <row r="17" spans="1:24" ht="65.25" customHeight="1" x14ac:dyDescent="0.5">
      <c r="A17" s="59" t="s">
        <v>404</v>
      </c>
      <c r="B17" s="42"/>
      <c r="C17" s="42">
        <v>1100</v>
      </c>
      <c r="D17" s="42">
        <v>1000</v>
      </c>
      <c r="E17" s="172">
        <v>690.55</v>
      </c>
      <c r="F17" s="40">
        <v>15</v>
      </c>
      <c r="G17" s="51">
        <f>E17*F17</f>
        <v>10358.25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>G17+H17+I17+J17+K17+L17</f>
        <v>10358.25</v>
      </c>
      <c r="N17" s="215">
        <v>1667.57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f>N17+O17+P17+Q17+R17+S17</f>
        <v>1667.57</v>
      </c>
      <c r="U17" s="38">
        <f>M17-T17</f>
        <v>8690.68</v>
      </c>
      <c r="V17" s="36">
        <v>0</v>
      </c>
      <c r="W17" s="36">
        <f>U17-V17</f>
        <v>8690.68</v>
      </c>
      <c r="X17" s="35"/>
    </row>
    <row r="18" spans="1:24" ht="65.25" customHeight="1" x14ac:dyDescent="0.5">
      <c r="A18" s="197" t="s">
        <v>406</v>
      </c>
      <c r="B18" s="50"/>
      <c r="C18" s="50"/>
      <c r="D18" s="50"/>
      <c r="E18" s="199"/>
      <c r="F18" s="48"/>
      <c r="G18" s="55"/>
      <c r="H18" s="47"/>
      <c r="I18" s="47"/>
      <c r="J18" s="47"/>
      <c r="K18" s="47"/>
      <c r="L18" s="47"/>
      <c r="M18" s="47"/>
      <c r="N18" s="210"/>
      <c r="O18" s="44"/>
      <c r="P18" s="44"/>
      <c r="Q18" s="44"/>
      <c r="R18" s="44"/>
      <c r="S18" s="44"/>
      <c r="T18" s="44"/>
      <c r="U18" s="44"/>
      <c r="V18" s="47"/>
      <c r="W18" s="47"/>
      <c r="X18" s="27"/>
    </row>
    <row r="19" spans="1:24" ht="65.25" customHeight="1" x14ac:dyDescent="0.5">
      <c r="A19" s="59" t="s">
        <v>404</v>
      </c>
      <c r="B19" s="42"/>
      <c r="C19" s="42">
        <v>1100</v>
      </c>
      <c r="D19" s="42">
        <v>1000</v>
      </c>
      <c r="E19" s="172">
        <v>690.55</v>
      </c>
      <c r="F19" s="40">
        <v>15</v>
      </c>
      <c r="G19" s="51">
        <f>E19*F19</f>
        <v>10358.25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>G19+H19+I19+J19+K19+L19</f>
        <v>10358.25</v>
      </c>
      <c r="N19" s="215">
        <v>1667.57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f>N19+O19+P19+Q19+R19+S19</f>
        <v>1667.57</v>
      </c>
      <c r="U19" s="38">
        <f>M19-T19</f>
        <v>8690.68</v>
      </c>
      <c r="V19" s="36">
        <v>528.74</v>
      </c>
      <c r="W19" s="36">
        <f>U19-V19</f>
        <v>8161.9400000000005</v>
      </c>
      <c r="X19" s="35"/>
    </row>
    <row r="20" spans="1:24" ht="65.25" customHeight="1" x14ac:dyDescent="0.5">
      <c r="A20" s="197" t="s">
        <v>405</v>
      </c>
      <c r="B20" s="50"/>
      <c r="C20" s="50"/>
      <c r="D20" s="50"/>
      <c r="E20" s="199"/>
      <c r="F20" s="48"/>
      <c r="G20" s="55"/>
      <c r="H20" s="47"/>
      <c r="I20" s="47"/>
      <c r="J20" s="47"/>
      <c r="K20" s="47"/>
      <c r="L20" s="47"/>
      <c r="M20" s="47"/>
      <c r="N20" s="210"/>
      <c r="O20" s="44"/>
      <c r="P20" s="44"/>
      <c r="Q20" s="44"/>
      <c r="R20" s="44"/>
      <c r="S20" s="44"/>
      <c r="T20" s="44"/>
      <c r="U20" s="44"/>
      <c r="V20" s="47"/>
      <c r="W20" s="47"/>
      <c r="X20" s="27"/>
    </row>
    <row r="21" spans="1:24" ht="65.25" customHeight="1" x14ac:dyDescent="0.5">
      <c r="A21" s="59" t="s">
        <v>404</v>
      </c>
      <c r="B21" s="42"/>
      <c r="C21" s="42">
        <v>1100</v>
      </c>
      <c r="D21" s="42">
        <v>1000</v>
      </c>
      <c r="E21" s="172">
        <v>690.55</v>
      </c>
      <c r="F21" s="40">
        <v>15</v>
      </c>
      <c r="G21" s="51">
        <f>E21*F21</f>
        <v>10358.25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f>G21+H21+I21+J21+K21+L21</f>
        <v>10358.25</v>
      </c>
      <c r="N21" s="215">
        <v>1667.57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f>N21+O21+P21+Q21+R21+S21</f>
        <v>1667.57</v>
      </c>
      <c r="U21" s="38">
        <f>M21-T21</f>
        <v>8690.68</v>
      </c>
      <c r="V21" s="36">
        <v>0</v>
      </c>
      <c r="W21" s="36">
        <f>U21-V21</f>
        <v>8690.68</v>
      </c>
      <c r="X21" s="35"/>
    </row>
    <row r="22" spans="1:24" ht="65.25" customHeight="1" x14ac:dyDescent="0.5">
      <c r="A22" s="201" t="s">
        <v>403</v>
      </c>
      <c r="B22" s="50"/>
      <c r="C22" s="50"/>
      <c r="D22" s="50"/>
      <c r="E22" s="199"/>
      <c r="F22" s="48"/>
      <c r="G22" s="55"/>
      <c r="H22" s="47"/>
      <c r="I22" s="47"/>
      <c r="J22" s="47"/>
      <c r="K22" s="47"/>
      <c r="L22" s="47"/>
      <c r="M22" s="47"/>
      <c r="N22" s="210"/>
      <c r="O22" s="44"/>
      <c r="P22" s="44"/>
      <c r="Q22" s="44"/>
      <c r="R22" s="44"/>
      <c r="S22" s="44"/>
      <c r="T22" s="44"/>
      <c r="U22" s="44"/>
      <c r="V22" s="47"/>
      <c r="W22" s="47"/>
      <c r="X22" s="27"/>
    </row>
    <row r="23" spans="1:24" ht="65.25" hidden="1" customHeight="1" x14ac:dyDescent="0.5">
      <c r="A23" s="397"/>
      <c r="B23" s="396"/>
      <c r="C23" s="271"/>
      <c r="D23" s="271"/>
      <c r="E23" s="270"/>
      <c r="F23" s="265"/>
      <c r="G23" s="354"/>
      <c r="H23" s="260"/>
      <c r="I23" s="260"/>
      <c r="J23" s="260"/>
      <c r="K23" s="260"/>
      <c r="L23" s="260"/>
      <c r="M23" s="260"/>
      <c r="N23" s="351"/>
      <c r="O23" s="261"/>
      <c r="P23" s="261"/>
      <c r="Q23" s="261"/>
      <c r="R23" s="261"/>
      <c r="S23" s="261"/>
      <c r="T23" s="261"/>
      <c r="U23" s="261"/>
      <c r="V23" s="260"/>
      <c r="W23" s="260"/>
      <c r="X23" s="259"/>
    </row>
    <row r="24" spans="1:24" ht="65.25" hidden="1" customHeight="1" x14ac:dyDescent="0.5">
      <c r="A24" s="395"/>
      <c r="B24" s="271"/>
      <c r="C24" s="271"/>
      <c r="D24" s="271"/>
      <c r="E24" s="270"/>
      <c r="F24" s="265"/>
      <c r="G24" s="354"/>
      <c r="H24" s="260"/>
      <c r="I24" s="260"/>
      <c r="J24" s="260"/>
      <c r="K24" s="260"/>
      <c r="L24" s="260"/>
      <c r="M24" s="260"/>
      <c r="N24" s="351"/>
      <c r="O24" s="261"/>
      <c r="P24" s="261"/>
      <c r="Q24" s="261"/>
      <c r="R24" s="261"/>
      <c r="S24" s="261"/>
      <c r="T24" s="261"/>
      <c r="U24" s="261"/>
      <c r="V24" s="260"/>
      <c r="W24" s="260"/>
      <c r="X24" s="259"/>
    </row>
    <row r="25" spans="1:24" ht="65.25" customHeight="1" x14ac:dyDescent="0.5">
      <c r="A25" s="59" t="s">
        <v>402</v>
      </c>
      <c r="B25" s="42"/>
      <c r="C25" s="42">
        <v>1100</v>
      </c>
      <c r="D25" s="42">
        <v>1000</v>
      </c>
      <c r="E25" s="172">
        <v>765.03</v>
      </c>
      <c r="F25" s="40">
        <v>15</v>
      </c>
      <c r="G25" s="51">
        <f>E25*F25</f>
        <v>11475.449999999999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>G25+H25+I25+J25+K25+L25</f>
        <v>11475.449999999999</v>
      </c>
      <c r="N25" s="215">
        <v>1930.34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f>N25+O25+P25+Q25+R25+S25</f>
        <v>1930.34</v>
      </c>
      <c r="U25" s="38">
        <f>M25-T25</f>
        <v>9545.1099999999988</v>
      </c>
      <c r="V25" s="36">
        <v>353.28</v>
      </c>
      <c r="W25" s="36">
        <f>U25-V25</f>
        <v>9191.8299999999981</v>
      </c>
      <c r="X25" s="35"/>
    </row>
    <row r="26" spans="1:24" ht="65.25" customHeight="1" x14ac:dyDescent="0.5">
      <c r="A26" s="58" t="s">
        <v>401</v>
      </c>
      <c r="B26" s="50"/>
      <c r="C26" s="50"/>
      <c r="D26" s="50"/>
      <c r="E26" s="199"/>
      <c r="F26" s="48"/>
      <c r="G26" s="55"/>
      <c r="H26" s="47"/>
      <c r="I26" s="47"/>
      <c r="J26" s="47"/>
      <c r="K26" s="47"/>
      <c r="L26" s="47"/>
      <c r="M26" s="47"/>
      <c r="N26" s="210"/>
      <c r="O26" s="44"/>
      <c r="P26" s="44"/>
      <c r="Q26" s="44"/>
      <c r="R26" s="44"/>
      <c r="S26" s="44"/>
      <c r="T26" s="44"/>
      <c r="U26" s="44"/>
      <c r="V26" s="47"/>
      <c r="W26" s="47"/>
      <c r="X26" s="27"/>
    </row>
    <row r="27" spans="1:24" ht="65.25" hidden="1" customHeight="1" x14ac:dyDescent="0.5">
      <c r="A27" s="59"/>
      <c r="B27" s="42"/>
      <c r="C27" s="42"/>
      <c r="D27" s="42"/>
      <c r="E27" s="41"/>
      <c r="F27" s="40"/>
      <c r="G27" s="51">
        <f>E27*F27</f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>G27+H27+I27+J27+K27+L27</f>
        <v>0</v>
      </c>
      <c r="N27" s="215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f>N27+O27+P27+Q27+R27+S27</f>
        <v>0</v>
      </c>
      <c r="U27" s="38">
        <f>M27-T27</f>
        <v>0</v>
      </c>
      <c r="V27" s="36">
        <v>0</v>
      </c>
      <c r="W27" s="36">
        <f>U27-V27</f>
        <v>0</v>
      </c>
      <c r="X27" s="35"/>
    </row>
    <row r="28" spans="1:24" ht="65.25" hidden="1" customHeight="1" x14ac:dyDescent="0.5">
      <c r="A28" s="221"/>
      <c r="B28" s="50"/>
      <c r="C28" s="50"/>
      <c r="D28" s="50"/>
      <c r="E28" s="57"/>
      <c r="F28" s="48"/>
      <c r="G28" s="55"/>
      <c r="H28" s="47"/>
      <c r="I28" s="47"/>
      <c r="J28" s="47"/>
      <c r="K28" s="47"/>
      <c r="L28" s="47"/>
      <c r="M28" s="47"/>
      <c r="N28" s="210"/>
      <c r="O28" s="44"/>
      <c r="P28" s="44"/>
      <c r="Q28" s="44"/>
      <c r="R28" s="44"/>
      <c r="S28" s="44"/>
      <c r="T28" s="44"/>
      <c r="U28" s="44"/>
      <c r="V28" s="47"/>
      <c r="W28" s="47"/>
      <c r="X28" s="27"/>
    </row>
    <row r="29" spans="1:24" ht="65.25" customHeight="1" thickBot="1" x14ac:dyDescent="0.65">
      <c r="A29" s="394"/>
      <c r="B29" s="393" t="s">
        <v>400</v>
      </c>
      <c r="C29" s="392"/>
      <c r="D29" s="392"/>
      <c r="E29" s="392"/>
      <c r="F29" s="346"/>
      <c r="G29" s="344">
        <f>SUM(G5:G28)</f>
        <v>104699.7</v>
      </c>
      <c r="H29" s="344">
        <f>SUM(H5:H28)</f>
        <v>0</v>
      </c>
      <c r="I29" s="344">
        <f>SUM(I5:I28)</f>
        <v>0</v>
      </c>
      <c r="J29" s="344">
        <f>SUM(J5:J28)</f>
        <v>0</v>
      </c>
      <c r="K29" s="344">
        <f>SUM(K5:K28)</f>
        <v>0</v>
      </c>
      <c r="L29" s="344">
        <f>SUM(L5:L28)</f>
        <v>0</v>
      </c>
      <c r="M29" s="344">
        <f>SUM(M5:M28)</f>
        <v>104699.7</v>
      </c>
      <c r="N29" s="345">
        <f>SUM(N5:N28)</f>
        <v>16938.469999999998</v>
      </c>
      <c r="O29" s="345">
        <f>SUM(O5:O28)</f>
        <v>0</v>
      </c>
      <c r="P29" s="345">
        <f>SUM(P5:P28)</f>
        <v>0</v>
      </c>
      <c r="Q29" s="345">
        <f>SUM(Q5:Q28)</f>
        <v>0</v>
      </c>
      <c r="R29" s="345">
        <f>SUM(R5:R28)</f>
        <v>0</v>
      </c>
      <c r="S29" s="345">
        <f>SUM(S5:S28)</f>
        <v>0</v>
      </c>
      <c r="T29" s="345">
        <f>SUM(T5:T28)</f>
        <v>16938.469999999998</v>
      </c>
      <c r="U29" s="345">
        <f>SUM(U5:U28)</f>
        <v>87761.23</v>
      </c>
      <c r="V29" s="344">
        <f>SUM(V5:V28)</f>
        <v>2435.7574999999997</v>
      </c>
      <c r="W29" s="344">
        <f>SUM(W5:W28)</f>
        <v>85325.472500000018</v>
      </c>
      <c r="X29" s="18"/>
    </row>
    <row r="30" spans="1:24" s="8" customFormat="1" ht="65.25" customHeight="1" thickBot="1" x14ac:dyDescent="0.55000000000000004">
      <c r="A30" s="105" t="s">
        <v>54</v>
      </c>
      <c r="B30" s="89" t="s">
        <v>53</v>
      </c>
      <c r="C30" s="104" t="s">
        <v>52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2"/>
      <c r="N30" s="104" t="s">
        <v>51</v>
      </c>
      <c r="O30" s="103"/>
      <c r="P30" s="103"/>
      <c r="Q30" s="103"/>
      <c r="R30" s="103"/>
      <c r="S30" s="103"/>
      <c r="T30" s="102"/>
      <c r="U30" s="101"/>
      <c r="V30" s="100"/>
      <c r="W30" s="99"/>
      <c r="X30" s="66" t="s">
        <v>50</v>
      </c>
    </row>
    <row r="31" spans="1:24" s="8" customFormat="1" ht="65.25" customHeight="1" thickBot="1" x14ac:dyDescent="0.5">
      <c r="A31" s="98"/>
      <c r="B31" s="97"/>
      <c r="C31" s="96" t="s">
        <v>49</v>
      </c>
      <c r="D31" s="96" t="s">
        <v>48</v>
      </c>
      <c r="E31" s="95" t="s">
        <v>26</v>
      </c>
      <c r="F31" s="94" t="s">
        <v>47</v>
      </c>
      <c r="G31" s="93" t="s">
        <v>46</v>
      </c>
      <c r="H31" s="92" t="s">
        <v>45</v>
      </c>
      <c r="I31" s="90" t="s">
        <v>44</v>
      </c>
      <c r="J31" s="91" t="s">
        <v>25</v>
      </c>
      <c r="K31" s="90" t="s">
        <v>43</v>
      </c>
      <c r="L31" s="90" t="s">
        <v>93</v>
      </c>
      <c r="M31" s="89" t="s">
        <v>35</v>
      </c>
      <c r="N31" s="86" t="s">
        <v>41</v>
      </c>
      <c r="O31" s="88" t="s">
        <v>40</v>
      </c>
      <c r="P31" s="87" t="s">
        <v>39</v>
      </c>
      <c r="Q31" s="86" t="s">
        <v>38</v>
      </c>
      <c r="R31" s="86" t="s">
        <v>37</v>
      </c>
      <c r="S31" s="86" t="s">
        <v>36</v>
      </c>
      <c r="T31" s="85" t="s">
        <v>35</v>
      </c>
      <c r="U31" s="83" t="s">
        <v>35</v>
      </c>
      <c r="V31" s="84" t="s">
        <v>34</v>
      </c>
      <c r="W31" s="83" t="s">
        <v>33</v>
      </c>
      <c r="X31" s="66"/>
    </row>
    <row r="32" spans="1:24" s="8" customFormat="1" ht="65.25" customHeight="1" thickBot="1" x14ac:dyDescent="0.5">
      <c r="A32" s="82" t="s">
        <v>32</v>
      </c>
      <c r="B32" s="73"/>
      <c r="C32" s="81"/>
      <c r="D32" s="81"/>
      <c r="E32" s="80" t="s">
        <v>31</v>
      </c>
      <c r="F32" s="79" t="s">
        <v>30</v>
      </c>
      <c r="G32" s="78"/>
      <c r="H32" s="77"/>
      <c r="I32" s="74" t="s">
        <v>29</v>
      </c>
      <c r="J32" s="91" t="s">
        <v>28</v>
      </c>
      <c r="K32" s="75" t="s">
        <v>92</v>
      </c>
      <c r="L32" s="74" t="s">
        <v>91</v>
      </c>
      <c r="M32" s="73"/>
      <c r="N32" s="189">
        <v>1</v>
      </c>
      <c r="O32" s="72"/>
      <c r="P32" s="71" t="s">
        <v>25</v>
      </c>
      <c r="Q32" s="70" t="s">
        <v>24</v>
      </c>
      <c r="R32" s="70" t="s">
        <v>23</v>
      </c>
      <c r="S32" s="70" t="s">
        <v>22</v>
      </c>
      <c r="T32" s="69"/>
      <c r="U32" s="67" t="s">
        <v>21</v>
      </c>
      <c r="V32" s="188" t="s">
        <v>90</v>
      </c>
      <c r="W32" s="67" t="s">
        <v>19</v>
      </c>
      <c r="X32" s="66"/>
    </row>
    <row r="33" spans="1:24" ht="65.25" customHeight="1" x14ac:dyDescent="0.45">
      <c r="A33" s="316" t="s">
        <v>399</v>
      </c>
      <c r="B33" s="141"/>
      <c r="C33" s="8"/>
      <c r="D33" s="8"/>
      <c r="E33" s="12"/>
      <c r="F33" s="11"/>
      <c r="G33" s="10"/>
      <c r="H33" s="9"/>
      <c r="I33" s="9"/>
      <c r="J33" s="9"/>
      <c r="K33" s="9"/>
      <c r="L33" s="9"/>
      <c r="M33" s="9"/>
      <c r="N33" s="391"/>
      <c r="O33" s="391"/>
      <c r="P33" s="391"/>
      <c r="Q33" s="391"/>
      <c r="R33" s="391" t="s">
        <v>398</v>
      </c>
      <c r="S33" s="391"/>
      <c r="T33" s="9"/>
      <c r="U33" s="9"/>
      <c r="V33" s="9"/>
      <c r="W33" s="9"/>
      <c r="X33" s="141"/>
    </row>
    <row r="34" spans="1:24" ht="65.25" customHeight="1" x14ac:dyDescent="0.5">
      <c r="A34" s="59" t="s">
        <v>397</v>
      </c>
      <c r="B34" s="52"/>
      <c r="C34" s="52">
        <v>1100</v>
      </c>
      <c r="D34" s="52">
        <v>1000</v>
      </c>
      <c r="E34" s="249">
        <v>1712.07</v>
      </c>
      <c r="F34" s="40">
        <v>15</v>
      </c>
      <c r="G34" s="51">
        <f>E34*F34</f>
        <v>25681.05</v>
      </c>
      <c r="H34" s="246">
        <v>0</v>
      </c>
      <c r="I34" s="246">
        <v>0</v>
      </c>
      <c r="J34" s="36">
        <v>0</v>
      </c>
      <c r="K34" s="36">
        <v>0</v>
      </c>
      <c r="L34" s="390">
        <v>0</v>
      </c>
      <c r="M34" s="246">
        <f>G34+H34+I34+J34+K34+L34</f>
        <v>25681.05</v>
      </c>
      <c r="N34" s="388">
        <v>5889</v>
      </c>
      <c r="O34" s="247">
        <v>0</v>
      </c>
      <c r="P34" s="38">
        <v>0</v>
      </c>
      <c r="Q34" s="38">
        <v>0</v>
      </c>
      <c r="R34" s="38">
        <v>0</v>
      </c>
      <c r="S34" s="38">
        <v>0</v>
      </c>
      <c r="T34" s="38">
        <f>N34+O34+P34+Q34+R34+S34</f>
        <v>5889</v>
      </c>
      <c r="U34" s="36">
        <f>M34-T34</f>
        <v>19792.05</v>
      </c>
      <c r="V34" s="36">
        <f>G34*0.05</f>
        <v>1284.0525</v>
      </c>
      <c r="W34" s="246">
        <f>U34-V34</f>
        <v>18507.997499999998</v>
      </c>
      <c r="X34" s="45"/>
    </row>
    <row r="35" spans="1:24" ht="65.25" customHeight="1" x14ac:dyDescent="0.5">
      <c r="A35" s="338" t="s">
        <v>396</v>
      </c>
      <c r="B35" s="52"/>
      <c r="C35" s="52"/>
      <c r="D35" s="52"/>
      <c r="E35" s="249"/>
      <c r="F35" s="48"/>
      <c r="G35" s="55"/>
      <c r="H35" s="246"/>
      <c r="I35" s="246"/>
      <c r="J35" s="47"/>
      <c r="K35" s="47"/>
      <c r="L35" s="389"/>
      <c r="M35" s="246"/>
      <c r="N35" s="388"/>
      <c r="O35" s="247"/>
      <c r="P35" s="44"/>
      <c r="Q35" s="44"/>
      <c r="R35" s="44"/>
      <c r="S35" s="44"/>
      <c r="T35" s="44"/>
      <c r="U35" s="47"/>
      <c r="V35" s="47"/>
      <c r="W35" s="246"/>
      <c r="X35" s="45"/>
    </row>
    <row r="36" spans="1:24" ht="65.25" customHeight="1" x14ac:dyDescent="0.5">
      <c r="A36" s="59" t="s">
        <v>395</v>
      </c>
      <c r="B36" s="52"/>
      <c r="C36" s="52">
        <v>1100</v>
      </c>
      <c r="D36" s="52">
        <v>1000</v>
      </c>
      <c r="E36" s="172">
        <v>691.79</v>
      </c>
      <c r="F36" s="40">
        <v>15</v>
      </c>
      <c r="G36" s="51">
        <f>E36*F36</f>
        <v>10376.849999999999</v>
      </c>
      <c r="H36" s="342">
        <v>0</v>
      </c>
      <c r="I36" s="250">
        <v>0</v>
      </c>
      <c r="J36" s="156">
        <v>0</v>
      </c>
      <c r="K36" s="156">
        <v>0</v>
      </c>
      <c r="L36" s="156">
        <v>0</v>
      </c>
      <c r="M36" s="47">
        <f>G36+H36+I36+J36+K36+L36</f>
        <v>10376.849999999999</v>
      </c>
      <c r="N36" s="247">
        <v>1671.95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f>N36+O36+P36+Q36+R36+S36</f>
        <v>1671.95</v>
      </c>
      <c r="U36" s="36">
        <f>M36-T36</f>
        <v>8704.8999999999978</v>
      </c>
      <c r="V36" s="36">
        <f>G36*0.05</f>
        <v>518.84249999999997</v>
      </c>
      <c r="W36" s="246">
        <f>U36-V36</f>
        <v>8186.0574999999981</v>
      </c>
      <c r="X36" s="45"/>
    </row>
    <row r="37" spans="1:24" ht="65.25" customHeight="1" x14ac:dyDescent="0.5">
      <c r="A37" s="180" t="s">
        <v>394</v>
      </c>
      <c r="B37" s="52"/>
      <c r="C37" s="52"/>
      <c r="D37" s="52"/>
      <c r="E37" s="199"/>
      <c r="F37" s="48"/>
      <c r="G37" s="55"/>
      <c r="H37" s="342"/>
      <c r="I37" s="250"/>
      <c r="J37" s="149"/>
      <c r="K37" s="149"/>
      <c r="L37" s="149"/>
      <c r="M37" s="246"/>
      <c r="N37" s="247"/>
      <c r="O37" s="44"/>
      <c r="P37" s="44"/>
      <c r="Q37" s="44"/>
      <c r="R37" s="44"/>
      <c r="S37" s="44"/>
      <c r="T37" s="44"/>
      <c r="U37" s="47"/>
      <c r="V37" s="47"/>
      <c r="W37" s="246"/>
      <c r="X37" s="45"/>
    </row>
    <row r="38" spans="1:24" ht="65.25" customHeight="1" x14ac:dyDescent="0.5">
      <c r="A38" s="59" t="s">
        <v>349</v>
      </c>
      <c r="B38" s="42"/>
      <c r="C38" s="52">
        <v>1100</v>
      </c>
      <c r="D38" s="52">
        <v>1000</v>
      </c>
      <c r="E38" s="249">
        <v>281.08</v>
      </c>
      <c r="F38" s="40">
        <v>15</v>
      </c>
      <c r="G38" s="51">
        <f>E38*F38</f>
        <v>4216.2</v>
      </c>
      <c r="H38" s="246">
        <v>0</v>
      </c>
      <c r="I38" s="250">
        <v>0</v>
      </c>
      <c r="J38" s="156">
        <v>0</v>
      </c>
      <c r="K38" s="156">
        <v>0</v>
      </c>
      <c r="L38" s="156">
        <v>0</v>
      </c>
      <c r="M38" s="246">
        <f>G38+H38+I38+J38+K38+L38</f>
        <v>4216.2</v>
      </c>
      <c r="N38" s="247">
        <v>383.68</v>
      </c>
      <c r="O38" s="38">
        <f>G38*1.1875%</f>
        <v>50.067374999999998</v>
      </c>
      <c r="P38" s="38">
        <v>0</v>
      </c>
      <c r="Q38" s="38">
        <v>0</v>
      </c>
      <c r="R38" s="38">
        <f>G38*1%</f>
        <v>42.161999999999999</v>
      </c>
      <c r="S38" s="38">
        <f>H38*1%</f>
        <v>0</v>
      </c>
      <c r="T38" s="38">
        <f>N38+O38+P38+Q38+R38+S38</f>
        <v>475.90937500000001</v>
      </c>
      <c r="U38" s="36">
        <f>M38-T38</f>
        <v>3740.2906249999996</v>
      </c>
      <c r="V38" s="246">
        <v>0</v>
      </c>
      <c r="W38" s="246">
        <f>U38-V38</f>
        <v>3740.2906249999996</v>
      </c>
      <c r="X38" s="35"/>
    </row>
    <row r="39" spans="1:24" ht="65.25" customHeight="1" x14ac:dyDescent="0.5">
      <c r="A39" s="180" t="s">
        <v>393</v>
      </c>
      <c r="B39" s="50"/>
      <c r="C39" s="52"/>
      <c r="D39" s="52"/>
      <c r="E39" s="249"/>
      <c r="F39" s="48"/>
      <c r="G39" s="55"/>
      <c r="H39" s="246"/>
      <c r="I39" s="250"/>
      <c r="J39" s="149"/>
      <c r="K39" s="149"/>
      <c r="L39" s="149"/>
      <c r="M39" s="246"/>
      <c r="N39" s="247"/>
      <c r="O39" s="44"/>
      <c r="P39" s="44"/>
      <c r="Q39" s="44"/>
      <c r="R39" s="44"/>
      <c r="S39" s="44"/>
      <c r="T39" s="44"/>
      <c r="U39" s="47"/>
      <c r="V39" s="246"/>
      <c r="W39" s="246"/>
      <c r="X39" s="27"/>
    </row>
    <row r="40" spans="1:24" ht="65.25" customHeight="1" x14ac:dyDescent="0.5">
      <c r="A40" s="43" t="s">
        <v>392</v>
      </c>
      <c r="B40" s="42"/>
      <c r="C40" s="52">
        <v>1100</v>
      </c>
      <c r="D40" s="52">
        <v>1000</v>
      </c>
      <c r="E40" s="249">
        <v>199.78</v>
      </c>
      <c r="F40" s="40">
        <v>15</v>
      </c>
      <c r="G40" s="51">
        <f>E40*F40</f>
        <v>2996.7</v>
      </c>
      <c r="H40" s="246">
        <v>0</v>
      </c>
      <c r="I40" s="246">
        <v>0</v>
      </c>
      <c r="J40" s="36">
        <v>0</v>
      </c>
      <c r="K40" s="36">
        <v>0</v>
      </c>
      <c r="L40" s="36">
        <v>0</v>
      </c>
      <c r="M40" s="246">
        <f>G40+H40+I40+J40+K40+L40</f>
        <v>2996.7</v>
      </c>
      <c r="N40" s="247">
        <v>76.58</v>
      </c>
      <c r="O40" s="38">
        <f>G40*1.1875%</f>
        <v>35.585812499999996</v>
      </c>
      <c r="P40" s="38">
        <v>0</v>
      </c>
      <c r="Q40" s="38">
        <v>0</v>
      </c>
      <c r="R40" s="176">
        <f>G40*1%</f>
        <v>29.966999999999999</v>
      </c>
      <c r="S40" s="38">
        <v>0</v>
      </c>
      <c r="T40" s="38">
        <f>N40+O40+P40+Q40+R40+S40</f>
        <v>142.1328125</v>
      </c>
      <c r="U40" s="36">
        <f>M40-T40</f>
        <v>2854.5671874999998</v>
      </c>
      <c r="V40" s="246">
        <v>200</v>
      </c>
      <c r="W40" s="246">
        <f>U40-V40</f>
        <v>2654.5671874999998</v>
      </c>
      <c r="X40" s="35"/>
    </row>
    <row r="41" spans="1:24" ht="65.25" customHeight="1" x14ac:dyDescent="0.5">
      <c r="A41" s="153" t="s">
        <v>391</v>
      </c>
      <c r="B41" s="50"/>
      <c r="C41" s="52"/>
      <c r="D41" s="52"/>
      <c r="E41" s="249"/>
      <c r="F41" s="48"/>
      <c r="G41" s="55"/>
      <c r="H41" s="246"/>
      <c r="I41" s="246"/>
      <c r="J41" s="47"/>
      <c r="K41" s="47"/>
      <c r="L41" s="47"/>
      <c r="M41" s="246"/>
      <c r="N41" s="247"/>
      <c r="O41" s="44"/>
      <c r="P41" s="44"/>
      <c r="Q41" s="44"/>
      <c r="R41" s="174"/>
      <c r="S41" s="44"/>
      <c r="T41" s="44"/>
      <c r="U41" s="47"/>
      <c r="V41" s="246"/>
      <c r="W41" s="246"/>
      <c r="X41" s="27"/>
    </row>
    <row r="42" spans="1:24" ht="65.25" customHeight="1" x14ac:dyDescent="0.5">
      <c r="A42" s="59" t="s">
        <v>103</v>
      </c>
      <c r="B42" s="42"/>
      <c r="C42" s="52">
        <v>1100</v>
      </c>
      <c r="D42" s="52">
        <v>1000</v>
      </c>
      <c r="E42" s="172">
        <v>247.37</v>
      </c>
      <c r="F42" s="40">
        <v>15</v>
      </c>
      <c r="G42" s="51">
        <f>E42*F42</f>
        <v>3710.55</v>
      </c>
      <c r="H42" s="246">
        <v>0</v>
      </c>
      <c r="I42" s="246">
        <v>0</v>
      </c>
      <c r="J42" s="36">
        <v>0</v>
      </c>
      <c r="K42" s="36">
        <v>0</v>
      </c>
      <c r="L42" s="36">
        <v>0</v>
      </c>
      <c r="M42" s="246">
        <f>G42+H42+I42+J42+K42+L42</f>
        <v>3710.55</v>
      </c>
      <c r="N42" s="247">
        <v>302.77999999999997</v>
      </c>
      <c r="O42" s="247">
        <v>0</v>
      </c>
      <c r="P42" s="38">
        <v>0</v>
      </c>
      <c r="Q42" s="38">
        <v>0</v>
      </c>
      <c r="R42" s="176">
        <v>0</v>
      </c>
      <c r="S42" s="38">
        <v>0</v>
      </c>
      <c r="T42" s="38">
        <f>N42+O42+P42+Q42+R42+S42</f>
        <v>302.77999999999997</v>
      </c>
      <c r="U42" s="36">
        <f>M42-T42</f>
        <v>3407.7700000000004</v>
      </c>
      <c r="V42" s="246">
        <v>0</v>
      </c>
      <c r="W42" s="246">
        <f>U42-V42</f>
        <v>3407.7700000000004</v>
      </c>
      <c r="X42" s="35"/>
    </row>
    <row r="43" spans="1:24" ht="65.25" customHeight="1" x14ac:dyDescent="0.5">
      <c r="A43" s="34" t="s">
        <v>390</v>
      </c>
      <c r="B43" s="160"/>
      <c r="C43" s="52"/>
      <c r="D43" s="52"/>
      <c r="E43" s="199"/>
      <c r="F43" s="48"/>
      <c r="G43" s="55"/>
      <c r="H43" s="246"/>
      <c r="I43" s="246"/>
      <c r="J43" s="47"/>
      <c r="K43" s="47"/>
      <c r="L43" s="47"/>
      <c r="M43" s="246"/>
      <c r="N43" s="247"/>
      <c r="O43" s="247"/>
      <c r="P43" s="44"/>
      <c r="Q43" s="44"/>
      <c r="R43" s="174"/>
      <c r="S43" s="44"/>
      <c r="T43" s="44"/>
      <c r="U43" s="47"/>
      <c r="V43" s="246"/>
      <c r="W43" s="246"/>
      <c r="X43" s="154"/>
    </row>
    <row r="44" spans="1:24" ht="65.25" customHeight="1" x14ac:dyDescent="0.5">
      <c r="A44" s="59" t="s">
        <v>153</v>
      </c>
      <c r="B44" s="42"/>
      <c r="C44" s="52">
        <v>1100</v>
      </c>
      <c r="D44" s="52">
        <v>1000</v>
      </c>
      <c r="E44" s="249">
        <v>166.26</v>
      </c>
      <c r="F44" s="40">
        <v>15</v>
      </c>
      <c r="G44" s="51">
        <f>E44*F44</f>
        <v>2493.8999999999996</v>
      </c>
      <c r="H44" s="246">
        <v>0</v>
      </c>
      <c r="I44" s="248">
        <v>0</v>
      </c>
      <c r="J44" s="156">
        <v>0</v>
      </c>
      <c r="K44" s="156">
        <v>0</v>
      </c>
      <c r="L44" s="156">
        <v>0</v>
      </c>
      <c r="M44" s="246">
        <f>G44+H44+I44+J44+K44+L44</f>
        <v>2493.8999999999996</v>
      </c>
      <c r="N44" s="247">
        <v>6.95</v>
      </c>
      <c r="O44" s="247">
        <v>0</v>
      </c>
      <c r="P44" s="38">
        <v>0</v>
      </c>
      <c r="Q44" s="38">
        <v>0</v>
      </c>
      <c r="R44" s="176">
        <v>0</v>
      </c>
      <c r="S44" s="38">
        <v>0</v>
      </c>
      <c r="T44" s="38">
        <f>N44+O44+P44+Q44+R44+S44</f>
        <v>6.95</v>
      </c>
      <c r="U44" s="36">
        <f>M44-T44</f>
        <v>2486.9499999999998</v>
      </c>
      <c r="V44" s="36">
        <v>225.81</v>
      </c>
      <c r="W44" s="246">
        <f>U44-V44</f>
        <v>2261.14</v>
      </c>
      <c r="X44" s="35"/>
    </row>
    <row r="45" spans="1:24" ht="65.25" customHeight="1" x14ac:dyDescent="0.5">
      <c r="A45" s="34" t="s">
        <v>389</v>
      </c>
      <c r="B45" s="160"/>
      <c r="C45" s="52"/>
      <c r="D45" s="52"/>
      <c r="E45" s="249"/>
      <c r="F45" s="48"/>
      <c r="G45" s="55"/>
      <c r="H45" s="246"/>
      <c r="I45" s="248"/>
      <c r="J45" s="149"/>
      <c r="K45" s="149"/>
      <c r="L45" s="149"/>
      <c r="M45" s="246"/>
      <c r="N45" s="247"/>
      <c r="O45" s="247"/>
      <c r="P45" s="44"/>
      <c r="Q45" s="44"/>
      <c r="R45" s="174"/>
      <c r="S45" s="44"/>
      <c r="T45" s="44"/>
      <c r="U45" s="47"/>
      <c r="V45" s="47"/>
      <c r="W45" s="246"/>
      <c r="X45" s="154"/>
    </row>
    <row r="46" spans="1:24" ht="65.25" customHeight="1" x14ac:dyDescent="0.5">
      <c r="A46" s="360"/>
      <c r="B46" s="148" t="s">
        <v>70</v>
      </c>
      <c r="C46" s="361"/>
      <c r="D46" s="361"/>
      <c r="E46" s="364"/>
      <c r="F46" s="363"/>
      <c r="G46" s="361">
        <f>SUM(G34:G45)</f>
        <v>49475.249999999993</v>
      </c>
      <c r="H46" s="361">
        <f>SUM(H34:H45)</f>
        <v>0</v>
      </c>
      <c r="I46" s="361">
        <f>SUM(I34:I45)</f>
        <v>0</v>
      </c>
      <c r="J46" s="361">
        <f>SUM(J34:J45)</f>
        <v>0</v>
      </c>
      <c r="K46" s="361">
        <f>SUM(K34:K45)</f>
        <v>0</v>
      </c>
      <c r="L46" s="361">
        <f>SUM(L34:L45)</f>
        <v>0</v>
      </c>
      <c r="M46" s="361">
        <f>SUM(M34:M45)</f>
        <v>49475.249999999993</v>
      </c>
      <c r="N46" s="362">
        <f>SUM(N34:N45)</f>
        <v>8330.94</v>
      </c>
      <c r="O46" s="362">
        <f>SUM(O34:O45)</f>
        <v>85.653187500000001</v>
      </c>
      <c r="P46" s="362">
        <f>SUM(P34:P45)</f>
        <v>0</v>
      </c>
      <c r="Q46" s="362">
        <f>SUM(Q34:Q45)</f>
        <v>0</v>
      </c>
      <c r="R46" s="362">
        <f>SUM(R34:R45)</f>
        <v>72.128999999999991</v>
      </c>
      <c r="S46" s="362">
        <f>SUM(S34:S45)</f>
        <v>0</v>
      </c>
      <c r="T46" s="362">
        <f>SUM(T34:T45)</f>
        <v>8488.7221875000014</v>
      </c>
      <c r="U46" s="361">
        <f>SUM(U34:U45)</f>
        <v>40986.52781249999</v>
      </c>
      <c r="V46" s="361">
        <f>SUM(V34:V45)</f>
        <v>2228.7049999999999</v>
      </c>
      <c r="W46" s="361">
        <f>SUM(W34:W45)</f>
        <v>38757.822812499988</v>
      </c>
      <c r="X46" s="360"/>
    </row>
    <row r="47" spans="1:24" ht="65.25" customHeight="1" x14ac:dyDescent="0.5">
      <c r="A47" s="369" t="s">
        <v>388</v>
      </c>
      <c r="B47" s="369"/>
      <c r="C47" s="369"/>
      <c r="D47" s="369"/>
      <c r="E47" s="386"/>
      <c r="F47" s="370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87" t="s">
        <v>387</v>
      </c>
    </row>
    <row r="48" spans="1:24" ht="65.25" customHeight="1" x14ac:dyDescent="0.45">
      <c r="A48" s="316"/>
      <c r="B48" s="8"/>
      <c r="C48" s="8"/>
      <c r="D48" s="8"/>
      <c r="E48" s="12"/>
      <c r="F48" s="11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59" t="s">
        <v>386</v>
      </c>
      <c r="B49" s="52"/>
      <c r="C49" s="52">
        <v>1100</v>
      </c>
      <c r="D49" s="52">
        <v>1000</v>
      </c>
      <c r="E49" s="249">
        <v>217.21</v>
      </c>
      <c r="F49" s="40">
        <v>15</v>
      </c>
      <c r="G49" s="51">
        <f>E49*F49</f>
        <v>3258.15</v>
      </c>
      <c r="H49" s="342">
        <v>0</v>
      </c>
      <c r="I49" s="250">
        <v>0</v>
      </c>
      <c r="J49" s="156">
        <v>0</v>
      </c>
      <c r="K49" s="156">
        <v>0</v>
      </c>
      <c r="L49" s="156">
        <v>0</v>
      </c>
      <c r="M49" s="246">
        <f>G49+H49+I49+J49+K49+L49</f>
        <v>3258.15</v>
      </c>
      <c r="N49" s="247">
        <v>125.3</v>
      </c>
      <c r="O49" s="38">
        <f>G49*1.1875%</f>
        <v>38.690531249999999</v>
      </c>
      <c r="P49" s="38">
        <v>0</v>
      </c>
      <c r="Q49" s="38">
        <v>0</v>
      </c>
      <c r="R49" s="38">
        <f>G49*1%</f>
        <v>32.581499999999998</v>
      </c>
      <c r="S49" s="38">
        <v>0</v>
      </c>
      <c r="T49" s="38">
        <f>N49+O49+P49+Q49+R49+S49</f>
        <v>196.57203125000001</v>
      </c>
      <c r="U49" s="36">
        <f>M49-T49</f>
        <v>3061.5779687499999</v>
      </c>
      <c r="V49" s="246">
        <v>200</v>
      </c>
      <c r="W49" s="246">
        <f>U49-V49</f>
        <v>2861.5779687499999</v>
      </c>
      <c r="X49" s="45"/>
    </row>
    <row r="50" spans="1:24" ht="65.25" customHeight="1" x14ac:dyDescent="0.5">
      <c r="A50" s="180" t="s">
        <v>385</v>
      </c>
      <c r="B50" s="52"/>
      <c r="C50" s="52"/>
      <c r="D50" s="52"/>
      <c r="E50" s="249"/>
      <c r="F50" s="48"/>
      <c r="G50" s="55"/>
      <c r="H50" s="342"/>
      <c r="I50" s="250"/>
      <c r="J50" s="149"/>
      <c r="K50" s="149"/>
      <c r="L50" s="149"/>
      <c r="M50" s="246"/>
      <c r="N50" s="247"/>
      <c r="O50" s="44"/>
      <c r="P50" s="44"/>
      <c r="Q50" s="44"/>
      <c r="R50" s="44"/>
      <c r="S50" s="44"/>
      <c r="T50" s="44"/>
      <c r="U50" s="47"/>
      <c r="V50" s="246"/>
      <c r="W50" s="246"/>
      <c r="X50" s="45"/>
    </row>
    <row r="51" spans="1:24" ht="65.25" customHeight="1" x14ac:dyDescent="0.5">
      <c r="A51" s="59" t="s">
        <v>384</v>
      </c>
      <c r="B51" s="42"/>
      <c r="C51" s="52">
        <v>1100</v>
      </c>
      <c r="D51" s="52">
        <v>1000</v>
      </c>
      <c r="E51" s="249">
        <v>217.21</v>
      </c>
      <c r="F51" s="40">
        <v>15</v>
      </c>
      <c r="G51" s="51">
        <f>E51*F51</f>
        <v>3258.15</v>
      </c>
      <c r="H51" s="246">
        <v>0</v>
      </c>
      <c r="I51" s="250">
        <v>0</v>
      </c>
      <c r="J51" s="156">
        <v>0</v>
      </c>
      <c r="K51" s="156">
        <v>0</v>
      </c>
      <c r="L51" s="156">
        <v>0</v>
      </c>
      <c r="M51" s="246">
        <f>G51+H51+I51+J51+K51+L51</f>
        <v>3258.15</v>
      </c>
      <c r="N51" s="247">
        <v>125.3</v>
      </c>
      <c r="O51" s="38">
        <f>G51*1.1875%</f>
        <v>38.690531249999999</v>
      </c>
      <c r="P51" s="38">
        <v>0</v>
      </c>
      <c r="Q51" s="38">
        <v>0</v>
      </c>
      <c r="R51" s="38">
        <f>G51*1%</f>
        <v>32.581499999999998</v>
      </c>
      <c r="S51" s="38">
        <f>H51*1%</f>
        <v>0</v>
      </c>
      <c r="T51" s="38">
        <f>N51+O51+P51+Q51+R51+S51</f>
        <v>196.57203125000001</v>
      </c>
      <c r="U51" s="36">
        <f>M51-T51</f>
        <v>3061.5779687499999</v>
      </c>
      <c r="V51" s="246">
        <v>0</v>
      </c>
      <c r="W51" s="246">
        <f>U51-V51</f>
        <v>3061.5779687499999</v>
      </c>
      <c r="X51" s="35"/>
    </row>
    <row r="52" spans="1:24" ht="65.25" customHeight="1" x14ac:dyDescent="0.5">
      <c r="A52" s="58" t="s">
        <v>383</v>
      </c>
      <c r="B52" s="50"/>
      <c r="C52" s="52"/>
      <c r="D52" s="52"/>
      <c r="E52" s="249"/>
      <c r="F52" s="48"/>
      <c r="G52" s="55"/>
      <c r="H52" s="246"/>
      <c r="I52" s="250"/>
      <c r="J52" s="149"/>
      <c r="K52" s="149"/>
      <c r="L52" s="149"/>
      <c r="M52" s="246"/>
      <c r="N52" s="247"/>
      <c r="O52" s="44"/>
      <c r="P52" s="44"/>
      <c r="Q52" s="44"/>
      <c r="R52" s="44"/>
      <c r="S52" s="44"/>
      <c r="T52" s="44"/>
      <c r="U52" s="47"/>
      <c r="V52" s="246"/>
      <c r="W52" s="246"/>
      <c r="X52" s="27"/>
    </row>
    <row r="53" spans="1:24" ht="65.25" hidden="1" customHeight="1" x14ac:dyDescent="0.5">
      <c r="A53" s="59"/>
      <c r="B53" s="42"/>
      <c r="C53" s="52"/>
      <c r="D53" s="52"/>
      <c r="E53" s="253">
        <v>0</v>
      </c>
      <c r="F53" s="40">
        <v>0</v>
      </c>
      <c r="G53" s="51">
        <f>E53*F53</f>
        <v>0</v>
      </c>
      <c r="H53" s="246">
        <v>0</v>
      </c>
      <c r="I53" s="248">
        <v>0</v>
      </c>
      <c r="J53" s="156">
        <v>0</v>
      </c>
      <c r="K53" s="156">
        <v>0</v>
      </c>
      <c r="L53" s="156">
        <v>0</v>
      </c>
      <c r="M53" s="246">
        <f>G53+H53+I53+J53+K53+L53</f>
        <v>0</v>
      </c>
      <c r="N53" s="247">
        <v>0</v>
      </c>
      <c r="O53" s="38"/>
      <c r="P53" s="38">
        <v>0</v>
      </c>
      <c r="Q53" s="38">
        <v>0</v>
      </c>
      <c r="R53" s="38"/>
      <c r="S53" s="38">
        <f>H53*1%</f>
        <v>0</v>
      </c>
      <c r="T53" s="38">
        <f>N53+O53+P53+Q53+R53+S53</f>
        <v>0</v>
      </c>
      <c r="U53" s="36">
        <f>M53-T53</f>
        <v>0</v>
      </c>
      <c r="V53" s="246"/>
      <c r="W53" s="246">
        <f>U53-V53</f>
        <v>0</v>
      </c>
      <c r="X53" s="35"/>
    </row>
    <row r="54" spans="1:24" ht="65.25" hidden="1" customHeight="1" x14ac:dyDescent="0.5">
      <c r="A54" s="221"/>
      <c r="B54" s="50"/>
      <c r="C54" s="52"/>
      <c r="D54" s="52"/>
      <c r="E54" s="253"/>
      <c r="F54" s="48"/>
      <c r="G54" s="55"/>
      <c r="H54" s="246"/>
      <c r="I54" s="248"/>
      <c r="J54" s="149"/>
      <c r="K54" s="149"/>
      <c r="L54" s="149"/>
      <c r="M54" s="246"/>
      <c r="N54" s="247"/>
      <c r="O54" s="44"/>
      <c r="P54" s="44"/>
      <c r="Q54" s="44"/>
      <c r="R54" s="44"/>
      <c r="S54" s="44"/>
      <c r="T54" s="44"/>
      <c r="U54" s="47"/>
      <c r="V54" s="246"/>
      <c r="W54" s="246"/>
      <c r="X54" s="27"/>
    </row>
    <row r="55" spans="1:24" ht="65.25" customHeight="1" thickBot="1" x14ac:dyDescent="0.55000000000000004">
      <c r="A55" s="379"/>
      <c r="B55" s="148" t="s">
        <v>70</v>
      </c>
      <c r="C55" s="361"/>
      <c r="D55" s="361"/>
      <c r="E55" s="364"/>
      <c r="F55" s="363"/>
      <c r="G55" s="361">
        <f>SUM(G49:G54)</f>
        <v>6516.3</v>
      </c>
      <c r="H55" s="361">
        <f>SUM(H49:H54)</f>
        <v>0</v>
      </c>
      <c r="I55" s="361">
        <f>SUM(I49:I54)</f>
        <v>0</v>
      </c>
      <c r="J55" s="361">
        <f>SUM(J49:J54)</f>
        <v>0</v>
      </c>
      <c r="K55" s="361">
        <f>SUM(K49:K54)</f>
        <v>0</v>
      </c>
      <c r="L55" s="361">
        <f>SUM(L49:L54)</f>
        <v>0</v>
      </c>
      <c r="M55" s="361">
        <f>SUM(M49:M54)</f>
        <v>6516.3</v>
      </c>
      <c r="N55" s="362">
        <f>SUM(N49:N54)</f>
        <v>250.6</v>
      </c>
      <c r="O55" s="362">
        <f>SUM(O49:O54)</f>
        <v>77.381062499999999</v>
      </c>
      <c r="P55" s="362">
        <f>SUM(P49:P54)</f>
        <v>0</v>
      </c>
      <c r="Q55" s="362">
        <f>SUM(Q49:Q54)</f>
        <v>0</v>
      </c>
      <c r="R55" s="362">
        <f>SUM(R49:R54)</f>
        <v>65.162999999999997</v>
      </c>
      <c r="S55" s="362">
        <f>SUM(S49:S54)</f>
        <v>0</v>
      </c>
      <c r="T55" s="362">
        <f>SUM(T49:T54)</f>
        <v>393.14406250000002</v>
      </c>
      <c r="U55" s="361">
        <f>SUM(U49:U54)</f>
        <v>6123.1559374999997</v>
      </c>
      <c r="V55" s="361">
        <f>SUM(V49:V54)</f>
        <v>200</v>
      </c>
      <c r="W55" s="361">
        <f>SUM(W49:W54)</f>
        <v>5923.1559374999997</v>
      </c>
      <c r="X55" s="360"/>
    </row>
    <row r="56" spans="1:24" s="8" customFormat="1" ht="65.25" customHeight="1" thickBot="1" x14ac:dyDescent="0.55000000000000004">
      <c r="A56" s="105" t="s">
        <v>54</v>
      </c>
      <c r="B56" s="89" t="s">
        <v>53</v>
      </c>
      <c r="C56" s="104" t="s">
        <v>52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2"/>
      <c r="N56" s="104" t="s">
        <v>51</v>
      </c>
      <c r="O56" s="103"/>
      <c r="P56" s="103"/>
      <c r="Q56" s="103"/>
      <c r="R56" s="103"/>
      <c r="S56" s="103"/>
      <c r="T56" s="102"/>
      <c r="U56" s="101"/>
      <c r="V56" s="100"/>
      <c r="W56" s="99"/>
      <c r="X56" s="66" t="s">
        <v>50</v>
      </c>
    </row>
    <row r="57" spans="1:24" s="8" customFormat="1" ht="65.25" customHeight="1" x14ac:dyDescent="0.45">
      <c r="A57" s="98"/>
      <c r="B57" s="97"/>
      <c r="C57" s="96" t="s">
        <v>49</v>
      </c>
      <c r="D57" s="96" t="s">
        <v>48</v>
      </c>
      <c r="E57" s="95" t="s">
        <v>26</v>
      </c>
      <c r="F57" s="94" t="s">
        <v>47</v>
      </c>
      <c r="G57" s="93" t="s">
        <v>46</v>
      </c>
      <c r="H57" s="92" t="s">
        <v>45</v>
      </c>
      <c r="I57" s="90" t="s">
        <v>44</v>
      </c>
      <c r="J57" s="91" t="s">
        <v>25</v>
      </c>
      <c r="K57" s="90" t="s">
        <v>43</v>
      </c>
      <c r="L57" s="90" t="s">
        <v>93</v>
      </c>
      <c r="M57" s="89" t="s">
        <v>35</v>
      </c>
      <c r="N57" s="86" t="s">
        <v>41</v>
      </c>
      <c r="O57" s="88" t="s">
        <v>40</v>
      </c>
      <c r="P57" s="87" t="s">
        <v>39</v>
      </c>
      <c r="Q57" s="86" t="s">
        <v>38</v>
      </c>
      <c r="R57" s="86" t="s">
        <v>37</v>
      </c>
      <c r="S57" s="86" t="s">
        <v>36</v>
      </c>
      <c r="T57" s="85" t="s">
        <v>35</v>
      </c>
      <c r="U57" s="83" t="s">
        <v>35</v>
      </c>
      <c r="V57" s="84" t="s">
        <v>34</v>
      </c>
      <c r="W57" s="83" t="s">
        <v>33</v>
      </c>
      <c r="X57" s="66"/>
    </row>
    <row r="58" spans="1:24" s="8" customFormat="1" ht="65.25" customHeight="1" thickBot="1" x14ac:dyDescent="0.5">
      <c r="A58" s="82" t="s">
        <v>32</v>
      </c>
      <c r="B58" s="73"/>
      <c r="C58" s="81"/>
      <c r="D58" s="81"/>
      <c r="E58" s="80" t="s">
        <v>31</v>
      </c>
      <c r="F58" s="79" t="s">
        <v>30</v>
      </c>
      <c r="G58" s="78"/>
      <c r="H58" s="77"/>
      <c r="I58" s="74" t="s">
        <v>29</v>
      </c>
      <c r="J58" s="76" t="s">
        <v>28</v>
      </c>
      <c r="K58" s="75" t="s">
        <v>92</v>
      </c>
      <c r="L58" s="74" t="s">
        <v>91</v>
      </c>
      <c r="M58" s="73"/>
      <c r="N58" s="189">
        <v>1</v>
      </c>
      <c r="O58" s="72"/>
      <c r="P58" s="71" t="s">
        <v>25</v>
      </c>
      <c r="Q58" s="70" t="s">
        <v>24</v>
      </c>
      <c r="R58" s="70" t="s">
        <v>23</v>
      </c>
      <c r="S58" s="70" t="s">
        <v>22</v>
      </c>
      <c r="T58" s="69"/>
      <c r="U58" s="67" t="s">
        <v>21</v>
      </c>
      <c r="V58" s="188" t="s">
        <v>90</v>
      </c>
      <c r="W58" s="67" t="s">
        <v>19</v>
      </c>
      <c r="X58" s="66"/>
    </row>
    <row r="59" spans="1:24" ht="65.25" customHeight="1" x14ac:dyDescent="0.5">
      <c r="A59" s="65" t="s">
        <v>382</v>
      </c>
      <c r="B59" s="369"/>
      <c r="C59" s="368"/>
      <c r="D59" s="368"/>
      <c r="E59" s="386"/>
      <c r="F59" s="370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</row>
    <row r="60" spans="1:24" ht="65.25" customHeight="1" x14ac:dyDescent="0.5">
      <c r="A60" s="162" t="s">
        <v>381</v>
      </c>
      <c r="B60" s="42"/>
      <c r="C60" s="42">
        <v>1100</v>
      </c>
      <c r="D60" s="42">
        <v>1000</v>
      </c>
      <c r="E60" s="172">
        <v>678.02</v>
      </c>
      <c r="F60" s="40">
        <v>15</v>
      </c>
      <c r="G60" s="51">
        <f>E60*F60</f>
        <v>10170.299999999999</v>
      </c>
      <c r="H60" s="36">
        <v>0</v>
      </c>
      <c r="I60" s="225">
        <v>0</v>
      </c>
      <c r="J60" s="225">
        <v>0</v>
      </c>
      <c r="K60" s="225">
        <v>0</v>
      </c>
      <c r="L60" s="225">
        <v>0</v>
      </c>
      <c r="M60" s="246">
        <f>G60+H60+I60+J60+K60+L60</f>
        <v>10170.299999999999</v>
      </c>
      <c r="N60" s="38">
        <v>1625.19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f>N60+O60+P60+Q60+R60+S60</f>
        <v>1625.19</v>
      </c>
      <c r="U60" s="36">
        <f>M60-T60</f>
        <v>8545.1099999999988</v>
      </c>
      <c r="V60" s="36">
        <v>0</v>
      </c>
      <c r="W60" s="246">
        <f>U60-V60</f>
        <v>8545.1099999999988</v>
      </c>
      <c r="X60" s="35"/>
    </row>
    <row r="61" spans="1:24" ht="65.25" customHeight="1" x14ac:dyDescent="0.5">
      <c r="A61" s="197" t="s">
        <v>380</v>
      </c>
      <c r="B61" s="50"/>
      <c r="C61" s="50"/>
      <c r="D61" s="50"/>
      <c r="E61" s="199"/>
      <c r="F61" s="48"/>
      <c r="G61" s="55"/>
      <c r="H61" s="47"/>
      <c r="I61" s="211"/>
      <c r="J61" s="211"/>
      <c r="K61" s="211"/>
      <c r="L61" s="211"/>
      <c r="M61" s="246"/>
      <c r="N61" s="44"/>
      <c r="O61" s="44"/>
      <c r="P61" s="44"/>
      <c r="Q61" s="44"/>
      <c r="R61" s="44"/>
      <c r="S61" s="44"/>
      <c r="T61" s="44"/>
      <c r="U61" s="47"/>
      <c r="V61" s="47"/>
      <c r="W61" s="246"/>
      <c r="X61" s="27"/>
    </row>
    <row r="62" spans="1:24" ht="65.25" customHeight="1" x14ac:dyDescent="0.5">
      <c r="A62" s="59" t="s">
        <v>88</v>
      </c>
      <c r="B62" s="42"/>
      <c r="C62" s="42">
        <v>1100</v>
      </c>
      <c r="D62" s="42">
        <v>1000</v>
      </c>
      <c r="E62" s="170"/>
      <c r="F62" s="40"/>
      <c r="G62" s="51">
        <f>E62*F62</f>
        <v>0</v>
      </c>
      <c r="H62" s="46">
        <v>0</v>
      </c>
      <c r="I62" s="217">
        <v>0</v>
      </c>
      <c r="J62" s="217"/>
      <c r="K62" s="217">
        <v>0</v>
      </c>
      <c r="L62" s="217">
        <v>0</v>
      </c>
      <c r="M62" s="246">
        <f>G62+H62+I62+J62+K62+L62</f>
        <v>0</v>
      </c>
      <c r="N62" s="155"/>
      <c r="O62" s="38">
        <v>0</v>
      </c>
      <c r="P62" s="38"/>
      <c r="Q62" s="38">
        <v>0</v>
      </c>
      <c r="R62" s="38">
        <f>G62*1%</f>
        <v>0</v>
      </c>
      <c r="S62" s="38">
        <v>0</v>
      </c>
      <c r="T62" s="38">
        <f>N62+O62+P62+Q62+R62+S62</f>
        <v>0</v>
      </c>
      <c r="U62" s="36">
        <f>M62-T62</f>
        <v>0</v>
      </c>
      <c r="V62" s="46">
        <v>0</v>
      </c>
      <c r="W62" s="246">
        <f>U62-V62</f>
        <v>0</v>
      </c>
      <c r="X62" s="35"/>
    </row>
    <row r="63" spans="1:24" ht="65.25" customHeight="1" x14ac:dyDescent="0.5">
      <c r="A63" s="269"/>
      <c r="B63" s="160"/>
      <c r="C63" s="160"/>
      <c r="D63" s="160"/>
      <c r="E63" s="199"/>
      <c r="F63" s="48"/>
      <c r="G63" s="55"/>
      <c r="H63" s="47"/>
      <c r="I63" s="211"/>
      <c r="J63" s="211"/>
      <c r="K63" s="211"/>
      <c r="L63" s="211"/>
      <c r="M63" s="246"/>
      <c r="N63" s="44"/>
      <c r="O63" s="44"/>
      <c r="P63" s="44"/>
      <c r="Q63" s="44"/>
      <c r="R63" s="44"/>
      <c r="S63" s="44"/>
      <c r="T63" s="44"/>
      <c r="U63" s="47"/>
      <c r="V63" s="47"/>
      <c r="W63" s="246"/>
      <c r="X63" s="154"/>
    </row>
    <row r="64" spans="1:24" ht="66.75" customHeight="1" x14ac:dyDescent="0.5">
      <c r="A64" s="59" t="s">
        <v>379</v>
      </c>
      <c r="B64" s="42"/>
      <c r="C64" s="42">
        <v>1100</v>
      </c>
      <c r="D64" s="42">
        <v>1000</v>
      </c>
      <c r="E64" s="170">
        <v>454.27</v>
      </c>
      <c r="F64" s="40">
        <v>15</v>
      </c>
      <c r="G64" s="51">
        <f>E64*F64</f>
        <v>6814.0499999999993</v>
      </c>
      <c r="H64" s="46">
        <v>0</v>
      </c>
      <c r="I64" s="217">
        <v>0</v>
      </c>
      <c r="J64" s="217">
        <v>0</v>
      </c>
      <c r="K64" s="217">
        <v>0</v>
      </c>
      <c r="L64" s="217">
        <v>0</v>
      </c>
      <c r="M64" s="246">
        <f>G64+H64+I64+J64+K64+L64</f>
        <v>6814.0499999999993</v>
      </c>
      <c r="N64" s="155">
        <v>908.29</v>
      </c>
      <c r="O64" s="38">
        <v>0</v>
      </c>
      <c r="P64" s="38"/>
      <c r="Q64" s="38">
        <v>0</v>
      </c>
      <c r="R64" s="38">
        <v>0</v>
      </c>
      <c r="S64" s="38">
        <f>H64*0.8%/2</f>
        <v>0</v>
      </c>
      <c r="T64" s="38">
        <f>N64+O64+P64+Q64+R64+S64</f>
        <v>908.29</v>
      </c>
      <c r="U64" s="36">
        <f>M64-T64</f>
        <v>5905.7599999999993</v>
      </c>
      <c r="V64" s="36">
        <v>197.2</v>
      </c>
      <c r="W64" s="246">
        <f>U64-V64</f>
        <v>5708.5599999999995</v>
      </c>
      <c r="X64" s="35"/>
    </row>
    <row r="65" spans="1:24" ht="65.25" customHeight="1" x14ac:dyDescent="0.5">
      <c r="A65" s="201" t="s">
        <v>378</v>
      </c>
      <c r="B65" s="160"/>
      <c r="C65" s="50"/>
      <c r="D65" s="50"/>
      <c r="E65" s="199"/>
      <c r="F65" s="48"/>
      <c r="G65" s="55"/>
      <c r="H65" s="47"/>
      <c r="I65" s="211"/>
      <c r="J65" s="211"/>
      <c r="K65" s="211"/>
      <c r="L65" s="211"/>
      <c r="M65" s="246"/>
      <c r="N65" s="44"/>
      <c r="O65" s="44"/>
      <c r="P65" s="44"/>
      <c r="Q65" s="44"/>
      <c r="R65" s="44"/>
      <c r="S65" s="44"/>
      <c r="T65" s="44"/>
      <c r="U65" s="47"/>
      <c r="V65" s="47"/>
      <c r="W65" s="246"/>
      <c r="X65" s="154"/>
    </row>
    <row r="66" spans="1:24" ht="66.75" hidden="1" customHeight="1" x14ac:dyDescent="0.5">
      <c r="A66" s="59"/>
      <c r="B66" s="42"/>
      <c r="C66" s="42">
        <v>1100</v>
      </c>
      <c r="D66" s="42">
        <v>1000</v>
      </c>
      <c r="E66" s="170">
        <v>0</v>
      </c>
      <c r="F66" s="40"/>
      <c r="G66" s="51">
        <f>E66*F66</f>
        <v>0</v>
      </c>
      <c r="H66" s="46">
        <v>0</v>
      </c>
      <c r="I66" s="217">
        <v>0</v>
      </c>
      <c r="J66" s="217">
        <v>0</v>
      </c>
      <c r="K66" s="217">
        <v>0</v>
      </c>
      <c r="L66" s="217">
        <v>0</v>
      </c>
      <c r="M66" s="246">
        <f>G66+H66+I66+J66+K66+L66</f>
        <v>0</v>
      </c>
      <c r="N66" s="155">
        <v>0</v>
      </c>
      <c r="O66" s="38">
        <f>G66*1.187%</f>
        <v>0</v>
      </c>
      <c r="P66" s="38">
        <v>0</v>
      </c>
      <c r="Q66" s="38">
        <f>F66*0.8%/2</f>
        <v>0</v>
      </c>
      <c r="R66" s="38">
        <f>G66*0.8%/2</f>
        <v>0</v>
      </c>
      <c r="S66" s="38">
        <f>H66*0.8%/2</f>
        <v>0</v>
      </c>
      <c r="T66" s="38">
        <f>N66+O66+P66+Q66+R66+S66</f>
        <v>0</v>
      </c>
      <c r="U66" s="36">
        <f>M66-T66</f>
        <v>0</v>
      </c>
      <c r="V66" s="46">
        <v>0</v>
      </c>
      <c r="W66" s="246">
        <f>U66-V66</f>
        <v>0</v>
      </c>
      <c r="X66" s="35"/>
    </row>
    <row r="67" spans="1:24" ht="65.25" hidden="1" customHeight="1" x14ac:dyDescent="0.5">
      <c r="A67" s="187"/>
      <c r="B67" s="160"/>
      <c r="C67" s="50"/>
      <c r="D67" s="50"/>
      <c r="E67" s="199"/>
      <c r="F67" s="48"/>
      <c r="G67" s="55"/>
      <c r="H67" s="47"/>
      <c r="I67" s="211"/>
      <c r="J67" s="211"/>
      <c r="K67" s="211"/>
      <c r="L67" s="211"/>
      <c r="M67" s="246"/>
      <c r="N67" s="44"/>
      <c r="O67" s="44"/>
      <c r="P67" s="44"/>
      <c r="Q67" s="44"/>
      <c r="R67" s="44"/>
      <c r="S67" s="44"/>
      <c r="T67" s="44"/>
      <c r="U67" s="47"/>
      <c r="V67" s="47"/>
      <c r="W67" s="246"/>
      <c r="X67" s="154"/>
    </row>
    <row r="68" spans="1:24" ht="65.25" customHeight="1" x14ac:dyDescent="0.5">
      <c r="A68" s="379"/>
      <c r="B68" s="148" t="s">
        <v>70</v>
      </c>
      <c r="C68" s="361"/>
      <c r="D68" s="361"/>
      <c r="E68" s="378"/>
      <c r="F68" s="363"/>
      <c r="G68" s="361">
        <f>SUM(G60:G67)</f>
        <v>16984.349999999999</v>
      </c>
      <c r="H68" s="361">
        <f>SUM(H60:H67)</f>
        <v>0</v>
      </c>
      <c r="I68" s="361">
        <f>SUM(I60:I67)</f>
        <v>0</v>
      </c>
      <c r="J68" s="361">
        <f>SUM(J60:J67)</f>
        <v>0</v>
      </c>
      <c r="K68" s="361">
        <f>SUM(K60:K67)</f>
        <v>0</v>
      </c>
      <c r="L68" s="361">
        <f>SUM(L60:L67)</f>
        <v>0</v>
      </c>
      <c r="M68" s="361">
        <f>SUM(M60:M67)</f>
        <v>16984.349999999999</v>
      </c>
      <c r="N68" s="362">
        <f>SUM(N60:N67)</f>
        <v>2533.48</v>
      </c>
      <c r="O68" s="362">
        <f>SUM(O60:O67)</f>
        <v>0</v>
      </c>
      <c r="P68" s="362">
        <f>SUM(P60:P67)</f>
        <v>0</v>
      </c>
      <c r="Q68" s="362">
        <f>SUM(Q60:Q67)</f>
        <v>0</v>
      </c>
      <c r="R68" s="362">
        <f>SUM(R60:R67)</f>
        <v>0</v>
      </c>
      <c r="S68" s="362">
        <f>SUM(S60:S67)</f>
        <v>0</v>
      </c>
      <c r="T68" s="362">
        <f>SUM(T60:T67)</f>
        <v>2533.48</v>
      </c>
      <c r="U68" s="361">
        <f>SUM(U60:U67)</f>
        <v>14450.869999999999</v>
      </c>
      <c r="V68" s="361">
        <f>SUM(V60:V67)</f>
        <v>197.2</v>
      </c>
      <c r="W68" s="361">
        <f>SUM(W60:W67)</f>
        <v>14253.669999999998</v>
      </c>
      <c r="X68" s="360"/>
    </row>
    <row r="69" spans="1:24" ht="65.25" customHeight="1" x14ac:dyDescent="0.5">
      <c r="A69" s="65" t="s">
        <v>377</v>
      </c>
      <c r="B69" s="375"/>
      <c r="C69" s="374"/>
      <c r="D69" s="374"/>
      <c r="E69" s="377"/>
      <c r="F69" s="376"/>
      <c r="G69" s="374"/>
      <c r="H69" s="374"/>
      <c r="I69" s="374"/>
      <c r="J69" s="374"/>
      <c r="K69" s="374"/>
      <c r="L69" s="374"/>
      <c r="M69" s="374"/>
      <c r="N69" s="375"/>
      <c r="O69" s="375"/>
      <c r="P69" s="375"/>
      <c r="Q69" s="375"/>
      <c r="R69" s="375"/>
      <c r="S69" s="375"/>
      <c r="T69" s="375"/>
      <c r="U69" s="374"/>
      <c r="V69" s="374"/>
      <c r="W69" s="374"/>
      <c r="X69" s="374"/>
    </row>
    <row r="70" spans="1:24" ht="65.25" customHeight="1" x14ac:dyDescent="0.5">
      <c r="A70" s="162" t="s">
        <v>376</v>
      </c>
      <c r="B70" s="160"/>
      <c r="C70" s="160">
        <v>1100</v>
      </c>
      <c r="D70" s="160">
        <v>1000</v>
      </c>
      <c r="E70" s="170">
        <v>252.37</v>
      </c>
      <c r="F70" s="40">
        <v>15</v>
      </c>
      <c r="G70" s="51">
        <f>E70*F70</f>
        <v>3785.55</v>
      </c>
      <c r="H70" s="46">
        <v>0</v>
      </c>
      <c r="I70" s="46">
        <v>0</v>
      </c>
      <c r="J70" s="36">
        <v>0</v>
      </c>
      <c r="K70" s="36">
        <v>0</v>
      </c>
      <c r="L70" s="36">
        <v>0</v>
      </c>
      <c r="M70" s="246">
        <f>G70+H70+I70+J70+K70+L70</f>
        <v>3785.55</v>
      </c>
      <c r="N70" s="155">
        <v>314.77999999999997</v>
      </c>
      <c r="O70" s="155">
        <v>0</v>
      </c>
      <c r="P70" s="38">
        <v>0</v>
      </c>
      <c r="Q70" s="38">
        <v>0</v>
      </c>
      <c r="R70" s="38">
        <v>0</v>
      </c>
      <c r="S70" s="38">
        <v>0</v>
      </c>
      <c r="T70" s="38">
        <f>N70+O70+P70+Q70+R70+S70</f>
        <v>314.77999999999997</v>
      </c>
      <c r="U70" s="36">
        <f>M70-T70</f>
        <v>3470.7700000000004</v>
      </c>
      <c r="V70" s="36">
        <v>0</v>
      </c>
      <c r="W70" s="246">
        <f>U70-V70</f>
        <v>3470.7700000000004</v>
      </c>
      <c r="X70" s="154"/>
    </row>
    <row r="71" spans="1:24" ht="65.25" customHeight="1" x14ac:dyDescent="0.5">
      <c r="A71" s="197" t="s">
        <v>375</v>
      </c>
      <c r="B71" s="50"/>
      <c r="C71" s="50"/>
      <c r="D71" s="50"/>
      <c r="E71" s="199"/>
      <c r="F71" s="48"/>
      <c r="G71" s="55"/>
      <c r="H71" s="47"/>
      <c r="I71" s="47"/>
      <c r="J71" s="47"/>
      <c r="K71" s="47"/>
      <c r="L71" s="47"/>
      <c r="M71" s="246"/>
      <c r="N71" s="44"/>
      <c r="O71" s="44"/>
      <c r="P71" s="44"/>
      <c r="Q71" s="44"/>
      <c r="R71" s="44"/>
      <c r="S71" s="44"/>
      <c r="T71" s="44"/>
      <c r="U71" s="47"/>
      <c r="V71" s="47"/>
      <c r="W71" s="246"/>
      <c r="X71" s="27"/>
    </row>
    <row r="72" spans="1:24" ht="65.25" customHeight="1" x14ac:dyDescent="0.5">
      <c r="A72" s="385"/>
      <c r="B72" s="148" t="s">
        <v>70</v>
      </c>
      <c r="C72" s="361"/>
      <c r="D72" s="361"/>
      <c r="E72" s="378"/>
      <c r="F72" s="363"/>
      <c r="G72" s="361">
        <f>SUM(G70)</f>
        <v>3785.55</v>
      </c>
      <c r="H72" s="361">
        <f>SUM(H70)</f>
        <v>0</v>
      </c>
      <c r="I72" s="361">
        <f>SUM(I70)</f>
        <v>0</v>
      </c>
      <c r="J72" s="361">
        <f>SUM(J70)</f>
        <v>0</v>
      </c>
      <c r="K72" s="361">
        <f>SUM(K70)</f>
        <v>0</v>
      </c>
      <c r="L72" s="361">
        <f>SUM(L70)</f>
        <v>0</v>
      </c>
      <c r="M72" s="361">
        <f>SUM(M70)</f>
        <v>3785.55</v>
      </c>
      <c r="N72" s="362">
        <f>SUM(N70)</f>
        <v>314.77999999999997</v>
      </c>
      <c r="O72" s="362">
        <f>SUM(O70)</f>
        <v>0</v>
      </c>
      <c r="P72" s="362">
        <f>SUM(P70)</f>
        <v>0</v>
      </c>
      <c r="Q72" s="362">
        <f>SUM(Q70)</f>
        <v>0</v>
      </c>
      <c r="R72" s="362">
        <f>SUM(R70)</f>
        <v>0</v>
      </c>
      <c r="S72" s="362">
        <f>SUM(S70)</f>
        <v>0</v>
      </c>
      <c r="T72" s="362">
        <f>SUM(T70)</f>
        <v>314.77999999999997</v>
      </c>
      <c r="U72" s="361">
        <f>SUM(U70)</f>
        <v>3470.7700000000004</v>
      </c>
      <c r="V72" s="361">
        <f>SUM(V70)</f>
        <v>0</v>
      </c>
      <c r="W72" s="361">
        <f>SUM(W70)</f>
        <v>3470.7700000000004</v>
      </c>
      <c r="X72" s="360"/>
    </row>
    <row r="73" spans="1:24" ht="65.25" customHeight="1" x14ac:dyDescent="0.5">
      <c r="A73" s="384" t="s">
        <v>374</v>
      </c>
      <c r="B73" s="375"/>
      <c r="C73" s="374"/>
      <c r="D73" s="374"/>
      <c r="E73" s="377"/>
      <c r="F73" s="376"/>
      <c r="G73" s="374"/>
      <c r="H73" s="374"/>
      <c r="I73" s="374"/>
      <c r="J73" s="374"/>
      <c r="K73" s="374"/>
      <c r="L73" s="374"/>
      <c r="M73" s="374"/>
      <c r="N73" s="375"/>
      <c r="O73" s="375"/>
      <c r="P73" s="375"/>
      <c r="Q73" s="375"/>
      <c r="R73" s="375"/>
      <c r="S73" s="375"/>
      <c r="T73" s="375"/>
      <c r="U73" s="374"/>
      <c r="V73" s="374"/>
      <c r="W73" s="374"/>
      <c r="X73" s="374"/>
    </row>
    <row r="74" spans="1:24" ht="65.25" customHeight="1" x14ac:dyDescent="0.5">
      <c r="A74" s="59" t="s">
        <v>373</v>
      </c>
      <c r="B74" s="42"/>
      <c r="C74" s="42">
        <v>1100</v>
      </c>
      <c r="D74" s="42">
        <v>1000</v>
      </c>
      <c r="E74" s="172">
        <v>291.98</v>
      </c>
      <c r="F74" s="40">
        <v>15</v>
      </c>
      <c r="G74" s="51">
        <f>E74*F74</f>
        <v>4379.7000000000007</v>
      </c>
      <c r="H74" s="36">
        <v>0</v>
      </c>
      <c r="I74" s="156">
        <v>0</v>
      </c>
      <c r="J74" s="156">
        <v>0</v>
      </c>
      <c r="K74" s="156">
        <v>0</v>
      </c>
      <c r="L74" s="156">
        <v>0</v>
      </c>
      <c r="M74" s="246">
        <f>G74+H74+I74+J74+K74+L74</f>
        <v>4379.7000000000007</v>
      </c>
      <c r="N74" s="38">
        <v>412.35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f>N74+O74+P74+Q74+R74+S74</f>
        <v>412.35</v>
      </c>
      <c r="U74" s="36">
        <f>M74-T74</f>
        <v>3967.3500000000008</v>
      </c>
      <c r="V74" s="36">
        <v>175.19</v>
      </c>
      <c r="W74" s="246">
        <f>U74-V74</f>
        <v>3792.1600000000008</v>
      </c>
      <c r="X74" s="35"/>
    </row>
    <row r="75" spans="1:24" ht="65.25" customHeight="1" x14ac:dyDescent="0.5">
      <c r="A75" s="221" t="s">
        <v>372</v>
      </c>
      <c r="B75" s="50"/>
      <c r="C75" s="50"/>
      <c r="D75" s="50"/>
      <c r="E75" s="199"/>
      <c r="F75" s="48"/>
      <c r="G75" s="55"/>
      <c r="H75" s="47"/>
      <c r="I75" s="149"/>
      <c r="J75" s="149"/>
      <c r="K75" s="149"/>
      <c r="L75" s="149"/>
      <c r="M75" s="246"/>
      <c r="N75" s="44"/>
      <c r="O75" s="44"/>
      <c r="P75" s="44"/>
      <c r="Q75" s="44"/>
      <c r="R75" s="44"/>
      <c r="S75" s="44"/>
      <c r="T75" s="44"/>
      <c r="U75" s="47"/>
      <c r="V75" s="47"/>
      <c r="W75" s="246"/>
      <c r="X75" s="27"/>
    </row>
    <row r="76" spans="1:24" ht="65.25" hidden="1" customHeight="1" x14ac:dyDescent="0.5">
      <c r="A76" s="59" t="s">
        <v>371</v>
      </c>
      <c r="B76" s="42"/>
      <c r="C76" s="42"/>
      <c r="D76" s="42"/>
      <c r="E76" s="172"/>
      <c r="F76" s="40"/>
      <c r="G76" s="51">
        <f>E76*F76</f>
        <v>0</v>
      </c>
      <c r="H76" s="318">
        <v>0</v>
      </c>
      <c r="I76" s="225">
        <v>0</v>
      </c>
      <c r="J76" s="156">
        <v>0</v>
      </c>
      <c r="K76" s="156">
        <v>0</v>
      </c>
      <c r="L76" s="156">
        <v>0</v>
      </c>
      <c r="M76" s="246">
        <f>G76+H76+I76+J76+K76+L76</f>
        <v>0</v>
      </c>
      <c r="N76" s="176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f>N76+O76+P76+Q76+R76+S76</f>
        <v>0</v>
      </c>
      <c r="U76" s="36">
        <f>M76-T76</f>
        <v>0</v>
      </c>
      <c r="V76" s="36">
        <v>0</v>
      </c>
      <c r="W76" s="246">
        <f>U76-V76</f>
        <v>0</v>
      </c>
      <c r="X76" s="35"/>
    </row>
    <row r="77" spans="1:24" ht="65.25" hidden="1" customHeight="1" x14ac:dyDescent="0.5">
      <c r="A77" s="153"/>
      <c r="B77" s="50"/>
      <c r="C77" s="50"/>
      <c r="D77" s="50"/>
      <c r="E77" s="199"/>
      <c r="F77" s="48"/>
      <c r="G77" s="55"/>
      <c r="H77" s="209"/>
      <c r="I77" s="211"/>
      <c r="J77" s="149"/>
      <c r="K77" s="149"/>
      <c r="L77" s="149"/>
      <c r="M77" s="246"/>
      <c r="N77" s="174"/>
      <c r="O77" s="44"/>
      <c r="P77" s="44"/>
      <c r="Q77" s="44"/>
      <c r="R77" s="44"/>
      <c r="S77" s="44"/>
      <c r="T77" s="44"/>
      <c r="U77" s="47"/>
      <c r="V77" s="47"/>
      <c r="W77" s="246"/>
      <c r="X77" s="27"/>
    </row>
    <row r="78" spans="1:24" ht="65.25" hidden="1" customHeight="1" x14ac:dyDescent="0.5">
      <c r="A78" s="59" t="s">
        <v>370</v>
      </c>
      <c r="B78" s="42"/>
      <c r="C78" s="42"/>
      <c r="D78" s="42"/>
      <c r="E78" s="172"/>
      <c r="F78" s="40"/>
      <c r="G78" s="51">
        <f>E78*F78</f>
        <v>0</v>
      </c>
      <c r="H78" s="36">
        <v>0</v>
      </c>
      <c r="I78" s="156">
        <v>0</v>
      </c>
      <c r="J78" s="156">
        <v>0</v>
      </c>
      <c r="K78" s="156">
        <v>0</v>
      </c>
      <c r="L78" s="156">
        <v>0</v>
      </c>
      <c r="M78" s="246">
        <f>G78+H78+I78+J78+K78+L78</f>
        <v>0</v>
      </c>
      <c r="N78" s="38"/>
      <c r="O78" s="38"/>
      <c r="P78" s="38">
        <v>0</v>
      </c>
      <c r="Q78" s="38">
        <v>0</v>
      </c>
      <c r="R78" s="38"/>
      <c r="S78" s="38">
        <f>H78*1%</f>
        <v>0</v>
      </c>
      <c r="T78" s="38">
        <f>N78+O78+P78+Q78+R78+S78</f>
        <v>0</v>
      </c>
      <c r="U78" s="36">
        <f>M78-T78</f>
        <v>0</v>
      </c>
      <c r="V78" s="36">
        <v>0</v>
      </c>
      <c r="W78" s="246">
        <f>U78-V78</f>
        <v>0</v>
      </c>
      <c r="X78" s="35"/>
    </row>
    <row r="79" spans="1:24" ht="65.25" hidden="1" customHeight="1" x14ac:dyDescent="0.5">
      <c r="A79" s="53"/>
      <c r="B79" s="160"/>
      <c r="C79" s="50"/>
      <c r="D79" s="50"/>
      <c r="E79" s="199"/>
      <c r="F79" s="48"/>
      <c r="G79" s="55"/>
      <c r="H79" s="47"/>
      <c r="I79" s="149"/>
      <c r="J79" s="149"/>
      <c r="K79" s="149"/>
      <c r="L79" s="149"/>
      <c r="M79" s="246"/>
      <c r="N79" s="44"/>
      <c r="O79" s="44"/>
      <c r="P79" s="44"/>
      <c r="Q79" s="44"/>
      <c r="R79" s="44"/>
      <c r="S79" s="44"/>
      <c r="T79" s="44"/>
      <c r="U79" s="47"/>
      <c r="V79" s="47"/>
      <c r="W79" s="246"/>
      <c r="X79" s="154"/>
    </row>
    <row r="80" spans="1:24" ht="65.25" customHeight="1" x14ac:dyDescent="0.5">
      <c r="A80" s="59" t="s">
        <v>369</v>
      </c>
      <c r="B80" s="42"/>
      <c r="C80" s="42">
        <v>1100</v>
      </c>
      <c r="D80" s="42">
        <v>1000</v>
      </c>
      <c r="E80" s="172">
        <v>248.28</v>
      </c>
      <c r="F80" s="40">
        <v>15</v>
      </c>
      <c r="G80" s="51">
        <f>E80*F80</f>
        <v>3724.2</v>
      </c>
      <c r="H80" s="36">
        <v>0</v>
      </c>
      <c r="I80" s="156">
        <v>0</v>
      </c>
      <c r="J80" s="156">
        <v>0</v>
      </c>
      <c r="K80" s="156">
        <v>0</v>
      </c>
      <c r="L80" s="156">
        <v>0</v>
      </c>
      <c r="M80" s="246">
        <f>G80+H80+I80+J80+K80+L80</f>
        <v>3724.2</v>
      </c>
      <c r="N80" s="38">
        <v>304.95999999999998</v>
      </c>
      <c r="O80" s="38">
        <f>G80*1.1875%</f>
        <v>44.224874999999997</v>
      </c>
      <c r="P80" s="38">
        <v>0</v>
      </c>
      <c r="Q80" s="38">
        <v>0</v>
      </c>
      <c r="R80" s="176">
        <f>G80*1%</f>
        <v>37.241999999999997</v>
      </c>
      <c r="S80" s="38">
        <v>0</v>
      </c>
      <c r="T80" s="38">
        <f>N80+O80+P80+Q80+R80+S80</f>
        <v>386.426875</v>
      </c>
      <c r="U80" s="36">
        <f>M80-T80</f>
        <v>3337.7731249999997</v>
      </c>
      <c r="V80" s="36">
        <v>0</v>
      </c>
      <c r="W80" s="246">
        <f>U80-V80</f>
        <v>3337.7731249999997</v>
      </c>
      <c r="X80" s="35"/>
    </row>
    <row r="81" spans="1:24" ht="65.25" customHeight="1" x14ac:dyDescent="0.5">
      <c r="A81" s="34" t="s">
        <v>368</v>
      </c>
      <c r="B81" s="160"/>
      <c r="C81" s="50"/>
      <c r="D81" s="50"/>
      <c r="E81" s="199"/>
      <c r="F81" s="48"/>
      <c r="G81" s="55"/>
      <c r="H81" s="47"/>
      <c r="I81" s="149"/>
      <c r="J81" s="149"/>
      <c r="K81" s="149"/>
      <c r="L81" s="149"/>
      <c r="M81" s="246"/>
      <c r="N81" s="44"/>
      <c r="O81" s="44"/>
      <c r="P81" s="44"/>
      <c r="Q81" s="44"/>
      <c r="R81" s="174"/>
      <c r="S81" s="44"/>
      <c r="T81" s="44"/>
      <c r="U81" s="47"/>
      <c r="V81" s="47"/>
      <c r="W81" s="246"/>
      <c r="X81" s="154"/>
    </row>
    <row r="82" spans="1:24" ht="65.25" customHeight="1" x14ac:dyDescent="0.5">
      <c r="A82" s="379"/>
      <c r="B82" s="148" t="s">
        <v>70</v>
      </c>
      <c r="C82" s="361"/>
      <c r="D82" s="361"/>
      <c r="E82" s="364"/>
      <c r="F82" s="363"/>
      <c r="G82" s="361">
        <f>SUM(G74:G81)</f>
        <v>8103.9000000000005</v>
      </c>
      <c r="H82" s="361">
        <f>SUM(H74:H81)</f>
        <v>0</v>
      </c>
      <c r="I82" s="361">
        <f>SUM(I74:I81)</f>
        <v>0</v>
      </c>
      <c r="J82" s="361">
        <f>SUM(J74:J81)</f>
        <v>0</v>
      </c>
      <c r="K82" s="361">
        <f>SUM(K74:K81)</f>
        <v>0</v>
      </c>
      <c r="L82" s="361">
        <f>SUM(L74:L81)</f>
        <v>0</v>
      </c>
      <c r="M82" s="361">
        <f>SUM(M74:M81)</f>
        <v>8103.9000000000005</v>
      </c>
      <c r="N82" s="362">
        <f>SUM(N74:N81)</f>
        <v>717.31</v>
      </c>
      <c r="O82" s="362">
        <f>SUM(O74:O81)</f>
        <v>44.224874999999997</v>
      </c>
      <c r="P82" s="362">
        <f>SUM(P74:P81)</f>
        <v>0</v>
      </c>
      <c r="Q82" s="362">
        <f>SUM(Q74:Q81)</f>
        <v>0</v>
      </c>
      <c r="R82" s="362">
        <f>SUM(R74:R81)</f>
        <v>37.241999999999997</v>
      </c>
      <c r="S82" s="362">
        <f>SUM(S74:S81)</f>
        <v>0</v>
      </c>
      <c r="T82" s="362">
        <f>SUM(T74:T81)</f>
        <v>798.77687500000002</v>
      </c>
      <c r="U82" s="361">
        <f>SUM(U74:U81)</f>
        <v>7305.1231250000001</v>
      </c>
      <c r="V82" s="361">
        <f>SUM(V74:V81)</f>
        <v>175.19</v>
      </c>
      <c r="W82" s="361">
        <f>SUM(W74:W81)</f>
        <v>7129.9331250000005</v>
      </c>
      <c r="X82" s="360"/>
    </row>
    <row r="83" spans="1:24" ht="65.25" customHeight="1" thickBot="1" x14ac:dyDescent="0.55000000000000004">
      <c r="A83" s="373"/>
      <c r="B83" s="18"/>
      <c r="C83" s="344"/>
      <c r="D83" s="344"/>
      <c r="E83" s="347"/>
      <c r="F83" s="346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68"/>
    </row>
    <row r="84" spans="1:24" ht="65.25" customHeight="1" thickBot="1" x14ac:dyDescent="0.55000000000000004">
      <c r="A84" s="105" t="s">
        <v>54</v>
      </c>
      <c r="B84" s="89" t="s">
        <v>53</v>
      </c>
      <c r="C84" s="104" t="s">
        <v>52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2"/>
      <c r="N84" s="104" t="s">
        <v>51</v>
      </c>
      <c r="O84" s="103"/>
      <c r="P84" s="103"/>
      <c r="Q84" s="103"/>
      <c r="R84" s="103"/>
      <c r="S84" s="103"/>
      <c r="T84" s="102"/>
      <c r="U84" s="101"/>
      <c r="V84" s="100"/>
      <c r="W84" s="99"/>
      <c r="X84" s="66" t="s">
        <v>50</v>
      </c>
    </row>
    <row r="85" spans="1:24" ht="65.25" customHeight="1" x14ac:dyDescent="0.45">
      <c r="A85" s="98"/>
      <c r="B85" s="97"/>
      <c r="C85" s="96" t="s">
        <v>49</v>
      </c>
      <c r="D85" s="96" t="s">
        <v>48</v>
      </c>
      <c r="E85" s="95" t="s">
        <v>26</v>
      </c>
      <c r="F85" s="94" t="s">
        <v>47</v>
      </c>
      <c r="G85" s="93" t="s">
        <v>46</v>
      </c>
      <c r="H85" s="92" t="s">
        <v>45</v>
      </c>
      <c r="I85" s="90" t="s">
        <v>44</v>
      </c>
      <c r="J85" s="91" t="s">
        <v>25</v>
      </c>
      <c r="K85" s="90" t="s">
        <v>43</v>
      </c>
      <c r="L85" s="90" t="s">
        <v>93</v>
      </c>
      <c r="M85" s="89" t="s">
        <v>35</v>
      </c>
      <c r="N85" s="86" t="s">
        <v>41</v>
      </c>
      <c r="O85" s="88" t="s">
        <v>40</v>
      </c>
      <c r="P85" s="87" t="s">
        <v>39</v>
      </c>
      <c r="Q85" s="86" t="s">
        <v>38</v>
      </c>
      <c r="R85" s="86" t="s">
        <v>37</v>
      </c>
      <c r="S85" s="86" t="s">
        <v>36</v>
      </c>
      <c r="T85" s="85" t="s">
        <v>35</v>
      </c>
      <c r="U85" s="83" t="s">
        <v>35</v>
      </c>
      <c r="V85" s="84" t="s">
        <v>34</v>
      </c>
      <c r="W85" s="83" t="s">
        <v>33</v>
      </c>
      <c r="X85" s="66"/>
    </row>
    <row r="86" spans="1:24" ht="65.25" customHeight="1" thickBot="1" x14ac:dyDescent="0.5">
      <c r="A86" s="82" t="s">
        <v>32</v>
      </c>
      <c r="B86" s="73"/>
      <c r="C86" s="81"/>
      <c r="D86" s="81"/>
      <c r="E86" s="80" t="s">
        <v>31</v>
      </c>
      <c r="F86" s="79" t="s">
        <v>30</v>
      </c>
      <c r="G86" s="78"/>
      <c r="H86" s="77"/>
      <c r="I86" s="74" t="s">
        <v>29</v>
      </c>
      <c r="J86" s="76" t="s">
        <v>28</v>
      </c>
      <c r="K86" s="75" t="s">
        <v>92</v>
      </c>
      <c r="L86" s="74" t="s">
        <v>91</v>
      </c>
      <c r="M86" s="73"/>
      <c r="N86" s="189">
        <v>1</v>
      </c>
      <c r="O86" s="72"/>
      <c r="P86" s="71" t="s">
        <v>25</v>
      </c>
      <c r="Q86" s="70" t="s">
        <v>24</v>
      </c>
      <c r="R86" s="70" t="s">
        <v>23</v>
      </c>
      <c r="S86" s="70" t="s">
        <v>22</v>
      </c>
      <c r="T86" s="69"/>
      <c r="U86" s="67" t="s">
        <v>21</v>
      </c>
      <c r="V86" s="188" t="s">
        <v>90</v>
      </c>
      <c r="W86" s="67" t="s">
        <v>19</v>
      </c>
      <c r="X86" s="66"/>
    </row>
    <row r="87" spans="1:24" ht="65.25" customHeight="1" x14ac:dyDescent="0.5">
      <c r="A87" s="65" t="s">
        <v>367</v>
      </c>
      <c r="B87" s="375"/>
      <c r="C87" s="374"/>
      <c r="D87" s="374"/>
      <c r="E87" s="383"/>
      <c r="F87" s="376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ht="65.25" customHeight="1" x14ac:dyDescent="0.5">
      <c r="A88" s="162" t="s">
        <v>366</v>
      </c>
      <c r="B88" s="160"/>
      <c r="C88" s="42">
        <v>1100</v>
      </c>
      <c r="D88" s="42">
        <v>1000</v>
      </c>
      <c r="E88" s="172">
        <v>248.28</v>
      </c>
      <c r="F88" s="40">
        <v>15</v>
      </c>
      <c r="G88" s="226">
        <f>E88*F88</f>
        <v>3724.2</v>
      </c>
      <c r="H88" s="36">
        <v>0</v>
      </c>
      <c r="I88" s="156">
        <v>0</v>
      </c>
      <c r="J88" s="156">
        <v>0</v>
      </c>
      <c r="K88" s="156">
        <v>0</v>
      </c>
      <c r="L88" s="156">
        <v>0</v>
      </c>
      <c r="M88" s="246">
        <f>G88+H88+I88+J88+K88+L88</f>
        <v>3724.2</v>
      </c>
      <c r="N88" s="38">
        <v>304.95999999999998</v>
      </c>
      <c r="O88" s="38">
        <f>G88*1.1875%</f>
        <v>44.224874999999997</v>
      </c>
      <c r="P88" s="38">
        <v>0</v>
      </c>
      <c r="Q88" s="38">
        <v>0</v>
      </c>
      <c r="R88" s="176">
        <f>G88*1%</f>
        <v>37.241999999999997</v>
      </c>
      <c r="S88" s="38">
        <f>H88*1%</f>
        <v>0</v>
      </c>
      <c r="T88" s="38">
        <f>N88+O88+P88+Q88+R88+S88</f>
        <v>386.426875</v>
      </c>
      <c r="U88" s="36">
        <f>M88-T88</f>
        <v>3337.7731249999997</v>
      </c>
      <c r="V88" s="36">
        <v>0</v>
      </c>
      <c r="W88" s="246">
        <f>U88-V88</f>
        <v>3337.7731249999997</v>
      </c>
      <c r="X88" s="154"/>
    </row>
    <row r="89" spans="1:24" ht="65.25" customHeight="1" x14ac:dyDescent="0.5">
      <c r="A89" s="34" t="s">
        <v>365</v>
      </c>
      <c r="B89" s="160"/>
      <c r="C89" s="50"/>
      <c r="D89" s="50"/>
      <c r="E89" s="199"/>
      <c r="F89" s="48"/>
      <c r="G89" s="222"/>
      <c r="H89" s="47"/>
      <c r="I89" s="149"/>
      <c r="J89" s="149"/>
      <c r="K89" s="149"/>
      <c r="L89" s="149"/>
      <c r="M89" s="246"/>
      <c r="N89" s="44"/>
      <c r="O89" s="44"/>
      <c r="P89" s="44"/>
      <c r="Q89" s="44"/>
      <c r="R89" s="174"/>
      <c r="S89" s="44"/>
      <c r="T89" s="44"/>
      <c r="U89" s="47"/>
      <c r="V89" s="47"/>
      <c r="W89" s="246"/>
      <c r="X89" s="154"/>
    </row>
    <row r="90" spans="1:24" ht="65.25" customHeight="1" x14ac:dyDescent="0.5">
      <c r="A90" s="379"/>
      <c r="B90" s="148" t="s">
        <v>70</v>
      </c>
      <c r="C90" s="361"/>
      <c r="D90" s="361"/>
      <c r="E90" s="378"/>
      <c r="F90" s="363"/>
      <c r="G90" s="361">
        <f>SUM(G88)</f>
        <v>3724.2</v>
      </c>
      <c r="H90" s="361">
        <f>SUM(H88)</f>
        <v>0</v>
      </c>
      <c r="I90" s="361">
        <f>SUM(I88)</f>
        <v>0</v>
      </c>
      <c r="J90" s="361">
        <f>SUM(J88)</f>
        <v>0</v>
      </c>
      <c r="K90" s="361">
        <f>SUM(K88)</f>
        <v>0</v>
      </c>
      <c r="L90" s="361">
        <f>SUM(L88)</f>
        <v>0</v>
      </c>
      <c r="M90" s="361">
        <f>SUM(M88)</f>
        <v>3724.2</v>
      </c>
      <c r="N90" s="362">
        <f>SUM(N88)</f>
        <v>304.95999999999998</v>
      </c>
      <c r="O90" s="362">
        <f>SUM(O88)</f>
        <v>44.224874999999997</v>
      </c>
      <c r="P90" s="362">
        <f>SUM(P88)</f>
        <v>0</v>
      </c>
      <c r="Q90" s="362">
        <f>SUM(Q88)</f>
        <v>0</v>
      </c>
      <c r="R90" s="362">
        <f>SUM(R88)</f>
        <v>37.241999999999997</v>
      </c>
      <c r="S90" s="362">
        <f>SUM(S88)</f>
        <v>0</v>
      </c>
      <c r="T90" s="362">
        <f>SUM(T88)</f>
        <v>386.426875</v>
      </c>
      <c r="U90" s="361">
        <f>SUM(U88)</f>
        <v>3337.7731249999997</v>
      </c>
      <c r="V90" s="361">
        <f>SUM(V88)</f>
        <v>0</v>
      </c>
      <c r="W90" s="361">
        <f>SUM(W88)</f>
        <v>3337.7731249999997</v>
      </c>
      <c r="X90" s="361">
        <f>SUM(X88)</f>
        <v>0</v>
      </c>
    </row>
    <row r="91" spans="1:24" ht="65.25" customHeight="1" x14ac:dyDescent="0.5">
      <c r="A91" s="382"/>
      <c r="E91" s="381"/>
      <c r="N91" s="380"/>
      <c r="O91" s="380"/>
      <c r="P91" s="380"/>
      <c r="Q91" s="380"/>
      <c r="R91" s="380"/>
      <c r="S91" s="380"/>
      <c r="T91" s="380"/>
    </row>
    <row r="92" spans="1:24" ht="65.25" customHeight="1" x14ac:dyDescent="0.5">
      <c r="A92" s="65" t="s">
        <v>364</v>
      </c>
      <c r="B92" s="375"/>
      <c r="C92" s="374"/>
      <c r="D92" s="374"/>
      <c r="E92" s="377"/>
      <c r="F92" s="376"/>
      <c r="G92" s="374"/>
      <c r="H92" s="374"/>
      <c r="I92" s="374"/>
      <c r="J92" s="374"/>
      <c r="K92" s="374"/>
      <c r="L92" s="374"/>
      <c r="M92" s="374"/>
      <c r="N92" s="375"/>
      <c r="O92" s="375"/>
      <c r="P92" s="375"/>
      <c r="Q92" s="375"/>
      <c r="R92" s="375"/>
      <c r="S92" s="375"/>
      <c r="T92" s="375"/>
      <c r="U92" s="374"/>
      <c r="V92" s="374"/>
      <c r="W92" s="374"/>
      <c r="X92" s="374"/>
    </row>
    <row r="93" spans="1:24" ht="65.25" hidden="1" customHeight="1" x14ac:dyDescent="0.5">
      <c r="A93" s="162" t="s">
        <v>363</v>
      </c>
      <c r="B93" s="160"/>
      <c r="C93" s="160"/>
      <c r="D93" s="160"/>
      <c r="E93" s="170">
        <v>0</v>
      </c>
      <c r="F93" s="218">
        <v>0</v>
      </c>
      <c r="G93" s="51">
        <f>E93*F93</f>
        <v>0</v>
      </c>
      <c r="H93" s="46">
        <v>0</v>
      </c>
      <c r="I93" s="157">
        <v>0</v>
      </c>
      <c r="J93" s="156">
        <v>0</v>
      </c>
      <c r="K93" s="156">
        <v>0</v>
      </c>
      <c r="L93" s="156">
        <v>0</v>
      </c>
      <c r="M93" s="246">
        <f>G93+H93+I93+J93+K93+L93</f>
        <v>0</v>
      </c>
      <c r="N93" s="155">
        <v>0</v>
      </c>
      <c r="O93" s="155">
        <v>0</v>
      </c>
      <c r="P93" s="38">
        <v>0</v>
      </c>
      <c r="Q93" s="38">
        <v>0</v>
      </c>
      <c r="R93" s="38">
        <v>0</v>
      </c>
      <c r="S93" s="38">
        <f>H93*1%</f>
        <v>0</v>
      </c>
      <c r="T93" s="38">
        <f>N93+O93+P93+Q93+R93+S93</f>
        <v>0</v>
      </c>
      <c r="U93" s="36">
        <f>M93-T93</f>
        <v>0</v>
      </c>
      <c r="V93" s="46">
        <f>G93*3%</f>
        <v>0</v>
      </c>
      <c r="W93" s="246">
        <f>U93-V93</f>
        <v>0</v>
      </c>
      <c r="X93" s="154"/>
    </row>
    <row r="94" spans="1:24" ht="65.25" hidden="1" customHeight="1" x14ac:dyDescent="0.5">
      <c r="A94" s="187"/>
      <c r="B94" s="160"/>
      <c r="C94" s="160"/>
      <c r="D94" s="160"/>
      <c r="E94" s="170"/>
      <c r="F94" s="212"/>
      <c r="G94" s="55"/>
      <c r="H94" s="46"/>
      <c r="I94" s="157"/>
      <c r="J94" s="149"/>
      <c r="K94" s="149"/>
      <c r="L94" s="149"/>
      <c r="M94" s="246"/>
      <c r="N94" s="155"/>
      <c r="O94" s="155"/>
      <c r="P94" s="44"/>
      <c r="Q94" s="44"/>
      <c r="R94" s="44"/>
      <c r="S94" s="44"/>
      <c r="T94" s="44"/>
      <c r="U94" s="47"/>
      <c r="V94" s="46"/>
      <c r="W94" s="246"/>
      <c r="X94" s="154"/>
    </row>
    <row r="95" spans="1:24" ht="65.25" customHeight="1" x14ac:dyDescent="0.5">
      <c r="A95" s="379"/>
      <c r="B95" s="148" t="s">
        <v>70</v>
      </c>
      <c r="C95" s="361"/>
      <c r="D95" s="361"/>
      <c r="E95" s="378"/>
      <c r="F95" s="363"/>
      <c r="G95" s="361">
        <f>SUM(G93)</f>
        <v>0</v>
      </c>
      <c r="H95" s="361">
        <f>SUM(H93)</f>
        <v>0</v>
      </c>
      <c r="I95" s="361">
        <f>SUM(I93)</f>
        <v>0</v>
      </c>
      <c r="J95" s="361">
        <f>SUM(J93)</f>
        <v>0</v>
      </c>
      <c r="K95" s="361">
        <f>SUM(K93)</f>
        <v>0</v>
      </c>
      <c r="L95" s="361">
        <f>SUM(L93)</f>
        <v>0</v>
      </c>
      <c r="M95" s="361">
        <f>SUM(M93)</f>
        <v>0</v>
      </c>
      <c r="N95" s="362">
        <f>SUM(N93)</f>
        <v>0</v>
      </c>
      <c r="O95" s="362">
        <f>SUM(O93)</f>
        <v>0</v>
      </c>
      <c r="P95" s="362">
        <f>SUM(P93)</f>
        <v>0</v>
      </c>
      <c r="Q95" s="362">
        <f>SUM(Q93)</f>
        <v>0</v>
      </c>
      <c r="R95" s="362">
        <f>SUM(R93)</f>
        <v>0</v>
      </c>
      <c r="S95" s="362">
        <f>SUM(S93)</f>
        <v>0</v>
      </c>
      <c r="T95" s="362"/>
      <c r="U95" s="361">
        <f>SUM(U93)</f>
        <v>0</v>
      </c>
      <c r="V95" s="361">
        <f>SUM(V93)</f>
        <v>0</v>
      </c>
      <c r="W95" s="361">
        <f>SUM(W93)</f>
        <v>0</v>
      </c>
      <c r="X95" s="360"/>
    </row>
    <row r="96" spans="1:24" ht="65.25" customHeight="1" x14ac:dyDescent="0.5">
      <c r="A96" s="65" t="s">
        <v>362</v>
      </c>
      <c r="B96" s="375"/>
      <c r="C96" s="374"/>
      <c r="D96" s="374"/>
      <c r="E96" s="377"/>
      <c r="F96" s="376"/>
      <c r="G96" s="374"/>
      <c r="H96" s="374"/>
      <c r="I96" s="374"/>
      <c r="J96" s="374"/>
      <c r="K96" s="374"/>
      <c r="L96" s="374"/>
      <c r="M96" s="374"/>
      <c r="N96" s="375"/>
      <c r="O96" s="375"/>
      <c r="P96" s="375"/>
      <c r="Q96" s="375"/>
      <c r="R96" s="375"/>
      <c r="S96" s="375"/>
      <c r="T96" s="375"/>
      <c r="U96" s="374"/>
      <c r="V96" s="374"/>
      <c r="W96" s="374"/>
      <c r="X96" s="374"/>
    </row>
    <row r="97" spans="1:24" ht="65.25" customHeight="1" x14ac:dyDescent="0.5">
      <c r="A97" s="162" t="s">
        <v>361</v>
      </c>
      <c r="B97" s="160"/>
      <c r="C97" s="160">
        <v>1100</v>
      </c>
      <c r="D97" s="160">
        <v>1000</v>
      </c>
      <c r="E97" s="170">
        <v>432.64</v>
      </c>
      <c r="F97" s="40">
        <v>15</v>
      </c>
      <c r="G97" s="51">
        <f>E97*F97</f>
        <v>6489.5999999999995</v>
      </c>
      <c r="H97" s="46">
        <v>0</v>
      </c>
      <c r="I97" s="157">
        <v>0</v>
      </c>
      <c r="J97" s="156">
        <v>0</v>
      </c>
      <c r="K97" s="156">
        <v>0</v>
      </c>
      <c r="L97" s="156">
        <v>0</v>
      </c>
      <c r="M97" s="246">
        <f>G97+H97+I97+J97+K97+L97</f>
        <v>6489.5999999999995</v>
      </c>
      <c r="N97" s="155">
        <v>838.99</v>
      </c>
      <c r="O97" s="155">
        <v>0</v>
      </c>
      <c r="P97" s="38">
        <v>0</v>
      </c>
      <c r="Q97" s="38">
        <v>0</v>
      </c>
      <c r="R97" s="38">
        <v>0</v>
      </c>
      <c r="S97" s="38">
        <v>0</v>
      </c>
      <c r="T97" s="38">
        <f>N97+O97+P97+Q97+R97+S97</f>
        <v>838.99</v>
      </c>
      <c r="U97" s="36">
        <f>M97-T97</f>
        <v>5650.61</v>
      </c>
      <c r="V97" s="36">
        <v>259.58</v>
      </c>
      <c r="W97" s="246">
        <f>U97-V97</f>
        <v>5391.03</v>
      </c>
      <c r="X97" s="154"/>
    </row>
    <row r="98" spans="1:24" ht="65.25" customHeight="1" x14ac:dyDescent="0.5">
      <c r="A98" s="197" t="s">
        <v>360</v>
      </c>
      <c r="B98" s="50"/>
      <c r="C98" s="50"/>
      <c r="D98" s="50"/>
      <c r="E98" s="199"/>
      <c r="F98" s="48"/>
      <c r="G98" s="55"/>
      <c r="H98" s="47"/>
      <c r="I98" s="149"/>
      <c r="J98" s="149"/>
      <c r="K98" s="149"/>
      <c r="L98" s="149"/>
      <c r="M98" s="246"/>
      <c r="N98" s="44"/>
      <c r="O98" s="44"/>
      <c r="P98" s="44"/>
      <c r="Q98" s="44"/>
      <c r="R98" s="44"/>
      <c r="S98" s="44"/>
      <c r="T98" s="44"/>
      <c r="U98" s="47"/>
      <c r="V98" s="47"/>
      <c r="W98" s="246"/>
      <c r="X98" s="27"/>
    </row>
    <row r="99" spans="1:24" ht="65.25" customHeight="1" x14ac:dyDescent="0.5">
      <c r="A99" s="162" t="s">
        <v>359</v>
      </c>
      <c r="B99" s="160"/>
      <c r="C99" s="160">
        <v>1100</v>
      </c>
      <c r="D99" s="160">
        <v>1000</v>
      </c>
      <c r="E99" s="170">
        <v>0</v>
      </c>
      <c r="F99" s="40">
        <v>0</v>
      </c>
      <c r="G99" s="51">
        <f>E99*F99</f>
        <v>0</v>
      </c>
      <c r="H99" s="46">
        <v>0</v>
      </c>
      <c r="I99" s="157">
        <v>0</v>
      </c>
      <c r="J99" s="156">
        <v>0</v>
      </c>
      <c r="K99" s="156">
        <v>0</v>
      </c>
      <c r="L99" s="156">
        <v>0</v>
      </c>
      <c r="M99" s="246">
        <f>G99+H99+I99+J99+K99+L99</f>
        <v>0</v>
      </c>
      <c r="N99" s="155">
        <v>0</v>
      </c>
      <c r="O99" s="155">
        <v>0</v>
      </c>
      <c r="P99" s="38">
        <v>0</v>
      </c>
      <c r="Q99" s="38">
        <v>0</v>
      </c>
      <c r="R99" s="38">
        <v>0</v>
      </c>
      <c r="S99" s="38">
        <v>0</v>
      </c>
      <c r="T99" s="38">
        <f>N99+O99+P99+Q99+R99+S99</f>
        <v>0</v>
      </c>
      <c r="U99" s="36">
        <f>M99-T99</f>
        <v>0</v>
      </c>
      <c r="V99" s="36">
        <f>G99*0.04</f>
        <v>0</v>
      </c>
      <c r="W99" s="246">
        <f>U99-V99</f>
        <v>0</v>
      </c>
      <c r="X99" s="154"/>
    </row>
    <row r="100" spans="1:24" ht="65.25" customHeight="1" x14ac:dyDescent="0.5">
      <c r="A100" s="180"/>
      <c r="B100" s="50"/>
      <c r="C100" s="50"/>
      <c r="D100" s="50"/>
      <c r="E100" s="199"/>
      <c r="F100" s="48"/>
      <c r="G100" s="55"/>
      <c r="H100" s="47"/>
      <c r="I100" s="149"/>
      <c r="J100" s="149"/>
      <c r="K100" s="149"/>
      <c r="L100" s="149"/>
      <c r="M100" s="246"/>
      <c r="N100" s="44"/>
      <c r="O100" s="44"/>
      <c r="P100" s="44"/>
      <c r="Q100" s="44"/>
      <c r="R100" s="44"/>
      <c r="S100" s="44"/>
      <c r="T100" s="44"/>
      <c r="U100" s="47"/>
      <c r="V100" s="47"/>
      <c r="W100" s="246"/>
      <c r="X100" s="27"/>
    </row>
    <row r="101" spans="1:24" ht="65.25" customHeight="1" x14ac:dyDescent="0.5">
      <c r="A101" s="162" t="s">
        <v>358</v>
      </c>
      <c r="B101" s="160"/>
      <c r="C101" s="160">
        <v>1100</v>
      </c>
      <c r="D101" s="160">
        <v>1000</v>
      </c>
      <c r="E101" s="170">
        <v>229.53333000000001</v>
      </c>
      <c r="F101" s="40">
        <v>15</v>
      </c>
      <c r="G101" s="51">
        <f>E101*F101</f>
        <v>3442.9999499999999</v>
      </c>
      <c r="H101" s="46">
        <v>0</v>
      </c>
      <c r="I101" s="157">
        <v>0</v>
      </c>
      <c r="J101" s="156">
        <v>0</v>
      </c>
      <c r="K101" s="156">
        <v>0</v>
      </c>
      <c r="L101" s="156"/>
      <c r="M101" s="246">
        <f>G101+H101+I101+J101+K101+L101</f>
        <v>3442.9999499999999</v>
      </c>
      <c r="N101" s="155">
        <v>145.41999999999999</v>
      </c>
      <c r="O101" s="38">
        <v>0</v>
      </c>
      <c r="P101" s="38"/>
      <c r="Q101" s="38">
        <v>0</v>
      </c>
      <c r="R101" s="38"/>
      <c r="S101" s="38">
        <v>0</v>
      </c>
      <c r="T101" s="38">
        <f>N101+O101+P101+Q101+R101+S101</f>
        <v>145.41999999999999</v>
      </c>
      <c r="U101" s="36">
        <f>M101-T101</f>
        <v>3297.5799499999998</v>
      </c>
      <c r="V101" s="36">
        <v>0</v>
      </c>
      <c r="W101" s="246">
        <f>U101-V101</f>
        <v>3297.5799499999998</v>
      </c>
      <c r="X101" s="154"/>
    </row>
    <row r="102" spans="1:24" ht="65.25" customHeight="1" x14ac:dyDescent="0.5">
      <c r="A102" s="197" t="s">
        <v>357</v>
      </c>
      <c r="B102" s="50"/>
      <c r="C102" s="50"/>
      <c r="D102" s="50"/>
      <c r="E102" s="199"/>
      <c r="F102" s="48"/>
      <c r="G102" s="55"/>
      <c r="H102" s="47"/>
      <c r="I102" s="149"/>
      <c r="J102" s="149"/>
      <c r="K102" s="149"/>
      <c r="L102" s="149"/>
      <c r="M102" s="246"/>
      <c r="N102" s="44"/>
      <c r="O102" s="44"/>
      <c r="P102" s="44"/>
      <c r="Q102" s="44"/>
      <c r="R102" s="44"/>
      <c r="S102" s="44"/>
      <c r="T102" s="44"/>
      <c r="U102" s="47"/>
      <c r="V102" s="47"/>
      <c r="W102" s="246"/>
      <c r="X102" s="27"/>
    </row>
    <row r="103" spans="1:24" ht="65.25" customHeight="1" x14ac:dyDescent="0.5">
      <c r="A103" s="162" t="s">
        <v>356</v>
      </c>
      <c r="B103" s="160"/>
      <c r="C103" s="160">
        <v>1100</v>
      </c>
      <c r="D103" s="160">
        <v>1000</v>
      </c>
      <c r="E103" s="170">
        <v>334.64</v>
      </c>
      <c r="F103" s="40">
        <v>15</v>
      </c>
      <c r="G103" s="51">
        <f>E103*F103</f>
        <v>5019.5999999999995</v>
      </c>
      <c r="H103" s="46">
        <v>0</v>
      </c>
      <c r="I103" s="157">
        <v>0</v>
      </c>
      <c r="J103" s="156">
        <v>0</v>
      </c>
      <c r="K103" s="156">
        <v>0</v>
      </c>
      <c r="L103" s="156">
        <v>0</v>
      </c>
      <c r="M103" s="246">
        <f>G103+H103+I103+J103+K103+L103</f>
        <v>5019.5999999999995</v>
      </c>
      <c r="N103" s="155">
        <v>527.02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f>N103+O103+P103+Q103+R103+S103</f>
        <v>527.02</v>
      </c>
      <c r="U103" s="36">
        <f>M103-T103</f>
        <v>4492.58</v>
      </c>
      <c r="V103" s="36">
        <v>200.78</v>
      </c>
      <c r="W103" s="246">
        <f>U103-V103</f>
        <v>4291.8</v>
      </c>
      <c r="X103" s="154"/>
    </row>
    <row r="104" spans="1:24" ht="65.25" customHeight="1" x14ac:dyDescent="0.5">
      <c r="A104" s="58" t="s">
        <v>355</v>
      </c>
      <c r="B104" s="50"/>
      <c r="C104" s="50"/>
      <c r="D104" s="50"/>
      <c r="E104" s="199"/>
      <c r="F104" s="48"/>
      <c r="G104" s="55"/>
      <c r="H104" s="47"/>
      <c r="I104" s="149"/>
      <c r="J104" s="149"/>
      <c r="K104" s="149"/>
      <c r="L104" s="149"/>
      <c r="M104" s="246"/>
      <c r="N104" s="44"/>
      <c r="O104" s="44"/>
      <c r="P104" s="44"/>
      <c r="Q104" s="44"/>
      <c r="R104" s="44"/>
      <c r="S104" s="44"/>
      <c r="T104" s="44"/>
      <c r="U104" s="47"/>
      <c r="V104" s="47"/>
      <c r="W104" s="246"/>
      <c r="X104" s="27"/>
    </row>
    <row r="105" spans="1:24" ht="65.25" customHeight="1" x14ac:dyDescent="0.5">
      <c r="A105" s="373"/>
      <c r="B105" s="18" t="s">
        <v>70</v>
      </c>
      <c r="C105" s="344"/>
      <c r="D105" s="344"/>
      <c r="E105" s="372"/>
      <c r="F105" s="346"/>
      <c r="G105" s="344">
        <f>SUM(G97:G104)</f>
        <v>14952.199949999998</v>
      </c>
      <c r="H105" s="344">
        <f>SUM(H97:H104)</f>
        <v>0</v>
      </c>
      <c r="I105" s="344">
        <f>SUM(I97:I104)</f>
        <v>0</v>
      </c>
      <c r="J105" s="344">
        <f>SUM(J97:J104)</f>
        <v>0</v>
      </c>
      <c r="K105" s="344">
        <f>SUM(K97:K104)</f>
        <v>0</v>
      </c>
      <c r="L105" s="344">
        <f>SUM(L97:L104)</f>
        <v>0</v>
      </c>
      <c r="M105" s="344">
        <f>SUM(M97:M104)</f>
        <v>14952.199949999998</v>
      </c>
      <c r="N105" s="345">
        <f>SUM(N97:N104)</f>
        <v>1511.4299999999998</v>
      </c>
      <c r="O105" s="345">
        <f>SUM(O97:O104)</f>
        <v>0</v>
      </c>
      <c r="P105" s="345">
        <f>SUM(P97:P104)</f>
        <v>0</v>
      </c>
      <c r="Q105" s="345">
        <f>SUM(Q97:Q104)</f>
        <v>0</v>
      </c>
      <c r="R105" s="345">
        <f>SUM(R97:R104)</f>
        <v>0</v>
      </c>
      <c r="S105" s="345">
        <f>SUM(S97:S104)</f>
        <v>0</v>
      </c>
      <c r="T105" s="345">
        <f>SUM(T97:T104)</f>
        <v>1511.4299999999998</v>
      </c>
      <c r="U105" s="344">
        <f>SUM(U97:U104)</f>
        <v>13440.76995</v>
      </c>
      <c r="V105" s="344">
        <f>SUM(V97:V104)</f>
        <v>460.36</v>
      </c>
      <c r="W105" s="344">
        <f>SUM(W97:W104)</f>
        <v>12980.409950000001</v>
      </c>
      <c r="X105" s="368"/>
    </row>
    <row r="106" spans="1:24" ht="65.25" customHeight="1" x14ac:dyDescent="0.5">
      <c r="A106" s="65" t="s">
        <v>354</v>
      </c>
      <c r="B106" s="369"/>
      <c r="C106" s="368"/>
      <c r="D106" s="368"/>
      <c r="E106" s="371"/>
      <c r="F106" s="370"/>
      <c r="G106" s="368"/>
      <c r="H106" s="368"/>
      <c r="I106" s="368"/>
      <c r="J106" s="368"/>
      <c r="K106" s="368"/>
      <c r="L106" s="368"/>
      <c r="M106" s="368"/>
      <c r="N106" s="369"/>
      <c r="O106" s="369"/>
      <c r="P106" s="369"/>
      <c r="Q106" s="369"/>
      <c r="R106" s="369"/>
      <c r="S106" s="369"/>
      <c r="T106" s="369"/>
      <c r="U106" s="368"/>
      <c r="V106" s="368"/>
      <c r="W106" s="368"/>
      <c r="X106" s="368"/>
    </row>
    <row r="107" spans="1:24" ht="65.25" customHeight="1" x14ac:dyDescent="0.5">
      <c r="A107" s="162" t="s">
        <v>353</v>
      </c>
      <c r="B107" s="42"/>
      <c r="C107" s="42">
        <v>1100</v>
      </c>
      <c r="D107" s="42">
        <v>1000</v>
      </c>
      <c r="E107" s="172">
        <v>406.75</v>
      </c>
      <c r="F107" s="40">
        <v>15</v>
      </c>
      <c r="G107" s="51">
        <f>E107*F107</f>
        <v>6101.25</v>
      </c>
      <c r="H107" s="36">
        <v>0</v>
      </c>
      <c r="I107" s="255">
        <v>0</v>
      </c>
      <c r="J107" s="156">
        <v>0</v>
      </c>
      <c r="K107" s="156">
        <v>0</v>
      </c>
      <c r="L107" s="156">
        <v>0</v>
      </c>
      <c r="M107" s="246">
        <f>G107+H107+I107+J107+K107+L107</f>
        <v>6101.25</v>
      </c>
      <c r="N107" s="38">
        <v>756.04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f>N107+O107+P107+Q107+R107+S107</f>
        <v>756.04</v>
      </c>
      <c r="U107" s="36">
        <f>M107-T107</f>
        <v>5345.21</v>
      </c>
      <c r="V107" s="36">
        <v>244.05</v>
      </c>
      <c r="W107" s="246">
        <f>U107-V107</f>
        <v>5101.16</v>
      </c>
      <c r="X107" s="35"/>
    </row>
    <row r="108" spans="1:24" ht="65.25" customHeight="1" x14ac:dyDescent="0.5">
      <c r="A108" s="180" t="s">
        <v>352</v>
      </c>
      <c r="B108" s="50"/>
      <c r="C108" s="50"/>
      <c r="D108" s="50"/>
      <c r="E108" s="199"/>
      <c r="F108" s="48"/>
      <c r="G108" s="55"/>
      <c r="H108" s="47"/>
      <c r="I108" s="254"/>
      <c r="J108" s="149"/>
      <c r="K108" s="149"/>
      <c r="L108" s="149"/>
      <c r="M108" s="246"/>
      <c r="N108" s="44"/>
      <c r="O108" s="44"/>
      <c r="P108" s="44"/>
      <c r="Q108" s="44"/>
      <c r="R108" s="44"/>
      <c r="S108" s="44"/>
      <c r="T108" s="44"/>
      <c r="U108" s="47"/>
      <c r="V108" s="47"/>
      <c r="W108" s="246"/>
      <c r="X108" s="27"/>
    </row>
    <row r="109" spans="1:24" ht="65.25" customHeight="1" x14ac:dyDescent="0.5">
      <c r="A109" s="367" t="s">
        <v>351</v>
      </c>
      <c r="B109" s="160"/>
      <c r="C109" s="160">
        <v>1100</v>
      </c>
      <c r="D109" s="160">
        <v>1000</v>
      </c>
      <c r="E109" s="170">
        <v>216.55</v>
      </c>
      <c r="F109" s="40">
        <v>15</v>
      </c>
      <c r="G109" s="51">
        <f>E109*F109</f>
        <v>3248.25</v>
      </c>
      <c r="H109" s="46">
        <v>0</v>
      </c>
      <c r="I109" s="157">
        <v>0</v>
      </c>
      <c r="J109" s="157">
        <v>0</v>
      </c>
      <c r="K109" s="157">
        <v>0</v>
      </c>
      <c r="L109" s="157">
        <v>0</v>
      </c>
      <c r="M109" s="246">
        <f>G109+H109+I109+J109+K109+L109</f>
        <v>3248.25</v>
      </c>
      <c r="N109" s="155">
        <v>124.23</v>
      </c>
      <c r="O109" s="38">
        <f>G109*1.1875%</f>
        <v>38.572968750000001</v>
      </c>
      <c r="P109" s="38"/>
      <c r="Q109" s="38">
        <v>0</v>
      </c>
      <c r="R109" s="176">
        <f>G109*1%</f>
        <v>32.482500000000002</v>
      </c>
      <c r="S109" s="38">
        <f>H109*1%</f>
        <v>0</v>
      </c>
      <c r="T109" s="38">
        <f>N109+O109+P109+Q109+R109+S109</f>
        <v>195.28546875000001</v>
      </c>
      <c r="U109" s="36">
        <f>M109-T109</f>
        <v>3052.9645312500002</v>
      </c>
      <c r="V109" s="46"/>
      <c r="W109" s="246">
        <f>U109-V109</f>
        <v>3052.9645312500002</v>
      </c>
      <c r="X109" s="154"/>
    </row>
    <row r="110" spans="1:24" ht="65.25" customHeight="1" x14ac:dyDescent="0.5">
      <c r="A110" s="220" t="s">
        <v>350</v>
      </c>
      <c r="B110" s="50"/>
      <c r="C110" s="50"/>
      <c r="D110" s="50"/>
      <c r="E110" s="199"/>
      <c r="F110" s="48"/>
      <c r="G110" s="55"/>
      <c r="H110" s="47"/>
      <c r="I110" s="149"/>
      <c r="J110" s="149"/>
      <c r="K110" s="149"/>
      <c r="L110" s="149"/>
      <c r="M110" s="246"/>
      <c r="N110" s="44"/>
      <c r="O110" s="44"/>
      <c r="P110" s="44"/>
      <c r="Q110" s="44"/>
      <c r="R110" s="174"/>
      <c r="S110" s="44"/>
      <c r="T110" s="44"/>
      <c r="U110" s="47"/>
      <c r="V110" s="47"/>
      <c r="W110" s="246"/>
      <c r="X110" s="27"/>
    </row>
    <row r="111" spans="1:24" ht="65.25" customHeight="1" x14ac:dyDescent="0.5">
      <c r="A111" s="366" t="s">
        <v>349</v>
      </c>
      <c r="B111" s="42"/>
      <c r="C111" s="42">
        <v>1100</v>
      </c>
      <c r="D111" s="42">
        <v>1000</v>
      </c>
      <c r="E111" s="170">
        <v>199.8</v>
      </c>
      <c r="F111" s="40">
        <v>15</v>
      </c>
      <c r="G111" s="51">
        <f>E111*F111</f>
        <v>2997</v>
      </c>
      <c r="H111" s="46">
        <v>0</v>
      </c>
      <c r="I111" s="157">
        <v>0</v>
      </c>
      <c r="J111" s="157">
        <v>0</v>
      </c>
      <c r="K111" s="157">
        <v>0</v>
      </c>
      <c r="L111" s="157">
        <v>0</v>
      </c>
      <c r="M111" s="246">
        <f>G111+H111+I111+J111+K111+L111</f>
        <v>2997</v>
      </c>
      <c r="N111" s="155">
        <v>76.61</v>
      </c>
      <c r="O111" s="38">
        <f>G111*1.1875%</f>
        <v>35.589374999999997</v>
      </c>
      <c r="P111" s="38">
        <v>0</v>
      </c>
      <c r="Q111" s="38">
        <v>0</v>
      </c>
      <c r="R111" s="176">
        <f>G111*1%</f>
        <v>29.97</v>
      </c>
      <c r="S111" s="38">
        <f>H111*1%</f>
        <v>0</v>
      </c>
      <c r="T111" s="38">
        <f>N111+O111+P111+Q111+R111+S111</f>
        <v>142.169375</v>
      </c>
      <c r="U111" s="36">
        <f>M111-T111</f>
        <v>2854.8306250000001</v>
      </c>
      <c r="V111" s="46">
        <v>0</v>
      </c>
      <c r="W111" s="246">
        <f>U111-V111</f>
        <v>2854.8306250000001</v>
      </c>
      <c r="X111" s="35"/>
    </row>
    <row r="112" spans="1:24" ht="65.25" customHeight="1" x14ac:dyDescent="0.5">
      <c r="A112" s="180" t="s">
        <v>348</v>
      </c>
      <c r="B112" s="50"/>
      <c r="C112" s="50"/>
      <c r="D112" s="50"/>
      <c r="E112" s="199"/>
      <c r="F112" s="48"/>
      <c r="G112" s="55"/>
      <c r="H112" s="47"/>
      <c r="I112" s="149"/>
      <c r="J112" s="149"/>
      <c r="K112" s="149"/>
      <c r="L112" s="149"/>
      <c r="M112" s="246"/>
      <c r="N112" s="44"/>
      <c r="O112" s="44"/>
      <c r="P112" s="44"/>
      <c r="Q112" s="44"/>
      <c r="R112" s="174"/>
      <c r="S112" s="44"/>
      <c r="T112" s="44"/>
      <c r="U112" s="47"/>
      <c r="V112" s="47"/>
      <c r="W112" s="246"/>
      <c r="X112" s="27"/>
    </row>
    <row r="113" spans="1:24" ht="65.25" customHeight="1" x14ac:dyDescent="0.5">
      <c r="A113" s="43" t="s">
        <v>88</v>
      </c>
      <c r="B113" s="42"/>
      <c r="C113" s="42">
        <v>1100</v>
      </c>
      <c r="D113" s="42">
        <v>1000</v>
      </c>
      <c r="E113" s="170">
        <v>199.8</v>
      </c>
      <c r="F113" s="272">
        <v>15</v>
      </c>
      <c r="G113" s="51">
        <f>E113*F113</f>
        <v>2997</v>
      </c>
      <c r="H113" s="46">
        <v>0</v>
      </c>
      <c r="I113" s="157">
        <v>0</v>
      </c>
      <c r="J113" s="157">
        <v>0</v>
      </c>
      <c r="K113" s="157">
        <v>0</v>
      </c>
      <c r="L113" s="157">
        <v>0</v>
      </c>
      <c r="M113" s="246">
        <f>G113+H113+I113+J113+K113+L113</f>
        <v>2997</v>
      </c>
      <c r="N113" s="155">
        <v>76.61</v>
      </c>
      <c r="O113" s="38">
        <f>G113*1.1875%</f>
        <v>35.589374999999997</v>
      </c>
      <c r="P113" s="155">
        <v>0</v>
      </c>
      <c r="Q113" s="155">
        <v>0</v>
      </c>
      <c r="R113" s="231">
        <f>G113*1%</f>
        <v>29.97</v>
      </c>
      <c r="S113" s="155">
        <f>H113*1%</f>
        <v>0</v>
      </c>
      <c r="T113" s="38">
        <f>N113+O113+P113+Q113+R113+S113</f>
        <v>142.169375</v>
      </c>
      <c r="U113" s="36">
        <f>M113-T113</f>
        <v>2854.8306250000001</v>
      </c>
      <c r="V113" s="46">
        <v>0</v>
      </c>
      <c r="W113" s="246">
        <f>U113-V113</f>
        <v>2854.8306250000001</v>
      </c>
      <c r="X113" s="35"/>
    </row>
    <row r="114" spans="1:24" ht="65.25" customHeight="1" thickBot="1" x14ac:dyDescent="0.55000000000000004">
      <c r="A114" s="365" t="s">
        <v>347</v>
      </c>
      <c r="B114" s="33"/>
      <c r="C114" s="33"/>
      <c r="D114" s="33"/>
      <c r="E114" s="199"/>
      <c r="F114" s="48"/>
      <c r="G114" s="55"/>
      <c r="H114" s="47"/>
      <c r="I114" s="149"/>
      <c r="J114" s="149"/>
      <c r="K114" s="149"/>
      <c r="L114" s="149"/>
      <c r="M114" s="246"/>
      <c r="N114" s="44"/>
      <c r="O114" s="44"/>
      <c r="P114" s="44"/>
      <c r="Q114" s="44"/>
      <c r="R114" s="174"/>
      <c r="S114" s="44"/>
      <c r="T114" s="44"/>
      <c r="U114" s="47"/>
      <c r="V114" s="47"/>
      <c r="W114" s="246"/>
      <c r="X114" s="191"/>
    </row>
    <row r="115" spans="1:24" ht="65.25" customHeight="1" thickBot="1" x14ac:dyDescent="0.55000000000000004">
      <c r="A115" s="105" t="s">
        <v>54</v>
      </c>
      <c r="B115" s="89" t="s">
        <v>53</v>
      </c>
      <c r="C115" s="104" t="s">
        <v>52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2"/>
      <c r="N115" s="104" t="s">
        <v>51</v>
      </c>
      <c r="O115" s="103"/>
      <c r="P115" s="103"/>
      <c r="Q115" s="103"/>
      <c r="R115" s="103"/>
      <c r="S115" s="103"/>
      <c r="T115" s="102"/>
      <c r="U115" s="101"/>
      <c r="V115" s="100"/>
      <c r="W115" s="99"/>
      <c r="X115" s="66" t="s">
        <v>50</v>
      </c>
    </row>
    <row r="116" spans="1:24" ht="65.25" customHeight="1" x14ac:dyDescent="0.45">
      <c r="A116" s="98"/>
      <c r="B116" s="97"/>
      <c r="C116" s="96" t="s">
        <v>49</v>
      </c>
      <c r="D116" s="96" t="s">
        <v>48</v>
      </c>
      <c r="E116" s="95" t="s">
        <v>26</v>
      </c>
      <c r="F116" s="94" t="s">
        <v>47</v>
      </c>
      <c r="G116" s="93" t="s">
        <v>46</v>
      </c>
      <c r="H116" s="92" t="s">
        <v>45</v>
      </c>
      <c r="I116" s="90" t="s">
        <v>44</v>
      </c>
      <c r="J116" s="91" t="s">
        <v>25</v>
      </c>
      <c r="K116" s="90" t="s">
        <v>43</v>
      </c>
      <c r="L116" s="90" t="s">
        <v>93</v>
      </c>
      <c r="M116" s="89" t="s">
        <v>35</v>
      </c>
      <c r="N116" s="86" t="s">
        <v>41</v>
      </c>
      <c r="O116" s="88" t="s">
        <v>40</v>
      </c>
      <c r="P116" s="87" t="s">
        <v>39</v>
      </c>
      <c r="Q116" s="86" t="s">
        <v>38</v>
      </c>
      <c r="R116" s="86" t="s">
        <v>37</v>
      </c>
      <c r="S116" s="86" t="s">
        <v>36</v>
      </c>
      <c r="T116" s="85" t="s">
        <v>35</v>
      </c>
      <c r="U116" s="83" t="s">
        <v>35</v>
      </c>
      <c r="V116" s="84" t="s">
        <v>34</v>
      </c>
      <c r="W116" s="83" t="s">
        <v>33</v>
      </c>
      <c r="X116" s="66"/>
    </row>
    <row r="117" spans="1:24" s="5" customFormat="1" ht="65.25" customHeight="1" thickBot="1" x14ac:dyDescent="0.5">
      <c r="A117" s="82" t="s">
        <v>32</v>
      </c>
      <c r="B117" s="73"/>
      <c r="C117" s="81"/>
      <c r="D117" s="81"/>
      <c r="E117" s="80" t="s">
        <v>31</v>
      </c>
      <c r="F117" s="79" t="s">
        <v>30</v>
      </c>
      <c r="G117" s="78"/>
      <c r="H117" s="77"/>
      <c r="I117" s="74" t="s">
        <v>29</v>
      </c>
      <c r="J117" s="76" t="s">
        <v>28</v>
      </c>
      <c r="K117" s="75" t="s">
        <v>92</v>
      </c>
      <c r="L117" s="74" t="s">
        <v>91</v>
      </c>
      <c r="M117" s="73"/>
      <c r="N117" s="189">
        <v>1</v>
      </c>
      <c r="O117" s="72"/>
      <c r="P117" s="71" t="s">
        <v>25</v>
      </c>
      <c r="Q117" s="70" t="s">
        <v>24</v>
      </c>
      <c r="R117" s="70" t="s">
        <v>23</v>
      </c>
      <c r="S117" s="70" t="s">
        <v>22</v>
      </c>
      <c r="T117" s="69"/>
      <c r="U117" s="67" t="s">
        <v>21</v>
      </c>
      <c r="V117" s="188" t="s">
        <v>90</v>
      </c>
      <c r="W117" s="67" t="s">
        <v>19</v>
      </c>
      <c r="X117" s="66"/>
    </row>
    <row r="118" spans="1:24" ht="65.25" hidden="1" customHeight="1" x14ac:dyDescent="0.5">
      <c r="A118" s="59" t="s">
        <v>88</v>
      </c>
      <c r="B118" s="42"/>
      <c r="C118" s="42">
        <v>1100</v>
      </c>
      <c r="D118" s="42">
        <v>1000</v>
      </c>
      <c r="E118" s="49">
        <v>0</v>
      </c>
      <c r="F118" s="272">
        <v>0</v>
      </c>
      <c r="G118" s="202">
        <f>E118*F118</f>
        <v>0</v>
      </c>
      <c r="H118" s="46">
        <v>0</v>
      </c>
      <c r="I118" s="157">
        <v>0</v>
      </c>
      <c r="J118" s="157">
        <v>0</v>
      </c>
      <c r="K118" s="157">
        <v>0</v>
      </c>
      <c r="L118" s="157">
        <v>0</v>
      </c>
      <c r="M118" s="246">
        <f>G118+H118+I118+J118+K118+L118</f>
        <v>0</v>
      </c>
      <c r="N118" s="46">
        <v>0</v>
      </c>
      <c r="O118" s="37">
        <f>G118*1.187%</f>
        <v>0</v>
      </c>
      <c r="P118" s="37">
        <v>0</v>
      </c>
      <c r="Q118" s="46">
        <v>0</v>
      </c>
      <c r="R118" s="46">
        <f>G118*1%</f>
        <v>0</v>
      </c>
      <c r="S118" s="46">
        <f>H118*1%</f>
        <v>0</v>
      </c>
      <c r="T118" s="36">
        <f>N118+O118+P118+Q118+R118+S118</f>
        <v>0</v>
      </c>
      <c r="U118" s="36">
        <f>M118-T118</f>
        <v>0</v>
      </c>
      <c r="V118" s="46">
        <v>0</v>
      </c>
      <c r="W118" s="246">
        <f>U118-V118</f>
        <v>0</v>
      </c>
      <c r="X118" s="35"/>
    </row>
    <row r="119" spans="1:24" ht="65.25" hidden="1" customHeight="1" x14ac:dyDescent="0.5">
      <c r="A119" s="187"/>
      <c r="B119" s="160"/>
      <c r="C119" s="160"/>
      <c r="D119" s="160"/>
      <c r="E119" s="57"/>
      <c r="F119" s="48"/>
      <c r="G119" s="55"/>
      <c r="H119" s="47"/>
      <c r="I119" s="149"/>
      <c r="J119" s="149"/>
      <c r="K119" s="149"/>
      <c r="L119" s="149"/>
      <c r="M119" s="246"/>
      <c r="N119" s="47"/>
      <c r="O119" s="46"/>
      <c r="P119" s="47"/>
      <c r="Q119" s="47"/>
      <c r="R119" s="47"/>
      <c r="S119" s="47"/>
      <c r="T119" s="47"/>
      <c r="U119" s="47"/>
      <c r="V119" s="47"/>
      <c r="W119" s="246"/>
      <c r="X119" s="154"/>
    </row>
    <row r="120" spans="1:24" ht="65.25" hidden="1" customHeight="1" x14ac:dyDescent="0.5">
      <c r="A120" s="59" t="s">
        <v>88</v>
      </c>
      <c r="B120" s="42"/>
      <c r="C120" s="42">
        <v>1100</v>
      </c>
      <c r="D120" s="42">
        <v>1000</v>
      </c>
      <c r="E120" s="49">
        <v>0</v>
      </c>
      <c r="F120" s="272">
        <v>0</v>
      </c>
      <c r="G120" s="202">
        <f>E120*F120</f>
        <v>0</v>
      </c>
      <c r="H120" s="46">
        <v>0</v>
      </c>
      <c r="I120" s="157">
        <v>0</v>
      </c>
      <c r="J120" s="157">
        <v>0</v>
      </c>
      <c r="K120" s="157">
        <v>0</v>
      </c>
      <c r="L120" s="157">
        <v>0</v>
      </c>
      <c r="M120" s="246">
        <f>G120+H120+I120+J120+K120+L120</f>
        <v>0</v>
      </c>
      <c r="N120" s="46">
        <v>0</v>
      </c>
      <c r="O120" s="246">
        <f>G120*1.187%</f>
        <v>0</v>
      </c>
      <c r="P120" s="36">
        <v>0</v>
      </c>
      <c r="Q120" s="46">
        <f>F120*1%</f>
        <v>0</v>
      </c>
      <c r="R120" s="46">
        <f>G120*1%</f>
        <v>0</v>
      </c>
      <c r="S120" s="46">
        <v>0</v>
      </c>
      <c r="T120" s="36">
        <f>N120+O120+P120+Q120+R120+S120</f>
        <v>0</v>
      </c>
      <c r="U120" s="36">
        <f>M120-T120</f>
        <v>0</v>
      </c>
      <c r="V120" s="46">
        <v>0</v>
      </c>
      <c r="W120" s="246">
        <f>U120-V120</f>
        <v>0</v>
      </c>
      <c r="X120" s="35"/>
    </row>
    <row r="121" spans="1:24" ht="65.25" hidden="1" customHeight="1" x14ac:dyDescent="0.5">
      <c r="A121" s="187"/>
      <c r="B121" s="160"/>
      <c r="C121" s="160"/>
      <c r="D121" s="160"/>
      <c r="E121" s="57"/>
      <c r="F121" s="48"/>
      <c r="G121" s="55"/>
      <c r="H121" s="47"/>
      <c r="I121" s="149"/>
      <c r="J121" s="149"/>
      <c r="K121" s="149"/>
      <c r="L121" s="149"/>
      <c r="M121" s="246"/>
      <c r="N121" s="47"/>
      <c r="O121" s="246"/>
      <c r="P121" s="47"/>
      <c r="Q121" s="47"/>
      <c r="R121" s="47"/>
      <c r="S121" s="47"/>
      <c r="T121" s="47"/>
      <c r="U121" s="47"/>
      <c r="V121" s="47"/>
      <c r="W121" s="246"/>
      <c r="X121" s="154"/>
    </row>
    <row r="122" spans="1:24" ht="65.25" customHeight="1" x14ac:dyDescent="0.5">
      <c r="A122" s="360"/>
      <c r="B122" s="148" t="s">
        <v>70</v>
      </c>
      <c r="C122" s="361"/>
      <c r="D122" s="361"/>
      <c r="E122" s="364"/>
      <c r="F122" s="363"/>
      <c r="G122" s="361">
        <f>G120+G118+G113+G111+G109+G107</f>
        <v>15343.5</v>
      </c>
      <c r="H122" s="361">
        <f>H120+H118+H113+H111+H109+H107</f>
        <v>0</v>
      </c>
      <c r="I122" s="361">
        <f>I120+I118+I113+I111+I109+I107</f>
        <v>0</v>
      </c>
      <c r="J122" s="361">
        <f>J120+J118+J113+J111+J109+J107</f>
        <v>0</v>
      </c>
      <c r="K122" s="361">
        <f>K120+K118+K113+K111+K109+K107</f>
        <v>0</v>
      </c>
      <c r="L122" s="361">
        <f>L120+L118+L113+L111+L109+L107</f>
        <v>0</v>
      </c>
      <c r="M122" s="361">
        <f>M120+M118+M113+M111+M109+M107</f>
        <v>15343.5</v>
      </c>
      <c r="N122" s="362">
        <f>N120+N118+N113+N111+N109+N107</f>
        <v>1033.49</v>
      </c>
      <c r="O122" s="362">
        <f>O120+O118+O113+O111+O109+O107</f>
        <v>109.75171874999999</v>
      </c>
      <c r="P122" s="362">
        <v>0</v>
      </c>
      <c r="Q122" s="362">
        <f>Q120+Q118+Q113+Q111+Q109+Q107</f>
        <v>0</v>
      </c>
      <c r="R122" s="362">
        <f>R120+R118+R113+R111+R109+R107</f>
        <v>92.422499999999999</v>
      </c>
      <c r="S122" s="362">
        <f>S120+S118+S113+S111+S109+S107</f>
        <v>0</v>
      </c>
      <c r="T122" s="362">
        <f>T120+T118+T113+T111+T109+T107</f>
        <v>1235.6642187499999</v>
      </c>
      <c r="U122" s="361">
        <f>U120+U118+U113+U111+U109+U107</f>
        <v>14107.83578125</v>
      </c>
      <c r="V122" s="361">
        <f>V120+V118+V113+V111+V109+V107</f>
        <v>244.05</v>
      </c>
      <c r="W122" s="361">
        <f>W120+W118+W113+W111+W109+W107</f>
        <v>13863.785781250001</v>
      </c>
      <c r="X122" s="360"/>
    </row>
    <row r="123" spans="1:24" s="5" customFormat="1" ht="65.25" customHeight="1" x14ac:dyDescent="0.45">
      <c r="A123" s="316" t="s">
        <v>346</v>
      </c>
      <c r="B123" s="8"/>
      <c r="C123" s="8"/>
      <c r="D123" s="8"/>
      <c r="E123" s="12"/>
      <c r="F123" s="11"/>
      <c r="G123" s="10"/>
      <c r="H123" s="9"/>
      <c r="I123" s="9"/>
      <c r="J123" s="9"/>
      <c r="K123" s="9"/>
      <c r="L123" s="9"/>
      <c r="M123" s="9"/>
      <c r="N123" s="142"/>
      <c r="O123" s="142"/>
      <c r="P123" s="142"/>
      <c r="Q123" s="142"/>
      <c r="R123" s="142"/>
      <c r="S123" s="142"/>
      <c r="T123" s="142"/>
      <c r="U123" s="9"/>
      <c r="V123" s="9"/>
      <c r="W123" s="9"/>
      <c r="X123" s="8"/>
    </row>
    <row r="124" spans="1:24" s="5" customFormat="1" ht="65.25" customHeight="1" x14ac:dyDescent="0.5">
      <c r="A124" s="185" t="s">
        <v>345</v>
      </c>
      <c r="B124" s="52"/>
      <c r="C124" s="52">
        <v>1100</v>
      </c>
      <c r="D124" s="52">
        <v>1000</v>
      </c>
      <c r="E124" s="249">
        <v>371.4</v>
      </c>
      <c r="F124" s="40">
        <v>15</v>
      </c>
      <c r="G124" s="51">
        <f>E124*F124</f>
        <v>5571</v>
      </c>
      <c r="H124" s="342">
        <v>0</v>
      </c>
      <c r="I124" s="250">
        <v>0</v>
      </c>
      <c r="J124" s="156">
        <v>0</v>
      </c>
      <c r="K124" s="156">
        <v>0</v>
      </c>
      <c r="L124" s="156">
        <v>0</v>
      </c>
      <c r="M124" s="246">
        <f>G124+H124+I124+J124+K124+L124</f>
        <v>5571</v>
      </c>
      <c r="N124" s="247">
        <v>642.78</v>
      </c>
      <c r="O124" s="247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f>N124+O124+P124+Q124+R124+S124</f>
        <v>642.78</v>
      </c>
      <c r="U124" s="36">
        <f>M124-T124</f>
        <v>4928.22</v>
      </c>
      <c r="V124" s="36">
        <v>372.84</v>
      </c>
      <c r="W124" s="246">
        <f>U124-V124</f>
        <v>4555.38</v>
      </c>
      <c r="X124" s="45"/>
    </row>
    <row r="125" spans="1:24" s="5" customFormat="1" ht="65.25" customHeight="1" x14ac:dyDescent="0.5">
      <c r="A125" s="292" t="s">
        <v>344</v>
      </c>
      <c r="B125" s="52"/>
      <c r="C125" s="52"/>
      <c r="D125" s="52"/>
      <c r="E125" s="249"/>
      <c r="F125" s="48"/>
      <c r="G125" s="55"/>
      <c r="H125" s="342"/>
      <c r="I125" s="250"/>
      <c r="J125" s="149"/>
      <c r="K125" s="149"/>
      <c r="L125" s="149"/>
      <c r="M125" s="246"/>
      <c r="N125" s="247"/>
      <c r="O125" s="247"/>
      <c r="P125" s="44"/>
      <c r="Q125" s="44"/>
      <c r="R125" s="44"/>
      <c r="S125" s="44"/>
      <c r="T125" s="44"/>
      <c r="U125" s="47"/>
      <c r="V125" s="47"/>
      <c r="W125" s="246"/>
      <c r="X125" s="45"/>
    </row>
    <row r="126" spans="1:24" ht="65.25" customHeight="1" x14ac:dyDescent="0.5">
      <c r="A126" s="59" t="s">
        <v>343</v>
      </c>
      <c r="B126" s="173"/>
      <c r="C126" s="42">
        <v>1100</v>
      </c>
      <c r="D126" s="42">
        <v>1000</v>
      </c>
      <c r="E126" s="172">
        <v>169.1</v>
      </c>
      <c r="F126" s="40">
        <v>0</v>
      </c>
      <c r="G126" s="51">
        <f>E126*F126</f>
        <v>0</v>
      </c>
      <c r="H126" s="318">
        <v>0</v>
      </c>
      <c r="I126" s="156">
        <v>0</v>
      </c>
      <c r="J126" s="156">
        <v>0</v>
      </c>
      <c r="K126" s="156">
        <v>0</v>
      </c>
      <c r="L126" s="156">
        <v>0</v>
      </c>
      <c r="M126" s="246">
        <f>G126+H126+I126+J126+K126+L126</f>
        <v>0</v>
      </c>
      <c r="N126" s="38">
        <v>0</v>
      </c>
      <c r="O126" s="38">
        <f>G126*1.1875%</f>
        <v>0</v>
      </c>
      <c r="P126" s="38">
        <v>0</v>
      </c>
      <c r="Q126" s="38">
        <v>0</v>
      </c>
      <c r="R126" s="176">
        <f>G126*1%</f>
        <v>0</v>
      </c>
      <c r="S126" s="38">
        <v>0</v>
      </c>
      <c r="T126" s="38">
        <f>N126+O126+P126+Q126+R126+S126</f>
        <v>0</v>
      </c>
      <c r="U126" s="36">
        <f>M126-T126</f>
        <v>0</v>
      </c>
      <c r="V126" s="36">
        <v>0</v>
      </c>
      <c r="W126" s="246">
        <f>U126-V126</f>
        <v>0</v>
      </c>
      <c r="X126" s="35"/>
    </row>
    <row r="127" spans="1:24" ht="65.25" customHeight="1" x14ac:dyDescent="0.5">
      <c r="A127" s="180" t="s">
        <v>342</v>
      </c>
      <c r="B127" s="152"/>
      <c r="C127" s="50"/>
      <c r="D127" s="50"/>
      <c r="E127" s="199"/>
      <c r="F127" s="48"/>
      <c r="G127" s="55"/>
      <c r="H127" s="209"/>
      <c r="I127" s="149"/>
      <c r="J127" s="149"/>
      <c r="K127" s="149"/>
      <c r="L127" s="149"/>
      <c r="M127" s="246"/>
      <c r="N127" s="44"/>
      <c r="O127" s="44"/>
      <c r="P127" s="44"/>
      <c r="Q127" s="44"/>
      <c r="R127" s="174"/>
      <c r="S127" s="44"/>
      <c r="T127" s="44"/>
      <c r="U127" s="47"/>
      <c r="V127" s="47"/>
      <c r="W127" s="246"/>
      <c r="X127" s="27"/>
    </row>
    <row r="128" spans="1:24" ht="65.25" customHeight="1" x14ac:dyDescent="0.5">
      <c r="A128" s="43" t="s">
        <v>341</v>
      </c>
      <c r="B128" s="42"/>
      <c r="C128" s="42">
        <v>1100</v>
      </c>
      <c r="D128" s="42">
        <v>1000</v>
      </c>
      <c r="E128" s="249">
        <v>199.8</v>
      </c>
      <c r="F128" s="40">
        <v>15</v>
      </c>
      <c r="G128" s="51">
        <f>E128*F128</f>
        <v>2997</v>
      </c>
      <c r="H128" s="342">
        <v>0</v>
      </c>
      <c r="I128" s="250">
        <v>0</v>
      </c>
      <c r="J128" s="156">
        <v>0</v>
      </c>
      <c r="K128" s="156">
        <v>0</v>
      </c>
      <c r="L128" s="156">
        <v>0</v>
      </c>
      <c r="M128" s="246">
        <f>G128+H128+I128+J128+K128+L128</f>
        <v>2997</v>
      </c>
      <c r="N128" s="247">
        <v>76.61</v>
      </c>
      <c r="O128" s="38">
        <f>G128*1.1875%</f>
        <v>35.589374999999997</v>
      </c>
      <c r="P128" s="38">
        <v>0</v>
      </c>
      <c r="Q128" s="38">
        <v>0</v>
      </c>
      <c r="R128" s="176">
        <f>G128*1%</f>
        <v>29.97</v>
      </c>
      <c r="S128" s="38">
        <f>H128*1%</f>
        <v>0</v>
      </c>
      <c r="T128" s="38">
        <f>N128+O128+P128+Q128+R128+S128</f>
        <v>142.169375</v>
      </c>
      <c r="U128" s="36">
        <f>M128-T128</f>
        <v>2854.8306250000001</v>
      </c>
      <c r="V128" s="246">
        <v>0</v>
      </c>
      <c r="W128" s="246">
        <f>U128-V128</f>
        <v>2854.8306250000001</v>
      </c>
      <c r="X128" s="35"/>
    </row>
    <row r="129" spans="1:24" ht="65.25" customHeight="1" x14ac:dyDescent="0.5">
      <c r="A129" s="220" t="s">
        <v>340</v>
      </c>
      <c r="B129" s="50"/>
      <c r="C129" s="50"/>
      <c r="D129" s="50"/>
      <c r="E129" s="249"/>
      <c r="F129" s="48"/>
      <c r="G129" s="55"/>
      <c r="H129" s="342"/>
      <c r="I129" s="250"/>
      <c r="J129" s="149"/>
      <c r="K129" s="149"/>
      <c r="L129" s="149"/>
      <c r="M129" s="246"/>
      <c r="N129" s="247"/>
      <c r="O129" s="44"/>
      <c r="P129" s="44"/>
      <c r="Q129" s="44"/>
      <c r="R129" s="174"/>
      <c r="S129" s="44"/>
      <c r="T129" s="44"/>
      <c r="U129" s="47"/>
      <c r="V129" s="246"/>
      <c r="W129" s="246"/>
      <c r="X129" s="27"/>
    </row>
    <row r="130" spans="1:24" ht="65.25" customHeight="1" x14ac:dyDescent="0.5">
      <c r="A130" s="43" t="s">
        <v>339</v>
      </c>
      <c r="B130" s="42"/>
      <c r="C130" s="42">
        <v>1100</v>
      </c>
      <c r="D130" s="42">
        <v>1000</v>
      </c>
      <c r="E130" s="249">
        <v>199.8</v>
      </c>
      <c r="F130" s="40">
        <v>15</v>
      </c>
      <c r="G130" s="51">
        <v>0</v>
      </c>
      <c r="H130" s="342">
        <v>0</v>
      </c>
      <c r="I130" s="250">
        <v>0</v>
      </c>
      <c r="J130" s="156">
        <v>0</v>
      </c>
      <c r="K130" s="156">
        <v>0</v>
      </c>
      <c r="L130" s="156">
        <v>0</v>
      </c>
      <c r="M130" s="246">
        <f>G130+H130+I130+J130+K130+L130</f>
        <v>0</v>
      </c>
      <c r="N130" s="247">
        <v>0</v>
      </c>
      <c r="O130" s="38">
        <f>G130*1.1875%</f>
        <v>0</v>
      </c>
      <c r="P130" s="38">
        <v>0</v>
      </c>
      <c r="Q130" s="38">
        <v>0</v>
      </c>
      <c r="R130" s="176">
        <f>G130*1%</f>
        <v>0</v>
      </c>
      <c r="S130" s="38">
        <f>H130*1%</f>
        <v>0</v>
      </c>
      <c r="T130" s="38">
        <f>N130+O130+P130+Q130+R130+S130</f>
        <v>0</v>
      </c>
      <c r="U130" s="36">
        <f>M130-T130</f>
        <v>0</v>
      </c>
      <c r="V130" s="246">
        <v>0</v>
      </c>
      <c r="W130" s="246">
        <f>U130-V130</f>
        <v>0</v>
      </c>
      <c r="X130" s="35"/>
    </row>
    <row r="131" spans="1:24" ht="65.25" customHeight="1" x14ac:dyDescent="0.5">
      <c r="A131" s="153"/>
      <c r="B131" s="50"/>
      <c r="C131" s="50"/>
      <c r="D131" s="50"/>
      <c r="E131" s="249"/>
      <c r="F131" s="48"/>
      <c r="G131" s="55"/>
      <c r="H131" s="342"/>
      <c r="I131" s="250"/>
      <c r="J131" s="149"/>
      <c r="K131" s="149"/>
      <c r="L131" s="149"/>
      <c r="M131" s="246"/>
      <c r="N131" s="247"/>
      <c r="O131" s="44"/>
      <c r="P131" s="44"/>
      <c r="Q131" s="44"/>
      <c r="R131" s="174"/>
      <c r="S131" s="44"/>
      <c r="T131" s="44"/>
      <c r="U131" s="47"/>
      <c r="V131" s="246"/>
      <c r="W131" s="246"/>
      <c r="X131" s="27"/>
    </row>
    <row r="132" spans="1:24" ht="65.25" customHeight="1" x14ac:dyDescent="0.5">
      <c r="A132" s="43" t="s">
        <v>336</v>
      </c>
      <c r="B132" s="42"/>
      <c r="C132" s="42">
        <v>1100</v>
      </c>
      <c r="D132" s="42">
        <v>1000</v>
      </c>
      <c r="E132" s="249">
        <v>192.14</v>
      </c>
      <c r="F132" s="40">
        <v>15</v>
      </c>
      <c r="G132" s="51">
        <f>E132*F132</f>
        <v>2882.1</v>
      </c>
      <c r="H132" s="342">
        <v>0</v>
      </c>
      <c r="I132" s="250">
        <v>0</v>
      </c>
      <c r="J132" s="156">
        <v>0</v>
      </c>
      <c r="K132" s="156">
        <v>0</v>
      </c>
      <c r="L132" s="156">
        <v>0</v>
      </c>
      <c r="M132" s="246">
        <f>G132+H132+I132+J132+K132+L132</f>
        <v>2882.1</v>
      </c>
      <c r="N132" s="247">
        <v>64.11</v>
      </c>
      <c r="O132" s="38">
        <f>G132*1.1875%</f>
        <v>34.224937499999996</v>
      </c>
      <c r="P132" s="38">
        <v>0</v>
      </c>
      <c r="Q132" s="38">
        <v>0</v>
      </c>
      <c r="R132" s="176">
        <f>G132*1%</f>
        <v>28.820999999999998</v>
      </c>
      <c r="S132" s="38">
        <f>H132*1%</f>
        <v>0</v>
      </c>
      <c r="T132" s="38">
        <f>N132+O132+P132+Q132+R132+S132</f>
        <v>127.15593749999999</v>
      </c>
      <c r="U132" s="36">
        <f>M132-T132</f>
        <v>2754.9440624999997</v>
      </c>
      <c r="V132" s="246">
        <v>0</v>
      </c>
      <c r="W132" s="246">
        <f>U132-V132</f>
        <v>2754.9440624999997</v>
      </c>
      <c r="X132" s="35"/>
    </row>
    <row r="133" spans="1:24" ht="65.25" customHeight="1" x14ac:dyDescent="0.5">
      <c r="A133" s="153" t="s">
        <v>338</v>
      </c>
      <c r="B133" s="50"/>
      <c r="C133" s="50"/>
      <c r="D133" s="50"/>
      <c r="E133" s="249"/>
      <c r="F133" s="48"/>
      <c r="G133" s="55"/>
      <c r="H133" s="342"/>
      <c r="I133" s="250"/>
      <c r="J133" s="149"/>
      <c r="K133" s="149"/>
      <c r="L133" s="149"/>
      <c r="M133" s="246"/>
      <c r="N133" s="247"/>
      <c r="O133" s="44"/>
      <c r="P133" s="44"/>
      <c r="Q133" s="44"/>
      <c r="R133" s="174"/>
      <c r="S133" s="44"/>
      <c r="T133" s="44"/>
      <c r="U133" s="47"/>
      <c r="V133" s="246"/>
      <c r="W133" s="246"/>
      <c r="X133" s="27"/>
    </row>
    <row r="134" spans="1:24" ht="65.25" hidden="1" customHeight="1" x14ac:dyDescent="0.5">
      <c r="A134" s="43" t="s">
        <v>336</v>
      </c>
      <c r="B134" s="173"/>
      <c r="C134" s="42">
        <v>1100</v>
      </c>
      <c r="D134" s="42">
        <v>1000</v>
      </c>
      <c r="E134" s="172"/>
      <c r="F134" s="40"/>
      <c r="G134" s="51">
        <f>E134*F134</f>
        <v>0</v>
      </c>
      <c r="H134" s="318">
        <v>0</v>
      </c>
      <c r="I134" s="156"/>
      <c r="J134" s="156">
        <v>0</v>
      </c>
      <c r="K134" s="156">
        <v>0</v>
      </c>
      <c r="L134" s="156">
        <v>0</v>
      </c>
      <c r="M134" s="246">
        <f>G134+H134+I134+J134+K134+L134</f>
        <v>0</v>
      </c>
      <c r="N134" s="38"/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/>
      <c r="U134" s="36"/>
      <c r="V134" s="36"/>
      <c r="W134" s="246"/>
      <c r="X134" s="35"/>
    </row>
    <row r="135" spans="1:24" ht="65.25" hidden="1" customHeight="1" x14ac:dyDescent="0.5">
      <c r="A135" s="153"/>
      <c r="B135" s="152"/>
      <c r="C135" s="50"/>
      <c r="D135" s="50"/>
      <c r="E135" s="199"/>
      <c r="F135" s="48"/>
      <c r="G135" s="55"/>
      <c r="H135" s="209"/>
      <c r="I135" s="149"/>
      <c r="J135" s="149"/>
      <c r="K135" s="149"/>
      <c r="L135" s="149"/>
      <c r="M135" s="246"/>
      <c r="N135" s="44"/>
      <c r="O135" s="44"/>
      <c r="P135" s="44"/>
      <c r="Q135" s="44"/>
      <c r="R135" s="44"/>
      <c r="S135" s="44"/>
      <c r="T135" s="44"/>
      <c r="U135" s="47"/>
      <c r="V135" s="47"/>
      <c r="W135" s="246"/>
      <c r="X135" s="27"/>
    </row>
    <row r="136" spans="1:24" ht="65.25" hidden="1" customHeight="1" x14ac:dyDescent="0.5">
      <c r="A136" s="59"/>
      <c r="B136" s="42"/>
      <c r="C136" s="42">
        <v>1100</v>
      </c>
      <c r="D136" s="42">
        <v>1000</v>
      </c>
      <c r="E136" s="249"/>
      <c r="F136" s="40"/>
      <c r="G136" s="51">
        <f>E136*F136</f>
        <v>0</v>
      </c>
      <c r="H136" s="342">
        <v>0</v>
      </c>
      <c r="I136" s="250">
        <v>0</v>
      </c>
      <c r="J136" s="156">
        <v>0</v>
      </c>
      <c r="K136" s="156">
        <v>0</v>
      </c>
      <c r="L136" s="156">
        <v>0</v>
      </c>
      <c r="M136" s="246">
        <f>G136+H136+I136+J136+K136+L136</f>
        <v>0</v>
      </c>
      <c r="N136" s="247"/>
      <c r="O136" s="247">
        <f>G136*1.187%</f>
        <v>0</v>
      </c>
      <c r="P136" s="38">
        <v>0</v>
      </c>
      <c r="Q136" s="38">
        <v>0</v>
      </c>
      <c r="R136" s="38"/>
      <c r="S136" s="38">
        <f>H136*1%</f>
        <v>0</v>
      </c>
      <c r="T136" s="38">
        <f>N136+O136+P136+Q136+R136+S136</f>
        <v>0</v>
      </c>
      <c r="U136" s="36">
        <f>M136-T136</f>
        <v>0</v>
      </c>
      <c r="V136" s="246">
        <v>0</v>
      </c>
      <c r="W136" s="246">
        <f>U136-V136</f>
        <v>0</v>
      </c>
      <c r="X136" s="35"/>
    </row>
    <row r="137" spans="1:24" ht="65.25" hidden="1" customHeight="1" x14ac:dyDescent="0.5">
      <c r="A137" s="221"/>
      <c r="B137" s="50"/>
      <c r="C137" s="50"/>
      <c r="D137" s="50"/>
      <c r="E137" s="249"/>
      <c r="F137" s="48"/>
      <c r="G137" s="55"/>
      <c r="H137" s="342"/>
      <c r="I137" s="250"/>
      <c r="J137" s="149"/>
      <c r="K137" s="149"/>
      <c r="L137" s="149"/>
      <c r="M137" s="246"/>
      <c r="N137" s="247"/>
      <c r="O137" s="247"/>
      <c r="P137" s="44"/>
      <c r="Q137" s="44"/>
      <c r="R137" s="44"/>
      <c r="S137" s="44"/>
      <c r="T137" s="44"/>
      <c r="U137" s="47"/>
      <c r="V137" s="246"/>
      <c r="W137" s="246"/>
      <c r="X137" s="27"/>
    </row>
    <row r="138" spans="1:24" ht="65.25" customHeight="1" x14ac:dyDescent="0.5">
      <c r="A138" s="59" t="s">
        <v>336</v>
      </c>
      <c r="B138" s="42"/>
      <c r="C138" s="42">
        <v>1100</v>
      </c>
      <c r="D138" s="42">
        <v>1000</v>
      </c>
      <c r="E138" s="249">
        <v>274.01</v>
      </c>
      <c r="F138" s="40">
        <v>15</v>
      </c>
      <c r="G138" s="51">
        <f>E138*F138</f>
        <v>4110.1499999999996</v>
      </c>
      <c r="H138" s="342">
        <v>0</v>
      </c>
      <c r="I138" s="280"/>
      <c r="J138" s="156">
        <v>0</v>
      </c>
      <c r="K138" s="156">
        <v>0</v>
      </c>
      <c r="L138" s="156">
        <v>0</v>
      </c>
      <c r="M138" s="246">
        <f>G138+H138+I138+J138+K138+L138</f>
        <v>4110.1499999999996</v>
      </c>
      <c r="N138" s="359">
        <v>366.71</v>
      </c>
      <c r="O138" s="38">
        <f>G138*1.1875%</f>
        <v>48.808031249999999</v>
      </c>
      <c r="P138" s="38">
        <v>0</v>
      </c>
      <c r="Q138" s="38">
        <v>0</v>
      </c>
      <c r="R138" s="38">
        <f>G138*1%</f>
        <v>41.101499999999994</v>
      </c>
      <c r="S138" s="38">
        <f>H138*1%</f>
        <v>0</v>
      </c>
      <c r="T138" s="38">
        <f>N138+O138+P138+Q138+R138+S138</f>
        <v>456.61953124999997</v>
      </c>
      <c r="U138" s="36">
        <f>M138-T138</f>
        <v>3653.5304687499997</v>
      </c>
      <c r="V138" s="246">
        <v>0</v>
      </c>
      <c r="W138" s="246">
        <f>U138-V138</f>
        <v>3653.5304687499997</v>
      </c>
      <c r="X138" s="35"/>
    </row>
    <row r="139" spans="1:24" ht="65.25" customHeight="1" x14ac:dyDescent="0.5">
      <c r="A139" s="180" t="s">
        <v>337</v>
      </c>
      <c r="B139" s="50"/>
      <c r="C139" s="50"/>
      <c r="D139" s="50"/>
      <c r="E139" s="249"/>
      <c r="F139" s="48"/>
      <c r="G139" s="55"/>
      <c r="H139" s="342"/>
      <c r="I139" s="280"/>
      <c r="J139" s="149"/>
      <c r="K139" s="149"/>
      <c r="L139" s="149"/>
      <c r="M139" s="246"/>
      <c r="N139" s="359"/>
      <c r="O139" s="44"/>
      <c r="P139" s="44"/>
      <c r="Q139" s="44"/>
      <c r="R139" s="44"/>
      <c r="S139" s="44"/>
      <c r="T139" s="44"/>
      <c r="U139" s="47"/>
      <c r="V139" s="246"/>
      <c r="W139" s="246"/>
      <c r="X139" s="27"/>
    </row>
    <row r="140" spans="1:24" ht="65.25" customHeight="1" x14ac:dyDescent="0.5">
      <c r="A140" s="43" t="s">
        <v>336</v>
      </c>
      <c r="B140" s="42"/>
      <c r="C140" s="42">
        <v>1100</v>
      </c>
      <c r="D140" s="42">
        <v>1000</v>
      </c>
      <c r="E140" s="249">
        <v>274.01</v>
      </c>
      <c r="F140" s="40">
        <v>15</v>
      </c>
      <c r="G140" s="51">
        <f>E140*F140</f>
        <v>4110.1499999999996</v>
      </c>
      <c r="H140" s="342">
        <v>0</v>
      </c>
      <c r="I140" s="250"/>
      <c r="J140" s="156">
        <v>0</v>
      </c>
      <c r="K140" s="156">
        <v>0</v>
      </c>
      <c r="L140" s="156">
        <v>0</v>
      </c>
      <c r="M140" s="246">
        <f>G140+H140+I140+J140+K140+L140</f>
        <v>4110.1499999999996</v>
      </c>
      <c r="N140" s="247">
        <v>366.71</v>
      </c>
      <c r="O140" s="247">
        <v>0</v>
      </c>
      <c r="P140" s="38">
        <v>0</v>
      </c>
      <c r="Q140" s="38">
        <v>0</v>
      </c>
      <c r="R140" s="38">
        <f>G140*1%</f>
        <v>41.101499999999994</v>
      </c>
      <c r="S140" s="38">
        <f>H140*1%</f>
        <v>0</v>
      </c>
      <c r="T140" s="38">
        <f>N140+O140+P140+Q140+R140+S140</f>
        <v>407.81149999999997</v>
      </c>
      <c r="U140" s="36">
        <f>M140-T140</f>
        <v>3702.3384999999998</v>
      </c>
      <c r="V140" s="246">
        <v>0</v>
      </c>
      <c r="W140" s="246">
        <f>U140-V140</f>
        <v>3702.3384999999998</v>
      </c>
      <c r="X140" s="35"/>
    </row>
    <row r="141" spans="1:24" ht="65.25" customHeight="1" x14ac:dyDescent="0.5">
      <c r="A141" s="180" t="s">
        <v>335</v>
      </c>
      <c r="B141" s="50"/>
      <c r="C141" s="50"/>
      <c r="D141" s="50"/>
      <c r="E141" s="249"/>
      <c r="F141" s="48"/>
      <c r="G141" s="55"/>
      <c r="H141" s="342"/>
      <c r="I141" s="250"/>
      <c r="J141" s="149"/>
      <c r="K141" s="149"/>
      <c r="L141" s="149"/>
      <c r="M141" s="246"/>
      <c r="N141" s="247"/>
      <c r="O141" s="247"/>
      <c r="P141" s="44"/>
      <c r="Q141" s="44"/>
      <c r="R141" s="44"/>
      <c r="S141" s="44"/>
      <c r="T141" s="44"/>
      <c r="U141" s="47"/>
      <c r="V141" s="246"/>
      <c r="W141" s="246"/>
      <c r="X141" s="27"/>
    </row>
    <row r="142" spans="1:24" ht="65.25" customHeight="1" x14ac:dyDescent="0.5">
      <c r="A142" s="43" t="s">
        <v>333</v>
      </c>
      <c r="B142" s="42"/>
      <c r="C142" s="42">
        <v>1100</v>
      </c>
      <c r="D142" s="42">
        <v>1000</v>
      </c>
      <c r="E142" s="249">
        <v>203.14</v>
      </c>
      <c r="F142" s="40">
        <v>15</v>
      </c>
      <c r="G142" s="51">
        <f>E142*F142</f>
        <v>3047.1</v>
      </c>
      <c r="H142" s="342">
        <v>0</v>
      </c>
      <c r="I142" s="250">
        <v>0</v>
      </c>
      <c r="J142" s="156">
        <v>0</v>
      </c>
      <c r="K142" s="156">
        <v>0</v>
      </c>
      <c r="L142" s="156">
        <v>0</v>
      </c>
      <c r="M142" s="246">
        <f>G142+H142+I142+J142+K142+L142</f>
        <v>3047.1</v>
      </c>
      <c r="N142" s="247">
        <v>82.06</v>
      </c>
      <c r="O142" s="155">
        <v>0</v>
      </c>
      <c r="P142" s="38">
        <v>0</v>
      </c>
      <c r="Q142" s="38">
        <v>0</v>
      </c>
      <c r="R142" s="38"/>
      <c r="S142" s="38">
        <f>H142*1%</f>
        <v>0</v>
      </c>
      <c r="T142" s="38">
        <f>N142+O142+P142+Q142+R142+S142</f>
        <v>82.06</v>
      </c>
      <c r="U142" s="36">
        <f>M142-T142</f>
        <v>2965.04</v>
      </c>
      <c r="V142" s="36">
        <v>60.94</v>
      </c>
      <c r="W142" s="246">
        <f>U142-V142</f>
        <v>2904.1</v>
      </c>
      <c r="X142" s="35"/>
    </row>
    <row r="143" spans="1:24" ht="65.25" customHeight="1" x14ac:dyDescent="0.5">
      <c r="A143" s="220" t="s">
        <v>334</v>
      </c>
      <c r="B143" s="50"/>
      <c r="C143" s="50"/>
      <c r="D143" s="50"/>
      <c r="E143" s="249"/>
      <c r="F143" s="48"/>
      <c r="G143" s="55"/>
      <c r="H143" s="342"/>
      <c r="I143" s="250"/>
      <c r="J143" s="149"/>
      <c r="K143" s="149"/>
      <c r="L143" s="149"/>
      <c r="M143" s="246"/>
      <c r="N143" s="247"/>
      <c r="O143" s="44"/>
      <c r="P143" s="44"/>
      <c r="Q143" s="44"/>
      <c r="R143" s="44"/>
      <c r="S143" s="44"/>
      <c r="T143" s="44"/>
      <c r="U143" s="47"/>
      <c r="V143" s="47"/>
      <c r="W143" s="246"/>
      <c r="X143" s="27"/>
    </row>
    <row r="144" spans="1:24" ht="65.25" customHeight="1" x14ac:dyDescent="0.5">
      <c r="A144" s="59" t="s">
        <v>333</v>
      </c>
      <c r="B144" s="42"/>
      <c r="C144" s="42">
        <v>1100</v>
      </c>
      <c r="D144" s="42">
        <v>1000</v>
      </c>
      <c r="E144" s="249">
        <v>160.15</v>
      </c>
      <c r="F144" s="40">
        <v>15</v>
      </c>
      <c r="G144" s="51">
        <f>E144*F144</f>
        <v>2402.25</v>
      </c>
      <c r="H144" s="342">
        <v>0</v>
      </c>
      <c r="I144" s="250">
        <v>0</v>
      </c>
      <c r="J144" s="156">
        <v>0</v>
      </c>
      <c r="K144" s="156">
        <v>0</v>
      </c>
      <c r="L144" s="156">
        <v>3.02</v>
      </c>
      <c r="M144" s="246">
        <f>G144+H144+I144+J144+K144+L144</f>
        <v>2405.27</v>
      </c>
      <c r="N144" s="247">
        <v>0</v>
      </c>
      <c r="O144" s="247"/>
      <c r="P144" s="38">
        <v>0</v>
      </c>
      <c r="Q144" s="38">
        <v>0</v>
      </c>
      <c r="R144" s="38"/>
      <c r="S144" s="38">
        <f>H144*1%</f>
        <v>0</v>
      </c>
      <c r="T144" s="38">
        <f>N144+O144+P144+Q144+R144+S144</f>
        <v>0</v>
      </c>
      <c r="U144" s="36">
        <f>M144-T144</f>
        <v>2405.27</v>
      </c>
      <c r="V144" s="36">
        <v>48.05</v>
      </c>
      <c r="W144" s="246">
        <f>U144-V144</f>
        <v>2357.2199999999998</v>
      </c>
      <c r="X144" s="35"/>
    </row>
    <row r="145" spans="1:24" ht="65.25" customHeight="1" x14ac:dyDescent="0.5">
      <c r="A145" s="338" t="s">
        <v>332</v>
      </c>
      <c r="B145" s="50"/>
      <c r="C145" s="50"/>
      <c r="D145" s="50"/>
      <c r="E145" s="249"/>
      <c r="F145" s="48"/>
      <c r="G145" s="55"/>
      <c r="H145" s="342"/>
      <c r="I145" s="250"/>
      <c r="J145" s="149"/>
      <c r="K145" s="149"/>
      <c r="L145" s="149"/>
      <c r="M145" s="246"/>
      <c r="N145" s="247"/>
      <c r="O145" s="247"/>
      <c r="P145" s="44"/>
      <c r="Q145" s="44"/>
      <c r="R145" s="44"/>
      <c r="S145" s="44"/>
      <c r="T145" s="44"/>
      <c r="U145" s="47"/>
      <c r="V145" s="47"/>
      <c r="W145" s="246"/>
      <c r="X145" s="27"/>
    </row>
    <row r="146" spans="1:24" s="207" customFormat="1" ht="65.25" customHeight="1" x14ac:dyDescent="0.5">
      <c r="A146" s="358" t="s">
        <v>331</v>
      </c>
      <c r="B146" s="161"/>
      <c r="C146" s="173">
        <v>1100</v>
      </c>
      <c r="D146" s="173">
        <v>1000</v>
      </c>
      <c r="E146" s="170">
        <v>217.2</v>
      </c>
      <c r="F146" s="218">
        <v>15</v>
      </c>
      <c r="G146" s="51">
        <f>E146*F146</f>
        <v>3258</v>
      </c>
      <c r="H146" s="214">
        <v>0</v>
      </c>
      <c r="I146" s="217">
        <v>0</v>
      </c>
      <c r="J146" s="217">
        <v>0</v>
      </c>
      <c r="K146" s="217">
        <v>0</v>
      </c>
      <c r="L146" s="217">
        <v>0</v>
      </c>
      <c r="M146" s="246">
        <f>G146+H146+I146+J146+K146+L146</f>
        <v>3258</v>
      </c>
      <c r="N146" s="216">
        <v>125.29</v>
      </c>
      <c r="O146" s="38">
        <f>G146*1.1875%</f>
        <v>38.688749999999999</v>
      </c>
      <c r="P146" s="215">
        <v>0</v>
      </c>
      <c r="Q146" s="215">
        <v>0</v>
      </c>
      <c r="R146" s="176">
        <f>G146*1%</f>
        <v>32.58</v>
      </c>
      <c r="S146" s="215">
        <v>0</v>
      </c>
      <c r="T146" s="38">
        <f>N146+O146+P146+Q146+R146+S146</f>
        <v>196.55874999999997</v>
      </c>
      <c r="U146" s="36">
        <f>M146-T146</f>
        <v>3061.4412499999999</v>
      </c>
      <c r="V146" s="214">
        <v>0</v>
      </c>
      <c r="W146" s="246">
        <f>U146-V146</f>
        <v>3061.4412499999999</v>
      </c>
      <c r="X146" s="213"/>
    </row>
    <row r="147" spans="1:24" s="207" customFormat="1" ht="65.25" customHeight="1" x14ac:dyDescent="0.5">
      <c r="A147" s="357" t="s">
        <v>330</v>
      </c>
      <c r="B147" s="152"/>
      <c r="C147" s="152"/>
      <c r="D147" s="152"/>
      <c r="E147" s="199"/>
      <c r="F147" s="212"/>
      <c r="G147" s="55"/>
      <c r="H147" s="209"/>
      <c r="I147" s="211"/>
      <c r="J147" s="211"/>
      <c r="K147" s="211"/>
      <c r="L147" s="211"/>
      <c r="M147" s="246"/>
      <c r="N147" s="210"/>
      <c r="O147" s="44"/>
      <c r="P147" s="210"/>
      <c r="Q147" s="210"/>
      <c r="R147" s="174"/>
      <c r="S147" s="210"/>
      <c r="T147" s="44"/>
      <c r="U147" s="47"/>
      <c r="V147" s="209"/>
      <c r="W147" s="246"/>
      <c r="X147" s="208"/>
    </row>
    <row r="148" spans="1:24" s="207" customFormat="1" ht="65.25" hidden="1" customHeight="1" x14ac:dyDescent="0.5">
      <c r="A148" s="278"/>
      <c r="B148" s="356"/>
      <c r="C148" s="356"/>
      <c r="D148" s="356"/>
      <c r="E148" s="270"/>
      <c r="F148" s="355"/>
      <c r="G148" s="354"/>
      <c r="H148" s="350"/>
      <c r="I148" s="353"/>
      <c r="J148" s="353"/>
      <c r="K148" s="353"/>
      <c r="L148" s="353"/>
      <c r="M148" s="349"/>
      <c r="N148" s="351"/>
      <c r="O148" s="352"/>
      <c r="P148" s="351"/>
      <c r="Q148" s="351"/>
      <c r="R148" s="262"/>
      <c r="S148" s="351"/>
      <c r="T148" s="261"/>
      <c r="U148" s="260"/>
      <c r="V148" s="350"/>
      <c r="W148" s="349"/>
      <c r="X148" s="348"/>
    </row>
    <row r="149" spans="1:24" ht="72" customHeight="1" x14ac:dyDescent="0.5">
      <c r="A149" s="43" t="s">
        <v>329</v>
      </c>
      <c r="B149" s="160"/>
      <c r="C149" s="42">
        <v>1100</v>
      </c>
      <c r="D149" s="160">
        <v>1000</v>
      </c>
      <c r="E149" s="172">
        <v>108.16</v>
      </c>
      <c r="F149" s="40">
        <v>15</v>
      </c>
      <c r="G149" s="51">
        <f>E149*F149</f>
        <v>1622.3999999999999</v>
      </c>
      <c r="H149" s="36">
        <v>0</v>
      </c>
      <c r="I149" s="156">
        <v>0</v>
      </c>
      <c r="J149" s="156">
        <v>0</v>
      </c>
      <c r="K149" s="156">
        <v>0</v>
      </c>
      <c r="L149" s="255">
        <v>107.73</v>
      </c>
      <c r="M149" s="246">
        <f>G149+H149+I149+J149+K149+L149</f>
        <v>1730.1299999999999</v>
      </c>
      <c r="N149" s="38">
        <v>0</v>
      </c>
      <c r="O149" s="38">
        <f>G149*1.1875%</f>
        <v>19.265999999999998</v>
      </c>
      <c r="P149" s="38">
        <v>0</v>
      </c>
      <c r="Q149" s="38">
        <v>0</v>
      </c>
      <c r="R149" s="38">
        <v>0</v>
      </c>
      <c r="S149" s="38">
        <f>H149*1%</f>
        <v>0</v>
      </c>
      <c r="T149" s="38">
        <f>N149+O149+P149+Q149+R149+S149</f>
        <v>19.265999999999998</v>
      </c>
      <c r="U149" s="36">
        <f>M149-T149</f>
        <v>1710.8639999999998</v>
      </c>
      <c r="V149" s="46">
        <v>0</v>
      </c>
      <c r="W149" s="246">
        <f>U149-V149</f>
        <v>1710.8639999999998</v>
      </c>
      <c r="X149" s="35"/>
    </row>
    <row r="150" spans="1:24" ht="65.25" customHeight="1" x14ac:dyDescent="0.5">
      <c r="A150" s="153" t="s">
        <v>328</v>
      </c>
      <c r="B150" s="50"/>
      <c r="C150" s="50"/>
      <c r="D150" s="50"/>
      <c r="E150" s="199"/>
      <c r="F150" s="48"/>
      <c r="G150" s="55"/>
      <c r="H150" s="47"/>
      <c r="I150" s="149"/>
      <c r="J150" s="149"/>
      <c r="K150" s="149"/>
      <c r="L150" s="254"/>
      <c r="M150" s="246"/>
      <c r="N150" s="44"/>
      <c r="O150" s="44"/>
      <c r="P150" s="44"/>
      <c r="Q150" s="44"/>
      <c r="R150" s="44"/>
      <c r="S150" s="44"/>
      <c r="T150" s="44"/>
      <c r="U150" s="47"/>
      <c r="V150" s="47"/>
      <c r="W150" s="246"/>
      <c r="X150" s="27"/>
    </row>
    <row r="151" spans="1:24" ht="65.25" customHeight="1" x14ac:dyDescent="0.5">
      <c r="A151" s="258" t="s">
        <v>327</v>
      </c>
      <c r="B151" s="160"/>
      <c r="C151" s="160">
        <v>1100</v>
      </c>
      <c r="D151" s="160">
        <v>1000</v>
      </c>
      <c r="E151" s="170">
        <v>243.36</v>
      </c>
      <c r="F151" s="40">
        <v>15</v>
      </c>
      <c r="G151" s="51">
        <f>E151*F151</f>
        <v>3650.4</v>
      </c>
      <c r="H151" s="46">
        <v>0</v>
      </c>
      <c r="I151" s="157">
        <v>0</v>
      </c>
      <c r="J151" s="157">
        <v>0</v>
      </c>
      <c r="K151" s="157">
        <v>0</v>
      </c>
      <c r="L151" s="157">
        <v>0</v>
      </c>
      <c r="M151" s="246">
        <f>G151+H151+I151+J151+K151+L151</f>
        <v>3650.4</v>
      </c>
      <c r="N151" s="155">
        <v>293.08</v>
      </c>
      <c r="O151" s="38">
        <v>0</v>
      </c>
      <c r="P151" s="38">
        <v>0</v>
      </c>
      <c r="Q151" s="38">
        <v>0</v>
      </c>
      <c r="R151" s="38">
        <f>G151*1%</f>
        <v>36.504000000000005</v>
      </c>
      <c r="S151" s="38">
        <v>0</v>
      </c>
      <c r="T151" s="38">
        <f>N151+O151+P151+Q151+R151+S151</f>
        <v>329.584</v>
      </c>
      <c r="U151" s="36">
        <f>M151-T151</f>
        <v>3320.8160000000003</v>
      </c>
      <c r="V151" s="46">
        <v>0</v>
      </c>
      <c r="W151" s="246">
        <f>U151-V151</f>
        <v>3320.8160000000003</v>
      </c>
      <c r="X151" s="154"/>
    </row>
    <row r="152" spans="1:24" ht="65.25" customHeight="1" x14ac:dyDescent="0.5">
      <c r="A152" s="153" t="s">
        <v>326</v>
      </c>
      <c r="B152" s="50"/>
      <c r="C152" s="50"/>
      <c r="D152" s="50"/>
      <c r="E152" s="199"/>
      <c r="F152" s="48"/>
      <c r="G152" s="55"/>
      <c r="H152" s="47"/>
      <c r="I152" s="149"/>
      <c r="J152" s="149"/>
      <c r="K152" s="149"/>
      <c r="L152" s="149"/>
      <c r="M152" s="246"/>
      <c r="N152" s="44"/>
      <c r="O152" s="44"/>
      <c r="P152" s="44"/>
      <c r="Q152" s="44"/>
      <c r="R152" s="44"/>
      <c r="S152" s="44"/>
      <c r="T152" s="44"/>
      <c r="U152" s="47"/>
      <c r="V152" s="47"/>
      <c r="W152" s="246"/>
      <c r="X152" s="27"/>
    </row>
    <row r="153" spans="1:24" ht="65.25" customHeight="1" thickBot="1" x14ac:dyDescent="0.55000000000000004">
      <c r="A153" s="14"/>
      <c r="B153" s="18" t="s">
        <v>70</v>
      </c>
      <c r="C153" s="344"/>
      <c r="D153" s="344"/>
      <c r="E153" s="347"/>
      <c r="F153" s="346"/>
      <c r="G153" s="344">
        <f>SUM(G124:G152)</f>
        <v>33650.550000000003</v>
      </c>
      <c r="H153" s="344">
        <f>SUM(H124:H152)</f>
        <v>0</v>
      </c>
      <c r="I153" s="344">
        <f>SUM(I124:I152)</f>
        <v>0</v>
      </c>
      <c r="J153" s="344">
        <f>SUM(J124:J152)</f>
        <v>0</v>
      </c>
      <c r="K153" s="344">
        <f>SUM(K124:K152)</f>
        <v>0</v>
      </c>
      <c r="L153" s="344">
        <f>SUM(L124:L152)</f>
        <v>110.75</v>
      </c>
      <c r="M153" s="344">
        <f>SUM(M124:M152)</f>
        <v>33761.300000000003</v>
      </c>
      <c r="N153" s="345">
        <f>SUM(N124:N152)</f>
        <v>2017.35</v>
      </c>
      <c r="O153" s="345">
        <f>SUM(O124:O152)</f>
        <v>176.57709374999999</v>
      </c>
      <c r="P153" s="345">
        <f>SUM(P124:P152)</f>
        <v>0</v>
      </c>
      <c r="Q153" s="345">
        <f>SUM(Q124:Q152)</f>
        <v>0</v>
      </c>
      <c r="R153" s="345">
        <f>SUM(R124:R152)</f>
        <v>210.07799999999997</v>
      </c>
      <c r="S153" s="345">
        <f>SUM(S124:S152)</f>
        <v>0</v>
      </c>
      <c r="T153" s="345">
        <f>SUM(T124:T152)</f>
        <v>2404.0050937499996</v>
      </c>
      <c r="U153" s="344">
        <f>SUM(U124:U152)</f>
        <v>31357.294906249997</v>
      </c>
      <c r="V153" s="344">
        <f>SUM(V124:V152)</f>
        <v>481.83</v>
      </c>
      <c r="W153" s="344">
        <f>SUM(W124:W152)</f>
        <v>30875.464906249999</v>
      </c>
      <c r="X153" s="8"/>
    </row>
    <row r="154" spans="1:24" s="8" customFormat="1" ht="65.25" customHeight="1" thickBot="1" x14ac:dyDescent="0.55000000000000004">
      <c r="A154" s="105" t="s">
        <v>54</v>
      </c>
      <c r="B154" s="89" t="s">
        <v>53</v>
      </c>
      <c r="C154" s="104" t="s">
        <v>52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2"/>
      <c r="N154" s="104" t="s">
        <v>51</v>
      </c>
      <c r="O154" s="103"/>
      <c r="P154" s="103"/>
      <c r="Q154" s="103"/>
      <c r="R154" s="103"/>
      <c r="S154" s="103"/>
      <c r="T154" s="102"/>
      <c r="U154" s="101"/>
      <c r="V154" s="100"/>
      <c r="W154" s="99"/>
      <c r="X154" s="66" t="s">
        <v>50</v>
      </c>
    </row>
    <row r="155" spans="1:24" s="8" customFormat="1" ht="65.25" customHeight="1" x14ac:dyDescent="0.45">
      <c r="A155" s="98"/>
      <c r="B155" s="97"/>
      <c r="C155" s="96" t="s">
        <v>49</v>
      </c>
      <c r="D155" s="96" t="s">
        <v>48</v>
      </c>
      <c r="E155" s="95" t="s">
        <v>26</v>
      </c>
      <c r="F155" s="94" t="s">
        <v>47</v>
      </c>
      <c r="G155" s="93" t="s">
        <v>46</v>
      </c>
      <c r="H155" s="92" t="s">
        <v>45</v>
      </c>
      <c r="I155" s="90" t="s">
        <v>44</v>
      </c>
      <c r="J155" s="91" t="s">
        <v>25</v>
      </c>
      <c r="K155" s="90" t="s">
        <v>43</v>
      </c>
      <c r="L155" s="90" t="s">
        <v>93</v>
      </c>
      <c r="M155" s="89" t="s">
        <v>35</v>
      </c>
      <c r="N155" s="86" t="s">
        <v>41</v>
      </c>
      <c r="O155" s="88" t="s">
        <v>40</v>
      </c>
      <c r="P155" s="87" t="s">
        <v>39</v>
      </c>
      <c r="Q155" s="86" t="s">
        <v>38</v>
      </c>
      <c r="R155" s="86" t="s">
        <v>37</v>
      </c>
      <c r="S155" s="86" t="s">
        <v>36</v>
      </c>
      <c r="T155" s="85" t="s">
        <v>35</v>
      </c>
      <c r="U155" s="83" t="s">
        <v>35</v>
      </c>
      <c r="V155" s="84" t="s">
        <v>34</v>
      </c>
      <c r="W155" s="83" t="s">
        <v>33</v>
      </c>
      <c r="X155" s="66"/>
    </row>
    <row r="156" spans="1:24" s="8" customFormat="1" ht="65.25" customHeight="1" thickBot="1" x14ac:dyDescent="0.5">
      <c r="A156" s="82" t="s">
        <v>32</v>
      </c>
      <c r="B156" s="73"/>
      <c r="C156" s="81"/>
      <c r="D156" s="81"/>
      <c r="E156" s="80" t="s">
        <v>31</v>
      </c>
      <c r="F156" s="79" t="s">
        <v>30</v>
      </c>
      <c r="G156" s="78"/>
      <c r="H156" s="77"/>
      <c r="I156" s="74" t="s">
        <v>29</v>
      </c>
      <c r="J156" s="76" t="s">
        <v>28</v>
      </c>
      <c r="K156" s="75" t="s">
        <v>92</v>
      </c>
      <c r="L156" s="74" t="s">
        <v>91</v>
      </c>
      <c r="M156" s="73"/>
      <c r="N156" s="189">
        <v>1</v>
      </c>
      <c r="O156" s="72"/>
      <c r="P156" s="71" t="s">
        <v>25</v>
      </c>
      <c r="Q156" s="70" t="s">
        <v>24</v>
      </c>
      <c r="R156" s="70" t="s">
        <v>23</v>
      </c>
      <c r="S156" s="70" t="s">
        <v>22</v>
      </c>
      <c r="T156" s="69"/>
      <c r="U156" s="67" t="s">
        <v>21</v>
      </c>
      <c r="V156" s="188" t="s">
        <v>90</v>
      </c>
      <c r="W156" s="67" t="s">
        <v>19</v>
      </c>
      <c r="X156" s="66"/>
    </row>
    <row r="157" spans="1:24" ht="65.25" customHeight="1" x14ac:dyDescent="0.45">
      <c r="A157" s="316" t="s">
        <v>325</v>
      </c>
      <c r="B157" s="141"/>
      <c r="C157" s="8"/>
      <c r="D157" s="8"/>
      <c r="E157" s="12"/>
      <c r="F157" s="11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9" t="s">
        <v>266</v>
      </c>
      <c r="B158" s="339"/>
      <c r="C158" s="52">
        <v>1100</v>
      </c>
      <c r="D158" s="52">
        <v>1000</v>
      </c>
      <c r="E158" s="249">
        <v>334.64</v>
      </c>
      <c r="F158" s="40">
        <v>15</v>
      </c>
      <c r="G158" s="51">
        <f>E158*F158</f>
        <v>5019.5999999999995</v>
      </c>
      <c r="H158" s="246">
        <v>0</v>
      </c>
      <c r="I158" s="246">
        <v>0</v>
      </c>
      <c r="J158" s="36">
        <v>0</v>
      </c>
      <c r="K158" s="36">
        <v>0</v>
      </c>
      <c r="L158" s="36">
        <v>0</v>
      </c>
      <c r="M158" s="246">
        <f>G158+H158+I158+J158+K158+L158</f>
        <v>5019.5999999999995</v>
      </c>
      <c r="N158" s="247">
        <v>527.02</v>
      </c>
      <c r="O158" s="247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f>N158+O158+P158+Q158+R158+S158</f>
        <v>527.02</v>
      </c>
      <c r="U158" s="36">
        <f>M158-T158</f>
        <v>4492.58</v>
      </c>
      <c r="V158" s="36">
        <v>200.78</v>
      </c>
      <c r="W158" s="246">
        <f>U158-V158</f>
        <v>4291.8</v>
      </c>
      <c r="X158" s="45"/>
    </row>
    <row r="159" spans="1:24" ht="65.25" customHeight="1" x14ac:dyDescent="0.5">
      <c r="A159" s="297" t="s">
        <v>324</v>
      </c>
      <c r="B159" s="339"/>
      <c r="C159" s="52"/>
      <c r="D159" s="52"/>
      <c r="E159" s="249"/>
      <c r="F159" s="48"/>
      <c r="G159" s="55"/>
      <c r="H159" s="246"/>
      <c r="I159" s="246"/>
      <c r="J159" s="47"/>
      <c r="K159" s="47"/>
      <c r="L159" s="47"/>
      <c r="M159" s="246"/>
      <c r="N159" s="247"/>
      <c r="O159" s="247"/>
      <c r="P159" s="44"/>
      <c r="Q159" s="44"/>
      <c r="R159" s="44"/>
      <c r="S159" s="44"/>
      <c r="T159" s="44"/>
      <c r="U159" s="47"/>
      <c r="V159" s="47"/>
      <c r="W159" s="246"/>
      <c r="X159" s="45"/>
    </row>
    <row r="160" spans="1:24" ht="65.25" hidden="1" customHeight="1" x14ac:dyDescent="0.5">
      <c r="A160" s="59" t="s">
        <v>323</v>
      </c>
      <c r="B160" s="339"/>
      <c r="C160" s="52"/>
      <c r="D160" s="52"/>
      <c r="E160" s="249"/>
      <c r="F160" s="40"/>
      <c r="G160" s="51">
        <f>E160*F160</f>
        <v>0</v>
      </c>
      <c r="H160" s="246">
        <v>0</v>
      </c>
      <c r="I160" s="246">
        <v>0</v>
      </c>
      <c r="J160" s="36">
        <v>0</v>
      </c>
      <c r="K160" s="36">
        <v>0</v>
      </c>
      <c r="L160" s="239"/>
      <c r="M160" s="246">
        <f>G160+H160+I160+J160+K160+L160</f>
        <v>0</v>
      </c>
      <c r="N160" s="247">
        <v>0</v>
      </c>
      <c r="O160" s="247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f>N160+O160+P160+Q160+R160+S160</f>
        <v>0</v>
      </c>
      <c r="U160" s="36">
        <f>M160-T160</f>
        <v>0</v>
      </c>
      <c r="V160" s="36">
        <f>M160*3%</f>
        <v>0</v>
      </c>
      <c r="W160" s="246">
        <f>U160-V160</f>
        <v>0</v>
      </c>
      <c r="X160" s="45"/>
    </row>
    <row r="161" spans="1:24" ht="65.25" hidden="1" customHeight="1" x14ac:dyDescent="0.5">
      <c r="A161" s="291"/>
      <c r="B161" s="339"/>
      <c r="C161" s="52"/>
      <c r="D161" s="52"/>
      <c r="E161" s="249"/>
      <c r="F161" s="48"/>
      <c r="G161" s="55"/>
      <c r="H161" s="246"/>
      <c r="I161" s="246"/>
      <c r="J161" s="47"/>
      <c r="K161" s="47"/>
      <c r="L161" s="238"/>
      <c r="M161" s="246"/>
      <c r="N161" s="247"/>
      <c r="O161" s="247"/>
      <c r="P161" s="44"/>
      <c r="Q161" s="44"/>
      <c r="R161" s="44"/>
      <c r="S161" s="44"/>
      <c r="T161" s="44"/>
      <c r="U161" s="47"/>
      <c r="V161" s="47"/>
      <c r="W161" s="246"/>
      <c r="X161" s="45"/>
    </row>
    <row r="162" spans="1:24" ht="65.25" customHeight="1" x14ac:dyDescent="0.5">
      <c r="A162" s="185" t="s">
        <v>322</v>
      </c>
      <c r="B162" s="339"/>
      <c r="C162" s="52">
        <v>1100</v>
      </c>
      <c r="D162" s="52">
        <v>1000</v>
      </c>
      <c r="E162" s="249">
        <v>199.8</v>
      </c>
      <c r="F162" s="40">
        <v>15</v>
      </c>
      <c r="G162" s="51">
        <f>E162*F162</f>
        <v>2997</v>
      </c>
      <c r="H162" s="246">
        <v>0</v>
      </c>
      <c r="I162" s="246">
        <v>0</v>
      </c>
      <c r="J162" s="36">
        <v>0</v>
      </c>
      <c r="K162" s="36">
        <v>0</v>
      </c>
      <c r="L162" s="36">
        <v>0</v>
      </c>
      <c r="M162" s="246">
        <f>G162+H162+I162+J162+K162+L162</f>
        <v>2997</v>
      </c>
      <c r="N162" s="247">
        <v>76.61</v>
      </c>
      <c r="O162" s="247"/>
      <c r="P162" s="38">
        <v>0</v>
      </c>
      <c r="Q162" s="38">
        <v>0</v>
      </c>
      <c r="R162" s="38"/>
      <c r="S162" s="38">
        <v>0</v>
      </c>
      <c r="T162" s="38">
        <f>N162+O162+P162+Q162+R162+S162</f>
        <v>76.61</v>
      </c>
      <c r="U162" s="36">
        <f>M162-T162</f>
        <v>2920.39</v>
      </c>
      <c r="V162" s="36">
        <v>0</v>
      </c>
      <c r="W162" s="246">
        <f>U162-V162</f>
        <v>2920.39</v>
      </c>
      <c r="X162" s="45"/>
    </row>
    <row r="163" spans="1:24" ht="65.25" customHeight="1" x14ac:dyDescent="0.5">
      <c r="A163" s="338" t="s">
        <v>321</v>
      </c>
      <c r="B163" s="339"/>
      <c r="C163" s="52"/>
      <c r="D163" s="52"/>
      <c r="E163" s="249"/>
      <c r="F163" s="48"/>
      <c r="G163" s="55"/>
      <c r="H163" s="246"/>
      <c r="I163" s="246"/>
      <c r="J163" s="47"/>
      <c r="K163" s="47"/>
      <c r="L163" s="47"/>
      <c r="M163" s="246"/>
      <c r="N163" s="247"/>
      <c r="O163" s="247"/>
      <c r="P163" s="44"/>
      <c r="Q163" s="44"/>
      <c r="R163" s="44"/>
      <c r="S163" s="44"/>
      <c r="T163" s="44"/>
      <c r="U163" s="47"/>
      <c r="V163" s="47"/>
      <c r="W163" s="246"/>
      <c r="X163" s="45"/>
    </row>
    <row r="164" spans="1:24" ht="65.25" customHeight="1" x14ac:dyDescent="0.5">
      <c r="A164" s="59" t="s">
        <v>320</v>
      </c>
      <c r="B164" s="52"/>
      <c r="C164" s="52">
        <v>1100</v>
      </c>
      <c r="D164" s="52">
        <v>1000</v>
      </c>
      <c r="E164" s="249">
        <v>288.42</v>
      </c>
      <c r="F164" s="40">
        <v>15</v>
      </c>
      <c r="G164" s="51">
        <f>E164*F164</f>
        <v>4326.3</v>
      </c>
      <c r="H164" s="246">
        <v>0</v>
      </c>
      <c r="I164" s="246">
        <v>0</v>
      </c>
      <c r="J164" s="36">
        <v>0</v>
      </c>
      <c r="K164" s="36">
        <v>0</v>
      </c>
      <c r="L164" s="36">
        <v>0</v>
      </c>
      <c r="M164" s="246">
        <f>G164+H164+I164+J164+K164+L164</f>
        <v>4326.3</v>
      </c>
      <c r="N164" s="247">
        <v>402.78</v>
      </c>
      <c r="O164" s="247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f>N164+O164+P164+Q164+R164+S164</f>
        <v>402.78</v>
      </c>
      <c r="U164" s="36">
        <f>M164-T164</f>
        <v>3923.5200000000004</v>
      </c>
      <c r="V164" s="36">
        <v>173.05</v>
      </c>
      <c r="W164" s="246">
        <f>U164-V164</f>
        <v>3750.4700000000003</v>
      </c>
      <c r="X164" s="45"/>
    </row>
    <row r="165" spans="1:24" ht="65.25" customHeight="1" x14ac:dyDescent="0.5">
      <c r="A165" s="291" t="s">
        <v>319</v>
      </c>
      <c r="B165" s="52"/>
      <c r="C165" s="52"/>
      <c r="D165" s="52"/>
      <c r="E165" s="249"/>
      <c r="F165" s="48"/>
      <c r="G165" s="55"/>
      <c r="H165" s="246"/>
      <c r="I165" s="246"/>
      <c r="J165" s="47"/>
      <c r="K165" s="47"/>
      <c r="L165" s="47"/>
      <c r="M165" s="246"/>
      <c r="N165" s="247"/>
      <c r="O165" s="247"/>
      <c r="P165" s="44"/>
      <c r="Q165" s="44"/>
      <c r="R165" s="44"/>
      <c r="S165" s="44"/>
      <c r="T165" s="44"/>
      <c r="U165" s="47"/>
      <c r="V165" s="47"/>
      <c r="W165" s="246"/>
      <c r="X165" s="45"/>
    </row>
    <row r="166" spans="1:24" ht="65.25" customHeight="1" x14ac:dyDescent="0.5">
      <c r="A166" s="43" t="s">
        <v>318</v>
      </c>
      <c r="B166" s="42"/>
      <c r="C166" s="42">
        <v>1100</v>
      </c>
      <c r="D166" s="42">
        <v>1000</v>
      </c>
      <c r="E166" s="249">
        <v>199.8</v>
      </c>
      <c r="F166" s="40">
        <v>15</v>
      </c>
      <c r="G166" s="51">
        <f>E166*F166</f>
        <v>2997</v>
      </c>
      <c r="H166" s="342">
        <v>0</v>
      </c>
      <c r="I166" s="250">
        <v>0</v>
      </c>
      <c r="J166" s="156">
        <v>0</v>
      </c>
      <c r="K166" s="156">
        <v>0</v>
      </c>
      <c r="L166" s="156">
        <v>0</v>
      </c>
      <c r="M166" s="246">
        <f>G166+H166+I166+J166+K166+L166</f>
        <v>2997</v>
      </c>
      <c r="N166" s="247">
        <v>76.61</v>
      </c>
      <c r="O166" s="38">
        <f>G166*1.1875%</f>
        <v>35.589374999999997</v>
      </c>
      <c r="P166" s="38">
        <v>0</v>
      </c>
      <c r="Q166" s="38">
        <v>0</v>
      </c>
      <c r="R166" s="176">
        <f>G166*1%</f>
        <v>29.97</v>
      </c>
      <c r="S166" s="38">
        <f>H166*1%</f>
        <v>0</v>
      </c>
      <c r="T166" s="38">
        <f>N166+O166+P166+Q166+R166+S166</f>
        <v>142.169375</v>
      </c>
      <c r="U166" s="36">
        <f>M166-T166</f>
        <v>2854.8306250000001</v>
      </c>
      <c r="V166" s="246">
        <v>177.43</v>
      </c>
      <c r="W166" s="246">
        <f>U166-V166</f>
        <v>2677.4006250000002</v>
      </c>
      <c r="X166" s="35"/>
    </row>
    <row r="167" spans="1:24" ht="65.25" customHeight="1" x14ac:dyDescent="0.5">
      <c r="A167" s="58" t="s">
        <v>317</v>
      </c>
      <c r="B167" s="50"/>
      <c r="C167" s="50"/>
      <c r="D167" s="50"/>
      <c r="E167" s="249"/>
      <c r="F167" s="48"/>
      <c r="G167" s="55"/>
      <c r="H167" s="342"/>
      <c r="I167" s="250"/>
      <c r="J167" s="149"/>
      <c r="K167" s="149"/>
      <c r="L167" s="149"/>
      <c r="M167" s="246"/>
      <c r="N167" s="247"/>
      <c r="O167" s="44"/>
      <c r="P167" s="44"/>
      <c r="Q167" s="44"/>
      <c r="R167" s="174"/>
      <c r="S167" s="44"/>
      <c r="T167" s="44"/>
      <c r="U167" s="47"/>
      <c r="V167" s="246"/>
      <c r="W167" s="246"/>
      <c r="X167" s="27"/>
    </row>
    <row r="168" spans="1:24" s="207" customFormat="1" ht="65.25" customHeight="1" x14ac:dyDescent="0.5">
      <c r="A168" s="184" t="s">
        <v>316</v>
      </c>
      <c r="B168" s="339"/>
      <c r="C168" s="339">
        <v>1100</v>
      </c>
      <c r="D168" s="339">
        <v>1000</v>
      </c>
      <c r="E168" s="249">
        <v>173.77</v>
      </c>
      <c r="F168" s="218">
        <v>15</v>
      </c>
      <c r="G168" s="51">
        <f>E168*F168</f>
        <v>2606.5500000000002</v>
      </c>
      <c r="H168" s="342">
        <v>0</v>
      </c>
      <c r="I168" s="342">
        <v>0</v>
      </c>
      <c r="J168" s="318">
        <v>0</v>
      </c>
      <c r="K168" s="318">
        <v>0</v>
      </c>
      <c r="L168" s="318">
        <v>0</v>
      </c>
      <c r="M168" s="246">
        <f>G168+H168+I168+J168+K168+L168</f>
        <v>2606.5500000000002</v>
      </c>
      <c r="N168" s="343">
        <v>19.21</v>
      </c>
      <c r="O168" s="343">
        <v>0</v>
      </c>
      <c r="P168" s="215">
        <v>0</v>
      </c>
      <c r="Q168" s="215">
        <v>0</v>
      </c>
      <c r="R168" s="176">
        <f>G168*1%</f>
        <v>26.065500000000004</v>
      </c>
      <c r="S168" s="215">
        <v>0</v>
      </c>
      <c r="T168" s="38">
        <f>N168+O168+P168+Q168+R168+S168</f>
        <v>45.275500000000008</v>
      </c>
      <c r="U168" s="36">
        <f>M168-T168</f>
        <v>2561.2745</v>
      </c>
      <c r="V168" s="342">
        <v>0</v>
      </c>
      <c r="W168" s="246">
        <f>U168-V168</f>
        <v>2561.2745</v>
      </c>
      <c r="X168" s="341"/>
    </row>
    <row r="169" spans="1:24" s="207" customFormat="1" ht="65.25" customHeight="1" x14ac:dyDescent="0.5">
      <c r="A169" s="297" t="s">
        <v>315</v>
      </c>
      <c r="B169" s="339"/>
      <c r="C169" s="339"/>
      <c r="D169" s="339"/>
      <c r="E169" s="249"/>
      <c r="F169" s="212"/>
      <c r="G169" s="55"/>
      <c r="H169" s="342"/>
      <c r="I169" s="342"/>
      <c r="J169" s="209"/>
      <c r="K169" s="209"/>
      <c r="L169" s="209"/>
      <c r="M169" s="246"/>
      <c r="N169" s="343"/>
      <c r="O169" s="343"/>
      <c r="P169" s="210"/>
      <c r="Q169" s="210"/>
      <c r="R169" s="174"/>
      <c r="S169" s="210"/>
      <c r="T169" s="44"/>
      <c r="U169" s="47"/>
      <c r="V169" s="342"/>
      <c r="W169" s="246"/>
      <c r="X169" s="341"/>
    </row>
    <row r="170" spans="1:24" ht="65.25" customHeight="1" x14ac:dyDescent="0.5">
      <c r="A170" s="43" t="s">
        <v>313</v>
      </c>
      <c r="B170" s="52"/>
      <c r="C170" s="52">
        <v>1100</v>
      </c>
      <c r="D170" s="52">
        <v>1000</v>
      </c>
      <c r="E170" s="249">
        <v>263.41000000000003</v>
      </c>
      <c r="F170" s="218">
        <v>15</v>
      </c>
      <c r="G170" s="51">
        <f>E170*F170</f>
        <v>3951.1500000000005</v>
      </c>
      <c r="H170" s="246">
        <v>0</v>
      </c>
      <c r="I170" s="246">
        <v>0</v>
      </c>
      <c r="J170" s="36">
        <v>0</v>
      </c>
      <c r="K170" s="36">
        <v>0</v>
      </c>
      <c r="L170" s="36"/>
      <c r="M170" s="246">
        <f>G170+H170+I170+J170+K170+L170</f>
        <v>3951.1500000000005</v>
      </c>
      <c r="N170" s="247">
        <v>341.27</v>
      </c>
      <c r="O170" s="38">
        <f>G170*1.1875%</f>
        <v>46.919906250000004</v>
      </c>
      <c r="P170" s="38">
        <v>0</v>
      </c>
      <c r="Q170" s="38">
        <v>0</v>
      </c>
      <c r="R170" s="176">
        <f>G170*1%</f>
        <v>39.511500000000005</v>
      </c>
      <c r="S170" s="38">
        <v>0</v>
      </c>
      <c r="T170" s="38">
        <f>N170+O170+P170+Q170+R170+S170</f>
        <v>427.70140624999999</v>
      </c>
      <c r="U170" s="36">
        <f>M170-T170</f>
        <v>3523.4485937500003</v>
      </c>
      <c r="V170" s="246">
        <v>0</v>
      </c>
      <c r="W170" s="246">
        <f>U170-V170</f>
        <v>3523.4485937500003</v>
      </c>
      <c r="X170" s="45"/>
    </row>
    <row r="171" spans="1:24" ht="65.25" customHeight="1" x14ac:dyDescent="0.5">
      <c r="A171" s="297" t="s">
        <v>314</v>
      </c>
      <c r="B171" s="52"/>
      <c r="C171" s="52"/>
      <c r="D171" s="52"/>
      <c r="E171" s="249"/>
      <c r="F171" s="212"/>
      <c r="G171" s="55"/>
      <c r="H171" s="246"/>
      <c r="I171" s="246"/>
      <c r="J171" s="47"/>
      <c r="K171" s="47"/>
      <c r="L171" s="47"/>
      <c r="M171" s="246"/>
      <c r="N171" s="247"/>
      <c r="O171" s="44"/>
      <c r="P171" s="44"/>
      <c r="Q171" s="44"/>
      <c r="R171" s="174"/>
      <c r="S171" s="44"/>
      <c r="T171" s="44"/>
      <c r="U171" s="47"/>
      <c r="V171" s="246"/>
      <c r="W171" s="246"/>
      <c r="X171" s="45"/>
    </row>
    <row r="172" spans="1:24" ht="65.25" customHeight="1" x14ac:dyDescent="0.5">
      <c r="A172" s="43" t="s">
        <v>313</v>
      </c>
      <c r="B172" s="52"/>
      <c r="C172" s="339">
        <v>1100</v>
      </c>
      <c r="D172" s="339">
        <v>1000</v>
      </c>
      <c r="E172" s="249">
        <v>139.91</v>
      </c>
      <c r="F172" s="218">
        <v>15</v>
      </c>
      <c r="G172" s="51">
        <f>E172*F172</f>
        <v>2098.65</v>
      </c>
      <c r="H172" s="246">
        <v>0</v>
      </c>
      <c r="I172" s="246">
        <v>0</v>
      </c>
      <c r="J172" s="36">
        <v>0</v>
      </c>
      <c r="K172" s="36">
        <v>0</v>
      </c>
      <c r="L172" s="36">
        <v>64.459999999999994</v>
      </c>
      <c r="M172" s="246">
        <f>G172+H172+I172+J172+K172+L172</f>
        <v>2163.11</v>
      </c>
      <c r="N172" s="247">
        <v>0</v>
      </c>
      <c r="O172" s="38">
        <f>G172*1.1875%</f>
        <v>24.921468750000003</v>
      </c>
      <c r="P172" s="38">
        <v>0</v>
      </c>
      <c r="Q172" s="38">
        <v>0</v>
      </c>
      <c r="R172" s="176">
        <f>G172*1%</f>
        <v>20.986500000000003</v>
      </c>
      <c r="S172" s="38">
        <v>0</v>
      </c>
      <c r="T172" s="38">
        <f>N172+O172+P172+Q172+R172+S172</f>
        <v>45.907968750000009</v>
      </c>
      <c r="U172" s="36">
        <f>M172-T172</f>
        <v>2117.2020312499999</v>
      </c>
      <c r="V172" s="246">
        <v>0</v>
      </c>
      <c r="W172" s="246">
        <f>U172-V172</f>
        <v>2117.2020312499999</v>
      </c>
      <c r="X172" s="45"/>
    </row>
    <row r="173" spans="1:24" ht="65.25" customHeight="1" x14ac:dyDescent="0.5">
      <c r="A173" s="292" t="s">
        <v>312</v>
      </c>
      <c r="B173" s="52"/>
      <c r="C173" s="339"/>
      <c r="D173" s="339"/>
      <c r="E173" s="249"/>
      <c r="F173" s="212"/>
      <c r="G173" s="55"/>
      <c r="H173" s="246"/>
      <c r="I173" s="246"/>
      <c r="J173" s="47"/>
      <c r="K173" s="47"/>
      <c r="L173" s="47"/>
      <c r="M173" s="246"/>
      <c r="N173" s="247"/>
      <c r="O173" s="44"/>
      <c r="P173" s="44"/>
      <c r="Q173" s="44"/>
      <c r="R173" s="174"/>
      <c r="S173" s="44"/>
      <c r="T173" s="44"/>
      <c r="U173" s="47"/>
      <c r="V173" s="246"/>
      <c r="W173" s="246"/>
      <c r="X173" s="45"/>
    </row>
    <row r="174" spans="1:24" ht="65.25" customHeight="1" x14ac:dyDescent="0.5">
      <c r="A174" s="14"/>
      <c r="B174" s="18" t="s">
        <v>70</v>
      </c>
      <c r="C174" s="8"/>
      <c r="D174" s="8"/>
      <c r="E174" s="167"/>
      <c r="F174" s="16"/>
      <c r="G174" s="15">
        <f>SUM(G158:G173)</f>
        <v>23996.250000000004</v>
      </c>
      <c r="H174" s="15">
        <f>SUM(H158:H173)</f>
        <v>0</v>
      </c>
      <c r="I174" s="15">
        <f>SUM(I158:I173)</f>
        <v>0</v>
      </c>
      <c r="J174" s="15">
        <f>SUM(J158:J173)</f>
        <v>0</v>
      </c>
      <c r="K174" s="15">
        <f>SUM(K158:K173)</f>
        <v>0</v>
      </c>
      <c r="L174" s="15">
        <f>SUM(L158:L173)</f>
        <v>64.459999999999994</v>
      </c>
      <c r="M174" s="15">
        <f>SUM(M158:M173)</f>
        <v>24060.710000000003</v>
      </c>
      <c r="N174" s="166">
        <f>SUM(N158:N173)</f>
        <v>1443.5</v>
      </c>
      <c r="O174" s="166">
        <f>SUM(O158:O173)</f>
        <v>107.43075</v>
      </c>
      <c r="P174" s="166">
        <f>SUM(P158:P173)</f>
        <v>0</v>
      </c>
      <c r="Q174" s="166">
        <f>SUM(Q158:Q173)</f>
        <v>0</v>
      </c>
      <c r="R174" s="166">
        <f>SUM(R158:R173)</f>
        <v>116.5335</v>
      </c>
      <c r="S174" s="166">
        <f>SUM(S158:S173)</f>
        <v>0</v>
      </c>
      <c r="T174" s="166">
        <f>SUM(T158:T173)</f>
        <v>1667.46425</v>
      </c>
      <c r="U174" s="15">
        <f>SUM(U158:U173)</f>
        <v>22393.245749999998</v>
      </c>
      <c r="V174" s="15">
        <f>SUM(V158:V173)</f>
        <v>551.26</v>
      </c>
      <c r="W174" s="15">
        <f>SUM(W158:W173)</f>
        <v>21841.98575</v>
      </c>
      <c r="X174" s="8"/>
    </row>
    <row r="175" spans="1:24" ht="65.25" customHeight="1" x14ac:dyDescent="0.5">
      <c r="A175" s="14"/>
      <c r="B175" s="18"/>
      <c r="C175" s="8"/>
      <c r="D175" s="8"/>
      <c r="E175" s="167"/>
      <c r="F175" s="16"/>
      <c r="G175" s="15"/>
      <c r="H175" s="15"/>
      <c r="I175" s="15"/>
      <c r="J175" s="15"/>
      <c r="K175" s="15"/>
      <c r="L175" s="15"/>
      <c r="M175" s="15"/>
      <c r="N175" s="166"/>
      <c r="O175" s="166"/>
      <c r="P175" s="166"/>
      <c r="Q175" s="166"/>
      <c r="R175" s="166"/>
      <c r="S175" s="166"/>
      <c r="T175" s="166"/>
      <c r="U175" s="15"/>
      <c r="V175" s="15"/>
      <c r="W175" s="15"/>
      <c r="X175" s="8"/>
    </row>
    <row r="176" spans="1:24" ht="65.25" customHeight="1" x14ac:dyDescent="0.45">
      <c r="A176" s="340" t="s">
        <v>311</v>
      </c>
      <c r="B176" s="141"/>
      <c r="C176" s="8"/>
      <c r="D176" s="8"/>
      <c r="E176" s="107"/>
      <c r="F176" s="11"/>
      <c r="G176" s="10"/>
      <c r="H176" s="9"/>
      <c r="I176" s="9"/>
      <c r="J176" s="9"/>
      <c r="K176" s="9"/>
      <c r="L176" s="9"/>
      <c r="M176" s="9"/>
      <c r="N176" s="142"/>
      <c r="O176" s="142"/>
      <c r="P176" s="142"/>
      <c r="Q176" s="142"/>
      <c r="R176" s="142"/>
      <c r="S176" s="142"/>
      <c r="T176" s="142"/>
      <c r="U176" s="9"/>
      <c r="V176" s="9"/>
      <c r="W176" s="9"/>
      <c r="X176" s="8"/>
    </row>
    <row r="177" spans="1:24" ht="65.25" hidden="1" customHeight="1" x14ac:dyDescent="0.5">
      <c r="A177" s="43" t="s">
        <v>310</v>
      </c>
      <c r="B177" s="339"/>
      <c r="C177" s="52">
        <v>1100</v>
      </c>
      <c r="D177" s="52">
        <v>1000</v>
      </c>
      <c r="E177" s="249"/>
      <c r="F177" s="40"/>
      <c r="G177" s="51">
        <f>E177*F177</f>
        <v>0</v>
      </c>
      <c r="H177" s="246">
        <v>0</v>
      </c>
      <c r="I177" s="246">
        <v>0</v>
      </c>
      <c r="J177" s="156">
        <v>0</v>
      </c>
      <c r="K177" s="156">
        <v>0</v>
      </c>
      <c r="L177" s="156">
        <v>0</v>
      </c>
      <c r="M177" s="246">
        <f>G177+H177+I177+J177+K177+L177</f>
        <v>0</v>
      </c>
      <c r="N177" s="247"/>
      <c r="O177" s="247">
        <v>0</v>
      </c>
      <c r="P177" s="38">
        <v>0</v>
      </c>
      <c r="Q177" s="38">
        <v>0</v>
      </c>
      <c r="R177" s="38"/>
      <c r="S177" s="38">
        <v>0</v>
      </c>
      <c r="T177" s="38">
        <f>N177+O177+P177+Q177+R177+S177</f>
        <v>0</v>
      </c>
      <c r="U177" s="36">
        <f>M177-T177</f>
        <v>0</v>
      </c>
      <c r="V177" s="36">
        <f>M177*3%</f>
        <v>0</v>
      </c>
      <c r="W177" s="246">
        <f>U177-V177</f>
        <v>0</v>
      </c>
      <c r="X177" s="45"/>
    </row>
    <row r="178" spans="1:24" ht="65.25" hidden="1" customHeight="1" x14ac:dyDescent="0.5">
      <c r="A178" s="278"/>
      <c r="B178" s="339"/>
      <c r="C178" s="52"/>
      <c r="D178" s="52"/>
      <c r="E178" s="249"/>
      <c r="F178" s="48"/>
      <c r="G178" s="55"/>
      <c r="H178" s="246"/>
      <c r="I178" s="246"/>
      <c r="J178" s="149"/>
      <c r="K178" s="149"/>
      <c r="L178" s="149"/>
      <c r="M178" s="246"/>
      <c r="N178" s="247"/>
      <c r="O178" s="247"/>
      <c r="P178" s="44"/>
      <c r="Q178" s="44"/>
      <c r="R178" s="44"/>
      <c r="S178" s="44"/>
      <c r="T178" s="44"/>
      <c r="U178" s="47"/>
      <c r="V178" s="47"/>
      <c r="W178" s="246"/>
      <c r="X178" s="45"/>
    </row>
    <row r="179" spans="1:24" ht="65.25" customHeight="1" x14ac:dyDescent="0.5">
      <c r="A179" s="43" t="s">
        <v>310</v>
      </c>
      <c r="B179" s="339"/>
      <c r="C179" s="52">
        <v>1100</v>
      </c>
      <c r="D179" s="52">
        <v>1000</v>
      </c>
      <c r="E179" s="249">
        <v>262.52999999999997</v>
      </c>
      <c r="F179" s="40">
        <v>15</v>
      </c>
      <c r="G179" s="51">
        <f>E179*F179</f>
        <v>3937.95</v>
      </c>
      <c r="H179" s="246">
        <v>0</v>
      </c>
      <c r="I179" s="250">
        <v>0</v>
      </c>
      <c r="J179" s="156">
        <v>0</v>
      </c>
      <c r="K179" s="156">
        <v>0</v>
      </c>
      <c r="L179" s="156">
        <v>0</v>
      </c>
      <c r="M179" s="246">
        <f>G179+H179+I179+J179+K179+L179</f>
        <v>3937.95</v>
      </c>
      <c r="N179" s="247">
        <v>339.16</v>
      </c>
      <c r="O179" s="247">
        <v>0</v>
      </c>
      <c r="P179" s="38"/>
      <c r="Q179" s="38">
        <v>0</v>
      </c>
      <c r="R179" s="38">
        <v>0</v>
      </c>
      <c r="S179" s="38">
        <v>0</v>
      </c>
      <c r="T179" s="38">
        <f>N179+O179+P179+Q179+R179+S179</f>
        <v>339.16</v>
      </c>
      <c r="U179" s="36">
        <f>M179-T179</f>
        <v>3598.79</v>
      </c>
      <c r="V179" s="36">
        <v>0</v>
      </c>
      <c r="W179" s="246">
        <f>U179-V179</f>
        <v>3598.79</v>
      </c>
      <c r="X179" s="45"/>
    </row>
    <row r="180" spans="1:24" ht="65.25" customHeight="1" x14ac:dyDescent="0.5">
      <c r="A180" s="278" t="s">
        <v>309</v>
      </c>
      <c r="B180" s="339"/>
      <c r="C180" s="52"/>
      <c r="D180" s="52"/>
      <c r="E180" s="249"/>
      <c r="F180" s="48"/>
      <c r="G180" s="55"/>
      <c r="H180" s="246"/>
      <c r="I180" s="250"/>
      <c r="J180" s="149"/>
      <c r="K180" s="149"/>
      <c r="L180" s="149"/>
      <c r="M180" s="246"/>
      <c r="N180" s="247"/>
      <c r="O180" s="247"/>
      <c r="P180" s="44"/>
      <c r="Q180" s="44"/>
      <c r="R180" s="44"/>
      <c r="S180" s="44"/>
      <c r="T180" s="44"/>
      <c r="U180" s="47"/>
      <c r="V180" s="47"/>
      <c r="W180" s="246"/>
      <c r="X180" s="45"/>
    </row>
    <row r="181" spans="1:24" ht="65.25" customHeight="1" x14ac:dyDescent="0.5">
      <c r="B181" s="18" t="s">
        <v>70</v>
      </c>
      <c r="C181" s="8"/>
      <c r="D181" s="8"/>
      <c r="E181" s="167"/>
      <c r="F181" s="16"/>
      <c r="G181" s="15">
        <f>G177+G179</f>
        <v>3937.95</v>
      </c>
      <c r="H181" s="15">
        <f>SUM(H179)</f>
        <v>0</v>
      </c>
      <c r="I181" s="15">
        <f>SUM(I177:I179)</f>
        <v>0</v>
      </c>
      <c r="J181" s="15">
        <f>SUM(J177+J179)</f>
        <v>0</v>
      </c>
      <c r="K181" s="15">
        <f>SUM(K179)</f>
        <v>0</v>
      </c>
      <c r="L181" s="15">
        <f>SUM(L179)</f>
        <v>0</v>
      </c>
      <c r="M181" s="15">
        <f>SUM(M177:M179)</f>
        <v>3937.95</v>
      </c>
      <c r="N181" s="166">
        <f>SUM(N177:N179)</f>
        <v>339.16</v>
      </c>
      <c r="O181" s="166">
        <f>SUM(O179)</f>
        <v>0</v>
      </c>
      <c r="P181" s="166">
        <f>SUM(P179)</f>
        <v>0</v>
      </c>
      <c r="Q181" s="166">
        <f>SUM(Q177+Q179)</f>
        <v>0</v>
      </c>
      <c r="R181" s="166">
        <f>SUM(R179)</f>
        <v>0</v>
      </c>
      <c r="S181" s="166">
        <f>SUM(S179)</f>
        <v>0</v>
      </c>
      <c r="T181" s="166">
        <f>SUM(T177:T179)</f>
        <v>339.16</v>
      </c>
      <c r="U181" s="15">
        <f>SUM(U177:U179)</f>
        <v>3598.79</v>
      </c>
      <c r="V181" s="15">
        <v>0</v>
      </c>
      <c r="W181" s="15">
        <f>SUM(W177:W179)</f>
        <v>3598.79</v>
      </c>
      <c r="X181" s="8"/>
    </row>
    <row r="182" spans="1:24" ht="65.25" customHeight="1" x14ac:dyDescent="0.45">
      <c r="A182" s="316" t="s">
        <v>308</v>
      </c>
      <c r="B182" s="141"/>
      <c r="C182" s="8"/>
      <c r="D182" s="8"/>
      <c r="E182" s="107"/>
      <c r="F182" s="11"/>
      <c r="G182" s="10"/>
      <c r="H182" s="9"/>
      <c r="I182" s="9"/>
      <c r="J182" s="9"/>
      <c r="K182" s="9"/>
      <c r="L182" s="9"/>
      <c r="M182" s="9"/>
      <c r="N182" s="142"/>
      <c r="O182" s="142"/>
      <c r="P182" s="142"/>
      <c r="Q182" s="142"/>
      <c r="R182" s="142"/>
      <c r="S182" s="142"/>
      <c r="T182" s="142"/>
      <c r="U182" s="9"/>
      <c r="V182" s="9"/>
      <c r="W182" s="9"/>
      <c r="X182" s="8"/>
    </row>
    <row r="183" spans="1:24" ht="65.25" customHeight="1" x14ac:dyDescent="0.5">
      <c r="A183" s="59" t="s">
        <v>307</v>
      </c>
      <c r="B183" s="52"/>
      <c r="C183" s="52">
        <v>1100</v>
      </c>
      <c r="D183" s="52">
        <v>1000</v>
      </c>
      <c r="E183" s="249">
        <v>324.48</v>
      </c>
      <c r="F183" s="40">
        <v>15</v>
      </c>
      <c r="G183" s="51">
        <f>E183*F183</f>
        <v>4867.2000000000007</v>
      </c>
      <c r="H183" s="246">
        <v>0</v>
      </c>
      <c r="I183" s="246">
        <v>0</v>
      </c>
      <c r="J183" s="36">
        <v>0</v>
      </c>
      <c r="K183" s="36">
        <v>0</v>
      </c>
      <c r="L183" s="36">
        <v>0</v>
      </c>
      <c r="M183" s="246">
        <f>G183+H183+I183+J183+K183+L183</f>
        <v>4867.2000000000007</v>
      </c>
      <c r="N183" s="247">
        <v>499.71</v>
      </c>
      <c r="O183" s="38">
        <f>G183*1.1875%</f>
        <v>57.798000000000009</v>
      </c>
      <c r="P183" s="38"/>
      <c r="Q183" s="38">
        <v>0</v>
      </c>
      <c r="R183" s="38">
        <v>0</v>
      </c>
      <c r="S183" s="38">
        <v>0</v>
      </c>
      <c r="T183" s="38">
        <f>N183+O183+P183+Q183+R183+S183</f>
        <v>557.50800000000004</v>
      </c>
      <c r="U183" s="36">
        <f>M183-T183</f>
        <v>4309.6920000000009</v>
      </c>
      <c r="V183" s="36">
        <v>194.69</v>
      </c>
      <c r="W183" s="246">
        <f>U183-V183</f>
        <v>4115.0020000000013</v>
      </c>
      <c r="X183" s="45"/>
    </row>
    <row r="184" spans="1:24" ht="65.25" customHeight="1" x14ac:dyDescent="0.5">
      <c r="A184" s="338" t="s">
        <v>306</v>
      </c>
      <c r="B184" s="52"/>
      <c r="C184" s="52"/>
      <c r="D184" s="52"/>
      <c r="E184" s="249"/>
      <c r="F184" s="48"/>
      <c r="G184" s="55"/>
      <c r="H184" s="246"/>
      <c r="I184" s="246"/>
      <c r="J184" s="47"/>
      <c r="K184" s="47"/>
      <c r="L184" s="47"/>
      <c r="M184" s="246"/>
      <c r="N184" s="247"/>
      <c r="O184" s="44"/>
      <c r="P184" s="44"/>
      <c r="Q184" s="44"/>
      <c r="R184" s="44"/>
      <c r="S184" s="44"/>
      <c r="T184" s="44"/>
      <c r="U184" s="47"/>
      <c r="V184" s="47"/>
      <c r="W184" s="246"/>
      <c r="X184" s="45"/>
    </row>
    <row r="185" spans="1:24" ht="65.25" customHeight="1" x14ac:dyDescent="0.5">
      <c r="A185" s="14"/>
      <c r="B185" s="18" t="s">
        <v>70</v>
      </c>
      <c r="C185" s="8"/>
      <c r="D185" s="8"/>
      <c r="E185" s="167"/>
      <c r="F185" s="16"/>
      <c r="G185" s="15">
        <f>SUM(G183)</f>
        <v>4867.2000000000007</v>
      </c>
      <c r="H185" s="15">
        <f>SUM(H183)</f>
        <v>0</v>
      </c>
      <c r="I185" s="15">
        <f>SUM(I183)</f>
        <v>0</v>
      </c>
      <c r="J185" s="15">
        <f>SUM(J183)</f>
        <v>0</v>
      </c>
      <c r="K185" s="15">
        <f>SUM(K183)</f>
        <v>0</v>
      </c>
      <c r="L185" s="15">
        <f>SUM(L183)</f>
        <v>0</v>
      </c>
      <c r="M185" s="15">
        <f>SUM(M183)</f>
        <v>4867.2000000000007</v>
      </c>
      <c r="N185" s="166">
        <f>SUM(N183)</f>
        <v>499.71</v>
      </c>
      <c r="O185" s="166">
        <f>SUM(O183)</f>
        <v>57.798000000000009</v>
      </c>
      <c r="P185" s="166">
        <f>SUM(P183)</f>
        <v>0</v>
      </c>
      <c r="Q185" s="166">
        <f>SUM(Q183)</f>
        <v>0</v>
      </c>
      <c r="R185" s="166">
        <f>SUM(R183)</f>
        <v>0</v>
      </c>
      <c r="S185" s="166">
        <f>SUM(S183)</f>
        <v>0</v>
      </c>
      <c r="T185" s="166">
        <f>SUM(T183)</f>
        <v>557.50800000000004</v>
      </c>
      <c r="U185" s="15">
        <f>SUM(U183)</f>
        <v>4309.6920000000009</v>
      </c>
      <c r="V185" s="15">
        <f>SUM(V183)</f>
        <v>194.69</v>
      </c>
      <c r="W185" s="15">
        <f>SUM(W183)</f>
        <v>4115.0020000000013</v>
      </c>
      <c r="X185" s="8"/>
    </row>
    <row r="186" spans="1:24" ht="65.25" hidden="1" customHeight="1" x14ac:dyDescent="0.5">
      <c r="A186" s="14"/>
      <c r="B186" s="18"/>
      <c r="C186" s="8"/>
      <c r="D186" s="8"/>
      <c r="E186" s="167"/>
      <c r="F186" s="16"/>
      <c r="G186" s="15"/>
      <c r="H186" s="15"/>
      <c r="I186" s="15"/>
      <c r="J186" s="15"/>
      <c r="K186" s="15"/>
      <c r="L186" s="15"/>
      <c r="M186" s="15"/>
      <c r="N186" s="166"/>
      <c r="O186" s="166"/>
      <c r="P186" s="166"/>
      <c r="Q186" s="166"/>
      <c r="R186" s="166"/>
      <c r="S186" s="166"/>
      <c r="T186" s="166"/>
      <c r="U186" s="15"/>
      <c r="V186" s="15"/>
      <c r="W186" s="15"/>
      <c r="X186" s="8"/>
    </row>
    <row r="187" spans="1:24" ht="65.25" hidden="1" customHeight="1" x14ac:dyDescent="0.5">
      <c r="A187" s="14"/>
      <c r="B187" s="18"/>
      <c r="C187" s="8"/>
      <c r="D187" s="8"/>
      <c r="E187" s="167"/>
      <c r="F187" s="16"/>
      <c r="G187" s="15"/>
      <c r="H187" s="15"/>
      <c r="I187" s="15"/>
      <c r="J187" s="15"/>
      <c r="K187" s="15"/>
      <c r="L187" s="15"/>
      <c r="M187" s="15"/>
      <c r="N187" s="166"/>
      <c r="O187" s="166"/>
      <c r="P187" s="166"/>
      <c r="Q187" s="166"/>
      <c r="R187" s="166"/>
      <c r="S187" s="166"/>
      <c r="T187" s="166"/>
      <c r="U187" s="15"/>
      <c r="V187" s="15"/>
      <c r="W187" s="15"/>
      <c r="X187" s="8"/>
    </row>
    <row r="188" spans="1:24" ht="65.25" customHeight="1" x14ac:dyDescent="0.45">
      <c r="A188" s="316" t="s">
        <v>305</v>
      </c>
      <c r="B188" s="141"/>
      <c r="C188" s="8"/>
      <c r="D188" s="8"/>
      <c r="E188" s="107"/>
      <c r="F188" s="11"/>
      <c r="G188" s="10"/>
      <c r="H188" s="9"/>
      <c r="I188" s="9"/>
      <c r="J188" s="9"/>
      <c r="K188" s="9"/>
      <c r="L188" s="9"/>
      <c r="M188" s="9"/>
      <c r="N188" s="142"/>
      <c r="O188" s="142"/>
      <c r="P188" s="142"/>
      <c r="Q188" s="142"/>
      <c r="R188" s="142"/>
      <c r="S188" s="142"/>
      <c r="T188" s="142"/>
      <c r="U188" s="9"/>
      <c r="V188" s="9"/>
      <c r="W188" s="9"/>
      <c r="X188" s="8"/>
    </row>
    <row r="189" spans="1:24" ht="65.25" customHeight="1" x14ac:dyDescent="0.5">
      <c r="A189" s="185" t="s">
        <v>304</v>
      </c>
      <c r="B189" s="52"/>
      <c r="C189" s="52">
        <v>1100</v>
      </c>
      <c r="D189" s="52">
        <v>1000</v>
      </c>
      <c r="E189" s="249">
        <v>406.75</v>
      </c>
      <c r="F189" s="40">
        <v>15</v>
      </c>
      <c r="G189" s="51">
        <f>E189*F189</f>
        <v>6101.25</v>
      </c>
      <c r="H189" s="246">
        <v>0</v>
      </c>
      <c r="I189" s="246">
        <v>0</v>
      </c>
      <c r="J189" s="36">
        <v>0</v>
      </c>
      <c r="K189" s="36">
        <v>0</v>
      </c>
      <c r="L189" s="36">
        <v>0</v>
      </c>
      <c r="M189" s="246">
        <f>G189+H189+I189+J189+K189+L189</f>
        <v>6101.25</v>
      </c>
      <c r="N189" s="247">
        <v>756.04</v>
      </c>
      <c r="O189" s="247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f>N189+O189+P189+Q189+R189+S189</f>
        <v>756.04</v>
      </c>
      <c r="U189" s="36">
        <f>M189-T189</f>
        <v>5345.21</v>
      </c>
      <c r="V189" s="36">
        <v>244.05</v>
      </c>
      <c r="W189" s="246">
        <f>U189-V189</f>
        <v>5101.16</v>
      </c>
      <c r="X189" s="45"/>
    </row>
    <row r="190" spans="1:24" ht="65.25" customHeight="1" x14ac:dyDescent="0.5">
      <c r="A190" s="197" t="s">
        <v>303</v>
      </c>
      <c r="B190" s="52"/>
      <c r="C190" s="52"/>
      <c r="D190" s="52"/>
      <c r="E190" s="249"/>
      <c r="F190" s="48"/>
      <c r="G190" s="55"/>
      <c r="H190" s="246"/>
      <c r="I190" s="246"/>
      <c r="J190" s="47"/>
      <c r="K190" s="47"/>
      <c r="L190" s="47"/>
      <c r="M190" s="246"/>
      <c r="N190" s="247"/>
      <c r="O190" s="247"/>
      <c r="P190" s="44"/>
      <c r="Q190" s="44"/>
      <c r="R190" s="44"/>
      <c r="S190" s="44"/>
      <c r="T190" s="44"/>
      <c r="U190" s="47"/>
      <c r="V190" s="47"/>
      <c r="W190" s="246"/>
      <c r="X190" s="45"/>
    </row>
    <row r="191" spans="1:24" ht="65.25" customHeight="1" x14ac:dyDescent="0.5">
      <c r="A191" s="59" t="s">
        <v>302</v>
      </c>
      <c r="B191" s="52"/>
      <c r="C191" s="52">
        <v>1100</v>
      </c>
      <c r="D191" s="52">
        <v>1000</v>
      </c>
      <c r="E191" s="249">
        <v>334.64</v>
      </c>
      <c r="F191" s="40">
        <v>0</v>
      </c>
      <c r="G191" s="51">
        <f>E191*F191</f>
        <v>0</v>
      </c>
      <c r="H191" s="246">
        <v>0</v>
      </c>
      <c r="I191" s="246">
        <v>0</v>
      </c>
      <c r="J191" s="36">
        <v>0</v>
      </c>
      <c r="K191" s="36">
        <v>0</v>
      </c>
      <c r="L191" s="36">
        <v>0</v>
      </c>
      <c r="M191" s="246">
        <f>G191+H191+I191+J191+K191+L191</f>
        <v>0</v>
      </c>
      <c r="N191" s="247">
        <v>0</v>
      </c>
      <c r="O191" s="38">
        <f>G191*1.1875%</f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f>N191+O191+P191+Q191+R191+S191</f>
        <v>0</v>
      </c>
      <c r="U191" s="36">
        <f>M191-T191</f>
        <v>0</v>
      </c>
      <c r="V191" s="36">
        <v>0</v>
      </c>
      <c r="W191" s="246">
        <f>U191-V191</f>
        <v>0</v>
      </c>
      <c r="X191" s="45"/>
    </row>
    <row r="192" spans="1:24" ht="65.25" customHeight="1" x14ac:dyDescent="0.5">
      <c r="A192" s="58" t="s">
        <v>301</v>
      </c>
      <c r="B192" s="52"/>
      <c r="C192" s="52"/>
      <c r="D192" s="52"/>
      <c r="E192" s="249"/>
      <c r="F192" s="48"/>
      <c r="G192" s="55"/>
      <c r="H192" s="246"/>
      <c r="I192" s="246"/>
      <c r="J192" s="47"/>
      <c r="K192" s="47"/>
      <c r="L192" s="47"/>
      <c r="M192" s="246"/>
      <c r="N192" s="247"/>
      <c r="O192" s="44"/>
      <c r="P192" s="44"/>
      <c r="Q192" s="44"/>
      <c r="R192" s="44"/>
      <c r="S192" s="44"/>
      <c r="T192" s="44"/>
      <c r="U192" s="47"/>
      <c r="V192" s="47"/>
      <c r="W192" s="246"/>
      <c r="X192" s="45"/>
    </row>
    <row r="193" spans="1:26" ht="65.25" hidden="1" customHeight="1" x14ac:dyDescent="0.5">
      <c r="A193" s="59" t="s">
        <v>88</v>
      </c>
      <c r="B193" s="52"/>
      <c r="C193" s="52"/>
      <c r="D193" s="52"/>
      <c r="E193" s="253">
        <v>0</v>
      </c>
      <c r="F193" s="218">
        <v>0</v>
      </c>
      <c r="G193" s="51">
        <f>E193*F193</f>
        <v>0</v>
      </c>
      <c r="H193" s="246">
        <v>0</v>
      </c>
      <c r="I193" s="246">
        <v>0</v>
      </c>
      <c r="J193" s="36">
        <v>0</v>
      </c>
      <c r="K193" s="36">
        <v>0</v>
      </c>
      <c r="L193" s="36">
        <v>0</v>
      </c>
      <c r="M193" s="246">
        <f>G193+H193+I193+J193+K193+L193</f>
        <v>0</v>
      </c>
      <c r="N193" s="247">
        <v>0</v>
      </c>
      <c r="O193" s="247">
        <v>0</v>
      </c>
      <c r="P193" s="38">
        <v>0</v>
      </c>
      <c r="Q193" s="38">
        <f>F193*1%</f>
        <v>0</v>
      </c>
      <c r="R193" s="38">
        <f>G193*1%</f>
        <v>0</v>
      </c>
      <c r="S193" s="38">
        <f>H193*1%</f>
        <v>0</v>
      </c>
      <c r="T193" s="38">
        <f>N193+O193+P193+Q193+R193+S193</f>
        <v>0</v>
      </c>
      <c r="U193" s="36">
        <f>M193-T193</f>
        <v>0</v>
      </c>
      <c r="V193" s="246">
        <v>0</v>
      </c>
      <c r="W193" s="246">
        <f>U193-V193</f>
        <v>0</v>
      </c>
      <c r="X193" s="45"/>
    </row>
    <row r="194" spans="1:26" ht="65.25" hidden="1" customHeight="1" x14ac:dyDescent="0.5">
      <c r="A194" s="203"/>
      <c r="B194" s="52"/>
      <c r="C194" s="52"/>
      <c r="D194" s="52"/>
      <c r="E194" s="253"/>
      <c r="F194" s="212"/>
      <c r="G194" s="55"/>
      <c r="H194" s="246"/>
      <c r="I194" s="246"/>
      <c r="J194" s="47"/>
      <c r="K194" s="47"/>
      <c r="L194" s="47"/>
      <c r="M194" s="246"/>
      <c r="N194" s="247"/>
      <c r="O194" s="247"/>
      <c r="P194" s="44"/>
      <c r="Q194" s="44"/>
      <c r="R194" s="44"/>
      <c r="S194" s="44"/>
      <c r="T194" s="44"/>
      <c r="U194" s="47"/>
      <c r="V194" s="246"/>
      <c r="W194" s="246"/>
      <c r="X194" s="45"/>
    </row>
    <row r="195" spans="1:26" ht="65.25" customHeight="1" thickBot="1" x14ac:dyDescent="0.55000000000000004">
      <c r="A195" s="14"/>
      <c r="B195" s="18" t="s">
        <v>70</v>
      </c>
      <c r="C195" s="8"/>
      <c r="D195" s="8"/>
      <c r="E195" s="17"/>
      <c r="F195" s="16"/>
      <c r="G195" s="15">
        <f>SUM(G189:G194)</f>
        <v>6101.25</v>
      </c>
      <c r="H195" s="15">
        <f>SUM(H189:H194)</f>
        <v>0</v>
      </c>
      <c r="I195" s="15">
        <f>SUM(I189:I194)</f>
        <v>0</v>
      </c>
      <c r="J195" s="15">
        <f>SUM(J189:J194)</f>
        <v>0</v>
      </c>
      <c r="K195" s="15">
        <f>SUM(K189:K194)</f>
        <v>0</v>
      </c>
      <c r="L195" s="15">
        <f>SUM(L189:L194)</f>
        <v>0</v>
      </c>
      <c r="M195" s="15">
        <f>SUM(M189:M194)</f>
        <v>6101.25</v>
      </c>
      <c r="N195" s="166">
        <f>SUM(N189:N194)</f>
        <v>756.04</v>
      </c>
      <c r="O195" s="166">
        <f>SUM(O189:O194)</f>
        <v>0</v>
      </c>
      <c r="P195" s="166">
        <f>SUM(P189:P194)</f>
        <v>0</v>
      </c>
      <c r="Q195" s="166">
        <f>SUM(Q189:Q194)</f>
        <v>0</v>
      </c>
      <c r="R195" s="166">
        <f>SUM(R189:R194)</f>
        <v>0</v>
      </c>
      <c r="S195" s="166">
        <f>SUM(S189:S194)</f>
        <v>0</v>
      </c>
      <c r="T195" s="166">
        <f>SUM(T189:T194)</f>
        <v>756.04</v>
      </c>
      <c r="U195" s="15">
        <f>SUM(U189:U194)</f>
        <v>5345.21</v>
      </c>
      <c r="V195" s="15">
        <f>SUM(V189:V194)</f>
        <v>244.05</v>
      </c>
      <c r="W195" s="15">
        <f>SUM(W189:W194)</f>
        <v>5101.16</v>
      </c>
      <c r="X195" s="8"/>
    </row>
    <row r="196" spans="1:26" s="8" customFormat="1" ht="65.25" customHeight="1" thickBot="1" x14ac:dyDescent="0.55000000000000004">
      <c r="A196" s="105" t="s">
        <v>54</v>
      </c>
      <c r="B196" s="89" t="s">
        <v>53</v>
      </c>
      <c r="C196" s="104" t="s">
        <v>52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2"/>
      <c r="N196" s="104" t="s">
        <v>51</v>
      </c>
      <c r="O196" s="103"/>
      <c r="P196" s="103"/>
      <c r="Q196" s="103"/>
      <c r="R196" s="103"/>
      <c r="S196" s="103"/>
      <c r="T196" s="102"/>
      <c r="U196" s="101"/>
      <c r="V196" s="100"/>
      <c r="W196" s="99"/>
      <c r="X196" s="66" t="s">
        <v>50</v>
      </c>
    </row>
    <row r="197" spans="1:26" s="8" customFormat="1" ht="65.25" customHeight="1" x14ac:dyDescent="0.45">
      <c r="A197" s="98"/>
      <c r="B197" s="97"/>
      <c r="C197" s="96" t="s">
        <v>49</v>
      </c>
      <c r="D197" s="96" t="s">
        <v>48</v>
      </c>
      <c r="E197" s="95" t="s">
        <v>26</v>
      </c>
      <c r="F197" s="94" t="s">
        <v>47</v>
      </c>
      <c r="G197" s="93" t="s">
        <v>46</v>
      </c>
      <c r="H197" s="92" t="s">
        <v>45</v>
      </c>
      <c r="I197" s="90" t="s">
        <v>44</v>
      </c>
      <c r="J197" s="91" t="s">
        <v>25</v>
      </c>
      <c r="K197" s="90" t="s">
        <v>43</v>
      </c>
      <c r="L197" s="90" t="s">
        <v>93</v>
      </c>
      <c r="M197" s="89" t="s">
        <v>35</v>
      </c>
      <c r="N197" s="86" t="s">
        <v>41</v>
      </c>
      <c r="O197" s="88" t="s">
        <v>40</v>
      </c>
      <c r="P197" s="87" t="s">
        <v>39</v>
      </c>
      <c r="Q197" s="86" t="s">
        <v>38</v>
      </c>
      <c r="R197" s="86" t="s">
        <v>37</v>
      </c>
      <c r="S197" s="86" t="s">
        <v>36</v>
      </c>
      <c r="T197" s="85" t="s">
        <v>35</v>
      </c>
      <c r="U197" s="83" t="s">
        <v>35</v>
      </c>
      <c r="V197" s="84" t="s">
        <v>34</v>
      </c>
      <c r="W197" s="83" t="s">
        <v>33</v>
      </c>
      <c r="X197" s="66"/>
    </row>
    <row r="198" spans="1:26" s="8" customFormat="1" ht="65.25" customHeight="1" thickBot="1" x14ac:dyDescent="0.5">
      <c r="A198" s="82" t="s">
        <v>32</v>
      </c>
      <c r="B198" s="73"/>
      <c r="C198" s="81"/>
      <c r="D198" s="81"/>
      <c r="E198" s="80" t="s">
        <v>31</v>
      </c>
      <c r="F198" s="79" t="s">
        <v>30</v>
      </c>
      <c r="G198" s="78"/>
      <c r="H198" s="77"/>
      <c r="I198" s="74" t="s">
        <v>29</v>
      </c>
      <c r="J198" s="76" t="s">
        <v>28</v>
      </c>
      <c r="K198" s="75" t="s">
        <v>92</v>
      </c>
      <c r="L198" s="74" t="s">
        <v>91</v>
      </c>
      <c r="M198" s="73"/>
      <c r="N198" s="189">
        <v>1</v>
      </c>
      <c r="O198" s="72"/>
      <c r="P198" s="71" t="s">
        <v>25</v>
      </c>
      <c r="Q198" s="70" t="s">
        <v>24</v>
      </c>
      <c r="R198" s="70" t="s">
        <v>23</v>
      </c>
      <c r="S198" s="70" t="s">
        <v>22</v>
      </c>
      <c r="T198" s="69"/>
      <c r="U198" s="67" t="s">
        <v>21</v>
      </c>
      <c r="V198" s="188" t="s">
        <v>90</v>
      </c>
      <c r="W198" s="67" t="s">
        <v>19</v>
      </c>
      <c r="X198" s="66"/>
    </row>
    <row r="199" spans="1:26" ht="65.25" customHeight="1" x14ac:dyDescent="0.45">
      <c r="A199" s="316" t="s">
        <v>300</v>
      </c>
      <c r="B199" s="141"/>
      <c r="C199" s="8"/>
      <c r="D199" s="8"/>
      <c r="E199" s="12"/>
      <c r="F199" s="11"/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9" t="s">
        <v>299</v>
      </c>
      <c r="B200" s="52"/>
      <c r="C200" s="52"/>
      <c r="D200" s="52"/>
      <c r="E200" s="253">
        <v>0</v>
      </c>
      <c r="F200" s="40">
        <v>0</v>
      </c>
      <c r="G200" s="51">
        <f>E200*F200</f>
        <v>0</v>
      </c>
      <c r="H200" s="246">
        <v>0</v>
      </c>
      <c r="I200" s="246">
        <v>0</v>
      </c>
      <c r="J200" s="36">
        <v>0</v>
      </c>
      <c r="K200" s="36">
        <v>0</v>
      </c>
      <c r="L200" s="36">
        <v>0</v>
      </c>
      <c r="M200" s="246">
        <f>G200+H200+I200+J200+K200+L200</f>
        <v>0</v>
      </c>
      <c r="N200" s="246">
        <v>0</v>
      </c>
      <c r="O200" s="24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f>N200+O200+P200+Q200+R200+S200</f>
        <v>0</v>
      </c>
      <c r="U200" s="36">
        <f>M200-T200</f>
        <v>0</v>
      </c>
      <c r="V200" s="246">
        <v>0</v>
      </c>
      <c r="W200" s="246">
        <f>U200-V200</f>
        <v>0</v>
      </c>
      <c r="X200" s="45"/>
    </row>
    <row r="201" spans="1:26" ht="65.25" hidden="1" customHeight="1" x14ac:dyDescent="0.5">
      <c r="A201" s="337"/>
      <c r="B201" s="52"/>
      <c r="C201" s="52"/>
      <c r="D201" s="52"/>
      <c r="E201" s="253"/>
      <c r="F201" s="48"/>
      <c r="G201" s="55"/>
      <c r="H201" s="246"/>
      <c r="I201" s="246"/>
      <c r="J201" s="47"/>
      <c r="K201" s="47"/>
      <c r="L201" s="47"/>
      <c r="M201" s="246"/>
      <c r="N201" s="246"/>
      <c r="O201" s="246"/>
      <c r="P201" s="47"/>
      <c r="Q201" s="47"/>
      <c r="R201" s="47"/>
      <c r="S201" s="47"/>
      <c r="T201" s="47"/>
      <c r="U201" s="47"/>
      <c r="V201" s="246"/>
      <c r="W201" s="246"/>
      <c r="X201" s="45"/>
    </row>
    <row r="202" spans="1:26" ht="65.25" customHeight="1" x14ac:dyDescent="0.5">
      <c r="A202" s="14"/>
      <c r="B202" s="18" t="s">
        <v>70</v>
      </c>
      <c r="C202" s="8"/>
      <c r="D202" s="8"/>
      <c r="E202" s="17"/>
      <c r="F202" s="16"/>
      <c r="G202" s="15">
        <f>SUM(G200)</f>
        <v>0</v>
      </c>
      <c r="H202" s="15">
        <f>SUM(H200)</f>
        <v>0</v>
      </c>
      <c r="I202" s="15">
        <f>SUM(I200)</f>
        <v>0</v>
      </c>
      <c r="J202" s="15">
        <f>SUM(J200)</f>
        <v>0</v>
      </c>
      <c r="K202" s="15">
        <f>SUM(K200)</f>
        <v>0</v>
      </c>
      <c r="L202" s="15">
        <f>SUM(L200)</f>
        <v>0</v>
      </c>
      <c r="M202" s="15">
        <f>SUM(M200)</f>
        <v>0</v>
      </c>
      <c r="N202" s="15">
        <f>SUM(N200)</f>
        <v>0</v>
      </c>
      <c r="O202" s="15">
        <f>SUM(O200)</f>
        <v>0</v>
      </c>
      <c r="P202" s="15">
        <f>SUM(P200)</f>
        <v>0</v>
      </c>
      <c r="Q202" s="15">
        <f>SUM(Q200)</f>
        <v>0</v>
      </c>
      <c r="R202" s="15">
        <f>SUM(R200)</f>
        <v>0</v>
      </c>
      <c r="S202" s="15">
        <f>SUM(S200)</f>
        <v>0</v>
      </c>
      <c r="T202" s="15"/>
      <c r="U202" s="15">
        <f>SUM(U200)</f>
        <v>0</v>
      </c>
      <c r="V202" s="15">
        <f>SUM(V200)</f>
        <v>0</v>
      </c>
      <c r="W202" s="15">
        <f>SUM(W200)</f>
        <v>0</v>
      </c>
      <c r="X202" s="8"/>
    </row>
    <row r="203" spans="1:26" ht="65.25" customHeight="1" thickBot="1" x14ac:dyDescent="0.55000000000000004">
      <c r="A203" s="13"/>
      <c r="B203" s="8"/>
      <c r="C203" s="8"/>
      <c r="D203" s="8"/>
      <c r="E203" s="12"/>
      <c r="F203" s="11"/>
      <c r="G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20"/>
      <c r="X203" s="8"/>
    </row>
    <row r="204" spans="1:26" ht="65.25" customHeight="1" thickBot="1" x14ac:dyDescent="0.55000000000000004">
      <c r="A204" s="114" t="s">
        <v>69</v>
      </c>
      <c r="B204" s="124"/>
      <c r="C204" s="123"/>
      <c r="D204" s="123"/>
      <c r="E204" s="112"/>
      <c r="F204" s="111"/>
      <c r="G204" s="22">
        <f>G202+G195+G185+G181+G174+G153+G122+G105+G95+G90+G82+G72+G68+G55+G46</f>
        <v>191438.44994999998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175.20999999999998</v>
      </c>
      <c r="M204" s="22">
        <f>M202+M195+M185+M181+M174+M153+M122+M105+M95+M90+M82+M72+M68+M55+M46</f>
        <v>191613.65994999997</v>
      </c>
      <c r="N204" s="110">
        <f>N202+N195+N185+N181+N174+N153+N122+N105+N95+N90+N82+N72+N68+N55+N46</f>
        <v>20052.75</v>
      </c>
      <c r="O204" s="110">
        <f>O202+O195+O185+O181+O174+O153+O122+O105+O95+O90+O82+O72+O68+O55+O46</f>
        <v>703.04156250000005</v>
      </c>
      <c r="P204" s="110">
        <f>P202+P195+P185+P181+P174+P153+P122+P105+P95+P90+P82+P72+P68+P55+P46</f>
        <v>0</v>
      </c>
      <c r="Q204" s="110">
        <f>Q202+Q195+Q185+Q181+Q174+Q153+Q122+Q105+Q95+Q90+Q82+Q72+Q68+Q55+Q46</f>
        <v>0</v>
      </c>
      <c r="R204" s="110">
        <f>R202+R195+R185+R181+R174+R153+R122+R105+R95+R90+R82+R72+R68+R55+R46</f>
        <v>630.81000000000006</v>
      </c>
      <c r="S204" s="110">
        <f>S202+S195+S185+S181+S174+S153+S122+S105+S95+S90+S82+S72+S68+S55+S46</f>
        <v>0</v>
      </c>
      <c r="T204" s="110">
        <f>T202+T195+T185+T181+T174+T153+T122+T105+T95+T90+T82+T72+T68+T55+T46</f>
        <v>21386.6015625</v>
      </c>
      <c r="U204" s="22">
        <f>U202+U195+U185+U181+U174+U153+U122+U105+U95+U90+U82+U72+U68+U55+U46</f>
        <v>170227.0583875</v>
      </c>
      <c r="V204" s="22">
        <f>V202+V195+V185+V181+V174+V153+V122+V105+V95+V90+V82+V72+V68+V55+V46</f>
        <v>4977.3349999999991</v>
      </c>
      <c r="W204" s="22">
        <f>W202+W195+W185+W181+W174+W153+W122+W105+W95+W90+W82+W72+W68+W55+W46</f>
        <v>165249.72338749998</v>
      </c>
      <c r="X204" s="336"/>
    </row>
    <row r="205" spans="1:26" ht="65.25" customHeight="1" x14ac:dyDescent="0.5">
      <c r="A205" s="122"/>
      <c r="B205" s="141"/>
      <c r="C205" s="8"/>
      <c r="D205" s="8"/>
      <c r="E205" s="12"/>
      <c r="F205" s="11"/>
      <c r="G205" s="10"/>
      <c r="H205" s="9"/>
      <c r="I205" s="9"/>
      <c r="J205" s="9"/>
      <c r="K205" s="9"/>
      <c r="L205" s="9"/>
      <c r="M205" s="9"/>
      <c r="N205" s="142"/>
      <c r="O205" s="142"/>
      <c r="P205" s="142"/>
      <c r="Q205" s="142"/>
      <c r="R205" s="142"/>
      <c r="S205" s="142"/>
      <c r="T205" s="142"/>
      <c r="U205" s="9"/>
      <c r="V205" s="9"/>
      <c r="W205" s="9"/>
      <c r="X205" s="8"/>
    </row>
    <row r="206" spans="1:26" ht="65.25" customHeight="1" x14ac:dyDescent="0.5">
      <c r="A206" s="14"/>
      <c r="B206" s="8"/>
      <c r="C206" s="8"/>
      <c r="D206" s="8"/>
      <c r="E206" s="12"/>
      <c r="F206" s="11"/>
      <c r="G206" s="10"/>
      <c r="H206" s="9"/>
      <c r="I206" s="9"/>
      <c r="J206" s="9"/>
      <c r="K206" s="9"/>
      <c r="L206" s="9"/>
      <c r="M206" s="9"/>
      <c r="N206" s="142"/>
      <c r="O206" s="142"/>
      <c r="P206" s="142"/>
      <c r="Q206" s="142"/>
      <c r="R206" s="142"/>
      <c r="S206" s="142"/>
      <c r="T206" s="142"/>
      <c r="U206" s="9"/>
      <c r="V206" s="9"/>
      <c r="W206" s="9"/>
      <c r="X206" s="335" t="s">
        <v>298</v>
      </c>
      <c r="Y206" s="334"/>
      <c r="Z206" s="334"/>
    </row>
    <row r="207" spans="1:26" ht="65.25" customHeight="1" x14ac:dyDescent="0.45">
      <c r="A207" s="333" t="s">
        <v>297</v>
      </c>
      <c r="B207" s="326"/>
      <c r="C207" s="330"/>
      <c r="D207" s="330"/>
      <c r="E207" s="330"/>
      <c r="F207" s="332"/>
      <c r="G207" s="330"/>
      <c r="H207" s="331"/>
      <c r="I207" s="330"/>
      <c r="J207" s="330"/>
      <c r="K207" s="330"/>
      <c r="L207" s="330"/>
      <c r="M207" s="326"/>
      <c r="N207" s="329"/>
      <c r="O207" s="329"/>
      <c r="P207" s="329"/>
      <c r="Q207" s="329"/>
      <c r="R207" s="329"/>
      <c r="S207" s="329"/>
      <c r="T207" s="329"/>
      <c r="U207" s="328"/>
      <c r="V207" s="328"/>
      <c r="W207" s="327"/>
      <c r="X207" s="326"/>
    </row>
    <row r="208" spans="1:26" ht="65.25" customHeight="1" x14ac:dyDescent="0.5">
      <c r="A208" s="43" t="s">
        <v>296</v>
      </c>
      <c r="B208" s="173"/>
      <c r="C208" s="42">
        <v>1100</v>
      </c>
      <c r="D208" s="42">
        <v>1000</v>
      </c>
      <c r="E208" s="172">
        <v>158.63</v>
      </c>
      <c r="F208" s="40">
        <v>15</v>
      </c>
      <c r="G208" s="51">
        <f>E208*F208</f>
        <v>2379.4499999999998</v>
      </c>
      <c r="H208" s="36">
        <v>0</v>
      </c>
      <c r="I208" s="156">
        <v>0</v>
      </c>
      <c r="J208" s="156">
        <v>0</v>
      </c>
      <c r="K208" s="156">
        <v>0</v>
      </c>
      <c r="L208" s="156">
        <v>5.5</v>
      </c>
      <c r="M208" s="36">
        <f>G208+H208+I208+J208+K208+L208</f>
        <v>2384.9499999999998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f>N208+O208+P208+Q208+R208+S208</f>
        <v>0</v>
      </c>
      <c r="U208" s="36">
        <f>M208-T208</f>
        <v>2384.9499999999998</v>
      </c>
      <c r="V208" s="36">
        <v>47.59</v>
      </c>
      <c r="W208" s="246">
        <f>U208-V208</f>
        <v>2337.3599999999997</v>
      </c>
      <c r="X208" s="35"/>
    </row>
    <row r="209" spans="1:24" ht="65.25" customHeight="1" x14ac:dyDescent="0.5">
      <c r="A209" s="180" t="s">
        <v>295</v>
      </c>
      <c r="B209" s="152"/>
      <c r="C209" s="50"/>
      <c r="D209" s="50"/>
      <c r="E209" s="199"/>
      <c r="F209" s="48"/>
      <c r="G209" s="55"/>
      <c r="H209" s="47"/>
      <c r="I209" s="149"/>
      <c r="J209" s="149"/>
      <c r="K209" s="149"/>
      <c r="L209" s="149"/>
      <c r="M209" s="47"/>
      <c r="N209" s="44"/>
      <c r="O209" s="44"/>
      <c r="P209" s="44"/>
      <c r="Q209" s="44"/>
      <c r="R209" s="44"/>
      <c r="S209" s="44"/>
      <c r="T209" s="44"/>
      <c r="U209" s="47"/>
      <c r="V209" s="47"/>
      <c r="W209" s="246"/>
      <c r="X209" s="27"/>
    </row>
    <row r="210" spans="1:24" ht="65.25" customHeight="1" x14ac:dyDescent="0.5">
      <c r="A210" s="43" t="s">
        <v>294</v>
      </c>
      <c r="B210" s="42"/>
      <c r="C210" s="42">
        <v>1100</v>
      </c>
      <c r="D210" s="42">
        <v>1000</v>
      </c>
      <c r="E210" s="172">
        <v>104</v>
      </c>
      <c r="F210" s="40">
        <v>15</v>
      </c>
      <c r="G210" s="51">
        <f>E210*F210</f>
        <v>1560</v>
      </c>
      <c r="H210" s="36">
        <v>0</v>
      </c>
      <c r="I210" s="156">
        <v>0</v>
      </c>
      <c r="J210" s="156">
        <v>0</v>
      </c>
      <c r="K210" s="156">
        <v>0</v>
      </c>
      <c r="L210" s="156">
        <v>111.73</v>
      </c>
      <c r="M210" s="36">
        <f>G210+H210+I210+J210+K210+L210</f>
        <v>1671.73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f>N210+O210+P210+Q210+R210+S210</f>
        <v>0</v>
      </c>
      <c r="U210" s="36">
        <f>M210-T210</f>
        <v>1671.73</v>
      </c>
      <c r="V210" s="36">
        <v>0</v>
      </c>
      <c r="W210" s="246">
        <f>U210-V210</f>
        <v>1671.73</v>
      </c>
      <c r="X210" s="35"/>
    </row>
    <row r="211" spans="1:24" ht="65.25" customHeight="1" x14ac:dyDescent="0.5">
      <c r="A211" s="58" t="s">
        <v>293</v>
      </c>
      <c r="B211" s="50"/>
      <c r="C211" s="50"/>
      <c r="D211" s="50"/>
      <c r="E211" s="199"/>
      <c r="F211" s="48"/>
      <c r="G211" s="55"/>
      <c r="H211" s="47"/>
      <c r="I211" s="149"/>
      <c r="J211" s="149"/>
      <c r="K211" s="149"/>
      <c r="L211" s="149"/>
      <c r="M211" s="47"/>
      <c r="N211" s="44"/>
      <c r="O211" s="44"/>
      <c r="P211" s="44"/>
      <c r="Q211" s="44"/>
      <c r="R211" s="44"/>
      <c r="S211" s="44"/>
      <c r="T211" s="44"/>
      <c r="U211" s="47"/>
      <c r="V211" s="47"/>
      <c r="W211" s="246"/>
      <c r="X211" s="27"/>
    </row>
    <row r="212" spans="1:24" ht="65.25" customHeight="1" x14ac:dyDescent="0.5">
      <c r="A212" s="43" t="s">
        <v>148</v>
      </c>
      <c r="B212" s="42"/>
      <c r="C212" s="42">
        <v>1100</v>
      </c>
      <c r="D212" s="42">
        <v>1000</v>
      </c>
      <c r="E212" s="172">
        <v>96.98</v>
      </c>
      <c r="F212" s="40">
        <v>15</v>
      </c>
      <c r="G212" s="51">
        <f>E212*F212</f>
        <v>1454.7</v>
      </c>
      <c r="H212" s="36">
        <v>0</v>
      </c>
      <c r="I212" s="156">
        <v>0</v>
      </c>
      <c r="J212" s="156">
        <v>0</v>
      </c>
      <c r="K212" s="156">
        <v>0</v>
      </c>
      <c r="L212" s="156">
        <v>118.47</v>
      </c>
      <c r="M212" s="36">
        <f>G212+H212+I212+J212+K212+L212</f>
        <v>1573.17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f>N212+O212+P212+Q212+R212+S212</f>
        <v>0</v>
      </c>
      <c r="U212" s="36">
        <f>M212-T212</f>
        <v>1573.17</v>
      </c>
      <c r="V212" s="36">
        <v>0</v>
      </c>
      <c r="W212" s="246">
        <f>U212-V212</f>
        <v>1573.17</v>
      </c>
      <c r="X212" s="35"/>
    </row>
    <row r="213" spans="1:24" ht="65.25" customHeight="1" x14ac:dyDescent="0.5">
      <c r="A213" s="58" t="s">
        <v>292</v>
      </c>
      <c r="B213" s="50"/>
      <c r="C213" s="50"/>
      <c r="D213" s="50"/>
      <c r="E213" s="199"/>
      <c r="F213" s="48"/>
      <c r="G213" s="55"/>
      <c r="H213" s="47"/>
      <c r="I213" s="149"/>
      <c r="J213" s="149"/>
      <c r="K213" s="149"/>
      <c r="L213" s="149"/>
      <c r="M213" s="47"/>
      <c r="N213" s="44"/>
      <c r="O213" s="44"/>
      <c r="P213" s="44"/>
      <c r="Q213" s="44"/>
      <c r="R213" s="44"/>
      <c r="S213" s="44"/>
      <c r="T213" s="44"/>
      <c r="U213" s="47"/>
      <c r="V213" s="47"/>
      <c r="W213" s="246"/>
      <c r="X213" s="27"/>
    </row>
    <row r="214" spans="1:24" ht="65.25" customHeight="1" x14ac:dyDescent="0.5">
      <c r="A214" s="43" t="s">
        <v>291</v>
      </c>
      <c r="B214" s="52"/>
      <c r="C214" s="42">
        <v>1100</v>
      </c>
      <c r="D214" s="42">
        <v>1000</v>
      </c>
      <c r="E214" s="172">
        <v>83.05</v>
      </c>
      <c r="F214" s="40">
        <v>15</v>
      </c>
      <c r="G214" s="51">
        <f>E214*F214</f>
        <v>1245.75</v>
      </c>
      <c r="H214" s="36">
        <v>0</v>
      </c>
      <c r="I214" s="156">
        <v>0</v>
      </c>
      <c r="J214" s="156">
        <v>0</v>
      </c>
      <c r="K214" s="156">
        <v>0</v>
      </c>
      <c r="L214" s="156">
        <v>132.03</v>
      </c>
      <c r="M214" s="36">
        <f>G214+H214+I214+J214+K214+L214</f>
        <v>1377.78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f>N214+O214+P214+Q214+R214+S214</f>
        <v>0</v>
      </c>
      <c r="U214" s="36">
        <f>M214-T214</f>
        <v>1377.78</v>
      </c>
      <c r="V214" s="36">
        <v>0</v>
      </c>
      <c r="W214" s="246">
        <f>U214-V214</f>
        <v>1377.78</v>
      </c>
      <c r="X214" s="45"/>
    </row>
    <row r="215" spans="1:24" ht="65.25" customHeight="1" x14ac:dyDescent="0.5">
      <c r="A215" s="153" t="s">
        <v>290</v>
      </c>
      <c r="B215" s="52"/>
      <c r="C215" s="50"/>
      <c r="D215" s="50"/>
      <c r="E215" s="199"/>
      <c r="F215" s="48"/>
      <c r="G215" s="55"/>
      <c r="H215" s="47"/>
      <c r="I215" s="149"/>
      <c r="J215" s="149"/>
      <c r="K215" s="149"/>
      <c r="L215" s="149"/>
      <c r="M215" s="47"/>
      <c r="N215" s="44"/>
      <c r="O215" s="44"/>
      <c r="P215" s="44"/>
      <c r="Q215" s="44"/>
      <c r="R215" s="44"/>
      <c r="S215" s="44"/>
      <c r="T215" s="44"/>
      <c r="U215" s="47"/>
      <c r="V215" s="47"/>
      <c r="W215" s="246"/>
      <c r="X215" s="45"/>
    </row>
    <row r="216" spans="1:24" ht="65.25" customHeight="1" thickBot="1" x14ac:dyDescent="0.55000000000000004">
      <c r="A216" s="325"/>
      <c r="B216" s="18" t="s">
        <v>70</v>
      </c>
      <c r="C216" s="8"/>
      <c r="D216" s="8"/>
      <c r="E216" s="17"/>
      <c r="F216" s="16"/>
      <c r="G216" s="15">
        <f>SUM(G208:G215)</f>
        <v>6639.9</v>
      </c>
      <c r="H216" s="15">
        <f>SUM(H208:H215)</f>
        <v>0</v>
      </c>
      <c r="I216" s="15">
        <f>SUM(I208:I215)</f>
        <v>0</v>
      </c>
      <c r="J216" s="15">
        <f>SUM(J208:J215)</f>
        <v>0</v>
      </c>
      <c r="K216" s="15">
        <f>SUM(K208:K215)</f>
        <v>0</v>
      </c>
      <c r="L216" s="15">
        <f>SUM(L208:L215)</f>
        <v>367.73</v>
      </c>
      <c r="M216" s="15">
        <f>SUM(M208:M215)</f>
        <v>7007.63</v>
      </c>
      <c r="N216" s="166">
        <f>SUM(N208:N215)</f>
        <v>0</v>
      </c>
      <c r="O216" s="166">
        <f>SUM(O208:O215)</f>
        <v>0</v>
      </c>
      <c r="P216" s="166">
        <f>SUM(P208:P215)</f>
        <v>0</v>
      </c>
      <c r="Q216" s="166">
        <f>SUM(Q208:Q215)</f>
        <v>0</v>
      </c>
      <c r="R216" s="166">
        <f>SUM(R208:R215)</f>
        <v>0</v>
      </c>
      <c r="S216" s="166">
        <f>SUM(S208:S215)</f>
        <v>0</v>
      </c>
      <c r="T216" s="166">
        <f>SUM(T208:T215)</f>
        <v>0</v>
      </c>
      <c r="U216" s="15">
        <f>SUM(U208:U215)</f>
        <v>7007.63</v>
      </c>
      <c r="V216" s="15">
        <f>SUM(V208:V215)</f>
        <v>47.59</v>
      </c>
      <c r="W216" s="15">
        <f>SUM(W208:W215)</f>
        <v>6960.04</v>
      </c>
      <c r="X216" s="8"/>
    </row>
    <row r="217" spans="1:24" s="8" customFormat="1" ht="65.25" customHeight="1" thickBot="1" x14ac:dyDescent="0.55000000000000004">
      <c r="A217" s="105" t="s">
        <v>54</v>
      </c>
      <c r="B217" s="89" t="s">
        <v>53</v>
      </c>
      <c r="C217" s="104" t="s">
        <v>52</v>
      </c>
      <c r="D217" s="103"/>
      <c r="E217" s="103"/>
      <c r="F217" s="103"/>
      <c r="G217" s="103"/>
      <c r="H217" s="103"/>
      <c r="I217" s="103"/>
      <c r="J217" s="103"/>
      <c r="K217" s="103"/>
      <c r="L217" s="103"/>
      <c r="M217" s="102"/>
      <c r="N217" s="104" t="s">
        <v>51</v>
      </c>
      <c r="O217" s="103"/>
      <c r="P217" s="103"/>
      <c r="Q217" s="103"/>
      <c r="R217" s="103"/>
      <c r="S217" s="103"/>
      <c r="T217" s="102"/>
      <c r="U217" s="101"/>
      <c r="V217" s="100"/>
      <c r="W217" s="99"/>
      <c r="X217" s="66" t="s">
        <v>50</v>
      </c>
    </row>
    <row r="218" spans="1:24" s="8" customFormat="1" ht="65.25" customHeight="1" x14ac:dyDescent="0.45">
      <c r="A218" s="98"/>
      <c r="B218" s="97"/>
      <c r="C218" s="96" t="s">
        <v>49</v>
      </c>
      <c r="D218" s="96" t="s">
        <v>48</v>
      </c>
      <c r="E218" s="95" t="s">
        <v>26</v>
      </c>
      <c r="F218" s="94" t="s">
        <v>47</v>
      </c>
      <c r="G218" s="93" t="s">
        <v>46</v>
      </c>
      <c r="H218" s="92" t="s">
        <v>45</v>
      </c>
      <c r="I218" s="90" t="s">
        <v>44</v>
      </c>
      <c r="J218" s="91" t="s">
        <v>25</v>
      </c>
      <c r="K218" s="90" t="s">
        <v>43</v>
      </c>
      <c r="L218" s="90" t="s">
        <v>93</v>
      </c>
      <c r="M218" s="89" t="s">
        <v>35</v>
      </c>
      <c r="N218" s="86" t="s">
        <v>41</v>
      </c>
      <c r="O218" s="88" t="s">
        <v>40</v>
      </c>
      <c r="P218" s="87" t="s">
        <v>39</v>
      </c>
      <c r="Q218" s="86" t="s">
        <v>38</v>
      </c>
      <c r="R218" s="86" t="s">
        <v>37</v>
      </c>
      <c r="S218" s="86" t="s">
        <v>36</v>
      </c>
      <c r="T218" s="85" t="s">
        <v>35</v>
      </c>
      <c r="U218" s="83" t="s">
        <v>35</v>
      </c>
      <c r="V218" s="84" t="s">
        <v>34</v>
      </c>
      <c r="W218" s="83" t="s">
        <v>33</v>
      </c>
      <c r="X218" s="66"/>
    </row>
    <row r="219" spans="1:24" s="8" customFormat="1" ht="65.25" customHeight="1" thickBot="1" x14ac:dyDescent="0.5">
      <c r="A219" s="82" t="s">
        <v>32</v>
      </c>
      <c r="B219" s="73"/>
      <c r="C219" s="81"/>
      <c r="D219" s="81"/>
      <c r="E219" s="80" t="s">
        <v>31</v>
      </c>
      <c r="F219" s="79" t="s">
        <v>30</v>
      </c>
      <c r="G219" s="78"/>
      <c r="H219" s="77"/>
      <c r="I219" s="74" t="s">
        <v>29</v>
      </c>
      <c r="J219" s="76" t="s">
        <v>28</v>
      </c>
      <c r="K219" s="75" t="s">
        <v>92</v>
      </c>
      <c r="L219" s="74" t="s">
        <v>91</v>
      </c>
      <c r="M219" s="73"/>
      <c r="N219" s="189">
        <v>1</v>
      </c>
      <c r="O219" s="72"/>
      <c r="P219" s="71" t="s">
        <v>25</v>
      </c>
      <c r="Q219" s="70" t="s">
        <v>24</v>
      </c>
      <c r="R219" s="70" t="s">
        <v>23</v>
      </c>
      <c r="S219" s="70" t="s">
        <v>22</v>
      </c>
      <c r="T219" s="69"/>
      <c r="U219" s="67" t="s">
        <v>21</v>
      </c>
      <c r="V219" s="188" t="s">
        <v>90</v>
      </c>
      <c r="W219" s="67" t="s">
        <v>19</v>
      </c>
      <c r="X219" s="66"/>
    </row>
    <row r="220" spans="1:24" ht="65.25" customHeight="1" x14ac:dyDescent="0.45">
      <c r="A220" s="65" t="s">
        <v>289</v>
      </c>
      <c r="B220" s="141"/>
      <c r="C220" s="8"/>
      <c r="D220" s="8"/>
      <c r="E220" s="12"/>
      <c r="F220" s="11"/>
      <c r="G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9" t="s">
        <v>288</v>
      </c>
      <c r="B221" s="173"/>
      <c r="C221" s="42">
        <v>1100</v>
      </c>
      <c r="D221" s="42">
        <v>1000</v>
      </c>
      <c r="E221" s="172">
        <v>158.63</v>
      </c>
      <c r="F221" s="40">
        <v>15</v>
      </c>
      <c r="G221" s="51">
        <f>E221*F221</f>
        <v>2379.4499999999998</v>
      </c>
      <c r="H221" s="36">
        <v>0</v>
      </c>
      <c r="I221" s="156">
        <v>0</v>
      </c>
      <c r="J221" s="156">
        <v>0</v>
      </c>
      <c r="K221" s="156">
        <v>0</v>
      </c>
      <c r="L221" s="156">
        <v>5.5</v>
      </c>
      <c r="M221" s="36">
        <f>G221+H221+I221+J221+K221+L221</f>
        <v>2384.9499999999998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f>N221+O221+P221+Q221+R221+S221</f>
        <v>0</v>
      </c>
      <c r="U221" s="36">
        <f>M221-T221</f>
        <v>2384.9499999999998</v>
      </c>
      <c r="V221" s="36">
        <v>47.59</v>
      </c>
      <c r="W221" s="36">
        <f>U221-V221</f>
        <v>2337.3599999999997</v>
      </c>
      <c r="X221" s="35"/>
    </row>
    <row r="222" spans="1:24" ht="65.25" customHeight="1" x14ac:dyDescent="0.5">
      <c r="A222" s="58" t="s">
        <v>287</v>
      </c>
      <c r="B222" s="152"/>
      <c r="C222" s="50"/>
      <c r="D222" s="50"/>
      <c r="E222" s="199"/>
      <c r="F222" s="48"/>
      <c r="G222" s="55"/>
      <c r="H222" s="47"/>
      <c r="I222" s="149"/>
      <c r="J222" s="149"/>
      <c r="K222" s="149"/>
      <c r="L222" s="149"/>
      <c r="M222" s="47"/>
      <c r="N222" s="44"/>
      <c r="O222" s="44"/>
      <c r="P222" s="44"/>
      <c r="Q222" s="44"/>
      <c r="R222" s="44"/>
      <c r="S222" s="44"/>
      <c r="T222" s="44"/>
      <c r="U222" s="47"/>
      <c r="V222" s="47"/>
      <c r="W222" s="47"/>
      <c r="X222" s="27"/>
    </row>
    <row r="223" spans="1:24" ht="65.25" customHeight="1" x14ac:dyDescent="0.5">
      <c r="A223" s="324" t="s">
        <v>286</v>
      </c>
      <c r="B223" s="42"/>
      <c r="C223" s="42">
        <v>1100</v>
      </c>
      <c r="D223" s="42">
        <v>1000</v>
      </c>
      <c r="E223" s="170">
        <v>138.96</v>
      </c>
      <c r="F223" s="40">
        <v>15</v>
      </c>
      <c r="G223" s="51">
        <f>E223*F223</f>
        <v>2084.4</v>
      </c>
      <c r="H223" s="46">
        <v>0</v>
      </c>
      <c r="I223" s="157">
        <v>0</v>
      </c>
      <c r="J223" s="157">
        <v>0</v>
      </c>
      <c r="K223" s="157">
        <v>0</v>
      </c>
      <c r="L223" s="157">
        <v>66.010000000000005</v>
      </c>
      <c r="M223" s="36">
        <f>G223+H223+I223+J223+K223+L223</f>
        <v>2150.4100000000003</v>
      </c>
      <c r="N223" s="155">
        <v>0</v>
      </c>
      <c r="O223" s="38">
        <v>0</v>
      </c>
      <c r="P223" s="38"/>
      <c r="Q223" s="38">
        <v>0</v>
      </c>
      <c r="R223" s="176">
        <f>G223*1%</f>
        <v>20.844000000000001</v>
      </c>
      <c r="S223" s="38">
        <v>0</v>
      </c>
      <c r="T223" s="38">
        <f>N223+O223+P223+Q223+R223+S223</f>
        <v>20.844000000000001</v>
      </c>
      <c r="U223" s="36">
        <f>M223-T223</f>
        <v>2129.5660000000003</v>
      </c>
      <c r="V223" s="46">
        <v>0</v>
      </c>
      <c r="W223" s="36">
        <f>U223-V223</f>
        <v>2129.5660000000003</v>
      </c>
      <c r="X223" s="35"/>
    </row>
    <row r="224" spans="1:24" ht="65.25" customHeight="1" x14ac:dyDescent="0.5">
      <c r="A224" s="300" t="s">
        <v>285</v>
      </c>
      <c r="B224" s="50"/>
      <c r="C224" s="50"/>
      <c r="D224" s="50"/>
      <c r="E224" s="199"/>
      <c r="F224" s="48"/>
      <c r="G224" s="55"/>
      <c r="H224" s="47"/>
      <c r="I224" s="149"/>
      <c r="J224" s="149"/>
      <c r="K224" s="149"/>
      <c r="L224" s="149"/>
      <c r="M224" s="47"/>
      <c r="N224" s="44"/>
      <c r="O224" s="44"/>
      <c r="P224" s="44"/>
      <c r="Q224" s="44"/>
      <c r="R224" s="174"/>
      <c r="S224" s="44"/>
      <c r="T224" s="44"/>
      <c r="U224" s="47"/>
      <c r="V224" s="47"/>
      <c r="W224" s="47"/>
      <c r="X224" s="27"/>
    </row>
    <row r="225" spans="1:24" ht="65.25" customHeight="1" x14ac:dyDescent="0.5">
      <c r="A225" s="43" t="s">
        <v>284</v>
      </c>
      <c r="B225" s="42"/>
      <c r="C225" s="42">
        <v>1100</v>
      </c>
      <c r="D225" s="42">
        <v>1000</v>
      </c>
      <c r="E225" s="170">
        <v>155.83000000000001</v>
      </c>
      <c r="F225" s="40">
        <v>15</v>
      </c>
      <c r="G225" s="51">
        <f>E225*F225</f>
        <v>2337.4500000000003</v>
      </c>
      <c r="H225" s="46">
        <v>0</v>
      </c>
      <c r="I225" s="157"/>
      <c r="J225" s="157">
        <v>0</v>
      </c>
      <c r="K225" s="157">
        <v>0</v>
      </c>
      <c r="L225" s="157">
        <v>10.07</v>
      </c>
      <c r="M225" s="36">
        <f>G225+H225+I225+J225+K225+L225</f>
        <v>2347.5200000000004</v>
      </c>
      <c r="N225" s="155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f>N225+O225+P225+Q225+R225+S225</f>
        <v>0</v>
      </c>
      <c r="U225" s="36">
        <f>M225-T225</f>
        <v>2347.5200000000004</v>
      </c>
      <c r="V225" s="36">
        <v>0</v>
      </c>
      <c r="W225" s="36">
        <f>U225-V225</f>
        <v>2347.5200000000004</v>
      </c>
      <c r="X225" s="35"/>
    </row>
    <row r="226" spans="1:24" ht="65.25" customHeight="1" x14ac:dyDescent="0.5">
      <c r="A226" s="153" t="s">
        <v>283</v>
      </c>
      <c r="B226" s="50"/>
      <c r="C226" s="50"/>
      <c r="D226" s="50"/>
      <c r="E226" s="199"/>
      <c r="F226" s="48"/>
      <c r="G226" s="55"/>
      <c r="H226" s="47"/>
      <c r="I226" s="149"/>
      <c r="J226" s="149"/>
      <c r="K226" s="149"/>
      <c r="L226" s="149"/>
      <c r="M226" s="47"/>
      <c r="N226" s="44"/>
      <c r="O226" s="44"/>
      <c r="P226" s="44"/>
      <c r="Q226" s="44"/>
      <c r="R226" s="44"/>
      <c r="S226" s="44"/>
      <c r="T226" s="44"/>
      <c r="U226" s="47"/>
      <c r="V226" s="47"/>
      <c r="W226" s="47"/>
      <c r="X226" s="27"/>
    </row>
    <row r="227" spans="1:24" ht="65.25" hidden="1" customHeight="1" x14ac:dyDescent="0.5">
      <c r="A227" s="43"/>
      <c r="B227" s="42"/>
      <c r="C227" s="42">
        <v>1100</v>
      </c>
      <c r="D227" s="42">
        <v>1000</v>
      </c>
      <c r="E227" s="170"/>
      <c r="F227" s="40"/>
      <c r="G227" s="51">
        <f>E227*F227</f>
        <v>0</v>
      </c>
      <c r="H227" s="46">
        <v>0</v>
      </c>
      <c r="I227" s="157">
        <v>0</v>
      </c>
      <c r="J227" s="157">
        <v>0</v>
      </c>
      <c r="K227" s="157">
        <v>0</v>
      </c>
      <c r="L227" s="157"/>
      <c r="M227" s="36">
        <f>G227+H227+I227+J227+K227+L227</f>
        <v>0</v>
      </c>
      <c r="N227" s="155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f>N227+O227+P227+Q227+R227+S227</f>
        <v>0</v>
      </c>
      <c r="U227" s="36">
        <f>M227-T227</f>
        <v>0</v>
      </c>
      <c r="V227" s="46">
        <v>0</v>
      </c>
      <c r="W227" s="36">
        <f>U227-V227</f>
        <v>0</v>
      </c>
      <c r="X227" s="35"/>
    </row>
    <row r="228" spans="1:24" ht="65.25" hidden="1" customHeight="1" x14ac:dyDescent="0.5">
      <c r="A228" s="153"/>
      <c r="B228" s="50"/>
      <c r="C228" s="50"/>
      <c r="D228" s="50"/>
      <c r="E228" s="199"/>
      <c r="F228" s="48"/>
      <c r="G228" s="55"/>
      <c r="H228" s="47"/>
      <c r="I228" s="149"/>
      <c r="J228" s="149"/>
      <c r="K228" s="149"/>
      <c r="L228" s="149"/>
      <c r="M228" s="47"/>
      <c r="N228" s="44"/>
      <c r="O228" s="44"/>
      <c r="P228" s="44"/>
      <c r="Q228" s="44"/>
      <c r="R228" s="44"/>
      <c r="S228" s="44"/>
      <c r="T228" s="44"/>
      <c r="U228" s="47"/>
      <c r="V228" s="47"/>
      <c r="W228" s="47"/>
      <c r="X228" s="27"/>
    </row>
    <row r="229" spans="1:24" ht="65.25" customHeight="1" x14ac:dyDescent="0.5">
      <c r="A229" s="43" t="s">
        <v>282</v>
      </c>
      <c r="B229" s="42"/>
      <c r="C229" s="42">
        <v>1100</v>
      </c>
      <c r="D229" s="42">
        <v>1000</v>
      </c>
      <c r="E229" s="170">
        <v>191.13</v>
      </c>
      <c r="F229" s="40">
        <v>15</v>
      </c>
      <c r="G229" s="51">
        <f>E229*F229</f>
        <v>2866.95</v>
      </c>
      <c r="H229" s="46">
        <v>0</v>
      </c>
      <c r="I229" s="157"/>
      <c r="J229" s="157">
        <v>0</v>
      </c>
      <c r="K229" s="157">
        <v>0</v>
      </c>
      <c r="L229" s="157">
        <v>0</v>
      </c>
      <c r="M229" s="36">
        <f>G229+H229+I229+J229+K229+L229</f>
        <v>2866.95</v>
      </c>
      <c r="N229" s="155">
        <v>62.46</v>
      </c>
      <c r="O229" s="38">
        <f>G229*1.1875%</f>
        <v>34.045031250000001</v>
      </c>
      <c r="P229" s="38">
        <v>0</v>
      </c>
      <c r="Q229" s="38">
        <v>0</v>
      </c>
      <c r="R229" s="176">
        <f>G229*1%</f>
        <v>28.669499999999999</v>
      </c>
      <c r="S229" s="38">
        <v>0</v>
      </c>
      <c r="T229" s="38">
        <f>N229+O229+P229+Q229+R229+S229</f>
        <v>125.17453125</v>
      </c>
      <c r="U229" s="36">
        <f>M229-T229</f>
        <v>2741.7754687499996</v>
      </c>
      <c r="V229" s="46">
        <v>0</v>
      </c>
      <c r="W229" s="36">
        <f>U229-V229</f>
        <v>2741.7754687499996</v>
      </c>
      <c r="X229" s="35"/>
    </row>
    <row r="230" spans="1:24" ht="65.25" customHeight="1" x14ac:dyDescent="0.5">
      <c r="A230" s="58" t="s">
        <v>281</v>
      </c>
      <c r="B230" s="50"/>
      <c r="C230" s="50"/>
      <c r="D230" s="50"/>
      <c r="E230" s="199"/>
      <c r="F230" s="48"/>
      <c r="G230" s="55"/>
      <c r="H230" s="47"/>
      <c r="I230" s="149"/>
      <c r="J230" s="149"/>
      <c r="K230" s="149"/>
      <c r="L230" s="149"/>
      <c r="M230" s="47"/>
      <c r="N230" s="44"/>
      <c r="O230" s="44"/>
      <c r="P230" s="44"/>
      <c r="Q230" s="44"/>
      <c r="R230" s="174"/>
      <c r="S230" s="44"/>
      <c r="T230" s="44"/>
      <c r="U230" s="47"/>
      <c r="V230" s="47"/>
      <c r="W230" s="47"/>
      <c r="X230" s="27"/>
    </row>
    <row r="231" spans="1:24" ht="65.25" customHeight="1" x14ac:dyDescent="0.5">
      <c r="A231" s="13"/>
      <c r="B231" s="18" t="s">
        <v>70</v>
      </c>
      <c r="C231" s="8"/>
      <c r="D231" s="8"/>
      <c r="E231" s="17"/>
      <c r="F231" s="16"/>
      <c r="G231" s="15">
        <f>SUM(G221:G230)</f>
        <v>9668.25</v>
      </c>
      <c r="H231" s="15">
        <f>SUM(H221:H230)</f>
        <v>0</v>
      </c>
      <c r="I231" s="15">
        <f>SUM(I221:I230)</f>
        <v>0</v>
      </c>
      <c r="J231" s="15">
        <f>SUM(J221:J230)</f>
        <v>0</v>
      </c>
      <c r="K231" s="15">
        <f>SUM(K221:K230)</f>
        <v>0</v>
      </c>
      <c r="L231" s="15">
        <f>SUM(L221:L230)</f>
        <v>81.580000000000013</v>
      </c>
      <c r="M231" s="15">
        <f>SUM(M221:M230)</f>
        <v>9749.8300000000017</v>
      </c>
      <c r="N231" s="166">
        <f>SUM(N221:N230)</f>
        <v>62.46</v>
      </c>
      <c r="O231" s="166">
        <f>SUM(O221:O230)</f>
        <v>34.045031250000001</v>
      </c>
      <c r="P231" s="166">
        <f>SUM(P221:P230)</f>
        <v>0</v>
      </c>
      <c r="Q231" s="166">
        <f>SUM(Q221:Q230)</f>
        <v>0</v>
      </c>
      <c r="R231" s="166">
        <f>SUM(R221:R230)</f>
        <v>49.513500000000001</v>
      </c>
      <c r="S231" s="166">
        <f>SUM(S221:S230)</f>
        <v>0</v>
      </c>
      <c r="T231" s="166">
        <f>SUM(T221:T230)</f>
        <v>146.01853125</v>
      </c>
      <c r="U231" s="15">
        <f>SUM(U221:U230)</f>
        <v>9603.8114687500001</v>
      </c>
      <c r="V231" s="15">
        <f>SUM(V221:V230)</f>
        <v>47.59</v>
      </c>
      <c r="W231" s="15">
        <f>SUM(W221:W230)</f>
        <v>9556.22146875</v>
      </c>
      <c r="X231" s="8"/>
    </row>
    <row r="232" spans="1:24" ht="65.25" customHeight="1" thickBot="1" x14ac:dyDescent="0.55000000000000004">
      <c r="A232" s="125"/>
      <c r="B232" s="141"/>
      <c r="C232" s="8"/>
      <c r="D232" s="8"/>
      <c r="E232" s="12"/>
      <c r="F232" s="11"/>
      <c r="G232" s="10"/>
      <c r="H232" s="10"/>
      <c r="I232" s="10"/>
      <c r="J232" s="10"/>
      <c r="K232" s="10"/>
      <c r="L232" s="10"/>
      <c r="M232" s="10"/>
      <c r="N232" s="106"/>
      <c r="O232" s="106"/>
      <c r="P232" s="106"/>
      <c r="Q232" s="106"/>
      <c r="R232" s="106"/>
      <c r="S232" s="106"/>
      <c r="T232" s="106"/>
      <c r="U232" s="10"/>
      <c r="V232" s="10"/>
      <c r="W232" s="10"/>
      <c r="X232" s="8"/>
    </row>
    <row r="233" spans="1:24" ht="65.25" customHeight="1" thickBot="1" x14ac:dyDescent="0.55000000000000004">
      <c r="A233" s="114" t="s">
        <v>69</v>
      </c>
      <c r="B233" s="124"/>
      <c r="C233" s="123"/>
      <c r="D233" s="123"/>
      <c r="E233" s="112"/>
      <c r="F233" s="111"/>
      <c r="G233" s="22">
        <f>G231+G216</f>
        <v>16308.15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449.31000000000006</v>
      </c>
      <c r="M233" s="22">
        <f>M231+M216</f>
        <v>16757.460000000003</v>
      </c>
      <c r="N233" s="110">
        <f>N231+N216</f>
        <v>62.46</v>
      </c>
      <c r="O233" s="110">
        <f>O231+O216</f>
        <v>34.045031250000001</v>
      </c>
      <c r="P233" s="110">
        <f>P231+P216</f>
        <v>0</v>
      </c>
      <c r="Q233" s="110">
        <f>Q231+Q216</f>
        <v>0</v>
      </c>
      <c r="R233" s="110">
        <f>R231+R216</f>
        <v>49.513500000000001</v>
      </c>
      <c r="S233" s="110">
        <f>S231+S216</f>
        <v>0</v>
      </c>
      <c r="T233" s="110">
        <f>T231+T216</f>
        <v>146.01853125</v>
      </c>
      <c r="U233" s="22">
        <f>U231+U216</f>
        <v>16611.441468749999</v>
      </c>
      <c r="V233" s="22">
        <f>V231+V216</f>
        <v>95.18</v>
      </c>
      <c r="W233" s="22">
        <f>W231+W216</f>
        <v>16516.261468749999</v>
      </c>
      <c r="X233" s="323"/>
    </row>
    <row r="234" spans="1:24" ht="65.25" customHeight="1" x14ac:dyDescent="0.5">
      <c r="A234" s="322"/>
      <c r="B234" s="109"/>
      <c r="C234" s="18"/>
      <c r="D234" s="18"/>
      <c r="E234" s="17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</row>
    <row r="235" spans="1:24" ht="65.25" customHeight="1" x14ac:dyDescent="0.5">
      <c r="A235" s="13"/>
      <c r="B235" s="109"/>
      <c r="C235" s="18"/>
      <c r="D235" s="18"/>
      <c r="E235" s="17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</row>
    <row r="236" spans="1:24" ht="65.25" customHeight="1" thickBot="1" x14ac:dyDescent="0.55000000000000004">
      <c r="A236" s="14"/>
      <c r="B236" s="8"/>
      <c r="C236" s="8"/>
      <c r="D236" s="8"/>
      <c r="E236" s="12"/>
      <c r="F236" s="11"/>
      <c r="G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9" t="s">
        <v>0</v>
      </c>
    </row>
    <row r="237" spans="1:24" ht="65.25" customHeight="1" thickBot="1" x14ac:dyDescent="0.55000000000000004">
      <c r="A237" s="105" t="s">
        <v>54</v>
      </c>
      <c r="B237" s="89" t="s">
        <v>53</v>
      </c>
      <c r="C237" s="104" t="s">
        <v>52</v>
      </c>
      <c r="D237" s="103"/>
      <c r="E237" s="103"/>
      <c r="F237" s="103"/>
      <c r="G237" s="103"/>
      <c r="H237" s="103"/>
      <c r="I237" s="103"/>
      <c r="J237" s="103"/>
      <c r="K237" s="103"/>
      <c r="L237" s="103"/>
      <c r="M237" s="102"/>
      <c r="N237" s="104" t="s">
        <v>51</v>
      </c>
      <c r="O237" s="103"/>
      <c r="P237" s="103"/>
      <c r="Q237" s="103"/>
      <c r="R237" s="103"/>
      <c r="S237" s="103"/>
      <c r="T237" s="102"/>
      <c r="U237" s="101"/>
      <c r="V237" s="100"/>
      <c r="W237" s="99"/>
      <c r="X237" s="66" t="s">
        <v>50</v>
      </c>
    </row>
    <row r="238" spans="1:24" ht="65.25" customHeight="1" x14ac:dyDescent="0.45">
      <c r="A238" s="98"/>
      <c r="B238" s="97"/>
      <c r="C238" s="96" t="s">
        <v>49</v>
      </c>
      <c r="D238" s="96" t="s">
        <v>48</v>
      </c>
      <c r="E238" s="95" t="s">
        <v>26</v>
      </c>
      <c r="F238" s="94" t="s">
        <v>47</v>
      </c>
      <c r="G238" s="93" t="s">
        <v>55</v>
      </c>
      <c r="H238" s="92" t="s">
        <v>45</v>
      </c>
      <c r="I238" s="90" t="s">
        <v>44</v>
      </c>
      <c r="J238" s="91" t="s">
        <v>25</v>
      </c>
      <c r="K238" s="90" t="s">
        <v>43</v>
      </c>
      <c r="L238" s="90" t="s">
        <v>93</v>
      </c>
      <c r="M238" s="89" t="s">
        <v>35</v>
      </c>
      <c r="N238" s="86" t="s">
        <v>41</v>
      </c>
      <c r="O238" s="88" t="s">
        <v>40</v>
      </c>
      <c r="P238" s="87" t="s">
        <v>39</v>
      </c>
      <c r="Q238" s="86" t="s">
        <v>38</v>
      </c>
      <c r="R238" s="86" t="s">
        <v>37</v>
      </c>
      <c r="S238" s="86" t="s">
        <v>36</v>
      </c>
      <c r="T238" s="85" t="s">
        <v>35</v>
      </c>
      <c r="U238" s="83" t="s">
        <v>35</v>
      </c>
      <c r="V238" s="84" t="s">
        <v>34</v>
      </c>
      <c r="W238" s="83" t="s">
        <v>33</v>
      </c>
      <c r="X238" s="66"/>
    </row>
    <row r="239" spans="1:24" ht="65.25" customHeight="1" thickBot="1" x14ac:dyDescent="0.5">
      <c r="A239" s="82" t="s">
        <v>32</v>
      </c>
      <c r="B239" s="73"/>
      <c r="C239" s="81"/>
      <c r="D239" s="81"/>
      <c r="E239" s="80" t="s">
        <v>31</v>
      </c>
      <c r="F239" s="79" t="s">
        <v>30</v>
      </c>
      <c r="G239" s="78"/>
      <c r="H239" s="77"/>
      <c r="I239" s="74" t="s">
        <v>29</v>
      </c>
      <c r="J239" s="76" t="s">
        <v>28</v>
      </c>
      <c r="K239" s="75" t="s">
        <v>92</v>
      </c>
      <c r="L239" s="74" t="s">
        <v>91</v>
      </c>
      <c r="M239" s="73"/>
      <c r="N239" s="189">
        <v>1</v>
      </c>
      <c r="O239" s="72"/>
      <c r="P239" s="71" t="s">
        <v>25</v>
      </c>
      <c r="Q239" s="70" t="s">
        <v>24</v>
      </c>
      <c r="R239" s="70" t="s">
        <v>23</v>
      </c>
      <c r="S239" s="70" t="s">
        <v>22</v>
      </c>
      <c r="T239" s="69"/>
      <c r="U239" s="67" t="s">
        <v>21</v>
      </c>
      <c r="V239" s="188" t="s">
        <v>90</v>
      </c>
      <c r="W239" s="67" t="s">
        <v>19</v>
      </c>
      <c r="X239" s="66"/>
    </row>
    <row r="240" spans="1:24" ht="65.25" customHeight="1" x14ac:dyDescent="0.45">
      <c r="A240" s="316" t="s">
        <v>280</v>
      </c>
      <c r="B240" s="8"/>
      <c r="C240" s="8"/>
      <c r="D240" s="8"/>
      <c r="E240" s="12"/>
      <c r="F240" s="11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9" t="s">
        <v>279</v>
      </c>
      <c r="B241" s="42"/>
      <c r="C241" s="42">
        <v>1100</v>
      </c>
      <c r="D241" s="42">
        <v>1000</v>
      </c>
      <c r="E241" s="172">
        <v>680.75</v>
      </c>
      <c r="F241" s="40">
        <v>15</v>
      </c>
      <c r="G241" s="51">
        <f>E241*F241</f>
        <v>10211.25</v>
      </c>
      <c r="H241" s="36">
        <v>0</v>
      </c>
      <c r="I241" s="156">
        <v>0</v>
      </c>
      <c r="J241" s="156">
        <v>0</v>
      </c>
      <c r="K241" s="156">
        <v>0</v>
      </c>
      <c r="L241" s="156">
        <v>0</v>
      </c>
      <c r="M241" s="36">
        <f>G241+H241+I241+J241+K241+L241</f>
        <v>10211.25</v>
      </c>
      <c r="N241" s="38">
        <v>1633.93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f>N241+O241+P241+Q241+R241+S241</f>
        <v>1633.93</v>
      </c>
      <c r="U241" s="36">
        <f>M241-T241</f>
        <v>8577.32</v>
      </c>
      <c r="V241" s="36">
        <v>1321.2</v>
      </c>
      <c r="W241" s="36">
        <f>U241-V241</f>
        <v>7256.12</v>
      </c>
      <c r="X241" s="35"/>
    </row>
    <row r="242" spans="1:24" ht="65.25" customHeight="1" x14ac:dyDescent="0.5">
      <c r="A242" s="197" t="s">
        <v>278</v>
      </c>
      <c r="B242" s="50"/>
      <c r="C242" s="50"/>
      <c r="D242" s="50"/>
      <c r="E242" s="199"/>
      <c r="F242" s="48"/>
      <c r="G242" s="55"/>
      <c r="H242" s="47"/>
      <c r="I242" s="149"/>
      <c r="J242" s="149"/>
      <c r="K242" s="149"/>
      <c r="L242" s="149"/>
      <c r="M242" s="47"/>
      <c r="N242" s="44"/>
      <c r="O242" s="44"/>
      <c r="P242" s="44"/>
      <c r="Q242" s="44"/>
      <c r="R242" s="44"/>
      <c r="S242" s="44"/>
      <c r="T242" s="44"/>
      <c r="U242" s="47"/>
      <c r="V242" s="47"/>
      <c r="W242" s="47"/>
      <c r="X242" s="27"/>
    </row>
    <row r="243" spans="1:24" ht="65.25" hidden="1" customHeight="1" x14ac:dyDescent="0.5">
      <c r="A243" s="59"/>
      <c r="B243" s="42"/>
      <c r="C243" s="42"/>
      <c r="D243" s="42"/>
      <c r="E243" s="172">
        <v>0</v>
      </c>
      <c r="F243" s="40">
        <v>0</v>
      </c>
      <c r="G243" s="51">
        <f>E243*F243</f>
        <v>0</v>
      </c>
      <c r="H243" s="36">
        <v>0</v>
      </c>
      <c r="I243" s="36">
        <v>0</v>
      </c>
      <c r="J243" s="156">
        <v>0</v>
      </c>
      <c r="K243" s="156">
        <v>0</v>
      </c>
      <c r="L243" s="156">
        <v>0</v>
      </c>
      <c r="M243" s="36">
        <f>G243+H243+I243+J243+K243+L243</f>
        <v>0</v>
      </c>
      <c r="N243" s="38">
        <v>0</v>
      </c>
      <c r="O243" s="215">
        <v>0</v>
      </c>
      <c r="P243" s="38">
        <v>0</v>
      </c>
      <c r="Q243" s="38">
        <v>0</v>
      </c>
      <c r="R243" s="38">
        <v>0</v>
      </c>
      <c r="S243" s="38">
        <f>H243*1%</f>
        <v>0</v>
      </c>
      <c r="T243" s="38">
        <f>N243+O243+P243+Q243+R243+S243</f>
        <v>0</v>
      </c>
      <c r="U243" s="36">
        <f>M243-T243</f>
        <v>0</v>
      </c>
      <c r="V243" s="36">
        <v>0</v>
      </c>
      <c r="W243" s="36">
        <f>U243-V243</f>
        <v>0</v>
      </c>
      <c r="X243" s="35"/>
    </row>
    <row r="244" spans="1:24" s="5" customFormat="1" ht="65.25" hidden="1" customHeight="1" x14ac:dyDescent="0.5">
      <c r="A244" s="205"/>
      <c r="B244" s="50"/>
      <c r="C244" s="50"/>
      <c r="D244" s="50"/>
      <c r="E244" s="199"/>
      <c r="F244" s="48"/>
      <c r="G244" s="55"/>
      <c r="H244" s="47"/>
      <c r="I244" s="47"/>
      <c r="J244" s="149"/>
      <c r="K244" s="149"/>
      <c r="L244" s="149"/>
      <c r="M244" s="47"/>
      <c r="N244" s="44"/>
      <c r="O244" s="210"/>
      <c r="P244" s="44"/>
      <c r="Q244" s="44"/>
      <c r="R244" s="44"/>
      <c r="S244" s="44"/>
      <c r="T244" s="44"/>
      <c r="U244" s="47"/>
      <c r="V244" s="47"/>
      <c r="W244" s="47"/>
      <c r="X244" s="27"/>
    </row>
    <row r="245" spans="1:24" ht="65.25" customHeight="1" x14ac:dyDescent="0.5">
      <c r="A245" s="59" t="s">
        <v>277</v>
      </c>
      <c r="B245" s="42"/>
      <c r="C245" s="42">
        <v>1100</v>
      </c>
      <c r="D245" s="42">
        <v>1000</v>
      </c>
      <c r="E245" s="172">
        <v>549.53</v>
      </c>
      <c r="F245" s="40">
        <v>15</v>
      </c>
      <c r="G245" s="51">
        <f>E245*F245</f>
        <v>8242.9499999999989</v>
      </c>
      <c r="H245" s="36">
        <v>0</v>
      </c>
      <c r="I245" s="36"/>
      <c r="J245" s="156">
        <v>0</v>
      </c>
      <c r="K245" s="156">
        <v>0</v>
      </c>
      <c r="L245" s="156">
        <v>0</v>
      </c>
      <c r="M245" s="36">
        <f>G245+H245+I245+J245+K245+L245</f>
        <v>8242.9499999999989</v>
      </c>
      <c r="N245" s="38">
        <v>1213.5</v>
      </c>
      <c r="O245" s="38">
        <f>G245*1.1875%</f>
        <v>97.885031249999983</v>
      </c>
      <c r="P245" s="38">
        <v>0</v>
      </c>
      <c r="Q245" s="38">
        <v>0</v>
      </c>
      <c r="R245" s="38">
        <f>G245*1%</f>
        <v>82.42949999999999</v>
      </c>
      <c r="S245" s="38">
        <f>H245*1%</f>
        <v>0</v>
      </c>
      <c r="T245" s="38">
        <f>N245+O245+P245+Q245+R245+S245</f>
        <v>1393.8145312499998</v>
      </c>
      <c r="U245" s="36">
        <f>M245-T245</f>
        <v>6849.1354687499988</v>
      </c>
      <c r="V245" s="36">
        <v>0</v>
      </c>
      <c r="W245" s="36">
        <f>U245-V245</f>
        <v>6849.1354687499988</v>
      </c>
      <c r="X245" s="35"/>
    </row>
    <row r="246" spans="1:24" s="5" customFormat="1" ht="65.25" customHeight="1" x14ac:dyDescent="0.5">
      <c r="A246" s="34" t="s">
        <v>276</v>
      </c>
      <c r="B246" s="50"/>
      <c r="C246" s="50"/>
      <c r="D246" s="50"/>
      <c r="E246" s="199"/>
      <c r="F246" s="48"/>
      <c r="G246" s="55"/>
      <c r="H246" s="47"/>
      <c r="I246" s="47"/>
      <c r="J246" s="149"/>
      <c r="K246" s="149"/>
      <c r="L246" s="149"/>
      <c r="M246" s="47"/>
      <c r="N246" s="44"/>
      <c r="O246" s="44"/>
      <c r="P246" s="44"/>
      <c r="Q246" s="44"/>
      <c r="R246" s="44"/>
      <c r="S246" s="44"/>
      <c r="T246" s="44"/>
      <c r="U246" s="47"/>
      <c r="V246" s="47"/>
      <c r="W246" s="47"/>
      <c r="X246" s="27"/>
    </row>
    <row r="247" spans="1:24" ht="65.25" customHeight="1" x14ac:dyDescent="0.5">
      <c r="A247" s="185" t="s">
        <v>275</v>
      </c>
      <c r="B247" s="173"/>
      <c r="C247" s="42">
        <v>1100</v>
      </c>
      <c r="D247" s="42">
        <v>1000</v>
      </c>
      <c r="E247" s="172">
        <v>388.33330000000001</v>
      </c>
      <c r="F247" s="40">
        <v>15</v>
      </c>
      <c r="G247" s="51">
        <f>E247*F247</f>
        <v>5824.9994999999999</v>
      </c>
      <c r="H247" s="36">
        <v>0</v>
      </c>
      <c r="I247" s="156"/>
      <c r="J247" s="156">
        <v>0</v>
      </c>
      <c r="K247" s="156"/>
      <c r="L247" s="156">
        <v>0</v>
      </c>
      <c r="M247" s="36">
        <f>G247+H247+I247+J247+K247+L247</f>
        <v>5824.9994999999999</v>
      </c>
      <c r="N247" s="176">
        <v>697.03</v>
      </c>
      <c r="O247" s="38">
        <f>G247*1.1875%</f>
        <v>69.171869062499994</v>
      </c>
      <c r="P247" s="38">
        <v>0</v>
      </c>
      <c r="Q247" s="38">
        <v>0</v>
      </c>
      <c r="R247" s="38">
        <f>G247*1%</f>
        <v>58.249994999999998</v>
      </c>
      <c r="S247" s="38">
        <v>0</v>
      </c>
      <c r="T247" s="38">
        <f>N247+O247+P247+Q247+R247+S247</f>
        <v>824.45186406250002</v>
      </c>
      <c r="U247" s="36">
        <f>M247-T247</f>
        <v>5000.5476359374998</v>
      </c>
      <c r="V247" s="36">
        <v>0</v>
      </c>
      <c r="W247" s="36">
        <f>U247-V247</f>
        <v>5000.5476359374998</v>
      </c>
      <c r="X247" s="35"/>
    </row>
    <row r="248" spans="1:24" s="5" customFormat="1" ht="65.25" customHeight="1" x14ac:dyDescent="0.5">
      <c r="A248" s="171" t="s">
        <v>274</v>
      </c>
      <c r="B248" s="152"/>
      <c r="C248" s="50"/>
      <c r="D248" s="50"/>
      <c r="E248" s="199"/>
      <c r="F248" s="48"/>
      <c r="G248" s="55"/>
      <c r="H248" s="47"/>
      <c r="I248" s="149"/>
      <c r="J248" s="149"/>
      <c r="K248" s="149"/>
      <c r="L248" s="149"/>
      <c r="M248" s="47"/>
      <c r="N248" s="174"/>
      <c r="O248" s="44"/>
      <c r="P248" s="44"/>
      <c r="Q248" s="44"/>
      <c r="R248" s="44"/>
      <c r="S248" s="44"/>
      <c r="T248" s="44"/>
      <c r="U248" s="47"/>
      <c r="V248" s="47"/>
      <c r="W248" s="47"/>
      <c r="X248" s="27"/>
    </row>
    <row r="249" spans="1:24" ht="65.25" hidden="1" customHeight="1" x14ac:dyDescent="0.5">
      <c r="A249" s="59" t="s">
        <v>273</v>
      </c>
      <c r="B249" s="173"/>
      <c r="C249" s="42">
        <v>1100</v>
      </c>
      <c r="D249" s="42">
        <v>1000</v>
      </c>
      <c r="E249" s="172">
        <v>0</v>
      </c>
      <c r="F249" s="40">
        <v>0</v>
      </c>
      <c r="G249" s="51">
        <f>E249*F249</f>
        <v>0</v>
      </c>
      <c r="H249" s="36">
        <v>0</v>
      </c>
      <c r="I249" s="156">
        <v>0</v>
      </c>
      <c r="J249" s="156">
        <v>0</v>
      </c>
      <c r="K249" s="156">
        <v>0</v>
      </c>
      <c r="L249" s="156">
        <v>0</v>
      </c>
      <c r="M249" s="36">
        <f>G249+H249+I249+J249+K249+L249</f>
        <v>0</v>
      </c>
      <c r="N249" s="38">
        <v>0</v>
      </c>
      <c r="O249" s="215">
        <f>G249*1.187%</f>
        <v>0</v>
      </c>
      <c r="P249" s="38">
        <v>0</v>
      </c>
      <c r="Q249" s="38">
        <v>0</v>
      </c>
      <c r="R249" s="38">
        <f>G249*1%</f>
        <v>0</v>
      </c>
      <c r="S249" s="38">
        <v>0</v>
      </c>
      <c r="T249" s="38">
        <f>N249+O249+P249+Q249+R249+S249</f>
        <v>0</v>
      </c>
      <c r="U249" s="36">
        <f>M249-T249</f>
        <v>0</v>
      </c>
      <c r="V249" s="36">
        <v>0</v>
      </c>
      <c r="W249" s="36">
        <f>U249-V249</f>
        <v>0</v>
      </c>
      <c r="X249" s="35"/>
    </row>
    <row r="250" spans="1:24" s="5" customFormat="1" ht="65.25" hidden="1" customHeight="1" x14ac:dyDescent="0.5">
      <c r="A250" s="205"/>
      <c r="B250" s="152"/>
      <c r="C250" s="50"/>
      <c r="D250" s="50"/>
      <c r="E250" s="199"/>
      <c r="F250" s="48"/>
      <c r="G250" s="55"/>
      <c r="H250" s="47"/>
      <c r="I250" s="149"/>
      <c r="J250" s="149"/>
      <c r="K250" s="149"/>
      <c r="L250" s="149"/>
      <c r="M250" s="47"/>
      <c r="N250" s="44"/>
      <c r="O250" s="210"/>
      <c r="P250" s="44"/>
      <c r="Q250" s="44"/>
      <c r="R250" s="44"/>
      <c r="S250" s="44"/>
      <c r="T250" s="44"/>
      <c r="U250" s="47"/>
      <c r="V250" s="47"/>
      <c r="W250" s="47"/>
      <c r="X250" s="27"/>
    </row>
    <row r="251" spans="1:24" s="5" customFormat="1" ht="65.25" customHeight="1" x14ac:dyDescent="0.5">
      <c r="A251" s="169"/>
      <c r="B251" s="148" t="s">
        <v>70</v>
      </c>
      <c r="C251" s="143"/>
      <c r="D251" s="143"/>
      <c r="E251" s="168"/>
      <c r="F251" s="146"/>
      <c r="G251" s="144">
        <f>SUM(G241:G250)</f>
        <v>24279.199499999995</v>
      </c>
      <c r="H251" s="144">
        <f>SUM(H241:H250)</f>
        <v>0</v>
      </c>
      <c r="I251" s="144">
        <f>SUM(I241:I250)</f>
        <v>0</v>
      </c>
      <c r="J251" s="144">
        <f>SUM(J241:J250)</f>
        <v>0</v>
      </c>
      <c r="K251" s="144">
        <f>SUM(K241:K250)</f>
        <v>0</v>
      </c>
      <c r="L251" s="144">
        <f>SUM(L241:L250)</f>
        <v>0</v>
      </c>
      <c r="M251" s="144">
        <f>SUM(M241:M250)</f>
        <v>24279.199499999995</v>
      </c>
      <c r="N251" s="145">
        <f>SUM(N241:N250)</f>
        <v>3544.46</v>
      </c>
      <c r="O251" s="145">
        <f>SUM(O241:O250)</f>
        <v>167.05690031249998</v>
      </c>
      <c r="P251" s="145">
        <f>SUM(P241:P250)</f>
        <v>0</v>
      </c>
      <c r="Q251" s="145">
        <f>SUM(Q241:Q250)</f>
        <v>0</v>
      </c>
      <c r="R251" s="145">
        <f>SUM(R241:R250)</f>
        <v>140.67949499999997</v>
      </c>
      <c r="S251" s="145">
        <f>SUM(S241:S250)</f>
        <v>0</v>
      </c>
      <c r="T251" s="145">
        <f>SUM(T241:T250)</f>
        <v>3852.1963953125</v>
      </c>
      <c r="U251" s="144">
        <f>SUM(U241:U250)</f>
        <v>20427.003104687497</v>
      </c>
      <c r="V251" s="144">
        <f>SUM(V241:V250)</f>
        <v>1321.2</v>
      </c>
      <c r="W251" s="144">
        <f>SUM(W241:W250)</f>
        <v>19105.803104687497</v>
      </c>
      <c r="X251" s="321"/>
    </row>
    <row r="252" spans="1:24" s="5" customFormat="1" ht="65.25" customHeight="1" x14ac:dyDescent="0.45">
      <c r="A252" s="65" t="s">
        <v>272</v>
      </c>
      <c r="B252" s="60"/>
      <c r="C252" s="60"/>
      <c r="D252" s="60"/>
      <c r="E252" s="164"/>
      <c r="F252" s="257"/>
      <c r="G252" s="64"/>
      <c r="H252" s="61"/>
      <c r="I252" s="61"/>
      <c r="J252" s="61"/>
      <c r="K252" s="61"/>
      <c r="L252" s="61"/>
      <c r="M252" s="61"/>
      <c r="N252" s="163"/>
      <c r="O252" s="163"/>
      <c r="P252" s="163"/>
      <c r="Q252" s="163"/>
      <c r="R252" s="163"/>
      <c r="S252" s="163"/>
      <c r="T252" s="163"/>
      <c r="U252" s="61"/>
      <c r="V252" s="61"/>
      <c r="W252" s="61"/>
      <c r="X252" s="60"/>
    </row>
    <row r="253" spans="1:24" s="5" customFormat="1" ht="65.25" customHeight="1" x14ac:dyDescent="0.5">
      <c r="A253" s="258" t="s">
        <v>271</v>
      </c>
      <c r="B253" s="42"/>
      <c r="C253" s="42">
        <v>1100</v>
      </c>
      <c r="D253" s="42">
        <v>1000</v>
      </c>
      <c r="E253" s="172">
        <v>366.85</v>
      </c>
      <c r="F253" s="40">
        <v>15</v>
      </c>
      <c r="G253" s="51">
        <f>E253*F253</f>
        <v>5502.75</v>
      </c>
      <c r="H253" s="36">
        <v>0</v>
      </c>
      <c r="I253" s="156"/>
      <c r="J253" s="156">
        <v>0</v>
      </c>
      <c r="K253" s="156">
        <v>0</v>
      </c>
      <c r="L253" s="156">
        <v>0</v>
      </c>
      <c r="M253" s="36">
        <f>G253+H253+I253+J253+K253+L253</f>
        <v>5502.75</v>
      </c>
      <c r="N253" s="38">
        <v>628.20000000000005</v>
      </c>
      <c r="O253" s="38">
        <f>G253*1.1875%</f>
        <v>65.345156250000002</v>
      </c>
      <c r="P253" s="38">
        <v>0</v>
      </c>
      <c r="Q253" s="38">
        <v>0</v>
      </c>
      <c r="R253" s="176">
        <f>G253*1%</f>
        <v>55.027500000000003</v>
      </c>
      <c r="S253" s="38">
        <v>0</v>
      </c>
      <c r="T253" s="38">
        <f>N253+O253+P253+Q253+R253+S253</f>
        <v>748.57265625000002</v>
      </c>
      <c r="U253" s="36">
        <f>M253-T253</f>
        <v>4754.1773437499996</v>
      </c>
      <c r="V253" s="36">
        <v>0</v>
      </c>
      <c r="W253" s="318">
        <f>U253-V253</f>
        <v>4754.1773437499996</v>
      </c>
      <c r="X253" s="35"/>
    </row>
    <row r="254" spans="1:24" s="5" customFormat="1" ht="65.25" customHeight="1" x14ac:dyDescent="0.5">
      <c r="A254" s="58" t="s">
        <v>270</v>
      </c>
      <c r="B254" s="50"/>
      <c r="C254" s="50"/>
      <c r="D254" s="50"/>
      <c r="E254" s="199"/>
      <c r="F254" s="48"/>
      <c r="G254" s="55"/>
      <c r="H254" s="47"/>
      <c r="I254" s="149"/>
      <c r="J254" s="149"/>
      <c r="K254" s="149"/>
      <c r="L254" s="149"/>
      <c r="M254" s="47"/>
      <c r="N254" s="44"/>
      <c r="O254" s="44"/>
      <c r="P254" s="44"/>
      <c r="Q254" s="44"/>
      <c r="R254" s="174"/>
      <c r="S254" s="44"/>
      <c r="T254" s="44"/>
      <c r="U254" s="47"/>
      <c r="V254" s="47"/>
      <c r="W254" s="209"/>
      <c r="X254" s="27"/>
    </row>
    <row r="255" spans="1:24" s="5" customFormat="1" ht="65.25" hidden="1" customHeight="1" x14ac:dyDescent="0.5">
      <c r="A255" s="59"/>
      <c r="B255" s="42"/>
      <c r="C255" s="42">
        <v>1100</v>
      </c>
      <c r="D255" s="42">
        <v>1000</v>
      </c>
      <c r="E255" s="172">
        <v>0</v>
      </c>
      <c r="F255" s="40">
        <v>0</v>
      </c>
      <c r="G255" s="51">
        <f>E255*F255</f>
        <v>0</v>
      </c>
      <c r="H255" s="36">
        <v>0</v>
      </c>
      <c r="I255" s="156">
        <v>0</v>
      </c>
      <c r="J255" s="156">
        <v>0</v>
      </c>
      <c r="K255" s="156">
        <v>0</v>
      </c>
      <c r="L255" s="156">
        <v>0</v>
      </c>
      <c r="M255" s="36">
        <f>G255+H255+I255+J255+K255+L255</f>
        <v>0</v>
      </c>
      <c r="N255" s="38">
        <v>0</v>
      </c>
      <c r="O255" s="215">
        <f>G255*1.187%</f>
        <v>0</v>
      </c>
      <c r="P255" s="38">
        <v>0</v>
      </c>
      <c r="Q255" s="38">
        <v>0</v>
      </c>
      <c r="R255" s="38">
        <f>G255*1%</f>
        <v>0</v>
      </c>
      <c r="S255" s="38">
        <v>0</v>
      </c>
      <c r="T255" s="38">
        <f>N255+O255+P255+Q255+R255+S255</f>
        <v>0</v>
      </c>
      <c r="U255" s="36">
        <f>M255-T255</f>
        <v>0</v>
      </c>
      <c r="V255" s="36">
        <v>0</v>
      </c>
      <c r="W255" s="318">
        <f>U255-V255</f>
        <v>0</v>
      </c>
      <c r="X255" s="35"/>
    </row>
    <row r="256" spans="1:24" s="5" customFormat="1" ht="65.25" hidden="1" customHeight="1" x14ac:dyDescent="0.5">
      <c r="A256" s="221"/>
      <c r="B256" s="50"/>
      <c r="C256" s="50"/>
      <c r="D256" s="50"/>
      <c r="E256" s="199"/>
      <c r="F256" s="48"/>
      <c r="G256" s="55"/>
      <c r="H256" s="47"/>
      <c r="I256" s="149"/>
      <c r="J256" s="149"/>
      <c r="K256" s="149"/>
      <c r="L256" s="149"/>
      <c r="M256" s="47"/>
      <c r="N256" s="44"/>
      <c r="O256" s="210"/>
      <c r="P256" s="44"/>
      <c r="Q256" s="44"/>
      <c r="R256" s="44"/>
      <c r="S256" s="44"/>
      <c r="T256" s="44"/>
      <c r="U256" s="47"/>
      <c r="V256" s="47"/>
      <c r="W256" s="209"/>
      <c r="X256" s="27"/>
    </row>
    <row r="257" spans="1:24" s="5" customFormat="1" ht="65.25" customHeight="1" x14ac:dyDescent="0.5">
      <c r="A257" s="59" t="s">
        <v>269</v>
      </c>
      <c r="B257" s="42"/>
      <c r="C257" s="42">
        <v>1100</v>
      </c>
      <c r="D257" s="42">
        <v>1000</v>
      </c>
      <c r="E257" s="172">
        <v>270.39999999999998</v>
      </c>
      <c r="F257" s="40">
        <v>15</v>
      </c>
      <c r="G257" s="51">
        <f>E257*F257</f>
        <v>4055.9999999999995</v>
      </c>
      <c r="H257" s="36">
        <v>0</v>
      </c>
      <c r="I257" s="156"/>
      <c r="J257" s="156">
        <v>0</v>
      </c>
      <c r="K257" s="156">
        <v>0</v>
      </c>
      <c r="L257" s="156">
        <v>0</v>
      </c>
      <c r="M257" s="36">
        <f>G257+H257+I257+J257+K257+L257</f>
        <v>4055.9999999999995</v>
      </c>
      <c r="N257" s="38">
        <v>358.05</v>
      </c>
      <c r="O257" s="215"/>
      <c r="P257" s="38">
        <v>0</v>
      </c>
      <c r="Q257" s="38">
        <v>0</v>
      </c>
      <c r="R257" s="38">
        <v>0</v>
      </c>
      <c r="S257" s="38">
        <v>0</v>
      </c>
      <c r="T257" s="38">
        <f>N257+O257+P257+Q257+R257+S257</f>
        <v>358.05</v>
      </c>
      <c r="U257" s="36">
        <f>M257-T257</f>
        <v>3697.9499999999994</v>
      </c>
      <c r="V257" s="36">
        <v>0</v>
      </c>
      <c r="W257" s="318">
        <f>U257-V257</f>
        <v>3697.9499999999994</v>
      </c>
      <c r="X257" s="35"/>
    </row>
    <row r="258" spans="1:24" s="5" customFormat="1" ht="65.25" customHeight="1" x14ac:dyDescent="0.5">
      <c r="A258" s="171" t="s">
        <v>268</v>
      </c>
      <c r="B258" s="160"/>
      <c r="C258" s="50"/>
      <c r="D258" s="50"/>
      <c r="E258" s="199"/>
      <c r="F258" s="48"/>
      <c r="G258" s="55"/>
      <c r="H258" s="47"/>
      <c r="I258" s="149"/>
      <c r="J258" s="149"/>
      <c r="K258" s="149"/>
      <c r="L258" s="149"/>
      <c r="M258" s="47"/>
      <c r="N258" s="44"/>
      <c r="O258" s="210"/>
      <c r="P258" s="44"/>
      <c r="Q258" s="44"/>
      <c r="R258" s="44"/>
      <c r="S258" s="44"/>
      <c r="T258" s="44"/>
      <c r="U258" s="47"/>
      <c r="V258" s="47"/>
      <c r="W258" s="209"/>
      <c r="X258" s="154"/>
    </row>
    <row r="259" spans="1:24" s="5" customFormat="1" ht="65.25" customHeight="1" x14ac:dyDescent="0.5">
      <c r="A259" s="169"/>
      <c r="B259" s="148" t="s">
        <v>70</v>
      </c>
      <c r="C259" s="143"/>
      <c r="D259" s="143"/>
      <c r="E259" s="168"/>
      <c r="F259" s="146"/>
      <c r="G259" s="144">
        <f>SUM(G253:G258)</f>
        <v>9558.75</v>
      </c>
      <c r="H259" s="144">
        <f>SUM(H253:H258)</f>
        <v>0</v>
      </c>
      <c r="I259" s="144">
        <f>SUM(I253:I258)</f>
        <v>0</v>
      </c>
      <c r="J259" s="144">
        <f>SUM(J253:J258)</f>
        <v>0</v>
      </c>
      <c r="K259" s="144">
        <f>SUM(K253:K258)</f>
        <v>0</v>
      </c>
      <c r="L259" s="144">
        <f>SUM(L253:L258)</f>
        <v>0</v>
      </c>
      <c r="M259" s="144">
        <f>SUM(M253:M258)</f>
        <v>9558.75</v>
      </c>
      <c r="N259" s="145">
        <f>SUM(N253:N258)</f>
        <v>986.25</v>
      </c>
      <c r="O259" s="145">
        <f>SUM(O253:O258)</f>
        <v>65.345156250000002</v>
      </c>
      <c r="P259" s="145">
        <f>SUM(P253:P258)</f>
        <v>0</v>
      </c>
      <c r="Q259" s="145">
        <f>SUM(Q253:Q258)</f>
        <v>0</v>
      </c>
      <c r="R259" s="145">
        <f>SUM(R253:R258)</f>
        <v>55.027500000000003</v>
      </c>
      <c r="S259" s="145">
        <f>SUM(S253:S258)</f>
        <v>0</v>
      </c>
      <c r="T259" s="145">
        <f>SUM(T253:T258)</f>
        <v>1106.6226562500001</v>
      </c>
      <c r="U259" s="144">
        <f>SUM(U253:U258)</f>
        <v>8452.1273437499985</v>
      </c>
      <c r="V259" s="144">
        <f>SUM(V253:V258)</f>
        <v>0</v>
      </c>
      <c r="W259" s="144">
        <f>SUM(W253:W258)</f>
        <v>8452.1273437499985</v>
      </c>
      <c r="X259" s="143"/>
    </row>
    <row r="260" spans="1:24" s="5" customFormat="1" ht="65.25" customHeight="1" x14ac:dyDescent="0.5">
      <c r="A260" s="14"/>
      <c r="B260" s="18"/>
      <c r="C260" s="8"/>
      <c r="D260" s="8"/>
      <c r="E260" s="167"/>
      <c r="F260" s="16"/>
      <c r="G260" s="15"/>
      <c r="H260" s="15"/>
      <c r="I260" s="15"/>
      <c r="J260" s="15"/>
      <c r="K260" s="15"/>
      <c r="L260" s="15"/>
      <c r="M260" s="15"/>
      <c r="N260" s="166"/>
      <c r="O260" s="166"/>
      <c r="P260" s="166"/>
      <c r="Q260" s="166"/>
      <c r="R260" s="166"/>
      <c r="S260" s="166"/>
      <c r="T260" s="166"/>
      <c r="U260" s="15"/>
      <c r="V260" s="15"/>
      <c r="W260" s="15"/>
      <c r="X260" s="8"/>
    </row>
    <row r="261" spans="1:24" s="5" customFormat="1" ht="65.25" customHeight="1" x14ac:dyDescent="0.45">
      <c r="A261" s="65" t="s">
        <v>267</v>
      </c>
      <c r="B261" s="60"/>
      <c r="C261" s="60"/>
      <c r="D261" s="60"/>
      <c r="E261" s="164"/>
      <c r="F261" s="63"/>
      <c r="G261" s="62"/>
      <c r="H261" s="61"/>
      <c r="I261" s="61"/>
      <c r="J261" s="61"/>
      <c r="K261" s="61"/>
      <c r="L261" s="61"/>
      <c r="M261" s="61"/>
      <c r="N261" s="163"/>
      <c r="O261" s="163"/>
      <c r="P261" s="163"/>
      <c r="Q261" s="163"/>
      <c r="R261" s="163"/>
      <c r="S261" s="163"/>
      <c r="T261" s="163"/>
      <c r="U261" s="61"/>
      <c r="V261" s="61"/>
      <c r="W261" s="61"/>
      <c r="X261" s="60"/>
    </row>
    <row r="262" spans="1:24" s="7" customFormat="1" ht="65.25" customHeight="1" x14ac:dyDescent="0.5">
      <c r="A262" s="232" t="s">
        <v>266</v>
      </c>
      <c r="B262" s="173"/>
      <c r="C262" s="173">
        <v>1100</v>
      </c>
      <c r="D262" s="173">
        <v>1000</v>
      </c>
      <c r="E262" s="172">
        <v>334.64</v>
      </c>
      <c r="F262" s="218">
        <v>15</v>
      </c>
      <c r="G262" s="41">
        <f>E262*F262</f>
        <v>5019.5999999999995</v>
      </c>
      <c r="H262" s="318">
        <v>0</v>
      </c>
      <c r="I262" s="225">
        <v>0</v>
      </c>
      <c r="J262" s="225">
        <v>0</v>
      </c>
      <c r="K262" s="225">
        <v>0</v>
      </c>
      <c r="L262" s="225">
        <v>0</v>
      </c>
      <c r="M262" s="318">
        <f>G262+H262+I262+J262+K262+L262</f>
        <v>5019.5999999999995</v>
      </c>
      <c r="N262" s="215">
        <v>527.02</v>
      </c>
      <c r="O262" s="215">
        <v>0</v>
      </c>
      <c r="P262" s="215">
        <v>0</v>
      </c>
      <c r="Q262" s="215">
        <v>0</v>
      </c>
      <c r="R262" s="215">
        <v>0</v>
      </c>
      <c r="S262" s="215">
        <v>0</v>
      </c>
      <c r="T262" s="215">
        <f>N262+O262+P262+Q262+R262+S262</f>
        <v>527.02</v>
      </c>
      <c r="U262" s="318">
        <f>M262-T262</f>
        <v>4492.58</v>
      </c>
      <c r="V262" s="36">
        <v>150</v>
      </c>
      <c r="W262" s="318">
        <f>U262-V262</f>
        <v>4342.58</v>
      </c>
      <c r="X262" s="320"/>
    </row>
    <row r="263" spans="1:24" s="7" customFormat="1" ht="65.25" customHeight="1" x14ac:dyDescent="0.5">
      <c r="A263" s="319" t="s">
        <v>265</v>
      </c>
      <c r="B263" s="152"/>
      <c r="C263" s="152"/>
      <c r="D263" s="152"/>
      <c r="E263" s="199"/>
      <c r="F263" s="212"/>
      <c r="G263" s="57"/>
      <c r="H263" s="209"/>
      <c r="I263" s="211"/>
      <c r="J263" s="211"/>
      <c r="K263" s="211"/>
      <c r="L263" s="211"/>
      <c r="M263" s="209"/>
      <c r="N263" s="210"/>
      <c r="O263" s="210"/>
      <c r="P263" s="210"/>
      <c r="Q263" s="210"/>
      <c r="R263" s="210"/>
      <c r="S263" s="210"/>
      <c r="T263" s="210"/>
      <c r="U263" s="209"/>
      <c r="V263" s="47"/>
      <c r="W263" s="209"/>
      <c r="X263" s="208"/>
    </row>
    <row r="264" spans="1:24" s="5" customFormat="1" ht="65.25" customHeight="1" x14ac:dyDescent="0.5">
      <c r="A264" s="258" t="s">
        <v>264</v>
      </c>
      <c r="B264" s="42"/>
      <c r="C264" s="42">
        <v>1100</v>
      </c>
      <c r="D264" s="42">
        <v>1000</v>
      </c>
      <c r="E264" s="172">
        <v>199.8</v>
      </c>
      <c r="F264" s="40">
        <v>15</v>
      </c>
      <c r="G264" s="41">
        <f>E264*F264</f>
        <v>2997</v>
      </c>
      <c r="H264" s="36">
        <v>0</v>
      </c>
      <c r="I264" s="156">
        <v>0</v>
      </c>
      <c r="J264" s="156">
        <v>0</v>
      </c>
      <c r="K264" s="156">
        <v>0</v>
      </c>
      <c r="L264" s="156">
        <v>0</v>
      </c>
      <c r="M264" s="318">
        <f>G264+H264+I264+J264+K264+L264</f>
        <v>2997</v>
      </c>
      <c r="N264" s="38">
        <v>76.61</v>
      </c>
      <c r="O264" s="38">
        <f>G264*1.1875%</f>
        <v>35.589374999999997</v>
      </c>
      <c r="P264" s="38">
        <v>0</v>
      </c>
      <c r="Q264" s="38">
        <v>0</v>
      </c>
      <c r="R264" s="176">
        <f>G264*1%</f>
        <v>29.97</v>
      </c>
      <c r="S264" s="38">
        <f>H264*1%</f>
        <v>0</v>
      </c>
      <c r="T264" s="215">
        <f>N264+O264+P264+Q264+R264+S264</f>
        <v>142.169375</v>
      </c>
      <c r="U264" s="318">
        <f>M264-T264</f>
        <v>2854.8306250000001</v>
      </c>
      <c r="V264" s="36">
        <v>190</v>
      </c>
      <c r="W264" s="318">
        <f>U264-V264</f>
        <v>2664.8306250000001</v>
      </c>
      <c r="X264" s="35"/>
    </row>
    <row r="265" spans="1:24" s="5" customFormat="1" ht="65.25" customHeight="1" x14ac:dyDescent="0.5">
      <c r="A265" s="58" t="s">
        <v>263</v>
      </c>
      <c r="B265" s="50"/>
      <c r="C265" s="50"/>
      <c r="D265" s="50"/>
      <c r="E265" s="199"/>
      <c r="F265" s="48"/>
      <c r="G265" s="57"/>
      <c r="H265" s="47"/>
      <c r="I265" s="149"/>
      <c r="J265" s="149"/>
      <c r="K265" s="149"/>
      <c r="L265" s="149"/>
      <c r="M265" s="209"/>
      <c r="N265" s="44"/>
      <c r="O265" s="44"/>
      <c r="P265" s="44"/>
      <c r="Q265" s="44"/>
      <c r="R265" s="174"/>
      <c r="S265" s="44"/>
      <c r="T265" s="210"/>
      <c r="U265" s="209"/>
      <c r="V265" s="47"/>
      <c r="W265" s="209"/>
      <c r="X265" s="27"/>
    </row>
    <row r="266" spans="1:24" s="5" customFormat="1" ht="65.25" customHeight="1" x14ac:dyDescent="0.5">
      <c r="A266" s="258" t="s">
        <v>262</v>
      </c>
      <c r="B266" s="42"/>
      <c r="C266" s="42">
        <v>1100</v>
      </c>
      <c r="D266" s="42">
        <v>1000</v>
      </c>
      <c r="E266" s="172">
        <v>0</v>
      </c>
      <c r="F266" s="40">
        <v>0</v>
      </c>
      <c r="G266" s="41">
        <f>E266*F266</f>
        <v>0</v>
      </c>
      <c r="H266" s="36">
        <v>0</v>
      </c>
      <c r="I266" s="156">
        <v>0</v>
      </c>
      <c r="J266" s="156">
        <v>0</v>
      </c>
      <c r="K266" s="156">
        <v>0</v>
      </c>
      <c r="L266" s="156">
        <v>0</v>
      </c>
      <c r="M266" s="318">
        <f>G266+H266+I266+J266+K266+L266</f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215">
        <f>N266+O266+P266+Q266+R266+S266</f>
        <v>0</v>
      </c>
      <c r="U266" s="318">
        <f>M266-T266</f>
        <v>0</v>
      </c>
      <c r="V266" s="36">
        <f>G266*2%</f>
        <v>0</v>
      </c>
      <c r="W266" s="318">
        <f>U266-V266</f>
        <v>0</v>
      </c>
      <c r="X266" s="35"/>
    </row>
    <row r="267" spans="1:24" s="5" customFormat="1" ht="65.25" customHeight="1" x14ac:dyDescent="0.5">
      <c r="A267" s="153"/>
      <c r="B267" s="50"/>
      <c r="C267" s="50"/>
      <c r="D267" s="50"/>
      <c r="E267" s="199"/>
      <c r="F267" s="48"/>
      <c r="G267" s="57"/>
      <c r="H267" s="47"/>
      <c r="I267" s="149"/>
      <c r="J267" s="149"/>
      <c r="K267" s="149"/>
      <c r="L267" s="149"/>
      <c r="M267" s="209"/>
      <c r="N267" s="44"/>
      <c r="O267" s="44"/>
      <c r="P267" s="44"/>
      <c r="Q267" s="44"/>
      <c r="R267" s="44"/>
      <c r="S267" s="44"/>
      <c r="T267" s="210"/>
      <c r="U267" s="209"/>
      <c r="V267" s="47"/>
      <c r="W267" s="209"/>
      <c r="X267" s="27"/>
    </row>
    <row r="268" spans="1:24" s="5" customFormat="1" ht="65.25" customHeight="1" thickBot="1" x14ac:dyDescent="0.55000000000000004">
      <c r="A268" s="169"/>
      <c r="B268" s="148" t="s">
        <v>70</v>
      </c>
      <c r="C268" s="143"/>
      <c r="D268" s="143"/>
      <c r="E268" s="147"/>
      <c r="F268" s="146"/>
      <c r="G268" s="144">
        <f>SUM(G262:G267)</f>
        <v>8016.5999999999995</v>
      </c>
      <c r="H268" s="144">
        <f>SUM(H262:H267)</f>
        <v>0</v>
      </c>
      <c r="I268" s="144">
        <f>SUM(I262:I267)</f>
        <v>0</v>
      </c>
      <c r="J268" s="144">
        <f>SUM(J262:J267)</f>
        <v>0</v>
      </c>
      <c r="K268" s="144">
        <f>SUM(K262:K267)</f>
        <v>0</v>
      </c>
      <c r="L268" s="144">
        <f>SUM(L262:L267)</f>
        <v>0</v>
      </c>
      <c r="M268" s="144">
        <f>SUM(M262:M267)</f>
        <v>8016.5999999999995</v>
      </c>
      <c r="N268" s="145">
        <f>SUM(N262:N267)</f>
        <v>603.63</v>
      </c>
      <c r="O268" s="145">
        <f>SUM(O262:O267)</f>
        <v>35.589374999999997</v>
      </c>
      <c r="P268" s="145">
        <f>SUM(P262:P267)</f>
        <v>0</v>
      </c>
      <c r="Q268" s="145">
        <f>SUM(Q262:Q267)</f>
        <v>0</v>
      </c>
      <c r="R268" s="145">
        <f>SUM(R262:R267)</f>
        <v>29.97</v>
      </c>
      <c r="S268" s="145">
        <f>SUM(S262:S267)</f>
        <v>0</v>
      </c>
      <c r="T268" s="145">
        <f>SUM(T262:T267)</f>
        <v>669.18937499999993</v>
      </c>
      <c r="U268" s="144">
        <f>SUM(U262:U267)</f>
        <v>7347.4106250000004</v>
      </c>
      <c r="V268" s="144">
        <f>SUM(V262:V267)</f>
        <v>340</v>
      </c>
      <c r="W268" s="144">
        <f>SUM(W262:W267)</f>
        <v>7007.4106250000004</v>
      </c>
      <c r="X268" s="143"/>
    </row>
    <row r="269" spans="1:24" s="8" customFormat="1" ht="65.25" customHeight="1" thickBot="1" x14ac:dyDescent="0.55000000000000004">
      <c r="A269" s="105" t="s">
        <v>54</v>
      </c>
      <c r="B269" s="89" t="s">
        <v>53</v>
      </c>
      <c r="C269" s="104" t="s">
        <v>52</v>
      </c>
      <c r="D269" s="103"/>
      <c r="E269" s="103"/>
      <c r="F269" s="103"/>
      <c r="G269" s="103"/>
      <c r="H269" s="103"/>
      <c r="I269" s="103"/>
      <c r="J269" s="103"/>
      <c r="K269" s="103"/>
      <c r="L269" s="103"/>
      <c r="M269" s="102"/>
      <c r="N269" s="104" t="s">
        <v>51</v>
      </c>
      <c r="O269" s="103"/>
      <c r="P269" s="103"/>
      <c r="Q269" s="103"/>
      <c r="R269" s="103"/>
      <c r="S269" s="103"/>
      <c r="T269" s="102"/>
      <c r="U269" s="101"/>
      <c r="V269" s="100"/>
      <c r="W269" s="99"/>
      <c r="X269" s="66" t="s">
        <v>50</v>
      </c>
    </row>
    <row r="270" spans="1:24" s="8" customFormat="1" ht="65.25" customHeight="1" x14ac:dyDescent="0.45">
      <c r="A270" s="98"/>
      <c r="B270" s="97"/>
      <c r="C270" s="96" t="s">
        <v>49</v>
      </c>
      <c r="D270" s="96" t="s">
        <v>48</v>
      </c>
      <c r="E270" s="95" t="s">
        <v>26</v>
      </c>
      <c r="F270" s="94" t="s">
        <v>47</v>
      </c>
      <c r="G270" s="93" t="s">
        <v>46</v>
      </c>
      <c r="H270" s="92" t="s">
        <v>45</v>
      </c>
      <c r="I270" s="90" t="s">
        <v>44</v>
      </c>
      <c r="J270" s="91" t="s">
        <v>25</v>
      </c>
      <c r="K270" s="90" t="s">
        <v>43</v>
      </c>
      <c r="L270" s="90" t="s">
        <v>93</v>
      </c>
      <c r="M270" s="89" t="s">
        <v>35</v>
      </c>
      <c r="N270" s="86" t="s">
        <v>41</v>
      </c>
      <c r="O270" s="88" t="s">
        <v>40</v>
      </c>
      <c r="P270" s="87" t="s">
        <v>39</v>
      </c>
      <c r="Q270" s="86" t="s">
        <v>38</v>
      </c>
      <c r="R270" s="86" t="s">
        <v>37</v>
      </c>
      <c r="S270" s="86" t="s">
        <v>36</v>
      </c>
      <c r="T270" s="85" t="s">
        <v>35</v>
      </c>
      <c r="U270" s="83" t="s">
        <v>35</v>
      </c>
      <c r="V270" s="84" t="s">
        <v>34</v>
      </c>
      <c r="W270" s="83" t="s">
        <v>33</v>
      </c>
      <c r="X270" s="66"/>
    </row>
    <row r="271" spans="1:24" s="8" customFormat="1" ht="65.25" customHeight="1" thickBot="1" x14ac:dyDescent="0.5">
      <c r="A271" s="82" t="s">
        <v>32</v>
      </c>
      <c r="B271" s="73"/>
      <c r="C271" s="81"/>
      <c r="D271" s="81"/>
      <c r="E271" s="80" t="s">
        <v>31</v>
      </c>
      <c r="F271" s="79" t="s">
        <v>30</v>
      </c>
      <c r="G271" s="78"/>
      <c r="H271" s="77"/>
      <c r="I271" s="74" t="s">
        <v>29</v>
      </c>
      <c r="J271" s="76" t="s">
        <v>28</v>
      </c>
      <c r="K271" s="75" t="s">
        <v>92</v>
      </c>
      <c r="L271" s="74" t="s">
        <v>91</v>
      </c>
      <c r="M271" s="73"/>
      <c r="N271" s="189">
        <v>1</v>
      </c>
      <c r="O271" s="72"/>
      <c r="P271" s="71" t="s">
        <v>25</v>
      </c>
      <c r="Q271" s="70" t="s">
        <v>24</v>
      </c>
      <c r="R271" s="70" t="s">
        <v>23</v>
      </c>
      <c r="S271" s="70" t="s">
        <v>22</v>
      </c>
      <c r="T271" s="69"/>
      <c r="U271" s="67" t="s">
        <v>21</v>
      </c>
      <c r="V271" s="188" t="s">
        <v>90</v>
      </c>
      <c r="W271" s="67" t="s">
        <v>19</v>
      </c>
      <c r="X271" s="66"/>
    </row>
    <row r="272" spans="1:24" s="5" customFormat="1" ht="65.25" customHeight="1" x14ac:dyDescent="0.5">
      <c r="A272" s="316" t="s">
        <v>261</v>
      </c>
      <c r="B272" s="18"/>
      <c r="C272" s="8"/>
      <c r="D272" s="8"/>
      <c r="E272" s="17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8"/>
    </row>
    <row r="273" spans="1:24" s="5" customFormat="1" ht="65.25" customHeight="1" x14ac:dyDescent="0.5">
      <c r="A273" s="59" t="s">
        <v>260</v>
      </c>
      <c r="B273" s="42"/>
      <c r="C273" s="42">
        <v>1100</v>
      </c>
      <c r="D273" s="42">
        <v>1000</v>
      </c>
      <c r="E273" s="172">
        <v>350.78</v>
      </c>
      <c r="F273" s="40">
        <v>15</v>
      </c>
      <c r="G273" s="51">
        <f>E273*F273</f>
        <v>5261.7</v>
      </c>
      <c r="H273" s="36">
        <v>0</v>
      </c>
      <c r="I273" s="156"/>
      <c r="J273" s="156">
        <v>0</v>
      </c>
      <c r="K273" s="156">
        <v>0</v>
      </c>
      <c r="L273" s="156">
        <v>0</v>
      </c>
      <c r="M273" s="36">
        <f>G273+H273+I273+J273+K273+L273</f>
        <v>5261.7</v>
      </c>
      <c r="N273" s="176">
        <v>576.71</v>
      </c>
      <c r="O273" s="38">
        <f>G273*1.1875%</f>
        <v>62.482687499999997</v>
      </c>
      <c r="P273" s="38">
        <v>0</v>
      </c>
      <c r="Q273" s="38">
        <v>0</v>
      </c>
      <c r="R273" s="38">
        <f>G273*1%</f>
        <v>52.616999999999997</v>
      </c>
      <c r="S273" s="38">
        <v>0</v>
      </c>
      <c r="T273" s="38">
        <f>N273+O273+P273+Q273+R273+S273</f>
        <v>691.8096875</v>
      </c>
      <c r="U273" s="38">
        <f>M273-T273</f>
        <v>4569.8903124999997</v>
      </c>
      <c r="V273" s="36">
        <v>0</v>
      </c>
      <c r="W273" s="318">
        <f>U273-V273</f>
        <v>4569.8903124999997</v>
      </c>
      <c r="X273" s="35"/>
    </row>
    <row r="274" spans="1:24" s="5" customFormat="1" ht="65.25" customHeight="1" x14ac:dyDescent="0.5">
      <c r="A274" s="220" t="s">
        <v>259</v>
      </c>
      <c r="B274" s="50"/>
      <c r="C274" s="50"/>
      <c r="D274" s="50"/>
      <c r="E274" s="199"/>
      <c r="F274" s="48"/>
      <c r="G274" s="55"/>
      <c r="H274" s="47"/>
      <c r="I274" s="149"/>
      <c r="J274" s="149"/>
      <c r="K274" s="149"/>
      <c r="L274" s="149"/>
      <c r="M274" s="47"/>
      <c r="N274" s="174"/>
      <c r="O274" s="44"/>
      <c r="P274" s="44"/>
      <c r="Q274" s="44"/>
      <c r="R274" s="44"/>
      <c r="S274" s="44"/>
      <c r="T274" s="44"/>
      <c r="U274" s="44"/>
      <c r="V274" s="47"/>
      <c r="W274" s="209"/>
      <c r="X274" s="27"/>
    </row>
    <row r="275" spans="1:24" s="5" customFormat="1" ht="65.25" customHeight="1" x14ac:dyDescent="0.5">
      <c r="A275" s="169"/>
      <c r="B275" s="148" t="s">
        <v>70</v>
      </c>
      <c r="C275" s="143"/>
      <c r="D275" s="143"/>
      <c r="E275" s="168"/>
      <c r="F275" s="146"/>
      <c r="G275" s="144">
        <f>SUM(G273)</f>
        <v>5261.7</v>
      </c>
      <c r="H275" s="144">
        <f>SUM(H273)</f>
        <v>0</v>
      </c>
      <c r="I275" s="144">
        <f>SUM(I273)</f>
        <v>0</v>
      </c>
      <c r="J275" s="144">
        <f>SUM(J273)</f>
        <v>0</v>
      </c>
      <c r="K275" s="144">
        <f>SUM(K273)</f>
        <v>0</v>
      </c>
      <c r="L275" s="144">
        <f>SUM(L273)</f>
        <v>0</v>
      </c>
      <c r="M275" s="144">
        <f>SUM(M273)</f>
        <v>5261.7</v>
      </c>
      <c r="N275" s="145">
        <f>SUM(N273)</f>
        <v>576.71</v>
      </c>
      <c r="O275" s="145">
        <f>SUM(O273)</f>
        <v>62.482687499999997</v>
      </c>
      <c r="P275" s="145">
        <f>SUM(P273)</f>
        <v>0</v>
      </c>
      <c r="Q275" s="145">
        <f>SUM(Q273)</f>
        <v>0</v>
      </c>
      <c r="R275" s="145">
        <f>SUM(R273)</f>
        <v>52.616999999999997</v>
      </c>
      <c r="S275" s="145">
        <f>SUM(S273)</f>
        <v>0</v>
      </c>
      <c r="T275" s="145">
        <f>SUM(T273)</f>
        <v>691.8096875</v>
      </c>
      <c r="U275" s="145">
        <f>SUM(U273)</f>
        <v>4569.8903124999997</v>
      </c>
      <c r="V275" s="144">
        <f>SUM(V273)</f>
        <v>0</v>
      </c>
      <c r="W275" s="144">
        <f>SUM(W273)</f>
        <v>4569.8903124999997</v>
      </c>
      <c r="X275" s="143"/>
    </row>
    <row r="276" spans="1:24" s="5" customFormat="1" ht="65.25" customHeight="1" x14ac:dyDescent="0.45">
      <c r="A276" s="65" t="s">
        <v>258</v>
      </c>
      <c r="B276" s="165"/>
      <c r="C276" s="60"/>
      <c r="D276" s="60"/>
      <c r="E276" s="164"/>
      <c r="F276" s="63"/>
      <c r="G276" s="62"/>
      <c r="H276" s="61"/>
      <c r="I276" s="61"/>
      <c r="J276" s="61"/>
      <c r="K276" s="61"/>
      <c r="L276" s="61"/>
      <c r="M276" s="61"/>
      <c r="N276" s="163"/>
      <c r="O276" s="163"/>
      <c r="P276" s="163"/>
      <c r="Q276" s="163"/>
      <c r="R276" s="163"/>
      <c r="S276" s="163"/>
      <c r="T276" s="163"/>
      <c r="U276" s="163"/>
      <c r="V276" s="61"/>
      <c r="W276" s="61"/>
      <c r="X276" s="60"/>
    </row>
    <row r="277" spans="1:24" s="5" customFormat="1" ht="65.25" hidden="1" customHeight="1" x14ac:dyDescent="0.5">
      <c r="A277" s="185" t="s">
        <v>257</v>
      </c>
      <c r="B277" s="42"/>
      <c r="C277" s="42">
        <v>1100</v>
      </c>
      <c r="D277" s="42">
        <v>1000</v>
      </c>
      <c r="E277" s="172">
        <v>0</v>
      </c>
      <c r="F277" s="40">
        <v>0</v>
      </c>
      <c r="G277" s="51">
        <f>E277*F277</f>
        <v>0</v>
      </c>
      <c r="H277" s="36">
        <v>0</v>
      </c>
      <c r="I277" s="156">
        <v>0</v>
      </c>
      <c r="J277" s="156">
        <v>0</v>
      </c>
      <c r="K277" s="156">
        <v>0</v>
      </c>
      <c r="L277" s="156">
        <v>0</v>
      </c>
      <c r="M277" s="36">
        <f>G277+H277+I277+J277+K277+L277</f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f>N277+O277+P277+Q277+R277+S277</f>
        <v>0</v>
      </c>
      <c r="U277" s="38">
        <f>M277-T277</f>
        <v>0</v>
      </c>
      <c r="V277" s="36">
        <f>G277*4%</f>
        <v>0</v>
      </c>
      <c r="W277" s="36">
        <f>U277-V277</f>
        <v>0</v>
      </c>
      <c r="X277" s="35"/>
    </row>
    <row r="278" spans="1:24" s="5" customFormat="1" ht="65.25" hidden="1" customHeight="1" x14ac:dyDescent="0.5">
      <c r="A278" s="221"/>
      <c r="B278" s="50"/>
      <c r="C278" s="50"/>
      <c r="D278" s="50"/>
      <c r="E278" s="199"/>
      <c r="F278" s="48"/>
      <c r="G278" s="55"/>
      <c r="H278" s="47"/>
      <c r="I278" s="149"/>
      <c r="J278" s="149"/>
      <c r="K278" s="149"/>
      <c r="L278" s="149"/>
      <c r="M278" s="47"/>
      <c r="N278" s="44"/>
      <c r="O278" s="44"/>
      <c r="P278" s="44"/>
      <c r="Q278" s="44"/>
      <c r="R278" s="44"/>
      <c r="S278" s="44"/>
      <c r="T278" s="44"/>
      <c r="U278" s="44"/>
      <c r="V278" s="47"/>
      <c r="W278" s="47"/>
      <c r="X278" s="27"/>
    </row>
    <row r="279" spans="1:24" s="5" customFormat="1" ht="65.25" hidden="1" customHeight="1" x14ac:dyDescent="0.5">
      <c r="A279" s="162" t="s">
        <v>256</v>
      </c>
      <c r="B279" s="42"/>
      <c r="C279" s="42"/>
      <c r="D279" s="42"/>
      <c r="E279" s="172">
        <v>0</v>
      </c>
      <c r="F279" s="40">
        <v>0</v>
      </c>
      <c r="G279" s="51">
        <f>E279*F279</f>
        <v>0</v>
      </c>
      <c r="H279" s="36">
        <v>0</v>
      </c>
      <c r="I279" s="156">
        <v>0</v>
      </c>
      <c r="J279" s="156">
        <v>0</v>
      </c>
      <c r="K279" s="156">
        <v>0</v>
      </c>
      <c r="L279" s="156">
        <v>0</v>
      </c>
      <c r="M279" s="36">
        <f>G279+H279+I279+J279+K279+L279</f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f>N279+O279+P279+Q279+R279+S279</f>
        <v>0</v>
      </c>
      <c r="U279" s="38">
        <f>M279-T279</f>
        <v>0</v>
      </c>
      <c r="V279" s="36">
        <v>0</v>
      </c>
      <c r="W279" s="36">
        <f>U279-V279</f>
        <v>0</v>
      </c>
      <c r="X279" s="35"/>
    </row>
    <row r="280" spans="1:24" s="5" customFormat="1" ht="65.25" hidden="1" customHeight="1" x14ac:dyDescent="0.5">
      <c r="A280" s="203" t="s">
        <v>255</v>
      </c>
      <c r="B280" s="50"/>
      <c r="C280" s="50"/>
      <c r="D280" s="50"/>
      <c r="E280" s="199"/>
      <c r="F280" s="48"/>
      <c r="G280" s="55"/>
      <c r="H280" s="47"/>
      <c r="I280" s="149"/>
      <c r="J280" s="149"/>
      <c r="K280" s="149"/>
      <c r="L280" s="149"/>
      <c r="M280" s="47"/>
      <c r="N280" s="44"/>
      <c r="O280" s="44"/>
      <c r="P280" s="44"/>
      <c r="Q280" s="44"/>
      <c r="R280" s="44"/>
      <c r="S280" s="44"/>
      <c r="T280" s="44"/>
      <c r="U280" s="44"/>
      <c r="V280" s="47"/>
      <c r="W280" s="47"/>
      <c r="X280" s="27"/>
    </row>
    <row r="281" spans="1:24" s="5" customFormat="1" ht="65.25" customHeight="1" x14ac:dyDescent="0.5">
      <c r="A281" s="258" t="s">
        <v>212</v>
      </c>
      <c r="B281" s="42"/>
      <c r="C281" s="42">
        <v>1100</v>
      </c>
      <c r="D281" s="42">
        <v>1000</v>
      </c>
      <c r="E281" s="172">
        <v>167.32</v>
      </c>
      <c r="F281" s="40">
        <v>15</v>
      </c>
      <c r="G281" s="51">
        <f>E281*F281</f>
        <v>2509.7999999999997</v>
      </c>
      <c r="H281" s="36">
        <v>0</v>
      </c>
      <c r="I281" s="156">
        <v>0</v>
      </c>
      <c r="J281" s="156">
        <v>0</v>
      </c>
      <c r="K281" s="156">
        <v>0</v>
      </c>
      <c r="L281" s="156">
        <v>0</v>
      </c>
      <c r="M281" s="36">
        <f>G281+H281+I281+J281+K281+L281</f>
        <v>2509.7999999999997</v>
      </c>
      <c r="N281" s="38">
        <v>8.68</v>
      </c>
      <c r="O281" s="38">
        <f>G281*1.1875%</f>
        <v>29.803874999999998</v>
      </c>
      <c r="P281" s="38">
        <v>0</v>
      </c>
      <c r="Q281" s="38">
        <v>0</v>
      </c>
      <c r="R281" s="176">
        <f>G281*1%</f>
        <v>25.097999999999999</v>
      </c>
      <c r="S281" s="38">
        <v>0</v>
      </c>
      <c r="T281" s="38">
        <f>N281+O281+P281+Q281+R281+S281</f>
        <v>63.581874999999997</v>
      </c>
      <c r="U281" s="38">
        <f>M281-T281</f>
        <v>2446.2181249999999</v>
      </c>
      <c r="V281" s="36">
        <v>0</v>
      </c>
      <c r="W281" s="36">
        <f>U281-V281</f>
        <v>2446.2181249999999</v>
      </c>
      <c r="X281" s="35"/>
    </row>
    <row r="282" spans="1:24" s="5" customFormat="1" ht="65.25" customHeight="1" x14ac:dyDescent="0.5">
      <c r="A282" s="53" t="s">
        <v>254</v>
      </c>
      <c r="B282" s="50"/>
      <c r="C282" s="50"/>
      <c r="D282" s="50"/>
      <c r="E282" s="199"/>
      <c r="F282" s="48"/>
      <c r="G282" s="55"/>
      <c r="H282" s="47"/>
      <c r="I282" s="149"/>
      <c r="J282" s="149"/>
      <c r="K282" s="149"/>
      <c r="L282" s="149"/>
      <c r="M282" s="47"/>
      <c r="N282" s="44"/>
      <c r="O282" s="44"/>
      <c r="P282" s="44"/>
      <c r="Q282" s="44"/>
      <c r="R282" s="174"/>
      <c r="S282" s="44"/>
      <c r="T282" s="44"/>
      <c r="U282" s="44"/>
      <c r="V282" s="47"/>
      <c r="W282" s="47"/>
      <c r="X282" s="27"/>
    </row>
    <row r="283" spans="1:24" s="5" customFormat="1" ht="65.25" customHeight="1" x14ac:dyDescent="0.5">
      <c r="A283" s="169"/>
      <c r="B283" s="148" t="s">
        <v>70</v>
      </c>
      <c r="C283" s="143"/>
      <c r="D283" s="143"/>
      <c r="E283" s="168"/>
      <c r="F283" s="146"/>
      <c r="G283" s="144">
        <f>G277+G279+G281</f>
        <v>2509.7999999999997</v>
      </c>
      <c r="H283" s="144">
        <f>H277+H279+H281</f>
        <v>0</v>
      </c>
      <c r="I283" s="144">
        <f>I277+I279+I281</f>
        <v>0</v>
      </c>
      <c r="J283" s="144">
        <f>J277+J279+J281</f>
        <v>0</v>
      </c>
      <c r="K283" s="144">
        <f>K277+K279+K281</f>
        <v>0</v>
      </c>
      <c r="L283" s="144">
        <f>L277+L279+L281</f>
        <v>0</v>
      </c>
      <c r="M283" s="144">
        <f>M277+M279+M281</f>
        <v>2509.7999999999997</v>
      </c>
      <c r="N283" s="145">
        <f>N277+N279+N281</f>
        <v>8.68</v>
      </c>
      <c r="O283" s="145">
        <f>O277+O279+O281</f>
        <v>29.803874999999998</v>
      </c>
      <c r="P283" s="145">
        <f>P277+P279+P281</f>
        <v>0</v>
      </c>
      <c r="Q283" s="145">
        <f>Q277+Q279+Q281</f>
        <v>0</v>
      </c>
      <c r="R283" s="145">
        <f>R277+R279+R281</f>
        <v>25.097999999999999</v>
      </c>
      <c r="S283" s="145">
        <f>S277+S279+S281</f>
        <v>0</v>
      </c>
      <c r="T283" s="145">
        <f>T277+T279+T281</f>
        <v>63.581874999999997</v>
      </c>
      <c r="U283" s="145">
        <f>U277+U279+U281</f>
        <v>2446.2181249999999</v>
      </c>
      <c r="V283" s="144">
        <f>V277+V279+V281</f>
        <v>0</v>
      </c>
      <c r="W283" s="144">
        <f>W277+W279+W281</f>
        <v>2446.2181249999999</v>
      </c>
      <c r="X283" s="143"/>
    </row>
    <row r="284" spans="1:24" s="5" customFormat="1" ht="65.25" customHeight="1" x14ac:dyDescent="0.45">
      <c r="A284" s="65" t="s">
        <v>253</v>
      </c>
      <c r="B284" s="165"/>
      <c r="C284" s="60"/>
      <c r="D284" s="60"/>
      <c r="E284" s="164"/>
      <c r="F284" s="63"/>
      <c r="G284" s="62"/>
      <c r="H284" s="61"/>
      <c r="I284" s="61"/>
      <c r="J284" s="61"/>
      <c r="K284" s="61"/>
      <c r="L284" s="61"/>
      <c r="M284" s="61"/>
      <c r="N284" s="163"/>
      <c r="O284" s="163"/>
      <c r="P284" s="163"/>
      <c r="Q284" s="163"/>
      <c r="R284" s="163"/>
      <c r="S284" s="163"/>
      <c r="T284" s="163"/>
      <c r="U284" s="163"/>
      <c r="V284" s="61"/>
      <c r="W284" s="61"/>
      <c r="X284" s="60"/>
    </row>
    <row r="285" spans="1:24" s="5" customFormat="1" ht="65.25" customHeight="1" x14ac:dyDescent="0.5">
      <c r="A285" s="185" t="s">
        <v>252</v>
      </c>
      <c r="B285" s="42"/>
      <c r="C285" s="42">
        <v>1100</v>
      </c>
      <c r="D285" s="42">
        <v>1000</v>
      </c>
      <c r="E285" s="172">
        <v>382.02</v>
      </c>
      <c r="F285" s="40">
        <v>15</v>
      </c>
      <c r="G285" s="51">
        <f>E285*F285</f>
        <v>5730.2999999999993</v>
      </c>
      <c r="H285" s="36">
        <v>0</v>
      </c>
      <c r="I285" s="156">
        <v>0</v>
      </c>
      <c r="J285" s="156">
        <v>0</v>
      </c>
      <c r="K285" s="156">
        <v>0</v>
      </c>
      <c r="L285" s="156">
        <v>0</v>
      </c>
      <c r="M285" s="36">
        <f>G285+H285+I285+J285+K285+L285</f>
        <v>5730.2999999999993</v>
      </c>
      <c r="N285" s="38">
        <v>676.8</v>
      </c>
      <c r="O285" s="38">
        <f>G285*1.1875%</f>
        <v>68.04731249999999</v>
      </c>
      <c r="P285" s="38">
        <v>0</v>
      </c>
      <c r="Q285" s="38">
        <v>0</v>
      </c>
      <c r="R285" s="176">
        <f>G285*1%</f>
        <v>57.302999999999997</v>
      </c>
      <c r="S285" s="38">
        <v>0</v>
      </c>
      <c r="T285" s="38">
        <f>N285+O285+P285+Q285+R285+S285</f>
        <v>802.15031249999993</v>
      </c>
      <c r="U285" s="38">
        <f>M285-T285</f>
        <v>4928.1496874999993</v>
      </c>
      <c r="V285" s="36">
        <v>150</v>
      </c>
      <c r="W285" s="36">
        <f>U285-V285</f>
        <v>4778.1496874999993</v>
      </c>
      <c r="X285" s="35"/>
    </row>
    <row r="286" spans="1:24" s="5" customFormat="1" ht="65.25" customHeight="1" x14ac:dyDescent="0.5">
      <c r="A286" s="197" t="s">
        <v>251</v>
      </c>
      <c r="B286" s="50"/>
      <c r="C286" s="50"/>
      <c r="D286" s="50"/>
      <c r="E286" s="199"/>
      <c r="F286" s="48"/>
      <c r="G286" s="55"/>
      <c r="H286" s="47"/>
      <c r="I286" s="149"/>
      <c r="J286" s="149"/>
      <c r="K286" s="149"/>
      <c r="L286" s="149"/>
      <c r="M286" s="47"/>
      <c r="N286" s="44"/>
      <c r="O286" s="44"/>
      <c r="P286" s="44"/>
      <c r="Q286" s="44"/>
      <c r="R286" s="174"/>
      <c r="S286" s="44"/>
      <c r="T286" s="44"/>
      <c r="U286" s="44"/>
      <c r="V286" s="47"/>
      <c r="W286" s="47"/>
      <c r="X286" s="27"/>
    </row>
    <row r="287" spans="1:24" s="5" customFormat="1" ht="65.25" customHeight="1" x14ac:dyDescent="0.5">
      <c r="A287" s="162" t="s">
        <v>250</v>
      </c>
      <c r="B287" s="160"/>
      <c r="C287" s="160">
        <v>1100</v>
      </c>
      <c r="D287" s="160">
        <v>1000</v>
      </c>
      <c r="E287" s="170">
        <v>262.52999999999997</v>
      </c>
      <c r="F287" s="272">
        <v>15</v>
      </c>
      <c r="G287" s="51">
        <f>E287*F287</f>
        <v>3937.95</v>
      </c>
      <c r="H287" s="46">
        <v>0</v>
      </c>
      <c r="I287" s="157"/>
      <c r="J287" s="157">
        <v>0</v>
      </c>
      <c r="K287" s="157">
        <v>0</v>
      </c>
      <c r="L287" s="157">
        <v>0</v>
      </c>
      <c r="M287" s="36">
        <f>G287+H287+I287+J287+K287+L287</f>
        <v>3937.95</v>
      </c>
      <c r="N287" s="155">
        <v>339.16</v>
      </c>
      <c r="O287" s="155"/>
      <c r="P287" s="38">
        <v>0</v>
      </c>
      <c r="Q287" s="155">
        <v>0</v>
      </c>
      <c r="R287" s="155">
        <v>0</v>
      </c>
      <c r="S287" s="155">
        <v>0</v>
      </c>
      <c r="T287" s="38">
        <f>N287+O287+P287+Q287+R287+S287</f>
        <v>339.16</v>
      </c>
      <c r="U287" s="155">
        <f>M287-T287</f>
        <v>3598.79</v>
      </c>
      <c r="V287" s="36">
        <v>118.14</v>
      </c>
      <c r="W287" s="36">
        <f>U287-V287</f>
        <v>3480.65</v>
      </c>
      <c r="X287" s="154"/>
    </row>
    <row r="288" spans="1:24" s="5" customFormat="1" ht="65.25" customHeight="1" x14ac:dyDescent="0.5">
      <c r="A288" s="171" t="s">
        <v>249</v>
      </c>
      <c r="B288" s="160"/>
      <c r="C288" s="160"/>
      <c r="D288" s="160"/>
      <c r="E288" s="170"/>
      <c r="F288" s="48"/>
      <c r="G288" s="55"/>
      <c r="H288" s="46"/>
      <c r="I288" s="157"/>
      <c r="J288" s="149"/>
      <c r="K288" s="149"/>
      <c r="L288" s="149"/>
      <c r="M288" s="47"/>
      <c r="N288" s="155"/>
      <c r="O288" s="155"/>
      <c r="P288" s="44"/>
      <c r="Q288" s="44"/>
      <c r="R288" s="44"/>
      <c r="S288" s="44"/>
      <c r="T288" s="44"/>
      <c r="U288" s="44"/>
      <c r="V288" s="47"/>
      <c r="W288" s="47"/>
      <c r="X288" s="154"/>
    </row>
    <row r="289" spans="1:24" s="5" customFormat="1" ht="65.25" customHeight="1" x14ac:dyDescent="0.5">
      <c r="A289" s="169"/>
      <c r="B289" s="148" t="s">
        <v>70</v>
      </c>
      <c r="C289" s="143"/>
      <c r="D289" s="143"/>
      <c r="E289" s="168"/>
      <c r="F289" s="146"/>
      <c r="G289" s="144">
        <f>G287+G285</f>
        <v>9668.25</v>
      </c>
      <c r="H289" s="144">
        <f>H287+H285</f>
        <v>0</v>
      </c>
      <c r="I289" s="144">
        <f>I287+I285</f>
        <v>0</v>
      </c>
      <c r="J289" s="144">
        <f>J287+J285</f>
        <v>0</v>
      </c>
      <c r="K289" s="144">
        <f>K287+K285</f>
        <v>0</v>
      </c>
      <c r="L289" s="144">
        <f>L287+L285</f>
        <v>0</v>
      </c>
      <c r="M289" s="144">
        <f>M287+M285</f>
        <v>9668.25</v>
      </c>
      <c r="N289" s="145">
        <f>N287+N285</f>
        <v>1015.96</v>
      </c>
      <c r="O289" s="145">
        <f>O287+O285</f>
        <v>68.04731249999999</v>
      </c>
      <c r="P289" s="145">
        <f>P287+P285</f>
        <v>0</v>
      </c>
      <c r="Q289" s="145">
        <f>Q287+Q285</f>
        <v>0</v>
      </c>
      <c r="R289" s="145">
        <f>R287+R285</f>
        <v>57.302999999999997</v>
      </c>
      <c r="S289" s="145">
        <f>S287+S285</f>
        <v>0</v>
      </c>
      <c r="T289" s="145">
        <f>T287+T285</f>
        <v>1141.3103125</v>
      </c>
      <c r="U289" s="145">
        <f>U287+U285</f>
        <v>8526.9396874999984</v>
      </c>
      <c r="V289" s="144">
        <f>V287+V285</f>
        <v>268.14</v>
      </c>
      <c r="W289" s="144">
        <f>W287+W285</f>
        <v>8258.799687499999</v>
      </c>
      <c r="X289" s="143"/>
    </row>
    <row r="290" spans="1:24" s="5" customFormat="1" ht="65.25" customHeight="1" x14ac:dyDescent="0.5">
      <c r="A290" s="14"/>
      <c r="B290" s="18"/>
      <c r="C290" s="8"/>
      <c r="D290" s="8"/>
      <c r="E290" s="167"/>
      <c r="F290" s="16"/>
      <c r="G290" s="15"/>
      <c r="H290" s="15"/>
      <c r="I290" s="15"/>
      <c r="J290" s="15"/>
      <c r="K290" s="15"/>
      <c r="L290" s="15"/>
      <c r="M290" s="15"/>
      <c r="N290" s="166"/>
      <c r="O290" s="166"/>
      <c r="P290" s="166"/>
      <c r="Q290" s="166"/>
      <c r="R290" s="166"/>
      <c r="S290" s="166"/>
      <c r="T290" s="166"/>
      <c r="U290" s="166"/>
      <c r="V290" s="15"/>
      <c r="W290" s="15"/>
      <c r="X290" s="8"/>
    </row>
    <row r="291" spans="1:24" s="5" customFormat="1" ht="65.25" customHeight="1" x14ac:dyDescent="0.45">
      <c r="A291" s="198" t="s">
        <v>248</v>
      </c>
      <c r="B291" s="165"/>
      <c r="C291" s="60"/>
      <c r="D291" s="60"/>
      <c r="E291" s="164"/>
      <c r="F291" s="63"/>
      <c r="G291" s="62"/>
      <c r="H291" s="61"/>
      <c r="I291" s="61"/>
      <c r="J291" s="61"/>
      <c r="K291" s="61"/>
      <c r="L291" s="61"/>
      <c r="M291" s="61"/>
      <c r="N291" s="163"/>
      <c r="O291" s="163"/>
      <c r="P291" s="163"/>
      <c r="Q291" s="163"/>
      <c r="R291" s="163"/>
      <c r="S291" s="163"/>
      <c r="T291" s="163"/>
      <c r="U291" s="163"/>
      <c r="V291" s="61"/>
      <c r="W291" s="61"/>
      <c r="X291" s="60"/>
    </row>
    <row r="292" spans="1:24" s="5" customFormat="1" ht="65.25" customHeight="1" x14ac:dyDescent="0.5">
      <c r="A292" s="258" t="s">
        <v>247</v>
      </c>
      <c r="B292" s="160"/>
      <c r="C292" s="160">
        <v>1100</v>
      </c>
      <c r="D292" s="160">
        <v>1000</v>
      </c>
      <c r="E292" s="170">
        <v>509.5</v>
      </c>
      <c r="F292" s="40">
        <v>15</v>
      </c>
      <c r="G292" s="51">
        <f>E292*F292</f>
        <v>7642.5</v>
      </c>
      <c r="H292" s="46">
        <v>0</v>
      </c>
      <c r="I292" s="157"/>
      <c r="J292" s="156">
        <v>0</v>
      </c>
      <c r="K292" s="156">
        <v>0</v>
      </c>
      <c r="L292" s="156">
        <v>0</v>
      </c>
      <c r="M292" s="46">
        <f>G292+H292+I292+J292+K292+L292</f>
        <v>7642.5</v>
      </c>
      <c r="N292" s="155">
        <v>1085.25</v>
      </c>
      <c r="O292" s="38">
        <f>G292*1.1875%</f>
        <v>90.754687500000003</v>
      </c>
      <c r="P292" s="38"/>
      <c r="Q292" s="38">
        <v>0</v>
      </c>
      <c r="R292" s="38">
        <v>0</v>
      </c>
      <c r="S292" s="38">
        <v>0</v>
      </c>
      <c r="T292" s="38">
        <f>N292+O292+P292+Q292+R292+S292</f>
        <v>1176.0046875</v>
      </c>
      <c r="U292" s="38">
        <f>M292-T292</f>
        <v>6466.4953125000002</v>
      </c>
      <c r="V292" s="46">
        <v>200</v>
      </c>
      <c r="W292" s="46">
        <f>U292-V292</f>
        <v>6266.4953125000002</v>
      </c>
      <c r="X292" s="317"/>
    </row>
    <row r="293" spans="1:24" s="5" customFormat="1" ht="65.25" customHeight="1" x14ac:dyDescent="0.5">
      <c r="A293" s="58" t="s">
        <v>246</v>
      </c>
      <c r="B293" s="50"/>
      <c r="C293" s="50"/>
      <c r="D293" s="50"/>
      <c r="E293" s="199"/>
      <c r="F293" s="48"/>
      <c r="G293" s="55"/>
      <c r="H293" s="47"/>
      <c r="I293" s="149"/>
      <c r="J293" s="149"/>
      <c r="K293" s="149"/>
      <c r="L293" s="149"/>
      <c r="M293" s="47"/>
      <c r="N293" s="44"/>
      <c r="O293" s="44"/>
      <c r="P293" s="44"/>
      <c r="Q293" s="44"/>
      <c r="R293" s="44"/>
      <c r="S293" s="44"/>
      <c r="T293" s="44"/>
      <c r="U293" s="44"/>
      <c r="V293" s="47"/>
      <c r="W293" s="47"/>
      <c r="X293" s="27"/>
    </row>
    <row r="294" spans="1:24" s="5" customFormat="1" ht="65.25" customHeight="1" x14ac:dyDescent="0.5">
      <c r="A294" s="43" t="s">
        <v>245</v>
      </c>
      <c r="B294" s="42"/>
      <c r="C294" s="42">
        <v>1100</v>
      </c>
      <c r="D294" s="42">
        <v>1000</v>
      </c>
      <c r="E294" s="170">
        <v>199.8</v>
      </c>
      <c r="F294" s="40">
        <v>15</v>
      </c>
      <c r="G294" s="51">
        <f>E294*F294</f>
        <v>2997</v>
      </c>
      <c r="H294" s="46">
        <v>0</v>
      </c>
      <c r="I294" s="157">
        <v>0</v>
      </c>
      <c r="J294" s="156">
        <v>0</v>
      </c>
      <c r="K294" s="156">
        <v>0</v>
      </c>
      <c r="L294" s="156">
        <v>0</v>
      </c>
      <c r="M294" s="46">
        <f>G294+H294+I294+J294+K294+L294</f>
        <v>2997</v>
      </c>
      <c r="N294" s="155">
        <v>76.61</v>
      </c>
      <c r="O294" s="38">
        <f>G294*1.1875%</f>
        <v>35.589374999999997</v>
      </c>
      <c r="P294" s="38">
        <v>0</v>
      </c>
      <c r="Q294" s="38">
        <v>0</v>
      </c>
      <c r="R294" s="38">
        <f>G294*1%</f>
        <v>29.97</v>
      </c>
      <c r="S294" s="38">
        <f>H294*1%</f>
        <v>0</v>
      </c>
      <c r="T294" s="38">
        <f>N294+O294+P294+Q294+R294+S294</f>
        <v>142.169375</v>
      </c>
      <c r="U294" s="38">
        <f>M294-T294</f>
        <v>2854.8306250000001</v>
      </c>
      <c r="V294" s="46">
        <v>0</v>
      </c>
      <c r="W294" s="46">
        <f>U294-V294</f>
        <v>2854.8306250000001</v>
      </c>
      <c r="X294" s="35"/>
    </row>
    <row r="295" spans="1:24" s="5" customFormat="1" ht="65.25" customHeight="1" x14ac:dyDescent="0.5">
      <c r="A295" s="58" t="s">
        <v>244</v>
      </c>
      <c r="B295" s="50"/>
      <c r="C295" s="50"/>
      <c r="D295" s="50"/>
      <c r="E295" s="199"/>
      <c r="F295" s="48"/>
      <c r="G295" s="55"/>
      <c r="H295" s="47"/>
      <c r="I295" s="149"/>
      <c r="J295" s="149"/>
      <c r="K295" s="149"/>
      <c r="L295" s="149"/>
      <c r="M295" s="47"/>
      <c r="N295" s="44"/>
      <c r="O295" s="44"/>
      <c r="P295" s="44"/>
      <c r="Q295" s="44"/>
      <c r="R295" s="44"/>
      <c r="S295" s="44"/>
      <c r="T295" s="44"/>
      <c r="U295" s="44"/>
      <c r="V295" s="47"/>
      <c r="W295" s="47"/>
      <c r="X295" s="27"/>
    </row>
    <row r="296" spans="1:24" s="5" customFormat="1" ht="65.25" customHeight="1" x14ac:dyDescent="0.5">
      <c r="A296" s="43" t="s">
        <v>243</v>
      </c>
      <c r="B296" s="42"/>
      <c r="C296" s="160">
        <v>1100</v>
      </c>
      <c r="D296" s="160">
        <v>1000</v>
      </c>
      <c r="E296" s="170"/>
      <c r="F296" s="40"/>
      <c r="G296" s="51">
        <f>E296*F296</f>
        <v>0</v>
      </c>
      <c r="H296" s="46">
        <v>0</v>
      </c>
      <c r="I296" s="157">
        <v>0</v>
      </c>
      <c r="J296" s="156">
        <v>0</v>
      </c>
      <c r="K296" s="156">
        <v>0</v>
      </c>
      <c r="L296" s="156"/>
      <c r="M296" s="46">
        <f>G296+H296+I296+J296+K296+L296</f>
        <v>0</v>
      </c>
      <c r="N296" s="155"/>
      <c r="O296" s="155"/>
      <c r="P296" s="38">
        <v>0</v>
      </c>
      <c r="Q296" s="38">
        <v>0</v>
      </c>
      <c r="R296" s="38">
        <f>G296*1%</f>
        <v>0</v>
      </c>
      <c r="S296" s="38">
        <f>H296*1%</f>
        <v>0</v>
      </c>
      <c r="T296" s="38">
        <f>N296+O296+P296+Q296+R296+S296</f>
        <v>0</v>
      </c>
      <c r="U296" s="38">
        <f>M296-T296</f>
        <v>0</v>
      </c>
      <c r="V296" s="46">
        <v>0</v>
      </c>
      <c r="W296" s="46">
        <f>U296-V296</f>
        <v>0</v>
      </c>
      <c r="X296" s="35"/>
    </row>
    <row r="297" spans="1:24" s="5" customFormat="1" ht="65.25" customHeight="1" x14ac:dyDescent="0.5">
      <c r="A297" s="220"/>
      <c r="B297" s="50"/>
      <c r="C297" s="50"/>
      <c r="D297" s="50"/>
      <c r="E297" s="199"/>
      <c r="F297" s="48"/>
      <c r="G297" s="55"/>
      <c r="H297" s="47"/>
      <c r="I297" s="149"/>
      <c r="J297" s="149"/>
      <c r="K297" s="149"/>
      <c r="L297" s="149"/>
      <c r="M297" s="47"/>
      <c r="N297" s="44"/>
      <c r="O297" s="44"/>
      <c r="P297" s="44"/>
      <c r="Q297" s="44"/>
      <c r="R297" s="44"/>
      <c r="S297" s="44"/>
      <c r="T297" s="44"/>
      <c r="U297" s="44"/>
      <c r="V297" s="47"/>
      <c r="W297" s="47"/>
      <c r="X297" s="27"/>
    </row>
    <row r="298" spans="1:24" s="5" customFormat="1" ht="65.25" customHeight="1" x14ac:dyDescent="0.5">
      <c r="A298" s="43" t="s">
        <v>242</v>
      </c>
      <c r="B298" s="42"/>
      <c r="C298" s="42">
        <v>1100</v>
      </c>
      <c r="D298" s="42">
        <v>1000</v>
      </c>
      <c r="E298" s="170">
        <v>199.8</v>
      </c>
      <c r="F298" s="40">
        <v>15</v>
      </c>
      <c r="G298" s="51">
        <f>E298*F298</f>
        <v>2997</v>
      </c>
      <c r="H298" s="46">
        <v>0</v>
      </c>
      <c r="I298" s="157">
        <v>0</v>
      </c>
      <c r="J298" s="156">
        <v>0</v>
      </c>
      <c r="K298" s="156">
        <v>0</v>
      </c>
      <c r="L298" s="156">
        <v>0</v>
      </c>
      <c r="M298" s="46">
        <f>G298+H298+I298+J298+K298+L298</f>
        <v>2997</v>
      </c>
      <c r="N298" s="155">
        <v>76.61</v>
      </c>
      <c r="O298" s="38">
        <f>G298*1.1875%</f>
        <v>35.589374999999997</v>
      </c>
      <c r="P298" s="38"/>
      <c r="Q298" s="38">
        <v>0</v>
      </c>
      <c r="R298" s="176">
        <f>G298*1%</f>
        <v>29.97</v>
      </c>
      <c r="S298" s="38">
        <v>0</v>
      </c>
      <c r="T298" s="38">
        <f>N298+O298+P298+Q298+R298+S298</f>
        <v>142.169375</v>
      </c>
      <c r="U298" s="38">
        <f>M298-T298</f>
        <v>2854.8306250000001</v>
      </c>
      <c r="V298" s="46">
        <v>0</v>
      </c>
      <c r="W298" s="46">
        <f>U298-V298</f>
        <v>2854.8306250000001</v>
      </c>
      <c r="X298" s="35"/>
    </row>
    <row r="299" spans="1:24" s="5" customFormat="1" ht="65.25" customHeight="1" x14ac:dyDescent="0.5">
      <c r="A299" s="295" t="s">
        <v>241</v>
      </c>
      <c r="B299" s="50"/>
      <c r="C299" s="50"/>
      <c r="D299" s="50"/>
      <c r="E299" s="199"/>
      <c r="F299" s="48"/>
      <c r="G299" s="55"/>
      <c r="H299" s="47"/>
      <c r="I299" s="149"/>
      <c r="J299" s="149"/>
      <c r="K299" s="149"/>
      <c r="L299" s="149"/>
      <c r="M299" s="47"/>
      <c r="N299" s="44"/>
      <c r="O299" s="44"/>
      <c r="P299" s="44"/>
      <c r="Q299" s="44"/>
      <c r="R299" s="174"/>
      <c r="S299" s="44"/>
      <c r="T299" s="44"/>
      <c r="U299" s="44"/>
      <c r="V299" s="47"/>
      <c r="W299" s="47"/>
      <c r="X299" s="27"/>
    </row>
    <row r="300" spans="1:24" ht="65.25" customHeight="1" thickBot="1" x14ac:dyDescent="0.55000000000000004">
      <c r="A300" s="204"/>
      <c r="B300" s="148" t="s">
        <v>70</v>
      </c>
      <c r="C300" s="143"/>
      <c r="D300" s="143"/>
      <c r="E300" s="147"/>
      <c r="F300" s="146"/>
      <c r="G300" s="144">
        <f>SUM(G292:G299)</f>
        <v>13636.5</v>
      </c>
      <c r="H300" s="144">
        <f>SUM(H292:H299)</f>
        <v>0</v>
      </c>
      <c r="I300" s="144">
        <f>SUM(I292:I299)</f>
        <v>0</v>
      </c>
      <c r="J300" s="144">
        <f>SUM(J292:J299)</f>
        <v>0</v>
      </c>
      <c r="K300" s="144">
        <f>SUM(K292:K299)</f>
        <v>0</v>
      </c>
      <c r="L300" s="144">
        <f>SUM(L292:L299)</f>
        <v>0</v>
      </c>
      <c r="M300" s="144">
        <f>SUM(M292:M299)</f>
        <v>13636.5</v>
      </c>
      <c r="N300" s="145">
        <f>SUM(N292:N299)</f>
        <v>1238.4699999999998</v>
      </c>
      <c r="O300" s="145">
        <f>SUM(O292:O299)</f>
        <v>161.9334375</v>
      </c>
      <c r="P300" s="145">
        <f>SUM(P292:P299)</f>
        <v>0</v>
      </c>
      <c r="Q300" s="145">
        <f>SUM(Q292:Q299)</f>
        <v>0</v>
      </c>
      <c r="R300" s="145">
        <f>SUM(R292:R299)</f>
        <v>59.94</v>
      </c>
      <c r="S300" s="145">
        <f>SUM(S292:S299)</f>
        <v>0</v>
      </c>
      <c r="T300" s="145">
        <f>SUM(T292:T299)</f>
        <v>1460.3434374999999</v>
      </c>
      <c r="U300" s="145">
        <f>SUM(U292:U299)</f>
        <v>12176.1565625</v>
      </c>
      <c r="V300" s="144">
        <f>SUM(V292:V299)</f>
        <v>200</v>
      </c>
      <c r="W300" s="144">
        <f>SUM(W292:W299)</f>
        <v>11976.1565625</v>
      </c>
      <c r="X300" s="143"/>
    </row>
    <row r="301" spans="1:24" s="8" customFormat="1" ht="65.25" customHeight="1" thickBot="1" x14ac:dyDescent="0.55000000000000004">
      <c r="A301" s="105" t="s">
        <v>54</v>
      </c>
      <c r="B301" s="89" t="s">
        <v>53</v>
      </c>
      <c r="C301" s="104" t="s">
        <v>52</v>
      </c>
      <c r="D301" s="103"/>
      <c r="E301" s="103"/>
      <c r="F301" s="103"/>
      <c r="G301" s="103"/>
      <c r="H301" s="103"/>
      <c r="I301" s="103"/>
      <c r="J301" s="103"/>
      <c r="K301" s="103"/>
      <c r="L301" s="103"/>
      <c r="M301" s="102"/>
      <c r="N301" s="104" t="s">
        <v>51</v>
      </c>
      <c r="O301" s="103"/>
      <c r="P301" s="103"/>
      <c r="Q301" s="103"/>
      <c r="R301" s="103"/>
      <c r="S301" s="103"/>
      <c r="T301" s="102"/>
      <c r="U301" s="101"/>
      <c r="V301" s="100"/>
      <c r="W301" s="99"/>
      <c r="X301" s="66" t="s">
        <v>50</v>
      </c>
    </row>
    <row r="302" spans="1:24" s="8" customFormat="1" ht="65.25" customHeight="1" x14ac:dyDescent="0.45">
      <c r="A302" s="98"/>
      <c r="B302" s="97"/>
      <c r="C302" s="96" t="s">
        <v>49</v>
      </c>
      <c r="D302" s="96" t="s">
        <v>48</v>
      </c>
      <c r="E302" s="95" t="s">
        <v>26</v>
      </c>
      <c r="F302" s="94" t="s">
        <v>47</v>
      </c>
      <c r="G302" s="93" t="s">
        <v>46</v>
      </c>
      <c r="H302" s="92" t="s">
        <v>45</v>
      </c>
      <c r="I302" s="90" t="s">
        <v>44</v>
      </c>
      <c r="J302" s="91" t="s">
        <v>25</v>
      </c>
      <c r="K302" s="90" t="s">
        <v>43</v>
      </c>
      <c r="L302" s="90" t="s">
        <v>93</v>
      </c>
      <c r="M302" s="89" t="s">
        <v>35</v>
      </c>
      <c r="N302" s="86" t="s">
        <v>41</v>
      </c>
      <c r="O302" s="88" t="s">
        <v>40</v>
      </c>
      <c r="P302" s="87" t="s">
        <v>39</v>
      </c>
      <c r="Q302" s="86" t="s">
        <v>38</v>
      </c>
      <c r="R302" s="86" t="s">
        <v>37</v>
      </c>
      <c r="S302" s="86" t="s">
        <v>36</v>
      </c>
      <c r="T302" s="85" t="s">
        <v>35</v>
      </c>
      <c r="U302" s="83" t="s">
        <v>35</v>
      </c>
      <c r="V302" s="84" t="s">
        <v>34</v>
      </c>
      <c r="W302" s="83" t="s">
        <v>33</v>
      </c>
      <c r="X302" s="66"/>
    </row>
    <row r="303" spans="1:24" s="8" customFormat="1" ht="65.25" customHeight="1" thickBot="1" x14ac:dyDescent="0.5">
      <c r="A303" s="82" t="s">
        <v>32</v>
      </c>
      <c r="B303" s="73"/>
      <c r="C303" s="81"/>
      <c r="D303" s="81"/>
      <c r="E303" s="80" t="s">
        <v>31</v>
      </c>
      <c r="F303" s="79" t="s">
        <v>30</v>
      </c>
      <c r="G303" s="78"/>
      <c r="H303" s="77"/>
      <c r="I303" s="74" t="s">
        <v>29</v>
      </c>
      <c r="J303" s="76" t="s">
        <v>28</v>
      </c>
      <c r="K303" s="75" t="s">
        <v>92</v>
      </c>
      <c r="L303" s="74" t="s">
        <v>91</v>
      </c>
      <c r="M303" s="73"/>
      <c r="N303" s="189">
        <v>1</v>
      </c>
      <c r="O303" s="72"/>
      <c r="P303" s="71" t="s">
        <v>25</v>
      </c>
      <c r="Q303" s="70" t="s">
        <v>24</v>
      </c>
      <c r="R303" s="70" t="s">
        <v>23</v>
      </c>
      <c r="S303" s="70" t="s">
        <v>22</v>
      </c>
      <c r="T303" s="69"/>
      <c r="U303" s="67" t="s">
        <v>21</v>
      </c>
      <c r="V303" s="68" t="s">
        <v>20</v>
      </c>
      <c r="W303" s="67" t="s">
        <v>19</v>
      </c>
      <c r="X303" s="66"/>
    </row>
    <row r="304" spans="1:24" ht="65.25" customHeight="1" x14ac:dyDescent="0.45">
      <c r="A304" s="198" t="s">
        <v>240</v>
      </c>
      <c r="B304" s="165"/>
      <c r="C304" s="165"/>
      <c r="D304" s="165"/>
      <c r="E304" s="64"/>
      <c r="F304" s="63"/>
      <c r="G304" s="62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0"/>
    </row>
    <row r="305" spans="1:24" ht="65.25" customHeight="1" x14ac:dyDescent="0.5">
      <c r="A305" s="258" t="s">
        <v>239</v>
      </c>
      <c r="B305" s="160"/>
      <c r="C305" s="160">
        <v>1100</v>
      </c>
      <c r="D305" s="160">
        <v>1000</v>
      </c>
      <c r="E305" s="170">
        <v>406.75</v>
      </c>
      <c r="F305" s="40">
        <v>15</v>
      </c>
      <c r="G305" s="51">
        <f>E305*F305</f>
        <v>6101.25</v>
      </c>
      <c r="H305" s="46">
        <v>0</v>
      </c>
      <c r="I305" s="157">
        <v>0</v>
      </c>
      <c r="J305" s="156">
        <v>0</v>
      </c>
      <c r="K305" s="156">
        <v>0</v>
      </c>
      <c r="L305" s="156">
        <v>0</v>
      </c>
      <c r="M305" s="46">
        <f>G305+H305+I305+J305+K305+L305</f>
        <v>6101.25</v>
      </c>
      <c r="N305" s="155">
        <v>756.04</v>
      </c>
      <c r="O305" s="155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f>N305+O305+P305+Q305+R305+S305</f>
        <v>756.04</v>
      </c>
      <c r="U305" s="36">
        <f>M305-T305</f>
        <v>5345.21</v>
      </c>
      <c r="V305" s="36">
        <v>244.05</v>
      </c>
      <c r="W305" s="46">
        <f>U305-V305</f>
        <v>5101.16</v>
      </c>
      <c r="X305" s="154"/>
    </row>
    <row r="306" spans="1:24" ht="65.25" customHeight="1" x14ac:dyDescent="0.5">
      <c r="A306" s="180" t="s">
        <v>238</v>
      </c>
      <c r="B306" s="50"/>
      <c r="C306" s="50"/>
      <c r="D306" s="50"/>
      <c r="E306" s="199"/>
      <c r="F306" s="48"/>
      <c r="G306" s="55"/>
      <c r="H306" s="47"/>
      <c r="I306" s="149"/>
      <c r="J306" s="149"/>
      <c r="K306" s="149"/>
      <c r="L306" s="149"/>
      <c r="M306" s="47"/>
      <c r="N306" s="44"/>
      <c r="O306" s="44"/>
      <c r="P306" s="44"/>
      <c r="Q306" s="44"/>
      <c r="R306" s="44"/>
      <c r="S306" s="44"/>
      <c r="T306" s="44"/>
      <c r="U306" s="47"/>
      <c r="V306" s="47"/>
      <c r="W306" s="47"/>
      <c r="X306" s="27"/>
    </row>
    <row r="307" spans="1:24" ht="65.25" customHeight="1" x14ac:dyDescent="0.5">
      <c r="A307" s="256" t="s">
        <v>237</v>
      </c>
      <c r="B307" s="52"/>
      <c r="C307" s="52">
        <v>1100</v>
      </c>
      <c r="D307" s="52">
        <v>1000</v>
      </c>
      <c r="E307" s="170">
        <v>199.8</v>
      </c>
      <c r="F307" s="218">
        <v>0</v>
      </c>
      <c r="G307" s="51">
        <f>E307*F307</f>
        <v>0</v>
      </c>
      <c r="H307" s="46">
        <v>0</v>
      </c>
      <c r="I307" s="157">
        <v>0</v>
      </c>
      <c r="J307" s="156">
        <v>0</v>
      </c>
      <c r="K307" s="156">
        <v>0</v>
      </c>
      <c r="L307" s="156">
        <v>0</v>
      </c>
      <c r="M307" s="46">
        <f>G307+H307+I307+J307+K307+L307</f>
        <v>0</v>
      </c>
      <c r="N307" s="155">
        <v>0</v>
      </c>
      <c r="O307" s="38">
        <f>G307*1.1875%</f>
        <v>0</v>
      </c>
      <c r="P307" s="38">
        <v>0</v>
      </c>
      <c r="Q307" s="38">
        <v>0</v>
      </c>
      <c r="R307" s="176">
        <f>G307*1%</f>
        <v>0</v>
      </c>
      <c r="S307" s="38">
        <f>H307*1%</f>
        <v>0</v>
      </c>
      <c r="T307" s="38">
        <f>N307+O307+P307+Q307+R307+S307</f>
        <v>0</v>
      </c>
      <c r="U307" s="36">
        <f>M307-T307</f>
        <v>0</v>
      </c>
      <c r="V307" s="46">
        <v>0</v>
      </c>
      <c r="W307" s="46">
        <f>U307-V307</f>
        <v>0</v>
      </c>
      <c r="X307" s="45"/>
    </row>
    <row r="308" spans="1:24" ht="65.25" customHeight="1" x14ac:dyDescent="0.5">
      <c r="A308" s="58" t="s">
        <v>236</v>
      </c>
      <c r="B308" s="52"/>
      <c r="C308" s="52"/>
      <c r="D308" s="52"/>
      <c r="E308" s="199"/>
      <c r="F308" s="212"/>
      <c r="G308" s="55"/>
      <c r="H308" s="47"/>
      <c r="I308" s="149"/>
      <c r="J308" s="149"/>
      <c r="K308" s="149"/>
      <c r="L308" s="149"/>
      <c r="M308" s="47"/>
      <c r="N308" s="44"/>
      <c r="O308" s="44"/>
      <c r="P308" s="44"/>
      <c r="Q308" s="44"/>
      <c r="R308" s="174"/>
      <c r="S308" s="44"/>
      <c r="T308" s="44"/>
      <c r="U308" s="47"/>
      <c r="V308" s="47"/>
      <c r="W308" s="47"/>
      <c r="X308" s="45"/>
    </row>
    <row r="309" spans="1:24" ht="65.25" customHeight="1" x14ac:dyDescent="0.5">
      <c r="A309" s="43" t="s">
        <v>88</v>
      </c>
      <c r="B309" s="52"/>
      <c r="C309" s="160">
        <v>1100</v>
      </c>
      <c r="D309" s="160">
        <v>1000</v>
      </c>
      <c r="E309" s="170">
        <v>199.8</v>
      </c>
      <c r="F309" s="40">
        <v>15</v>
      </c>
      <c r="G309" s="51">
        <f>E309*F309</f>
        <v>2997</v>
      </c>
      <c r="H309" s="46">
        <v>0</v>
      </c>
      <c r="I309" s="157">
        <v>0</v>
      </c>
      <c r="J309" s="156">
        <v>0</v>
      </c>
      <c r="K309" s="156">
        <v>0</v>
      </c>
      <c r="L309" s="156">
        <v>0</v>
      </c>
      <c r="M309" s="46">
        <f>G309+H309+I309+J309+K309+L309</f>
        <v>2997</v>
      </c>
      <c r="N309" s="155">
        <v>76.61</v>
      </c>
      <c r="O309" s="38">
        <f>G309*1.1875%</f>
        <v>35.589374999999997</v>
      </c>
      <c r="P309" s="38">
        <v>0</v>
      </c>
      <c r="Q309" s="38">
        <v>0</v>
      </c>
      <c r="R309" s="176">
        <f>G309*1%</f>
        <v>29.97</v>
      </c>
      <c r="S309" s="38">
        <f>H309*1%</f>
        <v>0</v>
      </c>
      <c r="T309" s="38">
        <f>N309+O309+P309+Q309+R309+S309</f>
        <v>142.169375</v>
      </c>
      <c r="U309" s="36">
        <f>M309-T309</f>
        <v>2854.8306250000001</v>
      </c>
      <c r="V309" s="46">
        <v>0</v>
      </c>
      <c r="W309" s="46">
        <f>U309-V309</f>
        <v>2854.8306250000001</v>
      </c>
      <c r="X309" s="45"/>
    </row>
    <row r="310" spans="1:24" ht="65.25" customHeight="1" x14ac:dyDescent="0.5">
      <c r="A310" s="153" t="s">
        <v>235</v>
      </c>
      <c r="B310" s="52"/>
      <c r="C310" s="50"/>
      <c r="D310" s="50"/>
      <c r="E310" s="199"/>
      <c r="F310" s="48"/>
      <c r="G310" s="55"/>
      <c r="H310" s="47"/>
      <c r="I310" s="149"/>
      <c r="J310" s="149"/>
      <c r="K310" s="149"/>
      <c r="L310" s="149"/>
      <c r="M310" s="47"/>
      <c r="N310" s="44"/>
      <c r="O310" s="44"/>
      <c r="P310" s="44"/>
      <c r="Q310" s="44"/>
      <c r="R310" s="174"/>
      <c r="S310" s="44"/>
      <c r="T310" s="44"/>
      <c r="U310" s="47"/>
      <c r="V310" s="47"/>
      <c r="W310" s="47"/>
      <c r="X310" s="45"/>
    </row>
    <row r="311" spans="1:24" ht="65.25" customHeight="1" x14ac:dyDescent="0.5">
      <c r="A311" s="43" t="s">
        <v>234</v>
      </c>
      <c r="B311" s="173"/>
      <c r="C311" s="42">
        <v>1100</v>
      </c>
      <c r="D311" s="42">
        <v>1000</v>
      </c>
      <c r="E311" s="172">
        <v>347.6</v>
      </c>
      <c r="F311" s="40">
        <v>15</v>
      </c>
      <c r="G311" s="51">
        <f>E311*F311</f>
        <v>5214</v>
      </c>
      <c r="H311" s="36">
        <v>0</v>
      </c>
      <c r="I311" s="156">
        <v>0</v>
      </c>
      <c r="J311" s="156">
        <v>0</v>
      </c>
      <c r="K311" s="156">
        <v>0</v>
      </c>
      <c r="L311" s="156">
        <v>0</v>
      </c>
      <c r="M311" s="46">
        <f>G311+H311+I311+J311+K311+L311</f>
        <v>5214</v>
      </c>
      <c r="N311" s="38">
        <v>566.52</v>
      </c>
      <c r="O311" s="38">
        <f>G311*1.1875%</f>
        <v>61.916249999999998</v>
      </c>
      <c r="P311" s="38">
        <v>0</v>
      </c>
      <c r="Q311" s="38">
        <v>0</v>
      </c>
      <c r="R311" s="176">
        <f>G311*1%</f>
        <v>52.14</v>
      </c>
      <c r="S311" s="38">
        <v>0</v>
      </c>
      <c r="T311" s="38">
        <f>N311+O311+P311+Q311+R311+S311</f>
        <v>680.57624999999996</v>
      </c>
      <c r="U311" s="36">
        <f>M311-T311</f>
        <v>4533.4237499999999</v>
      </c>
      <c r="V311" s="36">
        <v>0</v>
      </c>
      <c r="W311" s="46">
        <f>U311-V311</f>
        <v>4533.4237499999999</v>
      </c>
      <c r="X311" s="35"/>
    </row>
    <row r="312" spans="1:24" s="5" customFormat="1" ht="65.25" customHeight="1" x14ac:dyDescent="0.5">
      <c r="A312" s="180" t="s">
        <v>233</v>
      </c>
      <c r="B312" s="152"/>
      <c r="C312" s="50"/>
      <c r="D312" s="50"/>
      <c r="E312" s="199"/>
      <c r="F312" s="48"/>
      <c r="G312" s="55"/>
      <c r="H312" s="47"/>
      <c r="I312" s="149"/>
      <c r="J312" s="149"/>
      <c r="K312" s="149"/>
      <c r="L312" s="149"/>
      <c r="M312" s="47"/>
      <c r="N312" s="44"/>
      <c r="O312" s="44"/>
      <c r="P312" s="44"/>
      <c r="Q312" s="44"/>
      <c r="R312" s="174"/>
      <c r="S312" s="44"/>
      <c r="T312" s="44"/>
      <c r="U312" s="47"/>
      <c r="V312" s="47"/>
      <c r="W312" s="47"/>
      <c r="X312" s="27"/>
    </row>
    <row r="313" spans="1:24" ht="65.25" hidden="1" customHeight="1" x14ac:dyDescent="0.5">
      <c r="A313" s="59"/>
      <c r="B313" s="52"/>
      <c r="C313" s="52"/>
      <c r="D313" s="52"/>
      <c r="E313" s="49">
        <v>0</v>
      </c>
      <c r="F313" s="218">
        <v>0</v>
      </c>
      <c r="G313" s="51">
        <f>E313*F313</f>
        <v>0</v>
      </c>
      <c r="H313" s="46">
        <v>0</v>
      </c>
      <c r="I313" s="157">
        <v>0</v>
      </c>
      <c r="J313" s="156">
        <v>0</v>
      </c>
      <c r="K313" s="156">
        <v>0</v>
      </c>
      <c r="L313" s="156">
        <v>0</v>
      </c>
      <c r="M313" s="46">
        <f>G313+H313+I313+J313+K313+L313</f>
        <v>0</v>
      </c>
      <c r="N313" s="155">
        <v>0</v>
      </c>
      <c r="O313" s="155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f>N313+O313+P313+Q313+R313+S313</f>
        <v>0</v>
      </c>
      <c r="U313" s="36">
        <f>M313-T313</f>
        <v>0</v>
      </c>
      <c r="V313" s="46">
        <v>0</v>
      </c>
      <c r="W313" s="46">
        <f>U313-V313</f>
        <v>0</v>
      </c>
      <c r="X313" s="45"/>
    </row>
    <row r="314" spans="1:24" ht="65.25" hidden="1" customHeight="1" x14ac:dyDescent="0.5">
      <c r="A314" s="203"/>
      <c r="B314" s="52"/>
      <c r="C314" s="52"/>
      <c r="D314" s="52"/>
      <c r="E314" s="57"/>
      <c r="F314" s="212"/>
      <c r="G314" s="55"/>
      <c r="H314" s="47"/>
      <c r="I314" s="149"/>
      <c r="J314" s="149"/>
      <c r="K314" s="149"/>
      <c r="L314" s="149"/>
      <c r="M314" s="47"/>
      <c r="N314" s="44"/>
      <c r="O314" s="44"/>
      <c r="P314" s="44"/>
      <c r="Q314" s="44"/>
      <c r="R314" s="44"/>
      <c r="S314" s="44"/>
      <c r="T314" s="44"/>
      <c r="U314" s="47"/>
      <c r="V314" s="47"/>
      <c r="W314" s="47"/>
      <c r="X314" s="45"/>
    </row>
    <row r="315" spans="1:24" ht="65.25" customHeight="1" x14ac:dyDescent="0.5">
      <c r="A315" s="243"/>
      <c r="B315" s="18" t="s">
        <v>70</v>
      </c>
      <c r="C315" s="8"/>
      <c r="D315" s="8"/>
      <c r="E315" s="17"/>
      <c r="F315" s="16"/>
      <c r="G315" s="15">
        <f>SUM(G305:G314)</f>
        <v>14312.25</v>
      </c>
      <c r="H315" s="15">
        <f>SUM(H305:H314)</f>
        <v>0</v>
      </c>
      <c r="I315" s="15">
        <f>SUM(I305:I314)</f>
        <v>0</v>
      </c>
      <c r="J315" s="15">
        <f>SUM(J305:J314)</f>
        <v>0</v>
      </c>
      <c r="K315" s="15">
        <f>SUM(K305:K314)</f>
        <v>0</v>
      </c>
      <c r="L315" s="15">
        <f>SUM(L305:L314)</f>
        <v>0</v>
      </c>
      <c r="M315" s="15">
        <f>SUM(M305:M314)</f>
        <v>14312.25</v>
      </c>
      <c r="N315" s="166">
        <f>SUM(N305:N314)</f>
        <v>1399.17</v>
      </c>
      <c r="O315" s="166">
        <f>SUM(O305:O314)</f>
        <v>97.505624999999995</v>
      </c>
      <c r="P315" s="166">
        <f>SUM(P305:P314)</f>
        <v>0</v>
      </c>
      <c r="Q315" s="166">
        <f>SUM(Q305:Q314)</f>
        <v>0</v>
      </c>
      <c r="R315" s="166">
        <f>SUM(R305:R314)</f>
        <v>82.11</v>
      </c>
      <c r="S315" s="166">
        <f>SUM(S305:S314)</f>
        <v>0</v>
      </c>
      <c r="T315" s="166">
        <f>SUM(T305:T314)</f>
        <v>1578.785625</v>
      </c>
      <c r="U315" s="15">
        <f>SUM(U305:U314)</f>
        <v>12733.464375</v>
      </c>
      <c r="V315" s="15">
        <f>SUM(V305:V314)</f>
        <v>244.05</v>
      </c>
      <c r="W315" s="15">
        <f>SUM(W305:W314)</f>
        <v>12489.414375</v>
      </c>
      <c r="X315" s="8"/>
    </row>
    <row r="316" spans="1:24" ht="65.25" customHeight="1" thickBot="1" x14ac:dyDescent="0.55000000000000004">
      <c r="A316" s="14"/>
      <c r="B316" s="18"/>
      <c r="C316" s="8"/>
      <c r="D316" s="8"/>
      <c r="E316" s="17"/>
      <c r="F316" s="16"/>
      <c r="G316" s="15"/>
      <c r="H316" s="15"/>
      <c r="I316" s="15"/>
      <c r="J316" s="15"/>
      <c r="K316" s="15"/>
      <c r="L316" s="15"/>
      <c r="M316" s="15"/>
      <c r="N316" s="166"/>
      <c r="O316" s="166"/>
      <c r="P316" s="166"/>
      <c r="Q316" s="166"/>
      <c r="R316" s="166"/>
      <c r="S316" s="166"/>
      <c r="T316" s="166"/>
      <c r="U316" s="15"/>
      <c r="V316" s="15"/>
      <c r="W316" s="15"/>
      <c r="X316" s="19" t="s">
        <v>232</v>
      </c>
    </row>
    <row r="317" spans="1:24" ht="65.25" customHeight="1" thickBot="1" x14ac:dyDescent="0.55000000000000004">
      <c r="A317" s="114" t="s">
        <v>69</v>
      </c>
      <c r="B317" s="124"/>
      <c r="C317" s="123"/>
      <c r="D317" s="123"/>
      <c r="E317" s="112">
        <f>E315+E289+E283+E275+E268+E259+E251</f>
        <v>0</v>
      </c>
      <c r="F317" s="111"/>
      <c r="G317" s="22">
        <f>G315+G300+G289+G283+G275+G268+G259+G251</f>
        <v>87243.049499999994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87243.049499999994</v>
      </c>
      <c r="N317" s="110">
        <f>N315+N300+N289+N283+N275+N268+N259+N251</f>
        <v>9373.33</v>
      </c>
      <c r="O317" s="110">
        <f>O315+O300+O289+O283+O275+O268+O259+O251</f>
        <v>687.76436906250001</v>
      </c>
      <c r="P317" s="110">
        <f>P315+P300+P289+P283+P275+P268+P259+P251</f>
        <v>0</v>
      </c>
      <c r="Q317" s="110">
        <f>Q315+Q300+Q289+Q283+Q275+Q268+Q259+Q251</f>
        <v>0</v>
      </c>
      <c r="R317" s="110">
        <f>R315+R300+R289+R283+R275+R268+R259+R251</f>
        <v>502.74499500000002</v>
      </c>
      <c r="S317" s="110">
        <f>S315+S300+S289+S283+S275+S268+S259+S251</f>
        <v>0</v>
      </c>
      <c r="T317" s="110">
        <f>T315+T300+T289+T283+T275+T268+T259+T251</f>
        <v>10563.8393640625</v>
      </c>
      <c r="U317" s="22">
        <f>U315+U300+U289+U283+U275+U268+U259+U251</f>
        <v>76679.210135937494</v>
      </c>
      <c r="V317" s="22">
        <f>V315+V300+V289+V283+V275+V268+V259+V251</f>
        <v>2373.3900000000003</v>
      </c>
      <c r="W317" s="22">
        <f>W315+W300+W289+W283+W275+W268+W259+W251</f>
        <v>74305.820135937509</v>
      </c>
      <c r="X317" s="21"/>
    </row>
    <row r="318" spans="1:24" ht="65.25" customHeight="1" x14ac:dyDescent="0.5">
      <c r="A318" s="13"/>
      <c r="B318" s="8"/>
      <c r="C318" s="8"/>
      <c r="D318" s="8"/>
      <c r="E318" s="12"/>
      <c r="F318" s="11"/>
      <c r="G318" s="10"/>
      <c r="H318" s="9"/>
      <c r="I318" s="9"/>
      <c r="J318" s="9"/>
      <c r="K318" s="9"/>
      <c r="L318" s="9"/>
      <c r="M318" s="9"/>
      <c r="N318" s="142"/>
      <c r="O318" s="142"/>
      <c r="P318" s="142"/>
      <c r="Q318" s="142"/>
      <c r="R318" s="142"/>
      <c r="S318" s="142"/>
      <c r="T318" s="142"/>
      <c r="U318" s="9"/>
      <c r="V318" s="9"/>
      <c r="W318" s="9"/>
      <c r="X318" s="8"/>
    </row>
    <row r="319" spans="1:24" ht="65.25" customHeight="1" x14ac:dyDescent="0.5">
      <c r="A319" s="14"/>
      <c r="B319" s="8"/>
      <c r="C319" s="8"/>
      <c r="D319" s="8"/>
      <c r="E319" s="12"/>
      <c r="F319" s="11"/>
      <c r="G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3"/>
      <c r="B320" s="8"/>
      <c r="C320" s="8"/>
      <c r="D320" s="8"/>
      <c r="E320" s="12"/>
      <c r="F320" s="11"/>
      <c r="G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9" t="s">
        <v>231</v>
      </c>
    </row>
    <row r="321" spans="1:24" ht="65.25" customHeight="1" thickBot="1" x14ac:dyDescent="0.55000000000000004">
      <c r="A321" s="105" t="s">
        <v>54</v>
      </c>
      <c r="B321" s="89" t="s">
        <v>53</v>
      </c>
      <c r="C321" s="104" t="s">
        <v>52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2"/>
      <c r="N321" s="104" t="s">
        <v>51</v>
      </c>
      <c r="O321" s="103"/>
      <c r="P321" s="103"/>
      <c r="Q321" s="103"/>
      <c r="R321" s="103"/>
      <c r="S321" s="103"/>
      <c r="T321" s="102"/>
      <c r="U321" s="101"/>
      <c r="V321" s="100"/>
      <c r="W321" s="99"/>
      <c r="X321" s="66" t="s">
        <v>50</v>
      </c>
    </row>
    <row r="322" spans="1:24" ht="65.25" customHeight="1" x14ac:dyDescent="0.45">
      <c r="A322" s="98"/>
      <c r="B322" s="97"/>
      <c r="C322" s="96" t="s">
        <v>49</v>
      </c>
      <c r="D322" s="96" t="s">
        <v>48</v>
      </c>
      <c r="E322" s="95" t="s">
        <v>26</v>
      </c>
      <c r="F322" s="94" t="s">
        <v>47</v>
      </c>
      <c r="G322" s="93" t="s">
        <v>46</v>
      </c>
      <c r="H322" s="92" t="s">
        <v>45</v>
      </c>
      <c r="I322" s="90" t="s">
        <v>44</v>
      </c>
      <c r="J322" s="91" t="s">
        <v>25</v>
      </c>
      <c r="K322" s="90" t="s">
        <v>43</v>
      </c>
      <c r="L322" s="90" t="s">
        <v>93</v>
      </c>
      <c r="M322" s="89" t="s">
        <v>35</v>
      </c>
      <c r="N322" s="86" t="s">
        <v>41</v>
      </c>
      <c r="O322" s="88" t="s">
        <v>40</v>
      </c>
      <c r="P322" s="87" t="s">
        <v>39</v>
      </c>
      <c r="Q322" s="86" t="s">
        <v>38</v>
      </c>
      <c r="R322" s="86" t="s">
        <v>37</v>
      </c>
      <c r="S322" s="86" t="s">
        <v>36</v>
      </c>
      <c r="T322" s="85" t="s">
        <v>35</v>
      </c>
      <c r="U322" s="83" t="s">
        <v>35</v>
      </c>
      <c r="V322" s="84" t="s">
        <v>34</v>
      </c>
      <c r="W322" s="83" t="s">
        <v>33</v>
      </c>
      <c r="X322" s="66"/>
    </row>
    <row r="323" spans="1:24" ht="65.25" customHeight="1" thickBot="1" x14ac:dyDescent="0.5">
      <c r="A323" s="82" t="s">
        <v>32</v>
      </c>
      <c r="B323" s="73"/>
      <c r="C323" s="81"/>
      <c r="D323" s="81"/>
      <c r="E323" s="80" t="s">
        <v>31</v>
      </c>
      <c r="F323" s="79" t="s">
        <v>30</v>
      </c>
      <c r="G323" s="78"/>
      <c r="H323" s="77"/>
      <c r="I323" s="74" t="s">
        <v>29</v>
      </c>
      <c r="J323" s="76" t="s">
        <v>28</v>
      </c>
      <c r="K323" s="75" t="s">
        <v>92</v>
      </c>
      <c r="L323" s="74" t="s">
        <v>91</v>
      </c>
      <c r="M323" s="73"/>
      <c r="N323" s="189">
        <v>1</v>
      </c>
      <c r="O323" s="72"/>
      <c r="P323" s="71" t="s">
        <v>25</v>
      </c>
      <c r="Q323" s="70" t="s">
        <v>24</v>
      </c>
      <c r="R323" s="70" t="s">
        <v>23</v>
      </c>
      <c r="S323" s="70" t="s">
        <v>22</v>
      </c>
      <c r="T323" s="69"/>
      <c r="U323" s="67" t="s">
        <v>21</v>
      </c>
      <c r="V323" s="188" t="s">
        <v>90</v>
      </c>
      <c r="W323" s="67" t="s">
        <v>19</v>
      </c>
      <c r="X323" s="66"/>
    </row>
    <row r="324" spans="1:24" ht="65.25" customHeight="1" x14ac:dyDescent="0.45">
      <c r="A324" s="316" t="s">
        <v>230</v>
      </c>
      <c r="B324" s="8"/>
      <c r="C324" s="8"/>
      <c r="D324" s="8"/>
      <c r="E324" s="12"/>
      <c r="F324" s="11"/>
      <c r="G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9" t="s">
        <v>229</v>
      </c>
      <c r="B325" s="52"/>
      <c r="C325" s="52">
        <v>1100</v>
      </c>
      <c r="D325" s="52">
        <v>1000</v>
      </c>
      <c r="E325" s="249">
        <v>623.07000000000005</v>
      </c>
      <c r="F325" s="40">
        <v>15</v>
      </c>
      <c r="G325" s="51">
        <f>E325*F325</f>
        <v>9346.0500000000011</v>
      </c>
      <c r="H325" s="246">
        <v>0</v>
      </c>
      <c r="I325" s="250">
        <v>0</v>
      </c>
      <c r="J325" s="156">
        <v>0</v>
      </c>
      <c r="K325" s="156">
        <v>0</v>
      </c>
      <c r="L325" s="156">
        <v>0</v>
      </c>
      <c r="M325" s="246">
        <f>G325+H325+I325+J325+K325+L325</f>
        <v>9346.0500000000011</v>
      </c>
      <c r="N325" s="247">
        <v>1449.13</v>
      </c>
      <c r="O325" s="247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f>N325+O325+P325+Q325+R325+S325</f>
        <v>1449.13</v>
      </c>
      <c r="U325" s="36">
        <f>M325-T325</f>
        <v>7896.920000000001</v>
      </c>
      <c r="V325" s="36">
        <v>717.38</v>
      </c>
      <c r="W325" s="246">
        <f>U325-V325</f>
        <v>7179.5400000000009</v>
      </c>
      <c r="X325" s="45"/>
    </row>
    <row r="326" spans="1:24" ht="65.25" customHeight="1" x14ac:dyDescent="0.5">
      <c r="A326" s="197" t="s">
        <v>228</v>
      </c>
      <c r="B326" s="52"/>
      <c r="C326" s="52"/>
      <c r="D326" s="52"/>
      <c r="E326" s="249"/>
      <c r="F326" s="48"/>
      <c r="G326" s="55"/>
      <c r="H326" s="246"/>
      <c r="I326" s="250"/>
      <c r="J326" s="149"/>
      <c r="K326" s="149"/>
      <c r="L326" s="149"/>
      <c r="M326" s="246"/>
      <c r="N326" s="247"/>
      <c r="O326" s="247"/>
      <c r="P326" s="44"/>
      <c r="Q326" s="44"/>
      <c r="R326" s="44"/>
      <c r="S326" s="44"/>
      <c r="T326" s="44"/>
      <c r="U326" s="47"/>
      <c r="V326" s="47"/>
      <c r="W326" s="246"/>
      <c r="X326" s="45"/>
    </row>
    <row r="327" spans="1:24" ht="65.25" customHeight="1" x14ac:dyDescent="0.5">
      <c r="A327" s="59" t="s">
        <v>227</v>
      </c>
      <c r="B327" s="52"/>
      <c r="C327" s="52">
        <v>1100</v>
      </c>
      <c r="D327" s="52">
        <v>1000</v>
      </c>
      <c r="E327" s="249">
        <v>406.75</v>
      </c>
      <c r="F327" s="40">
        <v>15</v>
      </c>
      <c r="G327" s="51">
        <f>E327*F327</f>
        <v>6101.25</v>
      </c>
      <c r="H327" s="246">
        <v>0</v>
      </c>
      <c r="I327" s="250">
        <v>0</v>
      </c>
      <c r="J327" s="156">
        <v>0</v>
      </c>
      <c r="K327" s="156">
        <v>0</v>
      </c>
      <c r="L327" s="156">
        <v>0</v>
      </c>
      <c r="M327" s="246">
        <f>G327+H327+I327+J327+K327+L327</f>
        <v>6101.25</v>
      </c>
      <c r="N327" s="247">
        <v>756.04</v>
      </c>
      <c r="O327" s="247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f>N327+O327+P327+Q327+R327+S327</f>
        <v>756.04</v>
      </c>
      <c r="U327" s="36">
        <f>M327-T327</f>
        <v>5345.21</v>
      </c>
      <c r="V327" s="36">
        <v>244.05</v>
      </c>
      <c r="W327" s="246">
        <f>U327-V327</f>
        <v>5101.16</v>
      </c>
      <c r="X327" s="45"/>
    </row>
    <row r="328" spans="1:24" ht="65.25" customHeight="1" x14ac:dyDescent="0.5">
      <c r="A328" s="197" t="s">
        <v>226</v>
      </c>
      <c r="B328" s="52"/>
      <c r="C328" s="52"/>
      <c r="D328" s="52"/>
      <c r="E328" s="249"/>
      <c r="F328" s="48"/>
      <c r="G328" s="55"/>
      <c r="H328" s="246"/>
      <c r="I328" s="250"/>
      <c r="J328" s="149"/>
      <c r="K328" s="149"/>
      <c r="L328" s="149"/>
      <c r="M328" s="246"/>
      <c r="N328" s="247"/>
      <c r="O328" s="247"/>
      <c r="P328" s="44"/>
      <c r="Q328" s="44"/>
      <c r="R328" s="44"/>
      <c r="S328" s="44"/>
      <c r="T328" s="44"/>
      <c r="U328" s="47"/>
      <c r="V328" s="47"/>
      <c r="W328" s="246"/>
      <c r="X328" s="45"/>
    </row>
    <row r="329" spans="1:24" ht="65.25" customHeight="1" x14ac:dyDescent="0.5">
      <c r="A329" s="59" t="s">
        <v>88</v>
      </c>
      <c r="B329" s="42"/>
      <c r="C329" s="52">
        <v>1100</v>
      </c>
      <c r="D329" s="52">
        <v>1000</v>
      </c>
      <c r="E329" s="249">
        <v>199.8</v>
      </c>
      <c r="F329" s="40">
        <v>15</v>
      </c>
      <c r="G329" s="51">
        <f>E329*F329</f>
        <v>2997</v>
      </c>
      <c r="H329" s="246">
        <v>0</v>
      </c>
      <c r="I329" s="250">
        <v>0</v>
      </c>
      <c r="J329" s="156">
        <v>0</v>
      </c>
      <c r="K329" s="156">
        <v>0</v>
      </c>
      <c r="L329" s="156">
        <v>0</v>
      </c>
      <c r="M329" s="246">
        <f>G329+H329+I329+J329+K329+L329</f>
        <v>2997</v>
      </c>
      <c r="N329" s="247">
        <v>76.61</v>
      </c>
      <c r="O329" s="38">
        <f>G329*1.1875%</f>
        <v>35.589374999999997</v>
      </c>
      <c r="P329" s="38">
        <v>0</v>
      </c>
      <c r="Q329" s="38">
        <v>0</v>
      </c>
      <c r="R329" s="176">
        <f>G329*1%</f>
        <v>29.97</v>
      </c>
      <c r="S329" s="38">
        <f>H329*1%</f>
        <v>0</v>
      </c>
      <c r="T329" s="38">
        <f>N329+O329+P329+Q329+R329+S329</f>
        <v>142.169375</v>
      </c>
      <c r="U329" s="36">
        <f>M329-T329</f>
        <v>2854.8306250000001</v>
      </c>
      <c r="V329" s="246">
        <v>0</v>
      </c>
      <c r="W329" s="246">
        <f>U329-V329</f>
        <v>2854.8306250000001</v>
      </c>
      <c r="X329" s="35"/>
    </row>
    <row r="330" spans="1:24" ht="65.25" customHeight="1" x14ac:dyDescent="0.5">
      <c r="A330" s="153" t="s">
        <v>225</v>
      </c>
      <c r="B330" s="50"/>
      <c r="C330" s="52"/>
      <c r="D330" s="52"/>
      <c r="E330" s="249"/>
      <c r="F330" s="48"/>
      <c r="G330" s="55"/>
      <c r="H330" s="246"/>
      <c r="I330" s="250"/>
      <c r="J330" s="149"/>
      <c r="K330" s="149"/>
      <c r="L330" s="149"/>
      <c r="M330" s="246"/>
      <c r="N330" s="247"/>
      <c r="O330" s="44"/>
      <c r="P330" s="44"/>
      <c r="Q330" s="44"/>
      <c r="R330" s="174"/>
      <c r="S330" s="44"/>
      <c r="T330" s="44"/>
      <c r="U330" s="47"/>
      <c r="V330" s="246"/>
      <c r="W330" s="246"/>
      <c r="X330" s="27"/>
    </row>
    <row r="331" spans="1:24" ht="65.25" customHeight="1" x14ac:dyDescent="0.5">
      <c r="A331" s="43" t="s">
        <v>88</v>
      </c>
      <c r="B331" s="42"/>
      <c r="C331" s="52">
        <v>1100</v>
      </c>
      <c r="D331" s="52">
        <v>1000</v>
      </c>
      <c r="E331" s="249">
        <v>199.8</v>
      </c>
      <c r="F331" s="40">
        <v>15</v>
      </c>
      <c r="G331" s="51">
        <f>E331*F331</f>
        <v>2997</v>
      </c>
      <c r="H331" s="246">
        <v>0</v>
      </c>
      <c r="I331" s="250"/>
      <c r="J331" s="156">
        <v>0</v>
      </c>
      <c r="K331" s="156">
        <v>0</v>
      </c>
      <c r="L331" s="156">
        <v>0</v>
      </c>
      <c r="M331" s="246">
        <f>G331+H331+I331+J331+K331+L331</f>
        <v>2997</v>
      </c>
      <c r="N331" s="247">
        <v>76.61</v>
      </c>
      <c r="O331" s="38">
        <f>G331*1.1875%</f>
        <v>35.589374999999997</v>
      </c>
      <c r="P331" s="38">
        <v>0</v>
      </c>
      <c r="Q331" s="38">
        <v>0</v>
      </c>
      <c r="R331" s="176">
        <f>G331*1%</f>
        <v>29.97</v>
      </c>
      <c r="S331" s="38">
        <f>H331*1%</f>
        <v>0</v>
      </c>
      <c r="T331" s="38">
        <f>N331+O331+P331+Q331+R331+S331</f>
        <v>142.169375</v>
      </c>
      <c r="U331" s="36">
        <f>M331-T331</f>
        <v>2854.8306250000001</v>
      </c>
      <c r="V331" s="246">
        <v>0</v>
      </c>
      <c r="W331" s="246">
        <f>U331-V331</f>
        <v>2854.8306250000001</v>
      </c>
      <c r="X331" s="35"/>
    </row>
    <row r="332" spans="1:24" ht="65.25" customHeight="1" x14ac:dyDescent="0.5">
      <c r="A332" s="297" t="s">
        <v>224</v>
      </c>
      <c r="B332" s="50"/>
      <c r="C332" s="52"/>
      <c r="D332" s="52"/>
      <c r="E332" s="249"/>
      <c r="F332" s="48"/>
      <c r="G332" s="55"/>
      <c r="H332" s="246"/>
      <c r="I332" s="250"/>
      <c r="J332" s="149"/>
      <c r="K332" s="149"/>
      <c r="L332" s="149"/>
      <c r="M332" s="246"/>
      <c r="N332" s="247"/>
      <c r="O332" s="44"/>
      <c r="P332" s="44"/>
      <c r="Q332" s="44"/>
      <c r="R332" s="174"/>
      <c r="S332" s="44"/>
      <c r="T332" s="44"/>
      <c r="U332" s="47"/>
      <c r="V332" s="246"/>
      <c r="W332" s="246"/>
      <c r="X332" s="27"/>
    </row>
    <row r="333" spans="1:24" ht="65.25" customHeight="1" x14ac:dyDescent="0.5">
      <c r="A333" s="43" t="s">
        <v>223</v>
      </c>
      <c r="B333" s="42"/>
      <c r="C333" s="52">
        <v>1100</v>
      </c>
      <c r="D333" s="52">
        <v>1000</v>
      </c>
      <c r="E333" s="249"/>
      <c r="F333" s="40"/>
      <c r="G333" s="51">
        <f>E333*F333</f>
        <v>0</v>
      </c>
      <c r="H333" s="246">
        <v>0</v>
      </c>
      <c r="I333" s="250"/>
      <c r="J333" s="156"/>
      <c r="K333" s="156">
        <v>0</v>
      </c>
      <c r="L333" s="156"/>
      <c r="M333" s="246">
        <f>G333+H333+I333+J333+K333+L333</f>
        <v>0</v>
      </c>
      <c r="N333" s="247"/>
      <c r="O333" s="247">
        <f>G333*1.187%</f>
        <v>0</v>
      </c>
      <c r="P333" s="38"/>
      <c r="Q333" s="38">
        <v>0</v>
      </c>
      <c r="R333" s="176">
        <f>G333*1%</f>
        <v>0</v>
      </c>
      <c r="S333" s="38">
        <f>H333*1%</f>
        <v>0</v>
      </c>
      <c r="T333" s="38">
        <f>N333+O333+P333+Q333+R333+S333</f>
        <v>0</v>
      </c>
      <c r="U333" s="36">
        <f>M333-T333</f>
        <v>0</v>
      </c>
      <c r="V333" s="246">
        <v>0</v>
      </c>
      <c r="W333" s="246">
        <f>U333-V333</f>
        <v>0</v>
      </c>
      <c r="X333" s="35"/>
    </row>
    <row r="334" spans="1:24" ht="65.25" customHeight="1" x14ac:dyDescent="0.5">
      <c r="A334" s="53"/>
      <c r="B334" s="160"/>
      <c r="C334" s="52"/>
      <c r="D334" s="52"/>
      <c r="E334" s="249"/>
      <c r="F334" s="48"/>
      <c r="G334" s="55"/>
      <c r="H334" s="246"/>
      <c r="I334" s="250"/>
      <c r="J334" s="149"/>
      <c r="K334" s="149"/>
      <c r="L334" s="149"/>
      <c r="M334" s="246"/>
      <c r="N334" s="247"/>
      <c r="O334" s="247"/>
      <c r="P334" s="44"/>
      <c r="Q334" s="44"/>
      <c r="R334" s="174"/>
      <c r="S334" s="44"/>
      <c r="T334" s="44"/>
      <c r="U334" s="47"/>
      <c r="V334" s="246"/>
      <c r="W334" s="246"/>
      <c r="X334" s="154"/>
    </row>
    <row r="335" spans="1:24" ht="65.25" customHeight="1" x14ac:dyDescent="0.5">
      <c r="A335" s="43" t="s">
        <v>223</v>
      </c>
      <c r="B335" s="42"/>
      <c r="C335" s="52">
        <v>1100</v>
      </c>
      <c r="D335" s="52">
        <v>1000</v>
      </c>
      <c r="E335" s="249">
        <v>225.79</v>
      </c>
      <c r="F335" s="40">
        <v>15</v>
      </c>
      <c r="G335" s="51">
        <f>E335*F335</f>
        <v>3386.85</v>
      </c>
      <c r="H335" s="246">
        <v>0</v>
      </c>
      <c r="I335" s="250">
        <v>0</v>
      </c>
      <c r="J335" s="156">
        <v>0</v>
      </c>
      <c r="K335" s="156">
        <v>0</v>
      </c>
      <c r="L335" s="156">
        <v>0</v>
      </c>
      <c r="M335" s="246">
        <f>G335+H335+I335+J335+K335+L335</f>
        <v>3386.85</v>
      </c>
      <c r="N335" s="247">
        <v>139.31</v>
      </c>
      <c r="O335" s="38">
        <f>G335*1.1875%</f>
        <v>40.218843749999998</v>
      </c>
      <c r="P335" s="38">
        <v>0</v>
      </c>
      <c r="Q335" s="38">
        <v>0</v>
      </c>
      <c r="R335" s="176">
        <f>G335*1%</f>
        <v>33.868499999999997</v>
      </c>
      <c r="S335" s="38">
        <f>H335*1%</f>
        <v>0</v>
      </c>
      <c r="T335" s="38">
        <f>N335+O335+P335+Q335+R335+S335</f>
        <v>213.39734375</v>
      </c>
      <c r="U335" s="36">
        <f>M335-T335</f>
        <v>3173.45265625</v>
      </c>
      <c r="V335" s="246">
        <v>0</v>
      </c>
      <c r="W335" s="246">
        <f>U335-V335</f>
        <v>3173.45265625</v>
      </c>
      <c r="X335" s="35"/>
    </row>
    <row r="336" spans="1:24" ht="65.25" customHeight="1" x14ac:dyDescent="0.5">
      <c r="A336" s="183" t="s">
        <v>222</v>
      </c>
      <c r="B336" s="160"/>
      <c r="C336" s="52"/>
      <c r="D336" s="52"/>
      <c r="E336" s="249"/>
      <c r="F336" s="48"/>
      <c r="G336" s="55"/>
      <c r="H336" s="246"/>
      <c r="I336" s="250"/>
      <c r="J336" s="149"/>
      <c r="K336" s="149"/>
      <c r="L336" s="149"/>
      <c r="M336" s="246"/>
      <c r="N336" s="247"/>
      <c r="O336" s="44"/>
      <c r="P336" s="44"/>
      <c r="Q336" s="44"/>
      <c r="R336" s="174"/>
      <c r="S336" s="44"/>
      <c r="T336" s="44"/>
      <c r="U336" s="47"/>
      <c r="V336" s="246"/>
      <c r="W336" s="246"/>
      <c r="X336" s="154"/>
    </row>
    <row r="337" spans="1:24" ht="65.25" hidden="1" customHeight="1" x14ac:dyDescent="0.5">
      <c r="A337" s="43" t="s">
        <v>221</v>
      </c>
      <c r="B337" s="42"/>
      <c r="C337" s="52">
        <v>1100</v>
      </c>
      <c r="D337" s="52">
        <v>1000</v>
      </c>
      <c r="E337" s="253"/>
      <c r="F337" s="40"/>
      <c r="G337" s="51">
        <f>E337*F337</f>
        <v>0</v>
      </c>
      <c r="H337" s="246">
        <v>0</v>
      </c>
      <c r="I337" s="250">
        <v>0</v>
      </c>
      <c r="J337" s="156">
        <v>0</v>
      </c>
      <c r="K337" s="156">
        <v>0</v>
      </c>
      <c r="L337" s="156"/>
      <c r="M337" s="246">
        <f>G337+H337+I337+J337+K337+L337</f>
        <v>0</v>
      </c>
      <c r="N337" s="247"/>
      <c r="O337" s="247">
        <v>0</v>
      </c>
      <c r="P337" s="38">
        <v>0</v>
      </c>
      <c r="Q337" s="38">
        <v>0</v>
      </c>
      <c r="R337" s="38">
        <v>0</v>
      </c>
      <c r="S337" s="38">
        <f>H337*1%</f>
        <v>0</v>
      </c>
      <c r="T337" s="38">
        <f>N337+O337+P337+Q337+R337+S337</f>
        <v>0</v>
      </c>
      <c r="U337" s="36">
        <f>M337-T337</f>
        <v>0</v>
      </c>
      <c r="V337" s="246">
        <v>0</v>
      </c>
      <c r="W337" s="246">
        <f>U337-V337</f>
        <v>0</v>
      </c>
      <c r="X337" s="35"/>
    </row>
    <row r="338" spans="1:24" ht="65.25" hidden="1" customHeight="1" x14ac:dyDescent="0.5">
      <c r="A338" s="171"/>
      <c r="B338" s="160"/>
      <c r="C338" s="52"/>
      <c r="D338" s="52"/>
      <c r="E338" s="253"/>
      <c r="F338" s="48"/>
      <c r="G338" s="55"/>
      <c r="H338" s="246"/>
      <c r="I338" s="250"/>
      <c r="J338" s="149"/>
      <c r="K338" s="149"/>
      <c r="L338" s="149"/>
      <c r="M338" s="246"/>
      <c r="N338" s="247"/>
      <c r="O338" s="247"/>
      <c r="P338" s="44"/>
      <c r="Q338" s="44"/>
      <c r="R338" s="44"/>
      <c r="S338" s="44"/>
      <c r="T338" s="44"/>
      <c r="U338" s="47"/>
      <c r="V338" s="246"/>
      <c r="W338" s="246"/>
      <c r="X338" s="154"/>
    </row>
    <row r="339" spans="1:24" ht="65.25" customHeight="1" thickBot="1" x14ac:dyDescent="0.55000000000000004">
      <c r="A339" s="169"/>
      <c r="B339" s="148" t="s">
        <v>70</v>
      </c>
      <c r="C339" s="143"/>
      <c r="D339" s="143"/>
      <c r="E339" s="147"/>
      <c r="F339" s="146"/>
      <c r="G339" s="144">
        <f>SUM(G325:G338)</f>
        <v>24828.15</v>
      </c>
      <c r="H339" s="144">
        <f>SUM(H325:H338)</f>
        <v>0</v>
      </c>
      <c r="I339" s="144">
        <f>SUM(I325:I338)</f>
        <v>0</v>
      </c>
      <c r="J339" s="144">
        <f>SUM(J325:J338)</f>
        <v>0</v>
      </c>
      <c r="K339" s="144">
        <f>SUM(K325:K338)</f>
        <v>0</v>
      </c>
      <c r="L339" s="144">
        <f>SUM(L325:L338)</f>
        <v>0</v>
      </c>
      <c r="M339" s="144">
        <f>SUM(M325:M338)</f>
        <v>24828.15</v>
      </c>
      <c r="N339" s="145">
        <f>SUM(N325:N338)</f>
        <v>2497.7000000000003</v>
      </c>
      <c r="O339" s="145">
        <f>SUM(O325:O338)</f>
        <v>111.39759375</v>
      </c>
      <c r="P339" s="145">
        <f>SUM(P325:P338)</f>
        <v>0</v>
      </c>
      <c r="Q339" s="145">
        <f>SUM(Q325:Q338)</f>
        <v>0</v>
      </c>
      <c r="R339" s="145">
        <f>SUM(R325:R338)</f>
        <v>93.808499999999995</v>
      </c>
      <c r="S339" s="145">
        <f>SUM(S325:S338)</f>
        <v>0</v>
      </c>
      <c r="T339" s="145">
        <f>SUM(T325:T338)</f>
        <v>2702.9060937499999</v>
      </c>
      <c r="U339" s="144">
        <f>SUM(U325:U338)</f>
        <v>22125.243906250002</v>
      </c>
      <c r="V339" s="144">
        <f>SUM(V325:V338)</f>
        <v>961.43000000000006</v>
      </c>
      <c r="W339" s="144">
        <f>SUM(W325:W338)</f>
        <v>21163.813906250001</v>
      </c>
      <c r="X339" s="143"/>
    </row>
    <row r="340" spans="1:24" s="8" customFormat="1" ht="65.25" customHeight="1" thickBot="1" x14ac:dyDescent="0.55000000000000004">
      <c r="A340" s="105" t="s">
        <v>54</v>
      </c>
      <c r="B340" s="89" t="s">
        <v>53</v>
      </c>
      <c r="C340" s="104" t="s">
        <v>52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2"/>
      <c r="N340" s="315" t="s">
        <v>51</v>
      </c>
      <c r="O340" s="314"/>
      <c r="P340" s="314"/>
      <c r="Q340" s="314"/>
      <c r="R340" s="314"/>
      <c r="S340" s="314"/>
      <c r="T340" s="313"/>
      <c r="U340" s="101"/>
      <c r="V340" s="100"/>
      <c r="W340" s="99"/>
      <c r="X340" s="66" t="s">
        <v>50</v>
      </c>
    </row>
    <row r="341" spans="1:24" s="8" customFormat="1" ht="65.25" customHeight="1" x14ac:dyDescent="0.45">
      <c r="A341" s="98"/>
      <c r="B341" s="97"/>
      <c r="C341" s="96" t="s">
        <v>49</v>
      </c>
      <c r="D341" s="96" t="s">
        <v>48</v>
      </c>
      <c r="E341" s="95" t="s">
        <v>26</v>
      </c>
      <c r="F341" s="94" t="s">
        <v>47</v>
      </c>
      <c r="G341" s="93" t="s">
        <v>46</v>
      </c>
      <c r="H341" s="92" t="s">
        <v>45</v>
      </c>
      <c r="I341" s="90" t="s">
        <v>44</v>
      </c>
      <c r="J341" s="91" t="s">
        <v>25</v>
      </c>
      <c r="K341" s="90" t="s">
        <v>43</v>
      </c>
      <c r="L341" s="90" t="s">
        <v>93</v>
      </c>
      <c r="M341" s="89" t="s">
        <v>35</v>
      </c>
      <c r="N341" s="310" t="s">
        <v>41</v>
      </c>
      <c r="O341" s="312" t="s">
        <v>40</v>
      </c>
      <c r="P341" s="311" t="s">
        <v>39</v>
      </c>
      <c r="Q341" s="310" t="s">
        <v>38</v>
      </c>
      <c r="R341" s="310" t="s">
        <v>37</v>
      </c>
      <c r="S341" s="310" t="s">
        <v>36</v>
      </c>
      <c r="T341" s="309" t="s">
        <v>35</v>
      </c>
      <c r="U341" s="83" t="s">
        <v>35</v>
      </c>
      <c r="V341" s="84" t="s">
        <v>34</v>
      </c>
      <c r="W341" s="83" t="s">
        <v>33</v>
      </c>
      <c r="X341" s="66"/>
    </row>
    <row r="342" spans="1:24" s="8" customFormat="1" ht="65.25" customHeight="1" thickBot="1" x14ac:dyDescent="0.5">
      <c r="A342" s="82" t="s">
        <v>32</v>
      </c>
      <c r="B342" s="73"/>
      <c r="C342" s="81"/>
      <c r="D342" s="81"/>
      <c r="E342" s="80" t="s">
        <v>31</v>
      </c>
      <c r="F342" s="79" t="s">
        <v>30</v>
      </c>
      <c r="G342" s="78"/>
      <c r="H342" s="77"/>
      <c r="I342" s="74" t="s">
        <v>29</v>
      </c>
      <c r="J342" s="76" t="s">
        <v>28</v>
      </c>
      <c r="K342" s="75" t="s">
        <v>92</v>
      </c>
      <c r="L342" s="74" t="s">
        <v>91</v>
      </c>
      <c r="M342" s="73"/>
      <c r="N342" s="189">
        <v>1</v>
      </c>
      <c r="O342" s="308"/>
      <c r="P342" s="307" t="s">
        <v>25</v>
      </c>
      <c r="Q342" s="306" t="s">
        <v>24</v>
      </c>
      <c r="R342" s="306" t="s">
        <v>23</v>
      </c>
      <c r="S342" s="306" t="s">
        <v>22</v>
      </c>
      <c r="T342" s="305"/>
      <c r="U342" s="67" t="s">
        <v>21</v>
      </c>
      <c r="V342" s="188" t="s">
        <v>90</v>
      </c>
      <c r="W342" s="67" t="s">
        <v>19</v>
      </c>
      <c r="X342" s="66"/>
    </row>
    <row r="343" spans="1:24" ht="65.25" customHeight="1" x14ac:dyDescent="0.45">
      <c r="A343" s="65" t="s">
        <v>220</v>
      </c>
      <c r="B343" s="141"/>
      <c r="C343" s="8"/>
      <c r="D343" s="8"/>
      <c r="E343" s="12"/>
      <c r="F343" s="11"/>
      <c r="G343" s="10"/>
      <c r="H343" s="9"/>
      <c r="I343" s="9"/>
      <c r="J343" s="9"/>
      <c r="K343" s="9"/>
      <c r="L343" s="9"/>
      <c r="M343" s="9"/>
      <c r="N343" s="142"/>
      <c r="O343" s="142"/>
      <c r="P343" s="142"/>
      <c r="Q343" s="142"/>
      <c r="R343" s="142"/>
      <c r="S343" s="142"/>
      <c r="T343" s="142"/>
      <c r="U343" s="9"/>
      <c r="V343" s="9"/>
      <c r="W343" s="9"/>
      <c r="X343" s="8"/>
    </row>
    <row r="344" spans="1:24" ht="65.25" hidden="1" customHeight="1" x14ac:dyDescent="0.5">
      <c r="A344" s="162" t="s">
        <v>219</v>
      </c>
      <c r="B344" s="173"/>
      <c r="C344" s="42"/>
      <c r="D344" s="42"/>
      <c r="E344" s="41">
        <v>0</v>
      </c>
      <c r="F344" s="40">
        <v>0</v>
      </c>
      <c r="G344" s="51">
        <f>E344*F344</f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f>G344+H344+I344+J344+K344+L344</f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f>N344+O344+P344+Q344+R344+S344</f>
        <v>0</v>
      </c>
      <c r="U344" s="36">
        <f>M344-T344</f>
        <v>0</v>
      </c>
      <c r="V344" s="36">
        <v>0</v>
      </c>
      <c r="W344" s="36">
        <f>U344-V344</f>
        <v>0</v>
      </c>
      <c r="X344" s="35"/>
    </row>
    <row r="345" spans="1:24" ht="65.25" hidden="1" customHeight="1" x14ac:dyDescent="0.5">
      <c r="A345" s="304"/>
      <c r="B345" s="152"/>
      <c r="C345" s="50"/>
      <c r="D345" s="50"/>
      <c r="E345" s="57"/>
      <c r="F345" s="48"/>
      <c r="G345" s="55"/>
      <c r="H345" s="47"/>
      <c r="I345" s="47"/>
      <c r="J345" s="47"/>
      <c r="K345" s="47"/>
      <c r="L345" s="47"/>
      <c r="M345" s="47"/>
      <c r="N345" s="44"/>
      <c r="O345" s="44"/>
      <c r="P345" s="44"/>
      <c r="Q345" s="44"/>
      <c r="R345" s="44"/>
      <c r="S345" s="44"/>
      <c r="T345" s="44"/>
      <c r="U345" s="47"/>
      <c r="V345" s="47"/>
      <c r="W345" s="47"/>
      <c r="X345" s="27"/>
    </row>
    <row r="346" spans="1:24" ht="65.25" customHeight="1" x14ac:dyDescent="0.5">
      <c r="A346" s="169"/>
      <c r="B346" s="148" t="s">
        <v>70</v>
      </c>
      <c r="C346" s="143"/>
      <c r="D346" s="143"/>
      <c r="E346" s="147"/>
      <c r="F346" s="146"/>
      <c r="G346" s="144">
        <f>SUM(G344)</f>
        <v>0</v>
      </c>
      <c r="H346" s="144">
        <f>SUM(H344)</f>
        <v>0</v>
      </c>
      <c r="I346" s="144">
        <f>SUM(I344)</f>
        <v>0</v>
      </c>
      <c r="J346" s="144">
        <f>SUM(J344)</f>
        <v>0</v>
      </c>
      <c r="K346" s="144">
        <f>SUM(K344)</f>
        <v>0</v>
      </c>
      <c r="L346" s="144">
        <f>SUM(L344)</f>
        <v>0</v>
      </c>
      <c r="M346" s="144">
        <f>SUM(M344)</f>
        <v>0</v>
      </c>
      <c r="N346" s="145">
        <f>SUM(N344)</f>
        <v>0</v>
      </c>
      <c r="O346" s="145">
        <f>SUM(O344)</f>
        <v>0</v>
      </c>
      <c r="P346" s="145">
        <f>SUM(P344)</f>
        <v>0</v>
      </c>
      <c r="Q346" s="145">
        <f>SUM(Q344)</f>
        <v>0</v>
      </c>
      <c r="R346" s="145">
        <f>SUM(R344)</f>
        <v>0</v>
      </c>
      <c r="S346" s="145">
        <f>SUM(S344)</f>
        <v>0</v>
      </c>
      <c r="T346" s="145">
        <f>SUM(T344)</f>
        <v>0</v>
      </c>
      <c r="U346" s="144">
        <f>SUM(U344)</f>
        <v>0</v>
      </c>
      <c r="V346" s="144">
        <f>SUM(V344)</f>
        <v>0</v>
      </c>
      <c r="W346" s="144">
        <f>SUM(W344)</f>
        <v>0</v>
      </c>
      <c r="X346" s="144">
        <f>SUM(X344:X344)</f>
        <v>0</v>
      </c>
    </row>
    <row r="347" spans="1:24" ht="65.25" customHeight="1" x14ac:dyDescent="0.45">
      <c r="A347" s="65" t="s">
        <v>218</v>
      </c>
      <c r="B347" s="60"/>
      <c r="C347" s="60"/>
      <c r="D347" s="60"/>
      <c r="E347" s="64"/>
      <c r="F347" s="63"/>
      <c r="G347" s="62"/>
      <c r="H347" s="61"/>
      <c r="I347" s="61"/>
      <c r="J347" s="61"/>
      <c r="K347" s="61"/>
      <c r="L347" s="61"/>
      <c r="M347" s="61"/>
      <c r="N347" s="163"/>
      <c r="O347" s="163"/>
      <c r="P347" s="163"/>
      <c r="Q347" s="163"/>
      <c r="R347" s="163"/>
      <c r="S347" s="163"/>
      <c r="T347" s="163"/>
      <c r="U347" s="61"/>
      <c r="V347" s="61"/>
      <c r="W347" s="61"/>
      <c r="X347" s="60"/>
    </row>
    <row r="348" spans="1:24" ht="65.25" customHeight="1" x14ac:dyDescent="0.5">
      <c r="A348" s="258" t="s">
        <v>217</v>
      </c>
      <c r="B348" s="161"/>
      <c r="C348" s="160">
        <v>1100</v>
      </c>
      <c r="D348" s="160">
        <v>1000</v>
      </c>
      <c r="E348" s="170">
        <v>288.42</v>
      </c>
      <c r="F348" s="40">
        <v>15</v>
      </c>
      <c r="G348" s="51">
        <f>E348*F348</f>
        <v>4326.3</v>
      </c>
      <c r="H348" s="46">
        <v>0</v>
      </c>
      <c r="I348" s="157">
        <v>0</v>
      </c>
      <c r="J348" s="255">
        <v>0</v>
      </c>
      <c r="K348" s="255"/>
      <c r="L348" s="156">
        <v>0</v>
      </c>
      <c r="M348" s="46">
        <f>G348+H348+I348+J348+K348+L348</f>
        <v>4326.3</v>
      </c>
      <c r="N348" s="155">
        <v>402.78</v>
      </c>
      <c r="O348" s="155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f>N348+O348+P348+Q348+R348+S348</f>
        <v>402.78</v>
      </c>
      <c r="U348" s="36">
        <f>M348-T348</f>
        <v>3923.5200000000004</v>
      </c>
      <c r="V348" s="36">
        <v>173.05</v>
      </c>
      <c r="W348" s="46">
        <f>U348-V348</f>
        <v>3750.4700000000003</v>
      </c>
      <c r="X348" s="154"/>
    </row>
    <row r="349" spans="1:24" ht="65.25" customHeight="1" x14ac:dyDescent="0.5">
      <c r="A349" s="220" t="s">
        <v>216</v>
      </c>
      <c r="B349" s="152"/>
      <c r="C349" s="50"/>
      <c r="D349" s="50"/>
      <c r="E349" s="199"/>
      <c r="F349" s="48"/>
      <c r="G349" s="55"/>
      <c r="H349" s="47"/>
      <c r="I349" s="149"/>
      <c r="J349" s="254"/>
      <c r="K349" s="254"/>
      <c r="L349" s="149"/>
      <c r="M349" s="47"/>
      <c r="N349" s="44"/>
      <c r="O349" s="44"/>
      <c r="P349" s="44"/>
      <c r="Q349" s="44"/>
      <c r="R349" s="44"/>
      <c r="S349" s="44"/>
      <c r="T349" s="44"/>
      <c r="U349" s="47"/>
      <c r="V349" s="47"/>
      <c r="W349" s="47"/>
      <c r="X349" s="27"/>
    </row>
    <row r="350" spans="1:24" ht="65.25" customHeight="1" x14ac:dyDescent="0.5">
      <c r="A350" s="43" t="s">
        <v>215</v>
      </c>
      <c r="B350" s="42"/>
      <c r="C350" s="42">
        <v>1100</v>
      </c>
      <c r="D350" s="42">
        <v>1000</v>
      </c>
      <c r="E350" s="170">
        <v>280.7</v>
      </c>
      <c r="F350" s="40">
        <v>15</v>
      </c>
      <c r="G350" s="51">
        <f>E350*F350</f>
        <v>4210.5</v>
      </c>
      <c r="H350" s="46">
        <v>0</v>
      </c>
      <c r="I350" s="157"/>
      <c r="J350" s="156">
        <v>0</v>
      </c>
      <c r="K350" s="156">
        <v>0</v>
      </c>
      <c r="L350" s="156">
        <v>0</v>
      </c>
      <c r="M350" s="46">
        <f>G350+H350+I350+J350+K350+L350</f>
        <v>4210.5</v>
      </c>
      <c r="N350" s="155">
        <v>382.77</v>
      </c>
      <c r="O350" s="38">
        <f>G350*1.1875%</f>
        <v>49.9996875</v>
      </c>
      <c r="P350" s="38">
        <v>0</v>
      </c>
      <c r="Q350" s="38">
        <v>0</v>
      </c>
      <c r="R350" s="176">
        <f>G350*1%</f>
        <v>42.105000000000004</v>
      </c>
      <c r="S350" s="38">
        <f>H350*1%</f>
        <v>0</v>
      </c>
      <c r="T350" s="38">
        <f>N350+O350+P350+Q350+R350+S350</f>
        <v>474.87468749999999</v>
      </c>
      <c r="U350" s="36">
        <f>M350-T350</f>
        <v>3735.6253124999998</v>
      </c>
      <c r="V350" s="46">
        <v>0</v>
      </c>
      <c r="W350" s="46">
        <f>U350-V350</f>
        <v>3735.6253124999998</v>
      </c>
      <c r="X350" s="35"/>
    </row>
    <row r="351" spans="1:24" ht="65.25" customHeight="1" x14ac:dyDescent="0.5">
      <c r="A351" s="300" t="s">
        <v>214</v>
      </c>
      <c r="B351" s="50"/>
      <c r="C351" s="50"/>
      <c r="D351" s="50"/>
      <c r="E351" s="199"/>
      <c r="F351" s="48"/>
      <c r="G351" s="55"/>
      <c r="H351" s="47"/>
      <c r="I351" s="149"/>
      <c r="J351" s="149"/>
      <c r="K351" s="149"/>
      <c r="L351" s="149"/>
      <c r="M351" s="47"/>
      <c r="N351" s="44"/>
      <c r="O351" s="44"/>
      <c r="P351" s="44"/>
      <c r="Q351" s="44"/>
      <c r="R351" s="174"/>
      <c r="S351" s="44"/>
      <c r="T351" s="44"/>
      <c r="U351" s="47"/>
      <c r="V351" s="47"/>
      <c r="W351" s="47"/>
      <c r="X351" s="27"/>
    </row>
    <row r="352" spans="1:24" s="298" customFormat="1" ht="65.25" customHeight="1" x14ac:dyDescent="0.5">
      <c r="A352" s="43" t="s">
        <v>208</v>
      </c>
      <c r="B352" s="303"/>
      <c r="C352" s="245">
        <v>1100</v>
      </c>
      <c r="D352" s="245">
        <v>1000</v>
      </c>
      <c r="E352" s="228">
        <v>191.13</v>
      </c>
      <c r="F352" s="227">
        <v>15</v>
      </c>
      <c r="G352" s="51">
        <f>E352*F352</f>
        <v>2866.95</v>
      </c>
      <c r="H352" s="302">
        <v>0</v>
      </c>
      <c r="I352" s="279"/>
      <c r="J352" s="255">
        <v>0</v>
      </c>
      <c r="K352" s="255">
        <v>0</v>
      </c>
      <c r="L352" s="156">
        <v>0</v>
      </c>
      <c r="M352" s="46">
        <f>G352+H352+I352+J352+K352+L352</f>
        <v>2866.95</v>
      </c>
      <c r="N352" s="231">
        <v>62.46</v>
      </c>
      <c r="O352" s="155">
        <v>0</v>
      </c>
      <c r="P352" s="176">
        <v>0</v>
      </c>
      <c r="Q352" s="38">
        <v>0</v>
      </c>
      <c r="R352" s="176">
        <f>G352*1%</f>
        <v>28.669499999999999</v>
      </c>
      <c r="S352" s="176">
        <f>H352*1%</f>
        <v>0</v>
      </c>
      <c r="T352" s="38">
        <f>N352+O352+P352+Q352+R352+S352</f>
        <v>91.129500000000007</v>
      </c>
      <c r="U352" s="36">
        <f>M352-T352</f>
        <v>2775.8204999999998</v>
      </c>
      <c r="V352" s="302">
        <v>0</v>
      </c>
      <c r="W352" s="302">
        <f>U352-V352</f>
        <v>2775.8204999999998</v>
      </c>
      <c r="X352" s="301"/>
    </row>
    <row r="353" spans="1:24" s="298" customFormat="1" ht="65.25" customHeight="1" x14ac:dyDescent="0.5">
      <c r="A353" s="300" t="s">
        <v>213</v>
      </c>
      <c r="B353" s="244"/>
      <c r="C353" s="244"/>
      <c r="D353" s="244"/>
      <c r="E353" s="224"/>
      <c r="F353" s="223"/>
      <c r="G353" s="55"/>
      <c r="H353" s="238"/>
      <c r="I353" s="254"/>
      <c r="J353" s="254"/>
      <c r="K353" s="254"/>
      <c r="L353" s="149"/>
      <c r="M353" s="47"/>
      <c r="N353" s="174"/>
      <c r="O353" s="44"/>
      <c r="P353" s="174"/>
      <c r="Q353" s="44"/>
      <c r="R353" s="174"/>
      <c r="S353" s="174"/>
      <c r="T353" s="44"/>
      <c r="U353" s="47"/>
      <c r="V353" s="238"/>
      <c r="W353" s="238"/>
      <c r="X353" s="299"/>
    </row>
    <row r="354" spans="1:24" ht="65.25" customHeight="1" x14ac:dyDescent="0.5">
      <c r="A354" s="43" t="s">
        <v>212</v>
      </c>
      <c r="B354" s="42"/>
      <c r="C354" s="42">
        <v>1100</v>
      </c>
      <c r="D354" s="42">
        <v>1000</v>
      </c>
      <c r="E354" s="170">
        <v>138.54</v>
      </c>
      <c r="F354" s="40">
        <v>15</v>
      </c>
      <c r="G354" s="51">
        <f>E354*F354</f>
        <v>2078.1</v>
      </c>
      <c r="H354" s="46">
        <v>0</v>
      </c>
      <c r="I354" s="157">
        <v>0</v>
      </c>
      <c r="J354" s="156">
        <v>0</v>
      </c>
      <c r="K354" s="156">
        <v>0</v>
      </c>
      <c r="L354" s="156">
        <v>66.7</v>
      </c>
      <c r="M354" s="46">
        <f>G354+H354+I354+J354+K354+L354</f>
        <v>2144.7999999999997</v>
      </c>
      <c r="N354" s="155">
        <v>0</v>
      </c>
      <c r="O354" s="155">
        <v>0</v>
      </c>
      <c r="P354" s="38">
        <v>0</v>
      </c>
      <c r="Q354" s="38">
        <v>0</v>
      </c>
      <c r="R354" s="176">
        <f>G354*1%</f>
        <v>20.780999999999999</v>
      </c>
      <c r="S354" s="38">
        <f>H354*1%</f>
        <v>0</v>
      </c>
      <c r="T354" s="38">
        <f>N354+O354+P354+Q354+R354+S354</f>
        <v>20.780999999999999</v>
      </c>
      <c r="U354" s="36">
        <f>M354-T354</f>
        <v>2124.0189999999998</v>
      </c>
      <c r="V354" s="46">
        <v>0</v>
      </c>
      <c r="W354" s="46">
        <f>U354-V354</f>
        <v>2124.0189999999998</v>
      </c>
      <c r="X354" s="35"/>
    </row>
    <row r="355" spans="1:24" ht="65.25" customHeight="1" x14ac:dyDescent="0.5">
      <c r="A355" s="180" t="s">
        <v>211</v>
      </c>
      <c r="B355" s="50"/>
      <c r="C355" s="50"/>
      <c r="D355" s="50"/>
      <c r="E355" s="199"/>
      <c r="F355" s="48"/>
      <c r="G355" s="55"/>
      <c r="H355" s="47"/>
      <c r="I355" s="149"/>
      <c r="J355" s="149"/>
      <c r="K355" s="149"/>
      <c r="L355" s="149"/>
      <c r="M355" s="47"/>
      <c r="N355" s="44"/>
      <c r="O355" s="44"/>
      <c r="P355" s="44"/>
      <c r="Q355" s="44"/>
      <c r="R355" s="174"/>
      <c r="S355" s="44"/>
      <c r="T355" s="44"/>
      <c r="U355" s="47"/>
      <c r="V355" s="47"/>
      <c r="W355" s="47"/>
      <c r="X355" s="27"/>
    </row>
    <row r="356" spans="1:24" ht="65.25" customHeight="1" x14ac:dyDescent="0.5">
      <c r="A356" s="258" t="s">
        <v>208</v>
      </c>
      <c r="B356" s="160"/>
      <c r="C356" s="160">
        <v>1100</v>
      </c>
      <c r="D356" s="160">
        <v>1000</v>
      </c>
      <c r="E356" s="172">
        <v>183.33330000000001</v>
      </c>
      <c r="F356" s="40">
        <v>15</v>
      </c>
      <c r="G356" s="51">
        <f>E356*F356</f>
        <v>2749.9994999999999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6">
        <f>G356+H356+I356+J356+K356+L356</f>
        <v>2749.9994999999999</v>
      </c>
      <c r="N356" s="38">
        <v>49.74</v>
      </c>
      <c r="O356" s="38">
        <f>G356*1.1875%</f>
        <v>32.656244062500001</v>
      </c>
      <c r="P356" s="38">
        <v>0</v>
      </c>
      <c r="Q356" s="38">
        <v>0</v>
      </c>
      <c r="R356" s="38">
        <v>0</v>
      </c>
      <c r="S356" s="38">
        <v>0</v>
      </c>
      <c r="T356" s="38">
        <f>N356+O356+P356+Q356+R356+S356</f>
        <v>82.396244062500003</v>
      </c>
      <c r="U356" s="36">
        <f>M356-T356</f>
        <v>2667.6032559374999</v>
      </c>
      <c r="V356" s="36">
        <v>0</v>
      </c>
      <c r="W356" s="36">
        <f>U356-V356</f>
        <v>2667.6032559374999</v>
      </c>
      <c r="X356" s="154" t="s">
        <v>55</v>
      </c>
    </row>
    <row r="357" spans="1:24" ht="65.25" customHeight="1" x14ac:dyDescent="0.5">
      <c r="A357" s="292" t="s">
        <v>210</v>
      </c>
      <c r="B357" s="50"/>
      <c r="C357" s="50"/>
      <c r="D357" s="50"/>
      <c r="E357" s="199"/>
      <c r="F357" s="48"/>
      <c r="G357" s="55"/>
      <c r="H357" s="47"/>
      <c r="I357" s="47"/>
      <c r="J357" s="47"/>
      <c r="K357" s="47"/>
      <c r="L357" s="47"/>
      <c r="M357" s="47"/>
      <c r="N357" s="44"/>
      <c r="O357" s="44"/>
      <c r="P357" s="44"/>
      <c r="Q357" s="44"/>
      <c r="R357" s="44"/>
      <c r="S357" s="44"/>
      <c r="T357" s="44"/>
      <c r="U357" s="47"/>
      <c r="V357" s="47"/>
      <c r="W357" s="47"/>
      <c r="X357" s="27"/>
    </row>
    <row r="358" spans="1:24" ht="65.25" customHeight="1" x14ac:dyDescent="0.5">
      <c r="A358" s="258" t="s">
        <v>208</v>
      </c>
      <c r="B358" s="160"/>
      <c r="C358" s="160">
        <v>1100</v>
      </c>
      <c r="D358" s="160">
        <v>1000</v>
      </c>
      <c r="E358" s="172">
        <v>167.26666</v>
      </c>
      <c r="F358" s="40">
        <v>15</v>
      </c>
      <c r="G358" s="51">
        <f>E358*F358</f>
        <v>2508.9998999999998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6">
        <f>G358+H358+I358+J358+K358+L358</f>
        <v>2508.9998999999998</v>
      </c>
      <c r="N358" s="38">
        <v>8.6</v>
      </c>
      <c r="O358" s="38">
        <f>G358*1.1875%</f>
        <v>29.794373812499998</v>
      </c>
      <c r="P358" s="38">
        <v>0</v>
      </c>
      <c r="Q358" s="38">
        <v>0</v>
      </c>
      <c r="R358" s="38"/>
      <c r="S358" s="38">
        <v>0</v>
      </c>
      <c r="T358" s="38">
        <f>N358+O358+P358+Q358+R358+S358</f>
        <v>38.3943738125</v>
      </c>
      <c r="U358" s="36">
        <f>M358-T358</f>
        <v>2470.6055261874999</v>
      </c>
      <c r="V358" s="36">
        <v>0</v>
      </c>
      <c r="W358" s="36">
        <f>U358-V358</f>
        <v>2470.6055261874999</v>
      </c>
      <c r="X358" s="154" t="s">
        <v>55</v>
      </c>
    </row>
    <row r="359" spans="1:24" ht="65.25" customHeight="1" x14ac:dyDescent="0.5">
      <c r="A359" s="297" t="s">
        <v>209</v>
      </c>
      <c r="B359" s="50"/>
      <c r="C359" s="50"/>
      <c r="D359" s="50"/>
      <c r="E359" s="199"/>
      <c r="F359" s="48"/>
      <c r="G359" s="55"/>
      <c r="H359" s="47"/>
      <c r="I359" s="47"/>
      <c r="J359" s="47"/>
      <c r="K359" s="47"/>
      <c r="L359" s="47"/>
      <c r="M359" s="47"/>
      <c r="N359" s="44"/>
      <c r="O359" s="44"/>
      <c r="P359" s="44"/>
      <c r="Q359" s="44"/>
      <c r="R359" s="44"/>
      <c r="S359" s="44"/>
      <c r="T359" s="44"/>
      <c r="U359" s="47"/>
      <c r="V359" s="47"/>
      <c r="W359" s="47"/>
      <c r="X359" s="27"/>
    </row>
    <row r="360" spans="1:24" ht="65.25" customHeight="1" x14ac:dyDescent="0.5">
      <c r="A360" s="43" t="s">
        <v>208</v>
      </c>
      <c r="B360" s="42"/>
      <c r="C360" s="52">
        <v>1100</v>
      </c>
      <c r="D360" s="52">
        <v>1000</v>
      </c>
      <c r="E360" s="249">
        <v>161.04</v>
      </c>
      <c r="F360" s="40">
        <v>15</v>
      </c>
      <c r="G360" s="51">
        <f>E360*F360</f>
        <v>2415.6</v>
      </c>
      <c r="H360" s="246">
        <v>0</v>
      </c>
      <c r="I360" s="248">
        <v>0</v>
      </c>
      <c r="J360" s="156">
        <v>0</v>
      </c>
      <c r="K360" s="156">
        <v>0</v>
      </c>
      <c r="L360" s="156">
        <v>1.57</v>
      </c>
      <c r="M360" s="46">
        <f>G360+H360+I360+J360+K360+L360</f>
        <v>2417.17</v>
      </c>
      <c r="N360" s="247">
        <v>0</v>
      </c>
      <c r="O360" s="247">
        <v>0</v>
      </c>
      <c r="P360" s="38">
        <v>0</v>
      </c>
      <c r="Q360" s="38">
        <v>0</v>
      </c>
      <c r="R360" s="176">
        <f>G360*1%</f>
        <v>24.155999999999999</v>
      </c>
      <c r="S360" s="38">
        <v>0</v>
      </c>
      <c r="T360" s="38">
        <f>N360+O360+P360+Q360+R360+S360</f>
        <v>24.155999999999999</v>
      </c>
      <c r="U360" s="36">
        <f>M360-T360</f>
        <v>2393.0140000000001</v>
      </c>
      <c r="V360" s="246">
        <v>0</v>
      </c>
      <c r="W360" s="246">
        <f>U360-V360</f>
        <v>2393.0140000000001</v>
      </c>
      <c r="X360" s="35"/>
    </row>
    <row r="361" spans="1:24" ht="65.25" customHeight="1" x14ac:dyDescent="0.5">
      <c r="A361" s="220" t="s">
        <v>207</v>
      </c>
      <c r="B361" s="50"/>
      <c r="C361" s="52"/>
      <c r="D361" s="52"/>
      <c r="E361" s="249"/>
      <c r="F361" s="48"/>
      <c r="G361" s="55"/>
      <c r="H361" s="246"/>
      <c r="I361" s="248"/>
      <c r="J361" s="149"/>
      <c r="K361" s="149"/>
      <c r="L361" s="149"/>
      <c r="M361" s="47"/>
      <c r="N361" s="247"/>
      <c r="O361" s="247"/>
      <c r="P361" s="44"/>
      <c r="Q361" s="44"/>
      <c r="R361" s="174"/>
      <c r="S361" s="44"/>
      <c r="T361" s="44"/>
      <c r="U361" s="47"/>
      <c r="V361" s="246"/>
      <c r="W361" s="246"/>
      <c r="X361" s="27"/>
    </row>
    <row r="362" spans="1:24" ht="65.25" hidden="1" customHeight="1" x14ac:dyDescent="0.5">
      <c r="A362" s="43" t="s">
        <v>206</v>
      </c>
      <c r="B362" s="173"/>
      <c r="C362" s="160">
        <v>1100</v>
      </c>
      <c r="D362" s="160">
        <v>1000</v>
      </c>
      <c r="E362" s="170"/>
      <c r="F362" s="40"/>
      <c r="G362" s="51">
        <f>E362*F362</f>
        <v>0</v>
      </c>
      <c r="H362" s="46">
        <v>0</v>
      </c>
      <c r="I362" s="157">
        <v>0</v>
      </c>
      <c r="J362" s="156">
        <v>0</v>
      </c>
      <c r="K362" s="156">
        <v>0</v>
      </c>
      <c r="L362" s="156">
        <v>0</v>
      </c>
      <c r="M362" s="46">
        <f>G362+H362+I362+J362+K362+L362</f>
        <v>0</v>
      </c>
      <c r="N362" s="155"/>
      <c r="O362" s="155">
        <f>G362*1.187%</f>
        <v>0</v>
      </c>
      <c r="P362" s="38">
        <v>0</v>
      </c>
      <c r="Q362" s="38">
        <v>0</v>
      </c>
      <c r="R362" s="176">
        <f>G362*1%</f>
        <v>0</v>
      </c>
      <c r="S362" s="38">
        <v>0</v>
      </c>
      <c r="T362" s="38">
        <f>N362+O362+P362+Q362+R362+S362</f>
        <v>0</v>
      </c>
      <c r="U362" s="36">
        <f>M362-T362</f>
        <v>0</v>
      </c>
      <c r="V362" s="46">
        <v>0</v>
      </c>
      <c r="W362" s="46">
        <f>U362-V362</f>
        <v>0</v>
      </c>
      <c r="X362" s="35"/>
    </row>
    <row r="363" spans="1:24" ht="65.25" hidden="1" customHeight="1" x14ac:dyDescent="0.5">
      <c r="A363" s="296"/>
      <c r="B363" s="161"/>
      <c r="C363" s="50"/>
      <c r="D363" s="50"/>
      <c r="E363" s="199"/>
      <c r="F363" s="48"/>
      <c r="G363" s="55"/>
      <c r="H363" s="47"/>
      <c r="I363" s="149"/>
      <c r="J363" s="149"/>
      <c r="K363" s="149"/>
      <c r="L363" s="149"/>
      <c r="M363" s="47"/>
      <c r="N363" s="44"/>
      <c r="O363" s="44"/>
      <c r="P363" s="44"/>
      <c r="Q363" s="44"/>
      <c r="R363" s="174"/>
      <c r="S363" s="44"/>
      <c r="T363" s="44"/>
      <c r="U363" s="47"/>
      <c r="V363" s="47"/>
      <c r="W363" s="47"/>
      <c r="X363" s="154"/>
    </row>
    <row r="364" spans="1:24" ht="65.25" hidden="1" customHeight="1" x14ac:dyDescent="0.5">
      <c r="A364" s="43" t="s">
        <v>206</v>
      </c>
      <c r="B364" s="173"/>
      <c r="C364" s="160">
        <v>1100</v>
      </c>
      <c r="D364" s="160">
        <v>1000</v>
      </c>
      <c r="E364" s="170"/>
      <c r="F364" s="40"/>
      <c r="G364" s="51">
        <f>E364*F364</f>
        <v>0</v>
      </c>
      <c r="H364" s="46">
        <v>0</v>
      </c>
      <c r="I364" s="157">
        <v>0</v>
      </c>
      <c r="J364" s="156">
        <v>0</v>
      </c>
      <c r="K364" s="156">
        <v>0</v>
      </c>
      <c r="L364" s="156">
        <v>0</v>
      </c>
      <c r="M364" s="46">
        <f>G364+H364+I364+J364+K364+L364</f>
        <v>0</v>
      </c>
      <c r="N364" s="155"/>
      <c r="O364" s="155">
        <f>G364*1.187%</f>
        <v>0</v>
      </c>
      <c r="P364" s="38">
        <v>0</v>
      </c>
      <c r="Q364" s="38">
        <v>0</v>
      </c>
      <c r="R364" s="176">
        <f>G364*1%</f>
        <v>0</v>
      </c>
      <c r="S364" s="38">
        <v>0</v>
      </c>
      <c r="T364" s="38">
        <f>N364+O364+P364+Q364+R364+S364</f>
        <v>0</v>
      </c>
      <c r="U364" s="36">
        <f>M364-T364</f>
        <v>0</v>
      </c>
      <c r="V364" s="46">
        <v>0</v>
      </c>
      <c r="W364" s="46">
        <f>U364-V364</f>
        <v>0</v>
      </c>
      <c r="X364" s="35"/>
    </row>
    <row r="365" spans="1:24" ht="65.25" hidden="1" customHeight="1" x14ac:dyDescent="0.5">
      <c r="A365" s="295"/>
      <c r="B365" s="161"/>
      <c r="C365" s="50"/>
      <c r="D365" s="50"/>
      <c r="E365" s="199"/>
      <c r="F365" s="48"/>
      <c r="G365" s="55"/>
      <c r="H365" s="47"/>
      <c r="I365" s="149"/>
      <c r="J365" s="149"/>
      <c r="K365" s="149"/>
      <c r="L365" s="149"/>
      <c r="M365" s="47"/>
      <c r="N365" s="44"/>
      <c r="O365" s="44"/>
      <c r="P365" s="44"/>
      <c r="Q365" s="44"/>
      <c r="R365" s="174"/>
      <c r="S365" s="44"/>
      <c r="T365" s="44"/>
      <c r="U365" s="47"/>
      <c r="V365" s="47"/>
      <c r="W365" s="47"/>
      <c r="X365" s="154"/>
    </row>
    <row r="366" spans="1:24" ht="65.25" customHeight="1" x14ac:dyDescent="0.5">
      <c r="A366" s="169"/>
      <c r="B366" s="148" t="s">
        <v>70</v>
      </c>
      <c r="C366" s="143"/>
      <c r="D366" s="143"/>
      <c r="E366" s="168"/>
      <c r="F366" s="146"/>
      <c r="G366" s="144">
        <f>SUM(G348:G365)</f>
        <v>21156.449399999998</v>
      </c>
      <c r="H366" s="144">
        <f>SUM(H348:H365)</f>
        <v>0</v>
      </c>
      <c r="I366" s="144">
        <f>SUM(I348:I365)</f>
        <v>0</v>
      </c>
      <c r="J366" s="144">
        <f>SUM(J348:J365)</f>
        <v>0</v>
      </c>
      <c r="K366" s="144">
        <f>SUM(K348:K365)</f>
        <v>0</v>
      </c>
      <c r="L366" s="144">
        <f>SUM(L348:L365)</f>
        <v>68.27</v>
      </c>
      <c r="M366" s="144">
        <f>SUM(M348:M365)</f>
        <v>21224.719400000002</v>
      </c>
      <c r="N366" s="145">
        <f>SUM(N348:N365)</f>
        <v>906.35</v>
      </c>
      <c r="O366" s="145">
        <f>SUM(O348:O365)</f>
        <v>112.450305375</v>
      </c>
      <c r="P366" s="145">
        <f>SUM(P348:P365)</f>
        <v>0</v>
      </c>
      <c r="Q366" s="145">
        <f>SUM(Q348:Q365)</f>
        <v>0</v>
      </c>
      <c r="R366" s="145">
        <f>SUM(R348:R365)</f>
        <v>115.7115</v>
      </c>
      <c r="S366" s="145">
        <f>SUM(S348:S365)</f>
        <v>0</v>
      </c>
      <c r="T366" s="145">
        <f>SUM(T348:T365)</f>
        <v>1134.5118053749998</v>
      </c>
      <c r="U366" s="144">
        <f>SUM(U348:U365)</f>
        <v>20090.207594625001</v>
      </c>
      <c r="V366" s="144">
        <f>SUM(V348:V365)</f>
        <v>173.05</v>
      </c>
      <c r="W366" s="144">
        <f>SUM(W348:W365)</f>
        <v>19917.157594624998</v>
      </c>
      <c r="X366" s="144">
        <f>SUM(X348:X365)</f>
        <v>0</v>
      </c>
    </row>
    <row r="367" spans="1:24" ht="65.25" customHeight="1" x14ac:dyDescent="0.45">
      <c r="A367" s="65" t="s">
        <v>205</v>
      </c>
      <c r="B367" s="165"/>
      <c r="C367" s="60"/>
      <c r="D367" s="60"/>
      <c r="E367" s="164"/>
      <c r="F367" s="63"/>
      <c r="G367" s="62"/>
      <c r="H367" s="61"/>
      <c r="I367" s="61"/>
      <c r="J367" s="61"/>
      <c r="K367" s="61"/>
      <c r="L367" s="61"/>
      <c r="M367" s="61"/>
      <c r="N367" s="163"/>
      <c r="O367" s="163"/>
      <c r="P367" s="163"/>
      <c r="Q367" s="163"/>
      <c r="R367" s="163"/>
      <c r="S367" s="163"/>
      <c r="T367" s="163"/>
      <c r="U367" s="61"/>
      <c r="V367" s="61"/>
      <c r="W367" s="61"/>
      <c r="X367" s="60"/>
    </row>
    <row r="368" spans="1:24" ht="65.25" customHeight="1" x14ac:dyDescent="0.5">
      <c r="A368" s="258" t="s">
        <v>203</v>
      </c>
      <c r="B368" s="42"/>
      <c r="C368" s="160">
        <v>1100</v>
      </c>
      <c r="D368" s="160">
        <v>1000</v>
      </c>
      <c r="E368" s="172">
        <v>199.8</v>
      </c>
      <c r="F368" s="40">
        <v>15</v>
      </c>
      <c r="G368" s="51">
        <f>E368*F368</f>
        <v>2997</v>
      </c>
      <c r="H368" s="36">
        <v>0</v>
      </c>
      <c r="I368" s="225">
        <v>0</v>
      </c>
      <c r="J368" s="156">
        <v>0</v>
      </c>
      <c r="K368" s="156">
        <v>0</v>
      </c>
      <c r="L368" s="156">
        <v>0</v>
      </c>
      <c r="M368" s="36">
        <f>G368+H368+I368+J368+K368+L368</f>
        <v>2997</v>
      </c>
      <c r="N368" s="38">
        <v>76.61</v>
      </c>
      <c r="O368" s="38">
        <f>G368*1.1875%</f>
        <v>35.589374999999997</v>
      </c>
      <c r="P368" s="38"/>
      <c r="Q368" s="38">
        <v>0</v>
      </c>
      <c r="R368" s="176">
        <f>G368*1%</f>
        <v>29.97</v>
      </c>
      <c r="S368" s="38">
        <v>0</v>
      </c>
      <c r="T368" s="38">
        <f>N368+O368+P368+Q368+R368+S368</f>
        <v>142.169375</v>
      </c>
      <c r="U368" s="36">
        <f>M368-T368</f>
        <v>2854.8306250000001</v>
      </c>
      <c r="V368" s="246">
        <v>0</v>
      </c>
      <c r="W368" s="36">
        <f>U368-V368</f>
        <v>2854.8306250000001</v>
      </c>
      <c r="X368" s="154"/>
    </row>
    <row r="369" spans="1:24" ht="65.25" customHeight="1" x14ac:dyDescent="0.5">
      <c r="A369" s="53" t="s">
        <v>204</v>
      </c>
      <c r="B369" s="50"/>
      <c r="C369" s="160"/>
      <c r="D369" s="160"/>
      <c r="E369" s="199"/>
      <c r="F369" s="272"/>
      <c r="G369" s="202"/>
      <c r="H369" s="47"/>
      <c r="I369" s="211"/>
      <c r="J369" s="149"/>
      <c r="K369" s="149"/>
      <c r="L369" s="149"/>
      <c r="M369" s="47"/>
      <c r="N369" s="44"/>
      <c r="O369" s="44"/>
      <c r="P369" s="44"/>
      <c r="Q369" s="44"/>
      <c r="R369" s="174"/>
      <c r="S369" s="44"/>
      <c r="T369" s="44"/>
      <c r="U369" s="47"/>
      <c r="V369" s="246"/>
      <c r="W369" s="47"/>
      <c r="X369" s="154"/>
    </row>
    <row r="370" spans="1:24" ht="65.25" hidden="1" customHeight="1" x14ac:dyDescent="0.5">
      <c r="A370" s="294" t="s">
        <v>203</v>
      </c>
      <c r="B370" s="160"/>
      <c r="C370" s="42">
        <v>1100</v>
      </c>
      <c r="D370" s="42">
        <v>1000</v>
      </c>
      <c r="E370" s="49"/>
      <c r="F370" s="40"/>
      <c r="G370" s="51">
        <f>E370*F370</f>
        <v>0</v>
      </c>
      <c r="H370" s="36">
        <v>0</v>
      </c>
      <c r="I370" s="156">
        <v>0</v>
      </c>
      <c r="J370" s="156">
        <v>0</v>
      </c>
      <c r="K370" s="156">
        <v>0</v>
      </c>
      <c r="L370" s="156">
        <v>0</v>
      </c>
      <c r="M370" s="36">
        <f>G370+H370+I370+J370+K370+L370</f>
        <v>0</v>
      </c>
      <c r="N370" s="155"/>
      <c r="O370" s="247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f>N370+O370+P370+Q370+R370+S370</f>
        <v>0</v>
      </c>
      <c r="U370" s="36">
        <f>M370-T370</f>
        <v>0</v>
      </c>
      <c r="V370" s="36">
        <v>0</v>
      </c>
      <c r="W370" s="36">
        <f>U370-V370</f>
        <v>0</v>
      </c>
      <c r="X370" s="35"/>
    </row>
    <row r="371" spans="1:24" ht="65.25" hidden="1" customHeight="1" x14ac:dyDescent="0.5">
      <c r="A371" s="153"/>
      <c r="B371" s="160"/>
      <c r="C371" s="50"/>
      <c r="D371" s="50"/>
      <c r="E371" s="57"/>
      <c r="F371" s="272"/>
      <c r="G371" s="202"/>
      <c r="H371" s="47"/>
      <c r="I371" s="149"/>
      <c r="J371" s="149"/>
      <c r="K371" s="149"/>
      <c r="L371" s="149"/>
      <c r="M371" s="47"/>
      <c r="N371" s="44"/>
      <c r="O371" s="247"/>
      <c r="P371" s="44"/>
      <c r="Q371" s="44"/>
      <c r="R371" s="44"/>
      <c r="S371" s="44"/>
      <c r="T371" s="44"/>
      <c r="U371" s="47"/>
      <c r="V371" s="47"/>
      <c r="W371" s="47"/>
      <c r="X371" s="27"/>
    </row>
    <row r="372" spans="1:24" ht="65.25" customHeight="1" thickBot="1" x14ac:dyDescent="0.55000000000000004">
      <c r="A372" s="169"/>
      <c r="B372" s="148" t="s">
        <v>70</v>
      </c>
      <c r="C372" s="143"/>
      <c r="D372" s="143"/>
      <c r="E372" s="147"/>
      <c r="F372" s="146"/>
      <c r="G372" s="144">
        <f>SUM(G368:G371)</f>
        <v>2997</v>
      </c>
      <c r="H372" s="144">
        <f>SUM(H368:H371)</f>
        <v>0</v>
      </c>
      <c r="I372" s="144">
        <f>SUM(I368:I371)</f>
        <v>0</v>
      </c>
      <c r="J372" s="144">
        <f>SUM(J368:J371)</f>
        <v>0</v>
      </c>
      <c r="K372" s="144">
        <f>SUM(K368:K371)</f>
        <v>0</v>
      </c>
      <c r="L372" s="144">
        <f>SUM(L368:L371)</f>
        <v>0</v>
      </c>
      <c r="M372" s="144">
        <f>SUM(M368:M371)</f>
        <v>2997</v>
      </c>
      <c r="N372" s="145">
        <f>SUM(N368:N371)</f>
        <v>76.61</v>
      </c>
      <c r="O372" s="145">
        <f>SUM(O368:O371)</f>
        <v>35.589374999999997</v>
      </c>
      <c r="P372" s="145">
        <f>SUM(P368:P371)</f>
        <v>0</v>
      </c>
      <c r="Q372" s="145">
        <f>SUM(Q368:Q371)</f>
        <v>0</v>
      </c>
      <c r="R372" s="145">
        <f>SUM(R368:R371)</f>
        <v>29.97</v>
      </c>
      <c r="S372" s="145">
        <f>SUM(S368:S371)</f>
        <v>0</v>
      </c>
      <c r="T372" s="145">
        <f>SUM(T368:T371)</f>
        <v>142.169375</v>
      </c>
      <c r="U372" s="144">
        <f>SUM(U368:U371)</f>
        <v>2854.8306250000001</v>
      </c>
      <c r="V372" s="144">
        <f>SUM(V368:V371)</f>
        <v>0</v>
      </c>
      <c r="W372" s="144">
        <f>SUM(W368:W371)</f>
        <v>2854.8306250000001</v>
      </c>
      <c r="X372" s="143"/>
    </row>
    <row r="373" spans="1:24" ht="65.25" customHeight="1" thickBot="1" x14ac:dyDescent="0.55000000000000004">
      <c r="A373" s="105" t="s">
        <v>54</v>
      </c>
      <c r="B373" s="89" t="s">
        <v>53</v>
      </c>
      <c r="C373" s="104" t="s">
        <v>52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2"/>
      <c r="N373" s="104" t="s">
        <v>51</v>
      </c>
      <c r="O373" s="103"/>
      <c r="P373" s="103"/>
      <c r="Q373" s="103"/>
      <c r="R373" s="103"/>
      <c r="S373" s="103"/>
      <c r="T373" s="102"/>
      <c r="U373" s="101"/>
      <c r="V373" s="100"/>
      <c r="W373" s="99"/>
      <c r="X373" s="66" t="s">
        <v>50</v>
      </c>
    </row>
    <row r="374" spans="1:24" ht="65.25" customHeight="1" x14ac:dyDescent="0.45">
      <c r="A374" s="98"/>
      <c r="B374" s="97"/>
      <c r="C374" s="96" t="s">
        <v>49</v>
      </c>
      <c r="D374" s="96" t="s">
        <v>48</v>
      </c>
      <c r="E374" s="95" t="s">
        <v>26</v>
      </c>
      <c r="F374" s="94" t="s">
        <v>47</v>
      </c>
      <c r="G374" s="93" t="s">
        <v>46</v>
      </c>
      <c r="H374" s="92" t="s">
        <v>45</v>
      </c>
      <c r="I374" s="90" t="s">
        <v>44</v>
      </c>
      <c r="J374" s="91" t="s">
        <v>25</v>
      </c>
      <c r="K374" s="90" t="s">
        <v>43</v>
      </c>
      <c r="L374" s="90" t="s">
        <v>93</v>
      </c>
      <c r="M374" s="89" t="s">
        <v>35</v>
      </c>
      <c r="N374" s="86" t="s">
        <v>41</v>
      </c>
      <c r="O374" s="88" t="s">
        <v>40</v>
      </c>
      <c r="P374" s="87" t="s">
        <v>39</v>
      </c>
      <c r="Q374" s="86" t="s">
        <v>38</v>
      </c>
      <c r="R374" s="86" t="s">
        <v>37</v>
      </c>
      <c r="S374" s="86" t="s">
        <v>36</v>
      </c>
      <c r="T374" s="85" t="s">
        <v>35</v>
      </c>
      <c r="U374" s="83" t="s">
        <v>35</v>
      </c>
      <c r="V374" s="84" t="s">
        <v>34</v>
      </c>
      <c r="W374" s="83" t="s">
        <v>33</v>
      </c>
      <c r="X374" s="66"/>
    </row>
    <row r="375" spans="1:24" ht="65.25" customHeight="1" thickBot="1" x14ac:dyDescent="0.5">
      <c r="A375" s="82" t="s">
        <v>32</v>
      </c>
      <c r="B375" s="73"/>
      <c r="C375" s="81"/>
      <c r="D375" s="81"/>
      <c r="E375" s="80" t="s">
        <v>31</v>
      </c>
      <c r="F375" s="79" t="s">
        <v>30</v>
      </c>
      <c r="G375" s="78"/>
      <c r="H375" s="77"/>
      <c r="I375" s="74" t="s">
        <v>29</v>
      </c>
      <c r="J375" s="76" t="s">
        <v>28</v>
      </c>
      <c r="K375" s="75" t="s">
        <v>92</v>
      </c>
      <c r="L375" s="74" t="s">
        <v>91</v>
      </c>
      <c r="M375" s="73"/>
      <c r="N375" s="189">
        <v>1</v>
      </c>
      <c r="O375" s="72"/>
      <c r="P375" s="71" t="s">
        <v>25</v>
      </c>
      <c r="Q375" s="70" t="s">
        <v>24</v>
      </c>
      <c r="R375" s="70" t="s">
        <v>23</v>
      </c>
      <c r="S375" s="70" t="s">
        <v>22</v>
      </c>
      <c r="T375" s="69"/>
      <c r="U375" s="67" t="s">
        <v>21</v>
      </c>
      <c r="V375" s="188" t="s">
        <v>90</v>
      </c>
      <c r="W375" s="67" t="s">
        <v>19</v>
      </c>
      <c r="X375" s="66"/>
    </row>
    <row r="376" spans="1:24" ht="65.25" customHeight="1" x14ac:dyDescent="0.45">
      <c r="A376" s="293" t="s">
        <v>202</v>
      </c>
      <c r="B376" s="165"/>
      <c r="C376" s="60"/>
      <c r="D376" s="60"/>
      <c r="E376" s="64"/>
      <c r="F376" s="63"/>
      <c r="G376" s="62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0"/>
    </row>
    <row r="377" spans="1:24" ht="65.25" customHeight="1" x14ac:dyDescent="0.5">
      <c r="A377" s="43" t="s">
        <v>200</v>
      </c>
      <c r="B377" s="42"/>
      <c r="C377" s="42">
        <v>1100</v>
      </c>
      <c r="D377" s="42">
        <v>1000</v>
      </c>
      <c r="E377" s="172">
        <v>230.58</v>
      </c>
      <c r="F377" s="40">
        <v>15</v>
      </c>
      <c r="G377" s="51">
        <f>E377*F377</f>
        <v>3458.7000000000003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f>G377+H377+I377+J377+K377+L377</f>
        <v>3458.7000000000003</v>
      </c>
      <c r="N377" s="38">
        <v>147.12</v>
      </c>
      <c r="O377" s="38">
        <f>G377*1.1875%</f>
        <v>41.072062500000001</v>
      </c>
      <c r="P377" s="38">
        <v>0</v>
      </c>
      <c r="Q377" s="38">
        <v>0</v>
      </c>
      <c r="R377" s="176">
        <f>G377*1%</f>
        <v>34.587000000000003</v>
      </c>
      <c r="S377" s="38">
        <v>0</v>
      </c>
      <c r="T377" s="38">
        <f>N377+O377+P377+Q377+R377+S377</f>
        <v>222.77906250000001</v>
      </c>
      <c r="U377" s="36">
        <f>M377-T377</f>
        <v>3235.9209375</v>
      </c>
      <c r="V377" s="36">
        <v>0</v>
      </c>
      <c r="W377" s="36">
        <f>U377-V377</f>
        <v>3235.9209375</v>
      </c>
      <c r="X377" s="35"/>
    </row>
    <row r="378" spans="1:24" ht="65.25" customHeight="1" x14ac:dyDescent="0.5">
      <c r="A378" s="292" t="s">
        <v>201</v>
      </c>
      <c r="B378" s="50"/>
      <c r="C378" s="50"/>
      <c r="D378" s="50"/>
      <c r="E378" s="199"/>
      <c r="F378" s="48"/>
      <c r="G378" s="55"/>
      <c r="H378" s="47"/>
      <c r="I378" s="47"/>
      <c r="J378" s="47"/>
      <c r="K378" s="47"/>
      <c r="L378" s="47"/>
      <c r="M378" s="47"/>
      <c r="N378" s="44"/>
      <c r="O378" s="44"/>
      <c r="P378" s="44"/>
      <c r="Q378" s="44"/>
      <c r="R378" s="174"/>
      <c r="S378" s="44"/>
      <c r="T378" s="44"/>
      <c r="U378" s="47"/>
      <c r="V378" s="47"/>
      <c r="W378" s="47"/>
      <c r="X378" s="27"/>
    </row>
    <row r="379" spans="1:24" ht="65.25" customHeight="1" x14ac:dyDescent="0.5">
      <c r="A379" s="258" t="s">
        <v>200</v>
      </c>
      <c r="B379" s="160"/>
      <c r="C379" s="160">
        <v>1100</v>
      </c>
      <c r="D379" s="160">
        <v>1000</v>
      </c>
      <c r="E379" s="172">
        <v>230.58</v>
      </c>
      <c r="F379" s="40">
        <v>15</v>
      </c>
      <c r="G379" s="51">
        <f>E379*F379</f>
        <v>3458.7000000000003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f>G379+H379+I379+J379+K379+L379</f>
        <v>3458.7000000000003</v>
      </c>
      <c r="N379" s="38">
        <v>147.12</v>
      </c>
      <c r="O379" s="38">
        <f>G379*1.1875%</f>
        <v>41.072062500000001</v>
      </c>
      <c r="P379" s="38"/>
      <c r="Q379" s="38">
        <v>0</v>
      </c>
      <c r="R379" s="176">
        <f>G379*1%</f>
        <v>34.587000000000003</v>
      </c>
      <c r="S379" s="38">
        <v>0</v>
      </c>
      <c r="T379" s="38">
        <f>N379+O379+P379+Q379+R379+S379</f>
        <v>222.77906250000001</v>
      </c>
      <c r="U379" s="36">
        <f>M379-T379</f>
        <v>3235.9209375</v>
      </c>
      <c r="V379" s="36">
        <v>0</v>
      </c>
      <c r="W379" s="36">
        <f>U379-V379</f>
        <v>3235.9209375</v>
      </c>
      <c r="X379" s="154" t="s">
        <v>55</v>
      </c>
    </row>
    <row r="380" spans="1:24" ht="65.25" customHeight="1" x14ac:dyDescent="0.5">
      <c r="A380" s="278" t="s">
        <v>199</v>
      </c>
      <c r="B380" s="50"/>
      <c r="C380" s="50"/>
      <c r="D380" s="50"/>
      <c r="E380" s="199"/>
      <c r="F380" s="48"/>
      <c r="G380" s="55"/>
      <c r="H380" s="47"/>
      <c r="I380" s="47"/>
      <c r="J380" s="47"/>
      <c r="K380" s="47"/>
      <c r="L380" s="47"/>
      <c r="M380" s="47"/>
      <c r="N380" s="44"/>
      <c r="O380" s="44"/>
      <c r="P380" s="44"/>
      <c r="Q380" s="44"/>
      <c r="R380" s="174"/>
      <c r="S380" s="44"/>
      <c r="T380" s="44"/>
      <c r="U380" s="47"/>
      <c r="V380" s="47"/>
      <c r="W380" s="47"/>
      <c r="X380" s="27"/>
    </row>
    <row r="381" spans="1:24" ht="65.25" customHeight="1" x14ac:dyDescent="0.5">
      <c r="A381" s="258" t="s">
        <v>198</v>
      </c>
      <c r="B381" s="160"/>
      <c r="C381" s="160">
        <v>1100</v>
      </c>
      <c r="D381" s="160">
        <v>1000</v>
      </c>
      <c r="E381" s="172">
        <v>250.05</v>
      </c>
      <c r="F381" s="40">
        <v>15</v>
      </c>
      <c r="G381" s="51">
        <f>E381*F381</f>
        <v>3750.75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f>G381+H381+I381+J381+K381+L381</f>
        <v>3750.75</v>
      </c>
      <c r="N381" s="38">
        <v>309.20999999999998</v>
      </c>
      <c r="O381" s="38">
        <f>G381*1.1875%</f>
        <v>44.540156250000003</v>
      </c>
      <c r="P381" s="38">
        <v>0</v>
      </c>
      <c r="Q381" s="38">
        <v>0</v>
      </c>
      <c r="R381" s="176">
        <f>G381*1%</f>
        <v>37.5075</v>
      </c>
      <c r="S381" s="38">
        <v>0</v>
      </c>
      <c r="T381" s="38">
        <f>N381+O381+P381+Q381+R381+S381</f>
        <v>391.25765624999997</v>
      </c>
      <c r="U381" s="36">
        <f>M381-T381</f>
        <v>3359.4923437500001</v>
      </c>
      <c r="V381" s="36">
        <v>0</v>
      </c>
      <c r="W381" s="36">
        <f>U381-V381</f>
        <v>3359.4923437500001</v>
      </c>
      <c r="X381" s="154" t="s">
        <v>55</v>
      </c>
    </row>
    <row r="382" spans="1:24" ht="65.25" customHeight="1" x14ac:dyDescent="0.5">
      <c r="A382" s="278" t="s">
        <v>197</v>
      </c>
      <c r="B382" s="50"/>
      <c r="C382" s="50"/>
      <c r="D382" s="50"/>
      <c r="E382" s="199"/>
      <c r="F382" s="48"/>
      <c r="G382" s="55"/>
      <c r="H382" s="47"/>
      <c r="I382" s="47"/>
      <c r="J382" s="47"/>
      <c r="K382" s="47"/>
      <c r="L382" s="47"/>
      <c r="M382" s="47"/>
      <c r="N382" s="44"/>
      <c r="O382" s="44"/>
      <c r="P382" s="44"/>
      <c r="Q382" s="44"/>
      <c r="R382" s="174"/>
      <c r="S382" s="44"/>
      <c r="T382" s="44"/>
      <c r="U382" s="47"/>
      <c r="V382" s="47"/>
      <c r="W382" s="47"/>
      <c r="X382" s="27"/>
    </row>
    <row r="383" spans="1:24" ht="65.25" customHeight="1" x14ac:dyDescent="0.5">
      <c r="A383" s="258" t="s">
        <v>196</v>
      </c>
      <c r="B383" s="42"/>
      <c r="C383" s="42">
        <v>1100</v>
      </c>
      <c r="D383" s="42">
        <v>1000</v>
      </c>
      <c r="E383" s="172">
        <v>193.94</v>
      </c>
      <c r="F383" s="40">
        <v>15</v>
      </c>
      <c r="G383" s="51">
        <f>E383*F383</f>
        <v>2909.1</v>
      </c>
      <c r="H383" s="36">
        <v>0</v>
      </c>
      <c r="I383" s="225">
        <v>0</v>
      </c>
      <c r="J383" s="36">
        <v>0</v>
      </c>
      <c r="K383" s="156">
        <v>0</v>
      </c>
      <c r="L383" s="156">
        <v>0</v>
      </c>
      <c r="M383" s="36">
        <f>G383+H383+I383+J383+K383+L383</f>
        <v>2909.1</v>
      </c>
      <c r="N383" s="38">
        <v>67.05</v>
      </c>
      <c r="O383" s="38">
        <f>G383*1.1875%</f>
        <v>34.545562500000003</v>
      </c>
      <c r="P383" s="38">
        <v>0</v>
      </c>
      <c r="Q383" s="38">
        <v>0</v>
      </c>
      <c r="R383" s="176">
        <f>G383*1%</f>
        <v>29.091000000000001</v>
      </c>
      <c r="S383" s="38">
        <f>H383*1%</f>
        <v>0</v>
      </c>
      <c r="T383" s="38">
        <f>N383+O383+P383+Q383+R383+S383</f>
        <v>130.68656250000001</v>
      </c>
      <c r="U383" s="36">
        <f>M383-T383</f>
        <v>2778.4134374999999</v>
      </c>
      <c r="V383" s="246">
        <v>0</v>
      </c>
      <c r="W383" s="36">
        <f>U383-V383</f>
        <v>2778.4134374999999</v>
      </c>
      <c r="X383" s="35"/>
    </row>
    <row r="384" spans="1:24" ht="65.25" customHeight="1" thickBot="1" x14ac:dyDescent="0.55000000000000004">
      <c r="A384" s="58" t="s">
        <v>195</v>
      </c>
      <c r="B384" s="50"/>
      <c r="C384" s="33"/>
      <c r="D384" s="33"/>
      <c r="E384" s="199"/>
      <c r="F384" s="48"/>
      <c r="G384" s="55"/>
      <c r="H384" s="47"/>
      <c r="I384" s="211"/>
      <c r="J384" s="47"/>
      <c r="K384" s="149"/>
      <c r="L384" s="149"/>
      <c r="M384" s="47"/>
      <c r="N384" s="44"/>
      <c r="O384" s="44"/>
      <c r="P384" s="44"/>
      <c r="Q384" s="44"/>
      <c r="R384" s="174"/>
      <c r="S384" s="44"/>
      <c r="T384" s="44"/>
      <c r="U384" s="47"/>
      <c r="V384" s="246"/>
      <c r="W384" s="47"/>
      <c r="X384" s="27"/>
    </row>
    <row r="385" spans="1:24" ht="65.25" hidden="1" customHeight="1" x14ac:dyDescent="0.5">
      <c r="A385" s="187"/>
      <c r="B385" s="160"/>
      <c r="C385" s="160"/>
      <c r="D385" s="160"/>
      <c r="E385" s="41">
        <v>0</v>
      </c>
      <c r="F385" s="40">
        <v>0</v>
      </c>
      <c r="G385" s="51">
        <f>E385*F385</f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f>G385+H385+I385+J385+K385+L385</f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f>N385+O385+P385+Q385+R385+S385</f>
        <v>0</v>
      </c>
      <c r="U385" s="36">
        <f>M385-T385</f>
        <v>0</v>
      </c>
      <c r="V385" s="36">
        <v>0</v>
      </c>
      <c r="W385" s="36">
        <f>U385-V385</f>
        <v>0</v>
      </c>
      <c r="X385" s="154" t="s">
        <v>55</v>
      </c>
    </row>
    <row r="386" spans="1:24" ht="65.25" hidden="1" customHeight="1" x14ac:dyDescent="0.5">
      <c r="A386" s="291"/>
      <c r="B386" s="50"/>
      <c r="C386" s="50"/>
      <c r="D386" s="50"/>
      <c r="E386" s="57"/>
      <c r="F386" s="48"/>
      <c r="G386" s="55"/>
      <c r="H386" s="47"/>
      <c r="I386" s="47"/>
      <c r="J386" s="47"/>
      <c r="K386" s="47"/>
      <c r="L386" s="47"/>
      <c r="M386" s="47"/>
      <c r="N386" s="44"/>
      <c r="O386" s="44"/>
      <c r="P386" s="44"/>
      <c r="Q386" s="44"/>
      <c r="R386" s="44"/>
      <c r="S386" s="44"/>
      <c r="T386" s="44"/>
      <c r="U386" s="47"/>
      <c r="V386" s="47"/>
      <c r="W386" s="47"/>
      <c r="X386" s="27"/>
    </row>
    <row r="387" spans="1:24" ht="65.25" customHeight="1" x14ac:dyDescent="0.5">
      <c r="A387" s="243"/>
      <c r="B387" s="18" t="s">
        <v>70</v>
      </c>
      <c r="C387" s="8"/>
      <c r="D387" s="8"/>
      <c r="E387" s="12"/>
      <c r="F387" s="11"/>
      <c r="G387" s="15">
        <f>SUM(G377:G386)</f>
        <v>13577.250000000002</v>
      </c>
      <c r="H387" s="15">
        <f>SUM(H377:H386)</f>
        <v>0</v>
      </c>
      <c r="I387" s="15">
        <f>SUM(I377:I386)</f>
        <v>0</v>
      </c>
      <c r="J387" s="15">
        <f>SUM(J377:J386)</f>
        <v>0</v>
      </c>
      <c r="K387" s="15">
        <f>SUM(K377:K386)</f>
        <v>0</v>
      </c>
      <c r="L387" s="15">
        <f>SUM(L377:L386)</f>
        <v>0</v>
      </c>
      <c r="M387" s="15">
        <f>SUM(M377:M386)</f>
        <v>13577.250000000002</v>
      </c>
      <c r="N387" s="166">
        <f>SUM(N377:N386)</f>
        <v>670.5</v>
      </c>
      <c r="O387" s="166">
        <f>SUM(O377:O386)</f>
        <v>161.22984374999999</v>
      </c>
      <c r="P387" s="166">
        <f>SUM(P377:P386)</f>
        <v>0</v>
      </c>
      <c r="Q387" s="166">
        <f>SUM(Q377:Q386)</f>
        <v>0</v>
      </c>
      <c r="R387" s="166">
        <f>SUM(R377:R386)</f>
        <v>135.77250000000001</v>
      </c>
      <c r="S387" s="166">
        <f>SUM(S377:S386)</f>
        <v>0</v>
      </c>
      <c r="T387" s="166">
        <f>SUM(T377:T386)</f>
        <v>967.50234375000002</v>
      </c>
      <c r="U387" s="15">
        <f>SUM(U377:U386)</f>
        <v>12609.74765625</v>
      </c>
      <c r="V387" s="15">
        <f>SUM(V377:V386)</f>
        <v>0</v>
      </c>
      <c r="W387" s="15">
        <f>SUM(W377:W386)</f>
        <v>12609.74765625</v>
      </c>
      <c r="X387" s="8"/>
    </row>
    <row r="388" spans="1:24" ht="65.25" customHeight="1" thickBot="1" x14ac:dyDescent="0.5">
      <c r="A388" s="243"/>
      <c r="B388" s="8"/>
      <c r="C388" s="8"/>
      <c r="D388" s="8"/>
      <c r="E388" s="12"/>
      <c r="F388" s="11"/>
      <c r="G388" s="10"/>
      <c r="H388" s="9"/>
      <c r="I388" s="9"/>
      <c r="J388" s="9"/>
      <c r="K388" s="9"/>
      <c r="L388" s="9"/>
      <c r="M388" s="9"/>
      <c r="N388" s="142"/>
      <c r="O388" s="142"/>
      <c r="P388" s="142"/>
      <c r="Q388" s="142"/>
      <c r="R388" s="142"/>
      <c r="S388" s="142"/>
      <c r="T388" s="142"/>
      <c r="U388" s="9"/>
      <c r="V388" s="9"/>
      <c r="W388" s="9"/>
      <c r="X388" s="8"/>
    </row>
    <row r="389" spans="1:24" ht="65.25" customHeight="1" thickBot="1" x14ac:dyDescent="0.55000000000000004">
      <c r="A389" s="114" t="s">
        <v>69</v>
      </c>
      <c r="B389" s="124"/>
      <c r="C389" s="123"/>
      <c r="D389" s="123"/>
      <c r="E389" s="112">
        <f>E387+E372+E366+E346+E339</f>
        <v>0</v>
      </c>
      <c r="F389" s="111"/>
      <c r="G389" s="22">
        <f>G387+G372+G366+G346+G339</f>
        <v>62558.849399999999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68.27</v>
      </c>
      <c r="M389" s="22">
        <f>M387+M372+M366+M346+M339</f>
        <v>62627.119400000003</v>
      </c>
      <c r="N389" s="110">
        <f>N387+N372+N366+N346+N339</f>
        <v>4151.16</v>
      </c>
      <c r="O389" s="110">
        <f>O387+O372+O366+O346+O339</f>
        <v>420.66711787499997</v>
      </c>
      <c r="P389" s="110">
        <f>P387+P372+P366+P346+P339</f>
        <v>0</v>
      </c>
      <c r="Q389" s="110">
        <f>Q387+Q372+Q366+Q346+Q339</f>
        <v>0</v>
      </c>
      <c r="R389" s="110">
        <f>R387+R372+R366+R346+R339</f>
        <v>375.26249999999999</v>
      </c>
      <c r="S389" s="110">
        <f>S387+S372+S366+S346+S339</f>
        <v>0</v>
      </c>
      <c r="T389" s="110">
        <f>T387+T372+T366+T346+T339</f>
        <v>4947.0896178749999</v>
      </c>
      <c r="U389" s="22">
        <f>U387+U372+U366+U346+U339</f>
        <v>57680.029782124999</v>
      </c>
      <c r="V389" s="22">
        <f>V387+V372+V366+V346+V339</f>
        <v>1134.48</v>
      </c>
      <c r="W389" s="22">
        <f>W387+W372+W366+W346+W339</f>
        <v>56545.549782125003</v>
      </c>
      <c r="X389" s="21"/>
    </row>
    <row r="390" spans="1:24" ht="65.25" customHeight="1" x14ac:dyDescent="0.5">
      <c r="A390" s="13"/>
      <c r="B390" s="8"/>
      <c r="C390" s="8"/>
      <c r="D390" s="8"/>
      <c r="E390" s="12"/>
      <c r="F390" s="11"/>
      <c r="G390" s="10"/>
      <c r="H390" s="9"/>
      <c r="I390" s="9"/>
      <c r="J390" s="9"/>
      <c r="K390" s="9"/>
      <c r="L390" s="9"/>
      <c r="M390" s="9"/>
      <c r="N390" s="142"/>
      <c r="O390" s="142"/>
      <c r="P390" s="142"/>
      <c r="Q390" s="142"/>
      <c r="R390" s="142"/>
      <c r="S390" s="142"/>
      <c r="T390" s="142"/>
      <c r="U390" s="9"/>
      <c r="V390" s="9"/>
      <c r="W390" s="9"/>
      <c r="X390" s="8"/>
    </row>
    <row r="391" spans="1:24" ht="65.25" customHeight="1" x14ac:dyDescent="0.5">
      <c r="A391" s="13"/>
      <c r="B391" s="8"/>
      <c r="C391" s="8"/>
      <c r="D391" s="8"/>
      <c r="E391" s="12"/>
      <c r="F391" s="11"/>
      <c r="G391" s="1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3"/>
      <c r="B392" s="8"/>
      <c r="C392" s="8"/>
      <c r="D392" s="8"/>
      <c r="E392" s="12"/>
      <c r="F392" s="11"/>
      <c r="G392" s="1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290"/>
      <c r="B393" s="9"/>
      <c r="C393" s="8"/>
      <c r="D393" s="8"/>
      <c r="E393" s="12"/>
      <c r="F393" s="11"/>
      <c r="G393" s="1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19" t="s">
        <v>0</v>
      </c>
    </row>
    <row r="394" spans="1:24" ht="65.25" customHeight="1" thickBot="1" x14ac:dyDescent="0.55000000000000004">
      <c r="A394" s="105" t="s">
        <v>54</v>
      </c>
      <c r="B394" s="89" t="s">
        <v>53</v>
      </c>
      <c r="C394" s="104" t="s">
        <v>52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2"/>
      <c r="N394" s="104" t="s">
        <v>51</v>
      </c>
      <c r="O394" s="103"/>
      <c r="P394" s="103"/>
      <c r="Q394" s="103"/>
      <c r="R394" s="103"/>
      <c r="S394" s="103"/>
      <c r="T394" s="102"/>
      <c r="U394" s="101"/>
      <c r="V394" s="100"/>
      <c r="W394" s="99"/>
      <c r="X394" s="66" t="s">
        <v>50</v>
      </c>
    </row>
    <row r="395" spans="1:24" ht="65.25" customHeight="1" x14ac:dyDescent="0.45">
      <c r="A395" s="98"/>
      <c r="B395" s="97"/>
      <c r="C395" s="96" t="s">
        <v>49</v>
      </c>
      <c r="D395" s="96" t="s">
        <v>48</v>
      </c>
      <c r="E395" s="95" t="s">
        <v>26</v>
      </c>
      <c r="F395" s="94" t="s">
        <v>47</v>
      </c>
      <c r="G395" s="93" t="s">
        <v>46</v>
      </c>
      <c r="H395" s="92" t="s">
        <v>45</v>
      </c>
      <c r="I395" s="90" t="s">
        <v>44</v>
      </c>
      <c r="J395" s="91" t="s">
        <v>25</v>
      </c>
      <c r="K395" s="90" t="s">
        <v>43</v>
      </c>
      <c r="L395" s="90" t="s">
        <v>93</v>
      </c>
      <c r="M395" s="89" t="s">
        <v>35</v>
      </c>
      <c r="N395" s="86" t="s">
        <v>41</v>
      </c>
      <c r="O395" s="88" t="s">
        <v>40</v>
      </c>
      <c r="P395" s="87" t="s">
        <v>39</v>
      </c>
      <c r="Q395" s="86" t="s">
        <v>38</v>
      </c>
      <c r="R395" s="86" t="s">
        <v>37</v>
      </c>
      <c r="S395" s="86" t="s">
        <v>36</v>
      </c>
      <c r="T395" s="85" t="s">
        <v>35</v>
      </c>
      <c r="U395" s="83" t="s">
        <v>35</v>
      </c>
      <c r="V395" s="84" t="s">
        <v>34</v>
      </c>
      <c r="W395" s="83" t="s">
        <v>33</v>
      </c>
      <c r="X395" s="66"/>
    </row>
    <row r="396" spans="1:24" ht="65.25" customHeight="1" thickBot="1" x14ac:dyDescent="0.5">
      <c r="A396" s="82" t="s">
        <v>32</v>
      </c>
      <c r="B396" s="73"/>
      <c r="C396" s="81"/>
      <c r="D396" s="81"/>
      <c r="E396" s="80" t="s">
        <v>31</v>
      </c>
      <c r="F396" s="79" t="s">
        <v>30</v>
      </c>
      <c r="G396" s="78"/>
      <c r="H396" s="77"/>
      <c r="I396" s="74" t="s">
        <v>29</v>
      </c>
      <c r="J396" s="76" t="s">
        <v>28</v>
      </c>
      <c r="K396" s="75" t="s">
        <v>92</v>
      </c>
      <c r="L396" s="74" t="s">
        <v>91</v>
      </c>
      <c r="M396" s="73"/>
      <c r="N396" s="189">
        <v>1</v>
      </c>
      <c r="O396" s="72"/>
      <c r="P396" s="71" t="s">
        <v>25</v>
      </c>
      <c r="Q396" s="70" t="s">
        <v>24</v>
      </c>
      <c r="R396" s="70" t="s">
        <v>23</v>
      </c>
      <c r="S396" s="70" t="s">
        <v>22</v>
      </c>
      <c r="T396" s="69"/>
      <c r="U396" s="67" t="s">
        <v>21</v>
      </c>
      <c r="V396" s="188" t="s">
        <v>90</v>
      </c>
      <c r="W396" s="67" t="s">
        <v>19</v>
      </c>
      <c r="X396" s="66"/>
    </row>
    <row r="397" spans="1:24" ht="130.5" customHeight="1" x14ac:dyDescent="0.45">
      <c r="A397" s="289" t="s">
        <v>194</v>
      </c>
      <c r="B397" s="283"/>
      <c r="C397" s="286"/>
      <c r="D397" s="286"/>
      <c r="E397" s="286"/>
      <c r="F397" s="288"/>
      <c r="G397" s="286"/>
      <c r="H397" s="287"/>
      <c r="I397" s="286"/>
      <c r="J397" s="286"/>
      <c r="K397" s="286"/>
      <c r="L397" s="286"/>
      <c r="M397" s="283"/>
      <c r="N397" s="285"/>
      <c r="O397" s="285"/>
      <c r="P397" s="285"/>
      <c r="Q397" s="285"/>
      <c r="R397" s="285"/>
      <c r="S397" s="285"/>
      <c r="T397" s="285"/>
      <c r="U397" s="285"/>
      <c r="V397" s="285"/>
      <c r="W397" s="284"/>
      <c r="X397" s="283"/>
    </row>
    <row r="398" spans="1:24" ht="65.25" customHeight="1" x14ac:dyDescent="0.5">
      <c r="A398" s="232" t="s">
        <v>193</v>
      </c>
      <c r="B398" s="161"/>
      <c r="C398" s="161">
        <v>1100</v>
      </c>
      <c r="D398" s="161">
        <v>1000</v>
      </c>
      <c r="E398" s="170">
        <v>406.75</v>
      </c>
      <c r="F398" s="218">
        <v>15</v>
      </c>
      <c r="G398" s="41">
        <f>E398*F398</f>
        <v>6101.25</v>
      </c>
      <c r="H398" s="46">
        <v>0</v>
      </c>
      <c r="I398" s="157">
        <v>0</v>
      </c>
      <c r="J398" s="156">
        <v>0</v>
      </c>
      <c r="K398" s="156">
        <v>0</v>
      </c>
      <c r="L398" s="156">
        <v>0</v>
      </c>
      <c r="M398" s="46">
        <f>G398+H398+I398+J398+K398+L398</f>
        <v>6101.25</v>
      </c>
      <c r="N398" s="155">
        <v>756.04</v>
      </c>
      <c r="O398" s="155"/>
      <c r="P398" s="38">
        <v>0</v>
      </c>
      <c r="Q398" s="38">
        <v>0</v>
      </c>
      <c r="R398" s="38">
        <v>0</v>
      </c>
      <c r="S398" s="38">
        <v>0</v>
      </c>
      <c r="T398" s="38">
        <f>N398+O398+P398+Q398+R398+S398</f>
        <v>756.04</v>
      </c>
      <c r="U398" s="36">
        <f>M398-T398</f>
        <v>5345.21</v>
      </c>
      <c r="V398" s="36">
        <v>244.05</v>
      </c>
      <c r="W398" s="46">
        <f>U398-V398</f>
        <v>5101.16</v>
      </c>
      <c r="X398" s="154"/>
    </row>
    <row r="399" spans="1:24" ht="65.25" customHeight="1" x14ac:dyDescent="0.5">
      <c r="A399" s="203" t="s">
        <v>192</v>
      </c>
      <c r="B399" s="152"/>
      <c r="C399" s="152"/>
      <c r="D399" s="152"/>
      <c r="E399" s="199"/>
      <c r="F399" s="212"/>
      <c r="G399" s="57"/>
      <c r="H399" s="47"/>
      <c r="I399" s="149"/>
      <c r="J399" s="149"/>
      <c r="K399" s="149"/>
      <c r="L399" s="149"/>
      <c r="M399" s="47"/>
      <c r="N399" s="44"/>
      <c r="O399" s="44"/>
      <c r="P399" s="44"/>
      <c r="Q399" s="44"/>
      <c r="R399" s="44"/>
      <c r="S399" s="44"/>
      <c r="T399" s="44"/>
      <c r="U399" s="47"/>
      <c r="V399" s="47"/>
      <c r="W399" s="47"/>
      <c r="X399" s="27"/>
    </row>
    <row r="400" spans="1:24" ht="65.25" customHeight="1" x14ac:dyDescent="0.5">
      <c r="A400" s="282" t="s">
        <v>191</v>
      </c>
      <c r="B400" s="173"/>
      <c r="C400" s="173">
        <v>1100</v>
      </c>
      <c r="D400" s="173">
        <v>1000</v>
      </c>
      <c r="E400" s="170">
        <v>260.63</v>
      </c>
      <c r="F400" s="218">
        <v>15</v>
      </c>
      <c r="G400" s="41">
        <f>E400*F400</f>
        <v>3909.45</v>
      </c>
      <c r="H400" s="46">
        <v>0</v>
      </c>
      <c r="I400" s="279">
        <v>0</v>
      </c>
      <c r="J400" s="156">
        <v>0</v>
      </c>
      <c r="K400" s="156">
        <v>0</v>
      </c>
      <c r="L400" s="156">
        <v>0</v>
      </c>
      <c r="M400" s="46">
        <f>G400+H400+I400+J400+K400+L400</f>
        <v>3909.45</v>
      </c>
      <c r="N400" s="155">
        <v>334.6</v>
      </c>
      <c r="O400" s="38">
        <f>G400*1.1875%</f>
        <v>46.424718749999997</v>
      </c>
      <c r="P400" s="38">
        <v>0</v>
      </c>
      <c r="Q400" s="38">
        <v>0</v>
      </c>
      <c r="R400" s="176">
        <f>G400*1%</f>
        <v>39.094499999999996</v>
      </c>
      <c r="S400" s="38">
        <v>0</v>
      </c>
      <c r="T400" s="38">
        <f>N400+O400+P400+Q400+R400+S400</f>
        <v>420.11921875000002</v>
      </c>
      <c r="U400" s="36">
        <f>M400-T400</f>
        <v>3489.3307812499997</v>
      </c>
      <c r="V400" s="46">
        <v>0</v>
      </c>
      <c r="W400" s="46">
        <f>U400-V400</f>
        <v>3489.3307812499997</v>
      </c>
      <c r="X400" s="35"/>
    </row>
    <row r="401" spans="1:24" ht="65.25" customHeight="1" x14ac:dyDescent="0.5">
      <c r="A401" s="220" t="s">
        <v>190</v>
      </c>
      <c r="B401" s="152"/>
      <c r="C401" s="152"/>
      <c r="D401" s="152"/>
      <c r="E401" s="199"/>
      <c r="F401" s="212"/>
      <c r="G401" s="57"/>
      <c r="H401" s="47"/>
      <c r="I401" s="254"/>
      <c r="J401" s="149"/>
      <c r="K401" s="149"/>
      <c r="L401" s="149"/>
      <c r="M401" s="47"/>
      <c r="N401" s="44"/>
      <c r="O401" s="44"/>
      <c r="P401" s="44"/>
      <c r="Q401" s="44"/>
      <c r="R401" s="174"/>
      <c r="S401" s="44"/>
      <c r="T401" s="44"/>
      <c r="U401" s="47"/>
      <c r="V401" s="47"/>
      <c r="W401" s="47"/>
      <c r="X401" s="27"/>
    </row>
    <row r="402" spans="1:24" ht="65.25" customHeight="1" x14ac:dyDescent="0.5">
      <c r="A402" s="43" t="s">
        <v>189</v>
      </c>
      <c r="B402" s="173"/>
      <c r="C402" s="161">
        <v>1100</v>
      </c>
      <c r="D402" s="161">
        <v>1000</v>
      </c>
      <c r="E402" s="170">
        <v>260.63</v>
      </c>
      <c r="F402" s="218">
        <v>15</v>
      </c>
      <c r="G402" s="41">
        <f>E402*F402</f>
        <v>3909.45</v>
      </c>
      <c r="H402" s="46">
        <v>0</v>
      </c>
      <c r="I402" s="157">
        <v>0</v>
      </c>
      <c r="J402" s="156">
        <v>0</v>
      </c>
      <c r="K402" s="156">
        <v>0</v>
      </c>
      <c r="L402" s="156">
        <v>0</v>
      </c>
      <c r="M402" s="46">
        <f>G402+H402+I402+J402+K402+L402</f>
        <v>3909.45</v>
      </c>
      <c r="N402" s="155">
        <v>334.6</v>
      </c>
      <c r="O402" s="38">
        <f>G402*1.1875%</f>
        <v>46.424718749999997</v>
      </c>
      <c r="P402" s="38"/>
      <c r="Q402" s="38">
        <v>0</v>
      </c>
      <c r="R402" s="176">
        <f>G402*1%</f>
        <v>39.094499999999996</v>
      </c>
      <c r="S402" s="38">
        <f>H402*1%</f>
        <v>0</v>
      </c>
      <c r="T402" s="38">
        <f>N402+O402+P402+Q402+R402+S402</f>
        <v>420.11921875000002</v>
      </c>
      <c r="U402" s="36">
        <f>M402-T402</f>
        <v>3489.3307812499997</v>
      </c>
      <c r="V402" s="46">
        <v>0</v>
      </c>
      <c r="W402" s="46">
        <f>U402-V402</f>
        <v>3489.3307812499997</v>
      </c>
      <c r="X402" s="35"/>
    </row>
    <row r="403" spans="1:24" ht="65.25" customHeight="1" x14ac:dyDescent="0.5">
      <c r="A403" s="58" t="s">
        <v>188</v>
      </c>
      <c r="B403" s="152"/>
      <c r="C403" s="152"/>
      <c r="D403" s="152"/>
      <c r="E403" s="199"/>
      <c r="F403" s="212"/>
      <c r="G403" s="57"/>
      <c r="H403" s="47"/>
      <c r="I403" s="149"/>
      <c r="J403" s="149"/>
      <c r="K403" s="149"/>
      <c r="L403" s="149"/>
      <c r="M403" s="47"/>
      <c r="N403" s="44"/>
      <c r="O403" s="44"/>
      <c r="P403" s="44"/>
      <c r="Q403" s="44"/>
      <c r="R403" s="174"/>
      <c r="S403" s="44"/>
      <c r="T403" s="44"/>
      <c r="U403" s="47"/>
      <c r="V403" s="47"/>
      <c r="W403" s="47"/>
      <c r="X403" s="27"/>
    </row>
    <row r="404" spans="1:24" ht="65.25" customHeight="1" x14ac:dyDescent="0.5">
      <c r="A404" s="43" t="s">
        <v>173</v>
      </c>
      <c r="B404" s="173"/>
      <c r="C404" s="173">
        <v>1100</v>
      </c>
      <c r="D404" s="173">
        <v>1000</v>
      </c>
      <c r="E404" s="170">
        <v>199.8</v>
      </c>
      <c r="F404" s="218">
        <v>15</v>
      </c>
      <c r="G404" s="41">
        <f>E404*F404</f>
        <v>2997</v>
      </c>
      <c r="H404" s="46">
        <v>0</v>
      </c>
      <c r="I404" s="157">
        <v>0</v>
      </c>
      <c r="J404" s="156">
        <v>0</v>
      </c>
      <c r="K404" s="156">
        <v>0</v>
      </c>
      <c r="L404" s="156">
        <v>0</v>
      </c>
      <c r="M404" s="46">
        <f>G404+H404+I404+J404+K404+L404</f>
        <v>2997</v>
      </c>
      <c r="N404" s="155">
        <v>76.61</v>
      </c>
      <c r="O404" s="38">
        <f>G404*1.1875%</f>
        <v>35.589374999999997</v>
      </c>
      <c r="P404" s="38">
        <v>0</v>
      </c>
      <c r="Q404" s="38">
        <v>0</v>
      </c>
      <c r="R404" s="176">
        <f>G404*1%</f>
        <v>29.97</v>
      </c>
      <c r="S404" s="38">
        <f>H404*1%</f>
        <v>0</v>
      </c>
      <c r="T404" s="38">
        <f>N404+O404+P404+Q404+R404+S404</f>
        <v>142.169375</v>
      </c>
      <c r="U404" s="36">
        <f>M404-T404</f>
        <v>2854.8306250000001</v>
      </c>
      <c r="V404" s="46">
        <v>0</v>
      </c>
      <c r="W404" s="46">
        <f>U404-V404</f>
        <v>2854.8306250000001</v>
      </c>
      <c r="X404" s="35"/>
    </row>
    <row r="405" spans="1:24" ht="65.25" customHeight="1" x14ac:dyDescent="0.5">
      <c r="A405" s="153" t="s">
        <v>187</v>
      </c>
      <c r="B405" s="152"/>
      <c r="C405" s="152"/>
      <c r="D405" s="152"/>
      <c r="E405" s="199"/>
      <c r="F405" s="212"/>
      <c r="G405" s="57"/>
      <c r="H405" s="47"/>
      <c r="I405" s="149"/>
      <c r="J405" s="149"/>
      <c r="K405" s="149"/>
      <c r="L405" s="149"/>
      <c r="M405" s="47"/>
      <c r="N405" s="44"/>
      <c r="O405" s="44"/>
      <c r="P405" s="44"/>
      <c r="Q405" s="44"/>
      <c r="R405" s="174"/>
      <c r="S405" s="44"/>
      <c r="T405" s="44"/>
      <c r="U405" s="47"/>
      <c r="V405" s="47"/>
      <c r="W405" s="47"/>
      <c r="X405" s="27"/>
    </row>
    <row r="406" spans="1:24" ht="65.25" customHeight="1" x14ac:dyDescent="0.5">
      <c r="A406" s="43" t="s">
        <v>173</v>
      </c>
      <c r="B406" s="173"/>
      <c r="C406" s="161">
        <v>1100</v>
      </c>
      <c r="D406" s="161">
        <v>1000</v>
      </c>
      <c r="E406" s="170">
        <v>160.51</v>
      </c>
      <c r="F406" s="218">
        <v>15</v>
      </c>
      <c r="G406" s="41">
        <f>E406*F406</f>
        <v>2407.6499999999996</v>
      </c>
      <c r="H406" s="46">
        <v>0</v>
      </c>
      <c r="I406" s="157">
        <v>0</v>
      </c>
      <c r="J406" s="156">
        <v>0</v>
      </c>
      <c r="K406" s="156">
        <v>0</v>
      </c>
      <c r="L406" s="156">
        <v>2.4300000000000002</v>
      </c>
      <c r="M406" s="46">
        <f>G406+H406+I406+J406+K406+L406</f>
        <v>2410.0799999999995</v>
      </c>
      <c r="N406" s="155">
        <v>0</v>
      </c>
      <c r="O406" s="38">
        <f>G406*1.1875%</f>
        <v>28.590843749999998</v>
      </c>
      <c r="P406" s="38">
        <v>0</v>
      </c>
      <c r="Q406" s="38">
        <v>0</v>
      </c>
      <c r="R406" s="176">
        <f>G406*1%</f>
        <v>24.076499999999996</v>
      </c>
      <c r="S406" s="38">
        <f>H406*1%</f>
        <v>0</v>
      </c>
      <c r="T406" s="38">
        <f>N406+O406+P406+Q406+R406+S406</f>
        <v>52.667343749999993</v>
      </c>
      <c r="U406" s="36">
        <f>M406-T406</f>
        <v>2357.4126562499996</v>
      </c>
      <c r="V406" s="46">
        <v>0</v>
      </c>
      <c r="W406" s="46">
        <f>U406-V406</f>
        <v>2357.4126562499996</v>
      </c>
      <c r="X406" s="35"/>
    </row>
    <row r="407" spans="1:24" ht="65.25" customHeight="1" x14ac:dyDescent="0.5">
      <c r="A407" s="153" t="s">
        <v>186</v>
      </c>
      <c r="B407" s="152"/>
      <c r="C407" s="152"/>
      <c r="D407" s="152"/>
      <c r="E407" s="199"/>
      <c r="F407" s="212"/>
      <c r="G407" s="57"/>
      <c r="H407" s="47"/>
      <c r="I407" s="149"/>
      <c r="J407" s="149"/>
      <c r="K407" s="149"/>
      <c r="L407" s="149"/>
      <c r="M407" s="47"/>
      <c r="N407" s="44"/>
      <c r="O407" s="44"/>
      <c r="P407" s="44"/>
      <c r="Q407" s="44"/>
      <c r="R407" s="174"/>
      <c r="S407" s="44"/>
      <c r="T407" s="44"/>
      <c r="U407" s="47"/>
      <c r="V407" s="47"/>
      <c r="W407" s="47"/>
      <c r="X407" s="27"/>
    </row>
    <row r="408" spans="1:24" ht="65.25" customHeight="1" x14ac:dyDescent="0.5">
      <c r="A408" s="43" t="s">
        <v>185</v>
      </c>
      <c r="B408" s="173"/>
      <c r="C408" s="173">
        <v>1100</v>
      </c>
      <c r="D408" s="173">
        <v>1000</v>
      </c>
      <c r="E408" s="170">
        <v>173.77</v>
      </c>
      <c r="F408" s="218">
        <v>15</v>
      </c>
      <c r="G408" s="41">
        <f>E408*F408</f>
        <v>2606.5500000000002</v>
      </c>
      <c r="H408" s="46">
        <v>0</v>
      </c>
      <c r="I408" s="157">
        <v>0</v>
      </c>
      <c r="J408" s="156">
        <v>0</v>
      </c>
      <c r="K408" s="156">
        <v>0</v>
      </c>
      <c r="L408" s="156">
        <v>0</v>
      </c>
      <c r="M408" s="46">
        <f>G408+H408+I408+J408+K408+L408</f>
        <v>2606.5500000000002</v>
      </c>
      <c r="N408" s="155">
        <v>19.21</v>
      </c>
      <c r="O408" s="38">
        <f>G408*1.1875%</f>
        <v>30.952781250000001</v>
      </c>
      <c r="P408" s="38">
        <v>0</v>
      </c>
      <c r="Q408" s="38">
        <v>0</v>
      </c>
      <c r="R408" s="176">
        <f>G408*1%</f>
        <v>26.065500000000004</v>
      </c>
      <c r="S408" s="38">
        <f>H408*1%</f>
        <v>0</v>
      </c>
      <c r="T408" s="38">
        <f>N408+O408+P408+Q408+R408+S408</f>
        <v>76.228281250000009</v>
      </c>
      <c r="U408" s="36">
        <f>M408-T408</f>
        <v>2530.3217187500004</v>
      </c>
      <c r="V408" s="46">
        <v>200.01</v>
      </c>
      <c r="W408" s="46">
        <f>U408-V408</f>
        <v>2330.3117187500002</v>
      </c>
      <c r="X408" s="35"/>
    </row>
    <row r="409" spans="1:24" ht="65.25" customHeight="1" x14ac:dyDescent="0.5">
      <c r="A409" s="281" t="s">
        <v>184</v>
      </c>
      <c r="B409" s="161"/>
      <c r="C409" s="152"/>
      <c r="D409" s="152"/>
      <c r="E409" s="199"/>
      <c r="F409" s="212"/>
      <c r="G409" s="57"/>
      <c r="H409" s="47"/>
      <c r="I409" s="149"/>
      <c r="J409" s="149"/>
      <c r="K409" s="149"/>
      <c r="L409" s="149"/>
      <c r="M409" s="47"/>
      <c r="N409" s="44"/>
      <c r="O409" s="44"/>
      <c r="P409" s="44"/>
      <c r="Q409" s="44"/>
      <c r="R409" s="174"/>
      <c r="S409" s="44"/>
      <c r="T409" s="44"/>
      <c r="U409" s="47"/>
      <c r="V409" s="47"/>
      <c r="W409" s="47"/>
      <c r="X409" s="154"/>
    </row>
    <row r="410" spans="1:24" ht="65.25" customHeight="1" x14ac:dyDescent="0.5">
      <c r="A410" s="206" t="s">
        <v>173</v>
      </c>
      <c r="B410" s="173"/>
      <c r="C410" s="161">
        <v>1100</v>
      </c>
      <c r="D410" s="161">
        <v>1000</v>
      </c>
      <c r="E410" s="170">
        <v>203.42</v>
      </c>
      <c r="F410" s="218">
        <v>15</v>
      </c>
      <c r="G410" s="41">
        <f>E410*F410</f>
        <v>3051.2999999999997</v>
      </c>
      <c r="H410" s="46">
        <v>0</v>
      </c>
      <c r="I410" s="157">
        <v>0</v>
      </c>
      <c r="J410" s="156">
        <v>0</v>
      </c>
      <c r="K410" s="156">
        <v>0</v>
      </c>
      <c r="L410" s="156">
        <v>0</v>
      </c>
      <c r="M410" s="46">
        <f>G410+H410+I410+J410+K410+L410</f>
        <v>3051.2999999999997</v>
      </c>
      <c r="N410" s="155">
        <v>82.52</v>
      </c>
      <c r="O410" s="38">
        <f>G410*1.1875%</f>
        <v>36.234187499999997</v>
      </c>
      <c r="P410" s="38"/>
      <c r="Q410" s="38">
        <v>0</v>
      </c>
      <c r="R410" s="176">
        <f>G410*1%</f>
        <v>30.512999999999998</v>
      </c>
      <c r="S410" s="38">
        <f>H410*1%</f>
        <v>0</v>
      </c>
      <c r="T410" s="38">
        <f>N410+O410+P410+Q410+R410+S410</f>
        <v>149.26718750000001</v>
      </c>
      <c r="U410" s="36">
        <f>M410-T410</f>
        <v>2902.0328124999996</v>
      </c>
      <c r="V410" s="46">
        <v>0</v>
      </c>
      <c r="W410" s="46">
        <f>U410-V410</f>
        <v>2902.0328124999996</v>
      </c>
      <c r="X410" s="35"/>
    </row>
    <row r="411" spans="1:24" ht="65.25" customHeight="1" x14ac:dyDescent="0.5">
      <c r="A411" s="180" t="s">
        <v>183</v>
      </c>
      <c r="B411" s="161"/>
      <c r="C411" s="152"/>
      <c r="D411" s="152"/>
      <c r="E411" s="199"/>
      <c r="F411" s="212"/>
      <c r="G411" s="57"/>
      <c r="H411" s="47"/>
      <c r="I411" s="149"/>
      <c r="J411" s="149"/>
      <c r="K411" s="149"/>
      <c r="L411" s="149"/>
      <c r="M411" s="47"/>
      <c r="N411" s="44"/>
      <c r="O411" s="44"/>
      <c r="P411" s="44"/>
      <c r="Q411" s="44"/>
      <c r="R411" s="174"/>
      <c r="S411" s="44"/>
      <c r="T411" s="44"/>
      <c r="U411" s="47"/>
      <c r="V411" s="47"/>
      <c r="W411" s="47"/>
      <c r="X411" s="27"/>
    </row>
    <row r="412" spans="1:24" ht="65.25" customHeight="1" x14ac:dyDescent="0.5">
      <c r="A412" s="162" t="s">
        <v>180</v>
      </c>
      <c r="B412" s="42"/>
      <c r="C412" s="52">
        <v>1100</v>
      </c>
      <c r="D412" s="52">
        <v>1000</v>
      </c>
      <c r="E412" s="249">
        <v>202.04</v>
      </c>
      <c r="F412" s="40">
        <v>15</v>
      </c>
      <c r="G412" s="41">
        <f>E412*F412</f>
        <v>3030.6</v>
      </c>
      <c r="H412" s="246">
        <v>0</v>
      </c>
      <c r="I412" s="280">
        <v>0</v>
      </c>
      <c r="J412" s="156">
        <v>0</v>
      </c>
      <c r="K412" s="156">
        <v>0</v>
      </c>
      <c r="L412" s="255">
        <v>0</v>
      </c>
      <c r="M412" s="46">
        <f>G412+H412+I412+J412+K412+L412</f>
        <v>3030.6</v>
      </c>
      <c r="N412" s="247">
        <v>80.27</v>
      </c>
      <c r="O412" s="38">
        <f>G412*1.1875%</f>
        <v>35.988374999999998</v>
      </c>
      <c r="P412" s="38"/>
      <c r="Q412" s="38">
        <v>0</v>
      </c>
      <c r="R412" s="176">
        <f>G412*1%</f>
        <v>30.306000000000001</v>
      </c>
      <c r="S412" s="38">
        <v>0</v>
      </c>
      <c r="T412" s="38">
        <f>N412+O412+P412+Q412+R412+S412</f>
        <v>146.56437500000001</v>
      </c>
      <c r="U412" s="36">
        <f>M412-T412</f>
        <v>2884.035625</v>
      </c>
      <c r="V412" s="246">
        <v>0</v>
      </c>
      <c r="W412" s="246">
        <f>U412-V412</f>
        <v>2884.035625</v>
      </c>
      <c r="X412" s="154"/>
    </row>
    <row r="413" spans="1:24" ht="65.25" customHeight="1" x14ac:dyDescent="0.5">
      <c r="A413" s="171" t="s">
        <v>182</v>
      </c>
      <c r="B413" s="50"/>
      <c r="C413" s="52"/>
      <c r="D413" s="52"/>
      <c r="E413" s="249"/>
      <c r="F413" s="48"/>
      <c r="G413" s="57"/>
      <c r="H413" s="246"/>
      <c r="I413" s="280"/>
      <c r="J413" s="149"/>
      <c r="K413" s="149"/>
      <c r="L413" s="254"/>
      <c r="M413" s="47"/>
      <c r="N413" s="247"/>
      <c r="O413" s="44"/>
      <c r="P413" s="44"/>
      <c r="Q413" s="44"/>
      <c r="R413" s="174"/>
      <c r="S413" s="44"/>
      <c r="T413" s="44"/>
      <c r="U413" s="47"/>
      <c r="V413" s="246"/>
      <c r="W413" s="246"/>
      <c r="X413" s="154"/>
    </row>
    <row r="414" spans="1:24" ht="65.25" customHeight="1" x14ac:dyDescent="0.5">
      <c r="A414" s="43" t="s">
        <v>180</v>
      </c>
      <c r="B414" s="42"/>
      <c r="C414" s="42">
        <v>1100</v>
      </c>
      <c r="D414" s="42">
        <v>1000</v>
      </c>
      <c r="E414" s="170">
        <v>202.04</v>
      </c>
      <c r="F414" s="40">
        <v>15</v>
      </c>
      <c r="G414" s="41">
        <f>E414*F414</f>
        <v>3030.6</v>
      </c>
      <c r="H414" s="46">
        <v>0</v>
      </c>
      <c r="I414" s="279">
        <v>0</v>
      </c>
      <c r="J414" s="156">
        <v>0</v>
      </c>
      <c r="K414" s="156">
        <v>0</v>
      </c>
      <c r="L414" s="156">
        <v>0</v>
      </c>
      <c r="M414" s="46">
        <f>G414+H414+I414+J414+K414+L414</f>
        <v>3030.6</v>
      </c>
      <c r="N414" s="155">
        <v>80.27</v>
      </c>
      <c r="O414" s="38">
        <f>G414*1.1875%</f>
        <v>35.988374999999998</v>
      </c>
      <c r="P414" s="38">
        <v>0</v>
      </c>
      <c r="Q414" s="38">
        <v>0</v>
      </c>
      <c r="R414" s="176">
        <f>G414*1%</f>
        <v>30.306000000000001</v>
      </c>
      <c r="S414" s="38">
        <f>H414*1%</f>
        <v>0</v>
      </c>
      <c r="T414" s="38">
        <f>N414+O414+P414+Q414+R414+S414</f>
        <v>146.56437500000001</v>
      </c>
      <c r="U414" s="36">
        <f>M414-T414</f>
        <v>2884.035625</v>
      </c>
      <c r="V414" s="46">
        <v>0</v>
      </c>
      <c r="W414" s="46">
        <f>U414-V414</f>
        <v>2884.035625</v>
      </c>
      <c r="X414" s="35"/>
    </row>
    <row r="415" spans="1:24" ht="65.25" customHeight="1" x14ac:dyDescent="0.5">
      <c r="A415" s="34" t="s">
        <v>181</v>
      </c>
      <c r="B415" s="160"/>
      <c r="C415" s="160"/>
      <c r="D415" s="160"/>
      <c r="E415" s="199"/>
      <c r="F415" s="48"/>
      <c r="G415" s="57"/>
      <c r="H415" s="47"/>
      <c r="I415" s="254"/>
      <c r="J415" s="149"/>
      <c r="K415" s="149"/>
      <c r="L415" s="149"/>
      <c r="M415" s="47"/>
      <c r="N415" s="44"/>
      <c r="O415" s="44"/>
      <c r="P415" s="44"/>
      <c r="Q415" s="44"/>
      <c r="R415" s="174"/>
      <c r="S415" s="44"/>
      <c r="T415" s="44"/>
      <c r="U415" s="47"/>
      <c r="V415" s="47"/>
      <c r="W415" s="47"/>
      <c r="X415" s="154"/>
    </row>
    <row r="416" spans="1:24" ht="65.25" customHeight="1" x14ac:dyDescent="0.5">
      <c r="A416" s="43" t="s">
        <v>180</v>
      </c>
      <c r="B416" s="173"/>
      <c r="C416" s="160">
        <v>1100</v>
      </c>
      <c r="D416" s="160">
        <v>1000</v>
      </c>
      <c r="E416" s="170">
        <v>243.36</v>
      </c>
      <c r="F416" s="40">
        <v>15</v>
      </c>
      <c r="G416" s="41">
        <f>E416*F416</f>
        <v>3650.4</v>
      </c>
      <c r="H416" s="46">
        <v>0</v>
      </c>
      <c r="I416" s="157">
        <v>0</v>
      </c>
      <c r="J416" s="157">
        <v>0</v>
      </c>
      <c r="K416" s="157">
        <v>0</v>
      </c>
      <c r="L416" s="157">
        <v>0</v>
      </c>
      <c r="M416" s="46">
        <f>G416+H416+I416+J416+K416+L416</f>
        <v>3650.4</v>
      </c>
      <c r="N416" s="155">
        <v>293.08</v>
      </c>
      <c r="O416" s="38">
        <f>G416*1.1875%</f>
        <v>43.348500000000001</v>
      </c>
      <c r="P416" s="38">
        <v>0</v>
      </c>
      <c r="Q416" s="38">
        <v>0</v>
      </c>
      <c r="R416" s="176">
        <f>G416*1%</f>
        <v>36.504000000000005</v>
      </c>
      <c r="S416" s="38">
        <f>H416*1%</f>
        <v>0</v>
      </c>
      <c r="T416" s="38">
        <f>N416+O416+P416+Q416+R416+S416</f>
        <v>372.9325</v>
      </c>
      <c r="U416" s="36">
        <f>M416-T416</f>
        <v>3277.4675000000002</v>
      </c>
      <c r="V416" s="46">
        <v>0</v>
      </c>
      <c r="W416" s="46">
        <f>U416-V416</f>
        <v>3277.4675000000002</v>
      </c>
      <c r="X416" s="35"/>
    </row>
    <row r="417" spans="1:24" ht="65.25" customHeight="1" x14ac:dyDescent="0.5">
      <c r="A417" s="278" t="s">
        <v>179</v>
      </c>
      <c r="B417" s="152"/>
      <c r="C417" s="50"/>
      <c r="D417" s="50"/>
      <c r="E417" s="199"/>
      <c r="F417" s="48"/>
      <c r="G417" s="57"/>
      <c r="H417" s="47"/>
      <c r="I417" s="149"/>
      <c r="J417" s="149"/>
      <c r="K417" s="149"/>
      <c r="L417" s="149"/>
      <c r="M417" s="47"/>
      <c r="N417" s="44"/>
      <c r="O417" s="44"/>
      <c r="P417" s="44"/>
      <c r="Q417" s="44"/>
      <c r="R417" s="174"/>
      <c r="S417" s="44"/>
      <c r="T417" s="44"/>
      <c r="U417" s="47"/>
      <c r="V417" s="47"/>
      <c r="W417" s="47"/>
      <c r="X417" s="27"/>
    </row>
    <row r="418" spans="1:24" ht="65.25" customHeight="1" x14ac:dyDescent="0.5">
      <c r="A418" s="43" t="s">
        <v>177</v>
      </c>
      <c r="B418" s="42"/>
      <c r="C418" s="245">
        <v>1100</v>
      </c>
      <c r="D418" s="245">
        <v>1000</v>
      </c>
      <c r="E418" s="170">
        <v>260.63</v>
      </c>
      <c r="F418" s="40">
        <v>15</v>
      </c>
      <c r="G418" s="41">
        <f>E418*F418</f>
        <v>3909.45</v>
      </c>
      <c r="H418" s="46">
        <v>0</v>
      </c>
      <c r="I418" s="157">
        <v>0</v>
      </c>
      <c r="J418" s="156">
        <v>0</v>
      </c>
      <c r="K418" s="156">
        <v>0</v>
      </c>
      <c r="L418" s="156">
        <v>0</v>
      </c>
      <c r="M418" s="46">
        <f>G418+H418+I418+J418+K418+L418</f>
        <v>3909.45</v>
      </c>
      <c r="N418" s="155">
        <v>334.6</v>
      </c>
      <c r="O418" s="38">
        <f>G418*1.1875%</f>
        <v>46.424718749999997</v>
      </c>
      <c r="P418" s="38">
        <v>0</v>
      </c>
      <c r="Q418" s="38">
        <v>0</v>
      </c>
      <c r="R418" s="176">
        <f>G418*1%</f>
        <v>39.094499999999996</v>
      </c>
      <c r="S418" s="38">
        <v>0</v>
      </c>
      <c r="T418" s="38">
        <f>N418+O418+P418+Q418+R418+S418</f>
        <v>420.11921875000002</v>
      </c>
      <c r="U418" s="36">
        <f>M418-T418</f>
        <v>3489.3307812499997</v>
      </c>
      <c r="V418" s="46">
        <v>0</v>
      </c>
      <c r="W418" s="46">
        <f>U418-V418</f>
        <v>3489.3307812499997</v>
      </c>
      <c r="X418" s="35"/>
    </row>
    <row r="419" spans="1:24" ht="65.25" customHeight="1" x14ac:dyDescent="0.5">
      <c r="A419" s="220" t="s">
        <v>178</v>
      </c>
      <c r="B419" s="50"/>
      <c r="C419" s="244"/>
      <c r="D419" s="244"/>
      <c r="E419" s="199"/>
      <c r="F419" s="48"/>
      <c r="G419" s="57"/>
      <c r="H419" s="47"/>
      <c r="I419" s="149"/>
      <c r="J419" s="157"/>
      <c r="K419" s="157"/>
      <c r="L419" s="157"/>
      <c r="M419" s="47"/>
      <c r="N419" s="44"/>
      <c r="O419" s="44"/>
      <c r="P419" s="44"/>
      <c r="Q419" s="44"/>
      <c r="R419" s="174"/>
      <c r="S419" s="44"/>
      <c r="T419" s="44"/>
      <c r="U419" s="47"/>
      <c r="V419" s="47"/>
      <c r="W419" s="47"/>
      <c r="X419" s="27"/>
    </row>
    <row r="420" spans="1:24" ht="65.25" customHeight="1" x14ac:dyDescent="0.5">
      <c r="A420" s="43" t="s">
        <v>177</v>
      </c>
      <c r="B420" s="42"/>
      <c r="C420" s="245">
        <v>1100</v>
      </c>
      <c r="D420" s="245">
        <v>1000</v>
      </c>
      <c r="E420" s="170">
        <v>260.63</v>
      </c>
      <c r="F420" s="276">
        <v>15</v>
      </c>
      <c r="G420" s="41">
        <f>E420*F420</f>
        <v>3909.45</v>
      </c>
      <c r="H420" s="46">
        <v>0</v>
      </c>
      <c r="I420" s="277">
        <v>0</v>
      </c>
      <c r="J420" s="250">
        <v>0</v>
      </c>
      <c r="K420" s="274">
        <v>0</v>
      </c>
      <c r="L420" s="250">
        <v>0</v>
      </c>
      <c r="M420" s="177">
        <f>G420+H420+I420+J420+K420+L420</f>
        <v>3909.45</v>
      </c>
      <c r="N420" s="155">
        <v>334.6</v>
      </c>
      <c r="O420" s="38">
        <f>G420*1.1875%</f>
        <v>46.424718749999997</v>
      </c>
      <c r="P420" s="38"/>
      <c r="Q420" s="38">
        <v>0</v>
      </c>
      <c r="R420" s="176">
        <f>G420*1%</f>
        <v>39.094499999999996</v>
      </c>
      <c r="S420" s="38">
        <v>0</v>
      </c>
      <c r="T420" s="38">
        <f>N420+O420+P420+Q420+R420+S420</f>
        <v>420.11921875000002</v>
      </c>
      <c r="U420" s="36">
        <f>M420-T420</f>
        <v>3489.3307812499997</v>
      </c>
      <c r="V420" s="46">
        <v>0</v>
      </c>
      <c r="W420" s="46">
        <f>U420-V420</f>
        <v>3489.3307812499997</v>
      </c>
      <c r="X420" s="35"/>
    </row>
    <row r="421" spans="1:24" ht="65.25" customHeight="1" x14ac:dyDescent="0.5">
      <c r="A421" s="153" t="s">
        <v>176</v>
      </c>
      <c r="B421" s="50"/>
      <c r="C421" s="244"/>
      <c r="D421" s="244"/>
      <c r="E421" s="199"/>
      <c r="F421" s="276"/>
      <c r="G421" s="57"/>
      <c r="H421" s="47"/>
      <c r="I421" s="275"/>
      <c r="J421" s="250"/>
      <c r="K421" s="274"/>
      <c r="L421" s="250"/>
      <c r="M421" s="273"/>
      <c r="N421" s="44"/>
      <c r="O421" s="44"/>
      <c r="P421" s="44"/>
      <c r="Q421" s="44"/>
      <c r="R421" s="174"/>
      <c r="S421" s="44"/>
      <c r="T421" s="44"/>
      <c r="U421" s="47"/>
      <c r="V421" s="47"/>
      <c r="W421" s="47"/>
      <c r="X421" s="27"/>
    </row>
    <row r="422" spans="1:24" ht="65.25" customHeight="1" x14ac:dyDescent="0.5">
      <c r="A422" s="43" t="s">
        <v>173</v>
      </c>
      <c r="B422" s="160"/>
      <c r="C422" s="160">
        <v>1100</v>
      </c>
      <c r="D422" s="160">
        <v>1000</v>
      </c>
      <c r="E422" s="170">
        <v>199.8</v>
      </c>
      <c r="F422" s="272">
        <v>15</v>
      </c>
      <c r="G422" s="41">
        <f>E422*F422</f>
        <v>2997</v>
      </c>
      <c r="H422" s="46">
        <v>0</v>
      </c>
      <c r="I422" s="157">
        <v>0</v>
      </c>
      <c r="J422" s="157">
        <v>0</v>
      </c>
      <c r="K422" s="157">
        <v>0</v>
      </c>
      <c r="L422" s="157">
        <v>0</v>
      </c>
      <c r="M422" s="46">
        <f>G422+H422+I422+J422+K422+L422</f>
        <v>2997</v>
      </c>
      <c r="N422" s="155">
        <v>76.61</v>
      </c>
      <c r="O422" s="38">
        <f>G422*1.1875%</f>
        <v>35.589374999999997</v>
      </c>
      <c r="P422" s="155">
        <v>0</v>
      </c>
      <c r="Q422" s="38">
        <v>0</v>
      </c>
      <c r="R422" s="176">
        <f>G422*1%</f>
        <v>29.97</v>
      </c>
      <c r="S422" s="155">
        <f>H422*1%</f>
        <v>0</v>
      </c>
      <c r="T422" s="38">
        <f>N422+O422+P422+Q422+R422+S422</f>
        <v>142.169375</v>
      </c>
      <c r="U422" s="36">
        <f>M422-T422</f>
        <v>2854.8306250000001</v>
      </c>
      <c r="V422" s="46">
        <v>0</v>
      </c>
      <c r="W422" s="46">
        <f>U422-V422</f>
        <v>2854.8306250000001</v>
      </c>
      <c r="X422" s="35"/>
    </row>
    <row r="423" spans="1:24" ht="65.25" customHeight="1" x14ac:dyDescent="0.5">
      <c r="A423" s="153" t="s">
        <v>175</v>
      </c>
      <c r="B423" s="50"/>
      <c r="C423" s="50"/>
      <c r="D423" s="50"/>
      <c r="E423" s="199"/>
      <c r="F423" s="48"/>
      <c r="G423" s="57"/>
      <c r="H423" s="47"/>
      <c r="I423" s="149"/>
      <c r="J423" s="149"/>
      <c r="K423" s="149"/>
      <c r="L423" s="149"/>
      <c r="M423" s="47"/>
      <c r="N423" s="44"/>
      <c r="O423" s="44"/>
      <c r="P423" s="44"/>
      <c r="Q423" s="44"/>
      <c r="R423" s="174"/>
      <c r="S423" s="155"/>
      <c r="T423" s="44"/>
      <c r="U423" s="47"/>
      <c r="V423" s="47"/>
      <c r="W423" s="47"/>
      <c r="X423" s="27"/>
    </row>
    <row r="424" spans="1:24" ht="65.25" hidden="1" customHeight="1" x14ac:dyDescent="0.5">
      <c r="A424" s="153"/>
      <c r="B424" s="271"/>
      <c r="C424" s="271"/>
      <c r="D424" s="271"/>
      <c r="E424" s="270"/>
      <c r="F424" s="265"/>
      <c r="G424" s="264"/>
      <c r="H424" s="260"/>
      <c r="I424" s="263"/>
      <c r="J424" s="263"/>
      <c r="K424" s="263"/>
      <c r="L424" s="263"/>
      <c r="M424" s="260"/>
      <c r="N424" s="261"/>
      <c r="O424" s="261"/>
      <c r="P424" s="261"/>
      <c r="Q424" s="261"/>
      <c r="R424" s="262"/>
      <c r="S424" s="261"/>
      <c r="T424" s="261"/>
      <c r="U424" s="260"/>
      <c r="V424" s="260"/>
      <c r="W424" s="260"/>
      <c r="X424" s="259"/>
    </row>
    <row r="425" spans="1:24" ht="65.25" hidden="1" customHeight="1" x14ac:dyDescent="0.5">
      <c r="A425" s="153"/>
      <c r="B425" s="271"/>
      <c r="C425" s="271"/>
      <c r="D425" s="271"/>
      <c r="E425" s="270"/>
      <c r="F425" s="265"/>
      <c r="G425" s="264"/>
      <c r="H425" s="260"/>
      <c r="I425" s="263"/>
      <c r="J425" s="263"/>
      <c r="K425" s="263"/>
      <c r="L425" s="263"/>
      <c r="M425" s="260"/>
      <c r="N425" s="261"/>
      <c r="O425" s="261"/>
      <c r="P425" s="261"/>
      <c r="Q425" s="261"/>
      <c r="R425" s="262"/>
      <c r="S425" s="261"/>
      <c r="T425" s="261"/>
      <c r="U425" s="260"/>
      <c r="V425" s="260"/>
      <c r="W425" s="260"/>
      <c r="X425" s="259"/>
    </row>
    <row r="426" spans="1:24" ht="65.25" hidden="1" customHeight="1" x14ac:dyDescent="0.5">
      <c r="A426" s="153"/>
      <c r="B426" s="271"/>
      <c r="C426" s="271"/>
      <c r="D426" s="271"/>
      <c r="E426" s="270"/>
      <c r="F426" s="265"/>
      <c r="G426" s="264"/>
      <c r="H426" s="260"/>
      <c r="I426" s="263"/>
      <c r="J426" s="263"/>
      <c r="K426" s="263"/>
      <c r="L426" s="263"/>
      <c r="M426" s="260"/>
      <c r="N426" s="261"/>
      <c r="O426" s="261"/>
      <c r="P426" s="261"/>
      <c r="Q426" s="261"/>
      <c r="R426" s="262"/>
      <c r="S426" s="261"/>
      <c r="T426" s="261"/>
      <c r="U426" s="260"/>
      <c r="V426" s="260"/>
      <c r="W426" s="260"/>
      <c r="X426" s="259"/>
    </row>
    <row r="427" spans="1:24" ht="65.25" customHeight="1" x14ac:dyDescent="0.5">
      <c r="A427" s="43" t="s">
        <v>173</v>
      </c>
      <c r="B427" s="42"/>
      <c r="C427" s="42">
        <v>1100</v>
      </c>
      <c r="D427" s="42">
        <v>1000</v>
      </c>
      <c r="E427" s="172">
        <v>203.42</v>
      </c>
      <c r="F427" s="40">
        <v>15</v>
      </c>
      <c r="G427" s="41">
        <f>E427*F427</f>
        <v>3051.2999999999997</v>
      </c>
      <c r="H427" s="36">
        <v>0</v>
      </c>
      <c r="I427" s="156">
        <v>0</v>
      </c>
      <c r="J427" s="156">
        <v>0</v>
      </c>
      <c r="K427" s="156">
        <v>0</v>
      </c>
      <c r="L427" s="156">
        <v>0</v>
      </c>
      <c r="M427" s="36">
        <f>G427+H427+I427+J427+K427+L427</f>
        <v>3051.2999999999997</v>
      </c>
      <c r="N427" s="38">
        <v>82.52</v>
      </c>
      <c r="O427" s="38">
        <f>G427*1.1875%</f>
        <v>36.234187499999997</v>
      </c>
      <c r="P427" s="38">
        <v>0</v>
      </c>
      <c r="Q427" s="38">
        <v>0</v>
      </c>
      <c r="R427" s="176"/>
      <c r="S427" s="38">
        <f>H427*1%</f>
        <v>0</v>
      </c>
      <c r="T427" s="38">
        <f>N427+O427+P427+Q427+R427+S427</f>
        <v>118.7541875</v>
      </c>
      <c r="U427" s="36">
        <f>M427-T427</f>
        <v>2932.5458124999996</v>
      </c>
      <c r="V427" s="36">
        <v>0</v>
      </c>
      <c r="W427" s="36">
        <f>U427-V427</f>
        <v>2932.5458124999996</v>
      </c>
      <c r="X427" s="35"/>
    </row>
    <row r="428" spans="1:24" ht="65.25" customHeight="1" x14ac:dyDescent="0.5">
      <c r="A428" s="269" t="s">
        <v>174</v>
      </c>
      <c r="B428" s="160"/>
      <c r="C428" s="160"/>
      <c r="D428" s="160"/>
      <c r="E428" s="170"/>
      <c r="F428" s="48"/>
      <c r="G428" s="57"/>
      <c r="H428" s="47"/>
      <c r="I428" s="149"/>
      <c r="J428" s="149"/>
      <c r="K428" s="149"/>
      <c r="L428" s="149"/>
      <c r="M428" s="47"/>
      <c r="N428" s="44"/>
      <c r="O428" s="44"/>
      <c r="P428" s="44"/>
      <c r="Q428" s="44"/>
      <c r="R428" s="174"/>
      <c r="S428" s="44"/>
      <c r="T428" s="44"/>
      <c r="U428" s="47"/>
      <c r="V428" s="47"/>
      <c r="W428" s="47"/>
      <c r="X428" s="27"/>
    </row>
    <row r="429" spans="1:24" ht="65.25" customHeight="1" x14ac:dyDescent="0.5">
      <c r="A429" s="268"/>
      <c r="B429" s="267"/>
      <c r="C429" s="267"/>
      <c r="D429" s="267"/>
      <c r="E429" s="266"/>
      <c r="F429" s="265"/>
      <c r="G429" s="264"/>
      <c r="H429" s="260"/>
      <c r="I429" s="263"/>
      <c r="J429" s="263"/>
      <c r="K429" s="263"/>
      <c r="L429" s="263"/>
      <c r="M429" s="260"/>
      <c r="N429" s="261"/>
      <c r="O429" s="261"/>
      <c r="P429" s="261"/>
      <c r="Q429" s="261"/>
      <c r="R429" s="262"/>
      <c r="S429" s="261"/>
      <c r="T429" s="261"/>
      <c r="U429" s="260"/>
      <c r="V429" s="260"/>
      <c r="W429" s="260"/>
      <c r="X429" s="259"/>
    </row>
    <row r="430" spans="1:24" ht="65.25" customHeight="1" x14ac:dyDescent="0.5">
      <c r="A430" s="43" t="s">
        <v>173</v>
      </c>
      <c r="B430" s="42"/>
      <c r="C430" s="42">
        <v>1100</v>
      </c>
      <c r="D430" s="42">
        <v>1000</v>
      </c>
      <c r="E430" s="172">
        <v>203.42</v>
      </c>
      <c r="F430" s="40">
        <v>15</v>
      </c>
      <c r="G430" s="41">
        <f>E430*F430</f>
        <v>3051.2999999999997</v>
      </c>
      <c r="H430" s="36">
        <v>0</v>
      </c>
      <c r="I430" s="156">
        <v>0</v>
      </c>
      <c r="J430" s="156">
        <v>0</v>
      </c>
      <c r="K430" s="156">
        <v>0</v>
      </c>
      <c r="L430" s="156">
        <v>0</v>
      </c>
      <c r="M430" s="36">
        <f>G430+H430+I430+J430+K430+L430</f>
        <v>3051.2999999999997</v>
      </c>
      <c r="N430" s="38">
        <v>82.52</v>
      </c>
      <c r="O430" s="38">
        <v>0</v>
      </c>
      <c r="P430" s="38">
        <v>0</v>
      </c>
      <c r="Q430" s="38">
        <v>0</v>
      </c>
      <c r="R430" s="176">
        <f>G430*1%</f>
        <v>30.512999999999998</v>
      </c>
      <c r="S430" s="38">
        <f>H430*1%</f>
        <v>0</v>
      </c>
      <c r="T430" s="38">
        <f>N430+O430+P430+Q430+R430+S430</f>
        <v>113.03299999999999</v>
      </c>
      <c r="U430" s="36">
        <f>M430-T430</f>
        <v>2938.2669999999998</v>
      </c>
      <c r="V430" s="36">
        <v>0</v>
      </c>
      <c r="W430" s="36">
        <f>U430-V430</f>
        <v>2938.2669999999998</v>
      </c>
      <c r="X430" s="35"/>
    </row>
    <row r="431" spans="1:24" ht="65.25" customHeight="1" x14ac:dyDescent="0.5">
      <c r="A431" s="153" t="s">
        <v>172</v>
      </c>
      <c r="B431" s="50"/>
      <c r="C431" s="50"/>
      <c r="D431" s="50"/>
      <c r="E431" s="199"/>
      <c r="F431" s="48"/>
      <c r="G431" s="57"/>
      <c r="H431" s="47"/>
      <c r="I431" s="149"/>
      <c r="J431" s="149"/>
      <c r="K431" s="149"/>
      <c r="L431" s="149"/>
      <c r="M431" s="47"/>
      <c r="N431" s="44"/>
      <c r="O431" s="44"/>
      <c r="P431" s="44"/>
      <c r="Q431" s="44"/>
      <c r="R431" s="174"/>
      <c r="S431" s="44"/>
      <c r="T431" s="44"/>
      <c r="U431" s="47"/>
      <c r="V431" s="47"/>
      <c r="W431" s="47"/>
      <c r="X431" s="27"/>
    </row>
    <row r="432" spans="1:24" ht="65.25" hidden="1" customHeight="1" x14ac:dyDescent="0.5">
      <c r="A432" s="258"/>
      <c r="B432" s="160"/>
      <c r="C432" s="160">
        <v>1100</v>
      </c>
      <c r="D432" s="160">
        <v>1000</v>
      </c>
      <c r="E432" s="49"/>
      <c r="F432" s="40"/>
      <c r="G432" s="41">
        <f>E432*F432</f>
        <v>0</v>
      </c>
      <c r="H432" s="46">
        <v>0</v>
      </c>
      <c r="I432" s="157">
        <v>0</v>
      </c>
      <c r="J432" s="156">
        <v>0</v>
      </c>
      <c r="K432" s="156">
        <v>0</v>
      </c>
      <c r="L432" s="156"/>
      <c r="M432" s="46">
        <f>G432+H432+I432+J432+K432+L432</f>
        <v>0</v>
      </c>
      <c r="N432" s="155">
        <v>0</v>
      </c>
      <c r="O432" s="38">
        <f>G432*1.18%</f>
        <v>0</v>
      </c>
      <c r="P432" s="38">
        <v>0</v>
      </c>
      <c r="Q432" s="38">
        <v>0</v>
      </c>
      <c r="R432" s="176">
        <f>G432*1%</f>
        <v>0</v>
      </c>
      <c r="S432" s="38">
        <f>H432*1%</f>
        <v>0</v>
      </c>
      <c r="T432" s="38">
        <f>N432+O432+P432+Q432+R432+S432</f>
        <v>0</v>
      </c>
      <c r="U432" s="36">
        <f>M432-T432</f>
        <v>0</v>
      </c>
      <c r="V432" s="46">
        <v>0</v>
      </c>
      <c r="W432" s="46">
        <f>U432-V432</f>
        <v>0</v>
      </c>
      <c r="X432" s="154"/>
    </row>
    <row r="433" spans="1:24" ht="65.25" hidden="1" customHeight="1" x14ac:dyDescent="0.5">
      <c r="A433" s="153"/>
      <c r="B433" s="50"/>
      <c r="C433" s="50"/>
      <c r="D433" s="50"/>
      <c r="E433" s="57"/>
      <c r="F433" s="48"/>
      <c r="G433" s="57"/>
      <c r="H433" s="47"/>
      <c r="I433" s="149"/>
      <c r="J433" s="149"/>
      <c r="K433" s="149"/>
      <c r="L433" s="149"/>
      <c r="M433" s="47"/>
      <c r="N433" s="44"/>
      <c r="O433" s="44"/>
      <c r="P433" s="44"/>
      <c r="Q433" s="44"/>
      <c r="R433" s="174"/>
      <c r="S433" s="44"/>
      <c r="T433" s="44"/>
      <c r="U433" s="47"/>
      <c r="V433" s="47"/>
      <c r="W433" s="47"/>
      <c r="X433" s="27"/>
    </row>
    <row r="434" spans="1:24" ht="65.25" customHeight="1" thickBot="1" x14ac:dyDescent="0.55000000000000004">
      <c r="A434" s="204"/>
      <c r="B434" s="148" t="s">
        <v>70</v>
      </c>
      <c r="C434" s="143"/>
      <c r="D434" s="143"/>
      <c r="E434" s="147"/>
      <c r="F434" s="146"/>
      <c r="G434" s="144">
        <f>SUM(G398:G433)</f>
        <v>51612.75</v>
      </c>
      <c r="H434" s="144">
        <f>SUM(H398:H433)</f>
        <v>0</v>
      </c>
      <c r="I434" s="144">
        <f>SUM(I398:I433)</f>
        <v>0</v>
      </c>
      <c r="J434" s="144">
        <f>SUM(J398:J433)</f>
        <v>0</v>
      </c>
      <c r="K434" s="144">
        <f>SUM(K398:K433)</f>
        <v>0</v>
      </c>
      <c r="L434" s="144">
        <f>SUM(L398:L433)</f>
        <v>2.4300000000000002</v>
      </c>
      <c r="M434" s="144">
        <f>SUM(M398:M433)</f>
        <v>51615.179999999993</v>
      </c>
      <c r="N434" s="145">
        <f>SUM(N398:N433)</f>
        <v>2968.0499999999997</v>
      </c>
      <c r="O434" s="145">
        <f>SUM(O398:O433)</f>
        <v>504.21487500000006</v>
      </c>
      <c r="P434" s="145">
        <f>SUM(P398:P433)</f>
        <v>0</v>
      </c>
      <c r="Q434" s="145">
        <f>SUM(Q398:Q433)</f>
        <v>0</v>
      </c>
      <c r="R434" s="145">
        <f>SUM(R398:R433)</f>
        <v>424.60200000000003</v>
      </c>
      <c r="S434" s="145">
        <f>SUM(S398:S433)</f>
        <v>0</v>
      </c>
      <c r="T434" s="145">
        <f>SUM(T398:T433)</f>
        <v>3896.8668750000002</v>
      </c>
      <c r="U434" s="144">
        <f>SUM(U398:U433)</f>
        <v>47718.313125000001</v>
      </c>
      <c r="V434" s="144">
        <f>SUM(V398:V433)</f>
        <v>444.06</v>
      </c>
      <c r="W434" s="144">
        <f>SUM(W398:W433)</f>
        <v>47274.253124999996</v>
      </c>
      <c r="X434" s="144">
        <f>SUM(X398:X433)</f>
        <v>0</v>
      </c>
    </row>
    <row r="435" spans="1:24" s="8" customFormat="1" ht="65.25" customHeight="1" thickBot="1" x14ac:dyDescent="0.55000000000000004">
      <c r="A435" s="105" t="s">
        <v>54</v>
      </c>
      <c r="B435" s="89" t="s">
        <v>53</v>
      </c>
      <c r="C435" s="104" t="s">
        <v>52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2"/>
      <c r="N435" s="104" t="s">
        <v>51</v>
      </c>
      <c r="O435" s="103"/>
      <c r="P435" s="103"/>
      <c r="Q435" s="103"/>
      <c r="R435" s="103"/>
      <c r="S435" s="103"/>
      <c r="T435" s="102"/>
      <c r="U435" s="101"/>
      <c r="V435" s="100"/>
      <c r="W435" s="99"/>
      <c r="X435" s="66" t="s">
        <v>50</v>
      </c>
    </row>
    <row r="436" spans="1:24" s="8" customFormat="1" ht="65.25" customHeight="1" x14ac:dyDescent="0.45">
      <c r="A436" s="98"/>
      <c r="B436" s="97"/>
      <c r="C436" s="96" t="s">
        <v>49</v>
      </c>
      <c r="D436" s="96" t="s">
        <v>48</v>
      </c>
      <c r="E436" s="95" t="s">
        <v>26</v>
      </c>
      <c r="F436" s="94" t="s">
        <v>47</v>
      </c>
      <c r="G436" s="93" t="s">
        <v>46</v>
      </c>
      <c r="H436" s="92" t="s">
        <v>45</v>
      </c>
      <c r="I436" s="90" t="s">
        <v>44</v>
      </c>
      <c r="J436" s="91" t="s">
        <v>25</v>
      </c>
      <c r="K436" s="90" t="s">
        <v>43</v>
      </c>
      <c r="L436" s="90" t="s">
        <v>93</v>
      </c>
      <c r="M436" s="89" t="s">
        <v>35</v>
      </c>
      <c r="N436" s="86" t="s">
        <v>41</v>
      </c>
      <c r="O436" s="88" t="s">
        <v>40</v>
      </c>
      <c r="P436" s="87" t="s">
        <v>39</v>
      </c>
      <c r="Q436" s="86" t="s">
        <v>38</v>
      </c>
      <c r="R436" s="86" t="s">
        <v>37</v>
      </c>
      <c r="S436" s="86" t="s">
        <v>36</v>
      </c>
      <c r="T436" s="85" t="s">
        <v>35</v>
      </c>
      <c r="U436" s="83" t="s">
        <v>35</v>
      </c>
      <c r="V436" s="84" t="s">
        <v>34</v>
      </c>
      <c r="W436" s="83" t="s">
        <v>33</v>
      </c>
      <c r="X436" s="66"/>
    </row>
    <row r="437" spans="1:24" s="8" customFormat="1" ht="65.25" customHeight="1" thickBot="1" x14ac:dyDescent="0.5">
      <c r="A437" s="82" t="s">
        <v>32</v>
      </c>
      <c r="B437" s="73"/>
      <c r="C437" s="81"/>
      <c r="D437" s="81"/>
      <c r="E437" s="80" t="s">
        <v>31</v>
      </c>
      <c r="F437" s="79" t="s">
        <v>30</v>
      </c>
      <c r="G437" s="78"/>
      <c r="H437" s="77"/>
      <c r="I437" s="74" t="s">
        <v>29</v>
      </c>
      <c r="J437" s="76" t="s">
        <v>28</v>
      </c>
      <c r="K437" s="75" t="s">
        <v>92</v>
      </c>
      <c r="L437" s="74" t="s">
        <v>91</v>
      </c>
      <c r="M437" s="73"/>
      <c r="N437" s="189">
        <v>1</v>
      </c>
      <c r="O437" s="72"/>
      <c r="P437" s="71" t="s">
        <v>25</v>
      </c>
      <c r="Q437" s="70" t="s">
        <v>24</v>
      </c>
      <c r="R437" s="70" t="s">
        <v>23</v>
      </c>
      <c r="S437" s="70" t="s">
        <v>22</v>
      </c>
      <c r="T437" s="69"/>
      <c r="U437" s="67" t="s">
        <v>21</v>
      </c>
      <c r="V437" s="188" t="s">
        <v>90</v>
      </c>
      <c r="W437" s="67" t="s">
        <v>19</v>
      </c>
      <c r="X437" s="66"/>
    </row>
    <row r="438" spans="1:24" ht="65.25" customHeight="1" x14ac:dyDescent="0.45">
      <c r="A438" s="65" t="s">
        <v>171</v>
      </c>
      <c r="B438" s="141"/>
      <c r="C438" s="8"/>
      <c r="D438" s="8"/>
      <c r="E438" s="12"/>
      <c r="F438" s="11"/>
      <c r="G438" s="1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5">
      <c r="A439" s="162" t="s">
        <v>170</v>
      </c>
      <c r="B439" s="42"/>
      <c r="C439" s="42">
        <v>1100</v>
      </c>
      <c r="D439" s="42">
        <v>1000</v>
      </c>
      <c r="E439" s="172">
        <v>219.86</v>
      </c>
      <c r="F439" s="40">
        <v>15</v>
      </c>
      <c r="G439" s="51">
        <f>E439*F439</f>
        <v>3297.9</v>
      </c>
      <c r="H439" s="36">
        <v>0</v>
      </c>
      <c r="I439" s="156">
        <v>0</v>
      </c>
      <c r="J439" s="156">
        <v>0</v>
      </c>
      <c r="K439" s="156">
        <v>0</v>
      </c>
      <c r="L439" s="156">
        <v>0</v>
      </c>
      <c r="M439" s="36">
        <f>G439+H439+I439+J439+K439+L439</f>
        <v>3297.9</v>
      </c>
      <c r="N439" s="38">
        <v>129.63</v>
      </c>
      <c r="O439" s="38">
        <f>G439*1.1875%</f>
        <v>39.1625625</v>
      </c>
      <c r="P439" s="38">
        <v>0</v>
      </c>
      <c r="Q439" s="38">
        <v>0</v>
      </c>
      <c r="R439" s="176">
        <f>G439*1%</f>
        <v>32.978999999999999</v>
      </c>
      <c r="S439" s="38">
        <v>0</v>
      </c>
      <c r="T439" s="38">
        <f>N439+O439+P439+Q439+R439+S439</f>
        <v>201.77156250000002</v>
      </c>
      <c r="U439" s="36">
        <f>M439-T439</f>
        <v>3096.1284375</v>
      </c>
      <c r="V439" s="36">
        <v>0</v>
      </c>
      <c r="W439" s="36">
        <f>U439-V439</f>
        <v>3096.1284375</v>
      </c>
      <c r="X439" s="35"/>
    </row>
    <row r="440" spans="1:24" ht="65.25" customHeight="1" x14ac:dyDescent="0.5">
      <c r="A440" s="153" t="s">
        <v>169</v>
      </c>
      <c r="B440" s="50"/>
      <c r="C440" s="50"/>
      <c r="D440" s="50"/>
      <c r="E440" s="199"/>
      <c r="F440" s="48"/>
      <c r="G440" s="55"/>
      <c r="H440" s="47"/>
      <c r="I440" s="149"/>
      <c r="J440" s="149"/>
      <c r="K440" s="149"/>
      <c r="L440" s="149"/>
      <c r="M440" s="47"/>
      <c r="N440" s="44"/>
      <c r="O440" s="44"/>
      <c r="P440" s="44"/>
      <c r="Q440" s="44"/>
      <c r="R440" s="174"/>
      <c r="S440" s="44"/>
      <c r="T440" s="44"/>
      <c r="U440" s="47"/>
      <c r="V440" s="47"/>
      <c r="W440" s="47"/>
      <c r="X440" s="27"/>
    </row>
    <row r="441" spans="1:24" ht="65.25" hidden="1" customHeight="1" x14ac:dyDescent="0.5">
      <c r="A441" s="206" t="s">
        <v>168</v>
      </c>
      <c r="B441" s="173"/>
      <c r="C441" s="173"/>
      <c r="D441" s="173"/>
      <c r="E441" s="170">
        <v>0</v>
      </c>
      <c r="F441" s="40">
        <v>0</v>
      </c>
      <c r="G441" s="51">
        <f>E441*F441</f>
        <v>0</v>
      </c>
      <c r="H441" s="46">
        <v>0</v>
      </c>
      <c r="I441" s="157">
        <v>0</v>
      </c>
      <c r="J441" s="157">
        <v>0</v>
      </c>
      <c r="K441" s="157">
        <v>0</v>
      </c>
      <c r="L441" s="157">
        <v>0</v>
      </c>
      <c r="M441" s="36">
        <f>G441+H441+I441+J441+K441+L441</f>
        <v>0</v>
      </c>
      <c r="N441" s="155">
        <v>0</v>
      </c>
      <c r="O441" s="38">
        <f>G441*1.187%</f>
        <v>0</v>
      </c>
      <c r="P441" s="38">
        <f>F441*1%/2</f>
        <v>0</v>
      </c>
      <c r="Q441" s="38">
        <f>F441*1%</f>
        <v>0</v>
      </c>
      <c r="R441" s="38">
        <f>G441*1%</f>
        <v>0</v>
      </c>
      <c r="S441" s="38">
        <f>H441*1%</f>
        <v>0</v>
      </c>
      <c r="T441" s="38">
        <f>N441+O441+P441+Q441+R441+S441</f>
        <v>0</v>
      </c>
      <c r="U441" s="36">
        <f>M441-T441</f>
        <v>0</v>
      </c>
      <c r="V441" s="46">
        <v>0</v>
      </c>
      <c r="W441" s="46">
        <f>U441-V441</f>
        <v>0</v>
      </c>
      <c r="X441" s="35"/>
    </row>
    <row r="442" spans="1:24" ht="65.25" hidden="1" customHeight="1" x14ac:dyDescent="0.5">
      <c r="A442" s="205"/>
      <c r="B442" s="161"/>
      <c r="C442" s="161"/>
      <c r="D442" s="161"/>
      <c r="E442" s="199"/>
      <c r="F442" s="48"/>
      <c r="G442" s="55"/>
      <c r="H442" s="47"/>
      <c r="I442" s="149"/>
      <c r="J442" s="149"/>
      <c r="K442" s="149"/>
      <c r="L442" s="149"/>
      <c r="M442" s="47"/>
      <c r="N442" s="44"/>
      <c r="O442" s="44"/>
      <c r="P442" s="44"/>
      <c r="Q442" s="44"/>
      <c r="R442" s="44"/>
      <c r="S442" s="44"/>
      <c r="T442" s="44"/>
      <c r="U442" s="47"/>
      <c r="V442" s="47"/>
      <c r="W442" s="47"/>
      <c r="X442" s="154"/>
    </row>
    <row r="443" spans="1:24" ht="65.25" customHeight="1" x14ac:dyDescent="0.5">
      <c r="A443" s="204"/>
      <c r="B443" s="148" t="s">
        <v>70</v>
      </c>
      <c r="C443" s="148"/>
      <c r="D443" s="148"/>
      <c r="E443" s="168"/>
      <c r="F443" s="146"/>
      <c r="G443" s="144">
        <f>SUM(G439:G442)</f>
        <v>3297.9</v>
      </c>
      <c r="H443" s="144">
        <f>SUM(H439:H442)</f>
        <v>0</v>
      </c>
      <c r="I443" s="144">
        <f>SUM(I439:I442)</f>
        <v>0</v>
      </c>
      <c r="J443" s="144">
        <f>SUM(J439:J442)</f>
        <v>0</v>
      </c>
      <c r="K443" s="144">
        <f>SUM(K439:K442)</f>
        <v>0</v>
      </c>
      <c r="L443" s="144">
        <f>SUM(L439:L442)</f>
        <v>0</v>
      </c>
      <c r="M443" s="144">
        <f>SUM(M439:M442)</f>
        <v>3297.9</v>
      </c>
      <c r="N443" s="145">
        <f>SUM(N439:N442)</f>
        <v>129.63</v>
      </c>
      <c r="O443" s="145">
        <f>SUM(O439:O442)</f>
        <v>39.1625625</v>
      </c>
      <c r="P443" s="145">
        <f>SUM(P439:P442)</f>
        <v>0</v>
      </c>
      <c r="Q443" s="145">
        <f>SUM(Q439:Q442)</f>
        <v>0</v>
      </c>
      <c r="R443" s="145">
        <f>SUM(R439:R442)</f>
        <v>32.978999999999999</v>
      </c>
      <c r="S443" s="145">
        <f>SUM(S439:S442)</f>
        <v>0</v>
      </c>
      <c r="T443" s="145">
        <f>SUM(T439:T442)</f>
        <v>201.77156250000002</v>
      </c>
      <c r="U443" s="144">
        <f>SUM(U439:U442)</f>
        <v>3096.1284375</v>
      </c>
      <c r="V443" s="144">
        <f>SUM(V439:V442)</f>
        <v>0</v>
      </c>
      <c r="W443" s="144">
        <f>SUM(W439:W442)</f>
        <v>3096.1284375</v>
      </c>
      <c r="X443" s="144">
        <f>X441+X439</f>
        <v>0</v>
      </c>
    </row>
    <row r="444" spans="1:24" ht="65.25" customHeight="1" x14ac:dyDescent="0.45">
      <c r="A444" s="65" t="s">
        <v>167</v>
      </c>
      <c r="B444" s="60"/>
      <c r="C444" s="60"/>
      <c r="D444" s="60"/>
      <c r="E444" s="164"/>
      <c r="F444" s="257"/>
      <c r="G444" s="62"/>
      <c r="H444" s="61"/>
      <c r="I444" s="61"/>
      <c r="J444" s="61"/>
      <c r="K444" s="61"/>
      <c r="L444" s="61"/>
      <c r="M444" s="61"/>
      <c r="N444" s="163"/>
      <c r="O444" s="163"/>
      <c r="P444" s="163"/>
      <c r="Q444" s="163"/>
      <c r="R444" s="163"/>
      <c r="S444" s="163"/>
      <c r="T444" s="163"/>
      <c r="U444" s="61"/>
      <c r="V444" s="61"/>
      <c r="W444" s="61"/>
      <c r="X444" s="60"/>
    </row>
    <row r="445" spans="1:24" ht="65.25" customHeight="1" x14ac:dyDescent="0.5">
      <c r="A445" s="256" t="s">
        <v>166</v>
      </c>
      <c r="B445" s="161"/>
      <c r="C445" s="160">
        <v>1100</v>
      </c>
      <c r="D445" s="160">
        <v>1000</v>
      </c>
      <c r="E445" s="170">
        <v>191.61</v>
      </c>
      <c r="F445" s="40">
        <v>15</v>
      </c>
      <c r="G445" s="51">
        <f>E445*F445</f>
        <v>2874.15</v>
      </c>
      <c r="H445" s="46">
        <v>0</v>
      </c>
      <c r="I445" s="217">
        <v>0</v>
      </c>
      <c r="J445" s="156">
        <v>0</v>
      </c>
      <c r="K445" s="156">
        <v>0</v>
      </c>
      <c r="L445" s="156">
        <v>0</v>
      </c>
      <c r="M445" s="46">
        <f>G445+H445+I445+J445+K445+L445</f>
        <v>2874.15</v>
      </c>
      <c r="N445" s="155">
        <v>63.24</v>
      </c>
      <c r="O445" s="38">
        <f>G445*1.1875%</f>
        <v>34.130531250000004</v>
      </c>
      <c r="P445" s="38">
        <v>0</v>
      </c>
      <c r="Q445" s="38">
        <v>0</v>
      </c>
      <c r="R445" s="176">
        <f>G445*1%</f>
        <v>28.741500000000002</v>
      </c>
      <c r="S445" s="38">
        <v>0</v>
      </c>
      <c r="T445" s="38">
        <f>N445+O445+P445+Q445+R445+S445</f>
        <v>126.11203125</v>
      </c>
      <c r="U445" s="36">
        <f>M445-T445</f>
        <v>2748.0379687499999</v>
      </c>
      <c r="V445" s="46">
        <v>0</v>
      </c>
      <c r="W445" s="46">
        <f>U445-V445</f>
        <v>2748.0379687499999</v>
      </c>
      <c r="X445" s="154"/>
    </row>
    <row r="446" spans="1:24" ht="65.25" customHeight="1" x14ac:dyDescent="0.5">
      <c r="A446" s="58" t="s">
        <v>165</v>
      </c>
      <c r="B446" s="152"/>
      <c r="C446" s="50"/>
      <c r="D446" s="50"/>
      <c r="E446" s="199"/>
      <c r="F446" s="48"/>
      <c r="G446" s="55"/>
      <c r="H446" s="47"/>
      <c r="I446" s="211"/>
      <c r="J446" s="149"/>
      <c r="K446" s="149"/>
      <c r="L446" s="149"/>
      <c r="M446" s="47"/>
      <c r="N446" s="44"/>
      <c r="O446" s="44"/>
      <c r="P446" s="44"/>
      <c r="Q446" s="44"/>
      <c r="R446" s="174"/>
      <c r="S446" s="44"/>
      <c r="T446" s="44"/>
      <c r="U446" s="47"/>
      <c r="V446" s="47"/>
      <c r="W446" s="47"/>
      <c r="X446" s="27"/>
    </row>
    <row r="447" spans="1:24" ht="65.25" customHeight="1" x14ac:dyDescent="0.5">
      <c r="A447" s="43" t="s">
        <v>164</v>
      </c>
      <c r="B447" s="42"/>
      <c r="C447" s="42">
        <v>1100</v>
      </c>
      <c r="D447" s="42">
        <v>1000</v>
      </c>
      <c r="E447" s="170"/>
      <c r="F447" s="40"/>
      <c r="G447" s="51">
        <f>E447*F447</f>
        <v>0</v>
      </c>
      <c r="H447" s="46">
        <v>0</v>
      </c>
      <c r="I447" s="157">
        <v>0</v>
      </c>
      <c r="J447" s="255">
        <v>0</v>
      </c>
      <c r="K447" s="255">
        <v>0</v>
      </c>
      <c r="L447" s="255"/>
      <c r="M447" s="46">
        <f>G447+H447+I447+J447+K447+L447</f>
        <v>0</v>
      </c>
      <c r="N447" s="155"/>
      <c r="O447" s="38">
        <f>G447*1.187%</f>
        <v>0</v>
      </c>
      <c r="P447" s="38">
        <v>0</v>
      </c>
      <c r="Q447" s="38">
        <v>0</v>
      </c>
      <c r="R447" s="176">
        <f>G447*1%</f>
        <v>0</v>
      </c>
      <c r="S447" s="38">
        <f>H447*1%</f>
        <v>0</v>
      </c>
      <c r="T447" s="38">
        <f>N447+O447+P447+Q447+R447+S447</f>
        <v>0</v>
      </c>
      <c r="U447" s="36">
        <f>M447-T447</f>
        <v>0</v>
      </c>
      <c r="V447" s="46">
        <v>0</v>
      </c>
      <c r="W447" s="46">
        <f>U447-V447</f>
        <v>0</v>
      </c>
      <c r="X447" s="35"/>
    </row>
    <row r="448" spans="1:24" ht="65.25" customHeight="1" x14ac:dyDescent="0.5">
      <c r="A448" s="220"/>
      <c r="B448" s="50"/>
      <c r="C448" s="50"/>
      <c r="D448" s="50"/>
      <c r="E448" s="199"/>
      <c r="F448" s="48"/>
      <c r="G448" s="55"/>
      <c r="H448" s="47"/>
      <c r="I448" s="149"/>
      <c r="J448" s="254"/>
      <c r="K448" s="254"/>
      <c r="L448" s="254"/>
      <c r="M448" s="47"/>
      <c r="N448" s="44"/>
      <c r="O448" s="44"/>
      <c r="P448" s="44"/>
      <c r="Q448" s="44"/>
      <c r="R448" s="174"/>
      <c r="S448" s="44"/>
      <c r="T448" s="44"/>
      <c r="U448" s="47"/>
      <c r="V448" s="47"/>
      <c r="W448" s="47"/>
      <c r="X448" s="27"/>
    </row>
    <row r="449" spans="1:24" ht="65.25" customHeight="1" x14ac:dyDescent="0.5">
      <c r="A449" s="43" t="s">
        <v>163</v>
      </c>
      <c r="B449" s="42"/>
      <c r="C449" s="160">
        <v>1100</v>
      </c>
      <c r="D449" s="160">
        <v>1000</v>
      </c>
      <c r="E449" s="170">
        <v>242.47</v>
      </c>
      <c r="F449" s="40">
        <v>15</v>
      </c>
      <c r="G449" s="51">
        <f>E449*F449</f>
        <v>3637.05</v>
      </c>
      <c r="H449" s="46">
        <v>0</v>
      </c>
      <c r="I449" s="157">
        <v>0</v>
      </c>
      <c r="J449" s="156">
        <v>0</v>
      </c>
      <c r="K449" s="156">
        <v>0</v>
      </c>
      <c r="L449" s="156">
        <v>0</v>
      </c>
      <c r="M449" s="46">
        <f>G449+H449+I449+J449+K449+L449</f>
        <v>3637.05</v>
      </c>
      <c r="N449" s="155">
        <v>184.26</v>
      </c>
      <c r="O449" s="38">
        <f>G449*1.1875%</f>
        <v>43.189968750000006</v>
      </c>
      <c r="P449" s="38">
        <v>0</v>
      </c>
      <c r="Q449" s="38">
        <v>0</v>
      </c>
      <c r="R449" s="38">
        <f>G449*1%</f>
        <v>36.3705</v>
      </c>
      <c r="S449" s="38">
        <f>H449*1%</f>
        <v>0</v>
      </c>
      <c r="T449" s="38">
        <f>N449+O449+P449+Q449+R449+S449</f>
        <v>263.82046874999997</v>
      </c>
      <c r="U449" s="36">
        <f>M449-T449</f>
        <v>3373.22953125</v>
      </c>
      <c r="V449" s="46">
        <v>0</v>
      </c>
      <c r="W449" s="214">
        <f>U449-V449</f>
        <v>3373.22953125</v>
      </c>
      <c r="X449" s="35"/>
    </row>
    <row r="450" spans="1:24" ht="65.25" customHeight="1" x14ac:dyDescent="0.5">
      <c r="A450" s="34" t="s">
        <v>162</v>
      </c>
      <c r="B450" s="160"/>
      <c r="C450" s="50"/>
      <c r="D450" s="50"/>
      <c r="E450" s="199"/>
      <c r="F450" s="48"/>
      <c r="G450" s="55"/>
      <c r="H450" s="47"/>
      <c r="I450" s="149"/>
      <c r="J450" s="149"/>
      <c r="K450" s="149"/>
      <c r="L450" s="149"/>
      <c r="M450" s="47"/>
      <c r="N450" s="44"/>
      <c r="O450" s="44"/>
      <c r="P450" s="44"/>
      <c r="Q450" s="44"/>
      <c r="R450" s="44"/>
      <c r="S450" s="44"/>
      <c r="T450" s="44"/>
      <c r="U450" s="47"/>
      <c r="V450" s="47"/>
      <c r="W450" s="209"/>
      <c r="X450" s="154"/>
    </row>
    <row r="451" spans="1:24" ht="65.25" customHeight="1" x14ac:dyDescent="0.5">
      <c r="A451" s="204"/>
      <c r="B451" s="148" t="s">
        <v>70</v>
      </c>
      <c r="C451" s="143"/>
      <c r="D451" s="143"/>
      <c r="E451" s="147"/>
      <c r="F451" s="146"/>
      <c r="G451" s="144">
        <f>SUM(G445:G450)</f>
        <v>6511.2000000000007</v>
      </c>
      <c r="H451" s="144">
        <f>SUM(H445:H450)</f>
        <v>0</v>
      </c>
      <c r="I451" s="144">
        <f>SUM(I445:I450)</f>
        <v>0</v>
      </c>
      <c r="J451" s="144">
        <f>SUM(J445:J450)</f>
        <v>0</v>
      </c>
      <c r="K451" s="144">
        <f>SUM(K445:K450)</f>
        <v>0</v>
      </c>
      <c r="L451" s="144">
        <f>SUM(L445:L450)</f>
        <v>0</v>
      </c>
      <c r="M451" s="144">
        <f>SUM(M445:M450)</f>
        <v>6511.2000000000007</v>
      </c>
      <c r="N451" s="145">
        <f>SUM(N445:N450)</f>
        <v>247.5</v>
      </c>
      <c r="O451" s="145">
        <f>SUM(O445:O450)</f>
        <v>77.32050000000001</v>
      </c>
      <c r="P451" s="145">
        <f>SUM(P445:P450)</f>
        <v>0</v>
      </c>
      <c r="Q451" s="145">
        <f>SUM(Q445:Q450)</f>
        <v>0</v>
      </c>
      <c r="R451" s="145">
        <f>SUM(R445:R450)</f>
        <v>65.111999999999995</v>
      </c>
      <c r="S451" s="145">
        <f>SUM(S445:S450)</f>
        <v>0</v>
      </c>
      <c r="T451" s="145">
        <f>SUM(T445:T450)</f>
        <v>389.9325</v>
      </c>
      <c r="U451" s="144">
        <f>SUM(U445:U450)</f>
        <v>6121.2674999999999</v>
      </c>
      <c r="V451" s="144">
        <f>SUM(V445:V450)</f>
        <v>0</v>
      </c>
      <c r="W451" s="144">
        <f>SUM(W445:W450)</f>
        <v>6121.2674999999999</v>
      </c>
      <c r="X451" s="143"/>
    </row>
    <row r="452" spans="1:24" ht="65.25" customHeight="1" x14ac:dyDescent="0.45">
      <c r="A452" s="65" t="s">
        <v>161</v>
      </c>
      <c r="B452" s="165"/>
      <c r="C452" s="60"/>
      <c r="D452" s="60"/>
      <c r="E452" s="64"/>
      <c r="F452" s="63"/>
      <c r="G452" s="62"/>
      <c r="H452" s="61"/>
      <c r="I452" s="61"/>
      <c r="J452" s="61"/>
      <c r="K452" s="61"/>
      <c r="L452" s="61"/>
      <c r="M452" s="61"/>
      <c r="N452" s="163"/>
      <c r="O452" s="163"/>
      <c r="P452" s="163"/>
      <c r="Q452" s="163"/>
      <c r="R452" s="163"/>
      <c r="S452" s="163"/>
      <c r="T452" s="163"/>
      <c r="U452" s="61"/>
      <c r="V452" s="61"/>
      <c r="W452" s="61"/>
      <c r="X452" s="60"/>
    </row>
    <row r="453" spans="1:24" ht="65.25" hidden="1" customHeight="1" x14ac:dyDescent="0.5">
      <c r="A453" s="59" t="s">
        <v>160</v>
      </c>
      <c r="B453" s="52"/>
      <c r="C453" s="52"/>
      <c r="D453" s="52"/>
      <c r="E453" s="253">
        <v>0</v>
      </c>
      <c r="F453" s="40">
        <v>0</v>
      </c>
      <c r="G453" s="51">
        <f>E453*F453</f>
        <v>0</v>
      </c>
      <c r="H453" s="246">
        <v>0</v>
      </c>
      <c r="I453" s="250">
        <v>0</v>
      </c>
      <c r="J453" s="156">
        <v>0</v>
      </c>
      <c r="K453" s="156">
        <v>0</v>
      </c>
      <c r="L453" s="156">
        <v>0</v>
      </c>
      <c r="M453" s="246">
        <f>G453+H453+I453+J453+K453+L453</f>
        <v>0</v>
      </c>
      <c r="N453" s="246">
        <v>0</v>
      </c>
      <c r="O453" s="246">
        <f>G453*1.187%</f>
        <v>0</v>
      </c>
      <c r="P453" s="36">
        <v>0</v>
      </c>
      <c r="Q453" s="36">
        <f>F453*1%</f>
        <v>0</v>
      </c>
      <c r="R453" s="36">
        <f>G453*1%</f>
        <v>0</v>
      </c>
      <c r="S453" s="36">
        <f>H453*1%</f>
        <v>0</v>
      </c>
      <c r="T453" s="36">
        <f>N453+O453+P453+Q453+R453+S453</f>
        <v>0</v>
      </c>
      <c r="U453" s="36">
        <f>M453-T453</f>
        <v>0</v>
      </c>
      <c r="V453" s="246">
        <v>0</v>
      </c>
      <c r="W453" s="246">
        <f>U453-V453</f>
        <v>0</v>
      </c>
      <c r="X453" s="45"/>
    </row>
    <row r="454" spans="1:24" ht="65.25" hidden="1" customHeight="1" x14ac:dyDescent="0.5">
      <c r="A454" s="221"/>
      <c r="B454" s="52"/>
      <c r="C454" s="52"/>
      <c r="D454" s="52"/>
      <c r="E454" s="253"/>
      <c r="F454" s="48"/>
      <c r="G454" s="55"/>
      <c r="H454" s="246"/>
      <c r="I454" s="250"/>
      <c r="J454" s="149"/>
      <c r="K454" s="149"/>
      <c r="L454" s="149"/>
      <c r="M454" s="246"/>
      <c r="N454" s="246"/>
      <c r="O454" s="246"/>
      <c r="P454" s="47"/>
      <c r="Q454" s="47"/>
      <c r="R454" s="47"/>
      <c r="S454" s="47"/>
      <c r="T454" s="47"/>
      <c r="U454" s="47"/>
      <c r="V454" s="246"/>
      <c r="W454" s="246"/>
      <c r="X454" s="45"/>
    </row>
    <row r="455" spans="1:24" ht="65.25" customHeight="1" thickBot="1" x14ac:dyDescent="0.55000000000000004">
      <c r="A455" s="252"/>
      <c r="B455" s="18" t="s">
        <v>70</v>
      </c>
      <c r="C455" s="8"/>
      <c r="D455" s="8"/>
      <c r="E455" s="17"/>
      <c r="F455" s="16"/>
      <c r="G455" s="15">
        <f>SUM(G453)</f>
        <v>0</v>
      </c>
      <c r="H455" s="15">
        <f>SUM(H453)</f>
        <v>0</v>
      </c>
      <c r="I455" s="15">
        <f>SUM(I453)</f>
        <v>0</v>
      </c>
      <c r="J455" s="15">
        <f>SUM(J453)</f>
        <v>0</v>
      </c>
      <c r="K455" s="15">
        <f>SUM(K453)</f>
        <v>0</v>
      </c>
      <c r="L455" s="15">
        <f>SUM(L453)</f>
        <v>0</v>
      </c>
      <c r="M455" s="15">
        <f>SUM(M453)</f>
        <v>0</v>
      </c>
      <c r="N455" s="15">
        <f>SUM(N453)</f>
        <v>0</v>
      </c>
      <c r="O455" s="15">
        <f>SUM(O453)</f>
        <v>0</v>
      </c>
      <c r="P455" s="15">
        <f>SUM(P453)</f>
        <v>0</v>
      </c>
      <c r="Q455" s="15">
        <f>SUM(Q453)</f>
        <v>0</v>
      </c>
      <c r="R455" s="15">
        <f>SUM(R453)</f>
        <v>0</v>
      </c>
      <c r="S455" s="15">
        <f>SUM(S453)</f>
        <v>0</v>
      </c>
      <c r="T455" s="15">
        <f>SUM(T453)</f>
        <v>0</v>
      </c>
      <c r="U455" s="15">
        <f>SUM(U453)</f>
        <v>0</v>
      </c>
      <c r="V455" s="15">
        <f>SUM(V453)</f>
        <v>0</v>
      </c>
      <c r="W455" s="15">
        <f>SUM(W453)</f>
        <v>0</v>
      </c>
      <c r="X455" s="8"/>
    </row>
    <row r="456" spans="1:24" s="8" customFormat="1" ht="65.25" customHeight="1" thickBot="1" x14ac:dyDescent="0.55000000000000004">
      <c r="A456" s="105" t="s">
        <v>54</v>
      </c>
      <c r="B456" s="89" t="s">
        <v>53</v>
      </c>
      <c r="C456" s="104" t="s">
        <v>52</v>
      </c>
      <c r="D456" s="103"/>
      <c r="E456" s="103"/>
      <c r="F456" s="103"/>
      <c r="G456" s="103"/>
      <c r="H456" s="103"/>
      <c r="I456" s="103"/>
      <c r="J456" s="103"/>
      <c r="K456" s="103"/>
      <c r="L456" s="103"/>
      <c r="M456" s="102"/>
      <c r="N456" s="104" t="s">
        <v>51</v>
      </c>
      <c r="O456" s="103"/>
      <c r="P456" s="103"/>
      <c r="Q456" s="103"/>
      <c r="R456" s="103"/>
      <c r="S456" s="103"/>
      <c r="T456" s="102"/>
      <c r="U456" s="101"/>
      <c r="V456" s="100"/>
      <c r="W456" s="99"/>
      <c r="X456" s="66" t="s">
        <v>50</v>
      </c>
    </row>
    <row r="457" spans="1:24" s="8" customFormat="1" ht="65.25" customHeight="1" x14ac:dyDescent="0.45">
      <c r="A457" s="98"/>
      <c r="B457" s="97"/>
      <c r="C457" s="96" t="s">
        <v>49</v>
      </c>
      <c r="D457" s="96" t="s">
        <v>48</v>
      </c>
      <c r="E457" s="95" t="s">
        <v>26</v>
      </c>
      <c r="F457" s="94" t="s">
        <v>47</v>
      </c>
      <c r="G457" s="93" t="s">
        <v>46</v>
      </c>
      <c r="H457" s="92" t="s">
        <v>45</v>
      </c>
      <c r="I457" s="90" t="s">
        <v>44</v>
      </c>
      <c r="J457" s="91" t="s">
        <v>25</v>
      </c>
      <c r="K457" s="90" t="s">
        <v>43</v>
      </c>
      <c r="L457" s="90" t="s">
        <v>93</v>
      </c>
      <c r="M457" s="89" t="s">
        <v>35</v>
      </c>
      <c r="N457" s="86" t="s">
        <v>41</v>
      </c>
      <c r="O457" s="88" t="s">
        <v>40</v>
      </c>
      <c r="P457" s="87" t="s">
        <v>39</v>
      </c>
      <c r="Q457" s="86" t="s">
        <v>38</v>
      </c>
      <c r="R457" s="86" t="s">
        <v>37</v>
      </c>
      <c r="S457" s="86" t="s">
        <v>36</v>
      </c>
      <c r="T457" s="85" t="s">
        <v>35</v>
      </c>
      <c r="U457" s="83" t="s">
        <v>35</v>
      </c>
      <c r="V457" s="84" t="s">
        <v>34</v>
      </c>
      <c r="W457" s="83" t="s">
        <v>33</v>
      </c>
      <c r="X457" s="66"/>
    </row>
    <row r="458" spans="1:24" s="8" customFormat="1" ht="65.25" customHeight="1" thickBot="1" x14ac:dyDescent="0.5">
      <c r="A458" s="82" t="s">
        <v>32</v>
      </c>
      <c r="B458" s="73"/>
      <c r="C458" s="81"/>
      <c r="D458" s="81"/>
      <c r="E458" s="80" t="s">
        <v>31</v>
      </c>
      <c r="F458" s="79" t="s">
        <v>30</v>
      </c>
      <c r="G458" s="78"/>
      <c r="H458" s="77"/>
      <c r="I458" s="74" t="s">
        <v>29</v>
      </c>
      <c r="J458" s="76" t="s">
        <v>28</v>
      </c>
      <c r="K458" s="75" t="s">
        <v>92</v>
      </c>
      <c r="L458" s="74" t="s">
        <v>91</v>
      </c>
      <c r="M458" s="73"/>
      <c r="N458" s="189">
        <v>1</v>
      </c>
      <c r="O458" s="72"/>
      <c r="P458" s="71" t="s">
        <v>25</v>
      </c>
      <c r="Q458" s="70" t="s">
        <v>24</v>
      </c>
      <c r="R458" s="70" t="s">
        <v>23</v>
      </c>
      <c r="S458" s="70" t="s">
        <v>22</v>
      </c>
      <c r="T458" s="69"/>
      <c r="U458" s="67" t="s">
        <v>21</v>
      </c>
      <c r="V458" s="188" t="s">
        <v>90</v>
      </c>
      <c r="W458" s="67" t="s">
        <v>19</v>
      </c>
      <c r="X458" s="66"/>
    </row>
    <row r="459" spans="1:24" ht="65.25" customHeight="1" x14ac:dyDescent="0.45">
      <c r="A459" s="65" t="s">
        <v>159</v>
      </c>
      <c r="B459" s="165"/>
      <c r="C459" s="60"/>
      <c r="D459" s="60"/>
      <c r="E459" s="64"/>
      <c r="F459" s="63"/>
      <c r="G459" s="62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0"/>
    </row>
    <row r="460" spans="1:24" ht="65.25" customHeight="1" x14ac:dyDescent="0.5">
      <c r="A460" s="43" t="s">
        <v>157</v>
      </c>
      <c r="B460" s="52"/>
      <c r="C460" s="52">
        <v>1100</v>
      </c>
      <c r="D460" s="52">
        <v>1000</v>
      </c>
      <c r="E460" s="249">
        <v>126.61</v>
      </c>
      <c r="F460" s="40">
        <v>15</v>
      </c>
      <c r="G460" s="51">
        <f>E460*F460</f>
        <v>1899.15</v>
      </c>
      <c r="H460" s="246">
        <v>0</v>
      </c>
      <c r="I460" s="250">
        <v>0</v>
      </c>
      <c r="J460" s="156">
        <v>0</v>
      </c>
      <c r="K460" s="156">
        <v>0</v>
      </c>
      <c r="L460" s="156">
        <v>78.180000000000007</v>
      </c>
      <c r="M460" s="246">
        <f>G460+H460+I460+J460+K460+L460</f>
        <v>1977.3300000000002</v>
      </c>
      <c r="N460" s="247">
        <v>0</v>
      </c>
      <c r="O460" s="38">
        <f>G460*1.1875%</f>
        <v>22.552406250000001</v>
      </c>
      <c r="P460" s="38">
        <v>0</v>
      </c>
      <c r="Q460" s="38">
        <v>0</v>
      </c>
      <c r="R460" s="176">
        <f>G460*1%</f>
        <v>18.991500000000002</v>
      </c>
      <c r="S460" s="38">
        <f>H460*1%</f>
        <v>0</v>
      </c>
      <c r="T460" s="38">
        <f>N460+O460+P460+Q460+R460+S460</f>
        <v>41.543906250000006</v>
      </c>
      <c r="U460" s="36">
        <f>M460-T460</f>
        <v>1935.7860937500002</v>
      </c>
      <c r="V460" s="246">
        <v>0</v>
      </c>
      <c r="W460" s="246">
        <f>U460-V460</f>
        <v>1935.7860937500002</v>
      </c>
      <c r="X460" s="45"/>
    </row>
    <row r="461" spans="1:24" ht="65.25" customHeight="1" x14ac:dyDescent="0.5">
      <c r="A461" s="153" t="s">
        <v>158</v>
      </c>
      <c r="B461" s="52"/>
      <c r="C461" s="52"/>
      <c r="D461" s="52"/>
      <c r="E461" s="249"/>
      <c r="F461" s="48"/>
      <c r="G461" s="55"/>
      <c r="H461" s="246"/>
      <c r="I461" s="250"/>
      <c r="J461" s="149"/>
      <c r="K461" s="149"/>
      <c r="L461" s="149"/>
      <c r="M461" s="246"/>
      <c r="N461" s="247"/>
      <c r="O461" s="44"/>
      <c r="P461" s="44"/>
      <c r="Q461" s="44"/>
      <c r="R461" s="174"/>
      <c r="S461" s="44"/>
      <c r="T461" s="44"/>
      <c r="U461" s="47"/>
      <c r="V461" s="246"/>
      <c r="W461" s="246"/>
      <c r="X461" s="45"/>
    </row>
    <row r="462" spans="1:24" ht="65.25" hidden="1" customHeight="1" x14ac:dyDescent="0.5">
      <c r="A462" s="43"/>
      <c r="B462" s="52"/>
      <c r="C462" s="52">
        <v>1100</v>
      </c>
      <c r="D462" s="52">
        <v>1000</v>
      </c>
      <c r="E462" s="249"/>
      <c r="F462" s="40"/>
      <c r="G462" s="51">
        <f>E462*F462</f>
        <v>0</v>
      </c>
      <c r="H462" s="246">
        <v>0</v>
      </c>
      <c r="I462" s="250">
        <v>0</v>
      </c>
      <c r="J462" s="156"/>
      <c r="K462" s="156">
        <v>0</v>
      </c>
      <c r="L462" s="156"/>
      <c r="M462" s="246">
        <f>G462+H462+I462+J462+K462+L462</f>
        <v>0</v>
      </c>
      <c r="N462" s="247">
        <v>0</v>
      </c>
      <c r="O462" s="247">
        <f>G462*1.187%</f>
        <v>0</v>
      </c>
      <c r="P462" s="38"/>
      <c r="Q462" s="38">
        <v>0</v>
      </c>
      <c r="R462" s="176">
        <f>G462*1%</f>
        <v>0</v>
      </c>
      <c r="S462" s="38">
        <f>H462*1%</f>
        <v>0</v>
      </c>
      <c r="T462" s="38">
        <f>N462+O462+P462+Q462+R462+S462</f>
        <v>0</v>
      </c>
      <c r="U462" s="36">
        <f>M462-T462</f>
        <v>0</v>
      </c>
      <c r="V462" s="246">
        <v>0</v>
      </c>
      <c r="W462" s="246">
        <f>U462-V462</f>
        <v>0</v>
      </c>
      <c r="X462" s="45"/>
    </row>
    <row r="463" spans="1:24" ht="65.25" hidden="1" customHeight="1" x14ac:dyDescent="0.5">
      <c r="A463" s="251"/>
      <c r="B463" s="52"/>
      <c r="C463" s="52"/>
      <c r="D463" s="52"/>
      <c r="E463" s="249"/>
      <c r="F463" s="48"/>
      <c r="G463" s="55"/>
      <c r="H463" s="246"/>
      <c r="I463" s="250"/>
      <c r="J463" s="149"/>
      <c r="K463" s="149"/>
      <c r="L463" s="149"/>
      <c r="M463" s="246"/>
      <c r="N463" s="247"/>
      <c r="O463" s="247"/>
      <c r="P463" s="44"/>
      <c r="Q463" s="44"/>
      <c r="R463" s="174"/>
      <c r="S463" s="44"/>
      <c r="T463" s="44"/>
      <c r="U463" s="47"/>
      <c r="V463" s="246"/>
      <c r="W463" s="246"/>
      <c r="X463" s="45"/>
    </row>
    <row r="464" spans="1:24" ht="65.25" customHeight="1" x14ac:dyDescent="0.5">
      <c r="A464" s="43" t="s">
        <v>157</v>
      </c>
      <c r="B464" s="52"/>
      <c r="C464" s="52">
        <v>1100</v>
      </c>
      <c r="D464" s="52">
        <v>1000</v>
      </c>
      <c r="E464" s="249">
        <v>210.88</v>
      </c>
      <c r="F464" s="40">
        <v>15</v>
      </c>
      <c r="G464" s="51">
        <f>E464*F464</f>
        <v>3163.2</v>
      </c>
      <c r="H464" s="246">
        <v>0</v>
      </c>
      <c r="I464" s="250">
        <v>0</v>
      </c>
      <c r="J464" s="156">
        <v>0</v>
      </c>
      <c r="K464" s="156">
        <v>0</v>
      </c>
      <c r="L464" s="156">
        <v>0</v>
      </c>
      <c r="M464" s="246">
        <f>G464+H464+I464+J464+K464+L464</f>
        <v>3163.2</v>
      </c>
      <c r="N464" s="247">
        <v>114.97</v>
      </c>
      <c r="O464" s="38">
        <f>G464*1.1875%</f>
        <v>37.562999999999995</v>
      </c>
      <c r="P464" s="38">
        <v>0</v>
      </c>
      <c r="Q464" s="38">
        <v>0</v>
      </c>
      <c r="R464" s="176">
        <f>G464*1%</f>
        <v>31.631999999999998</v>
      </c>
      <c r="S464" s="38">
        <f>H464*1%</f>
        <v>0</v>
      </c>
      <c r="T464" s="38">
        <f>N464+O464+P464+Q464+R464+S464</f>
        <v>184.16499999999999</v>
      </c>
      <c r="U464" s="36">
        <f>M464-T464</f>
        <v>2979.0349999999999</v>
      </c>
      <c r="V464" s="246">
        <v>0</v>
      </c>
      <c r="W464" s="246">
        <f>U464-V464</f>
        <v>2979.0349999999999</v>
      </c>
      <c r="X464" s="45"/>
    </row>
    <row r="465" spans="1:24" ht="65.25" customHeight="1" x14ac:dyDescent="0.5">
      <c r="A465" s="58" t="s">
        <v>156</v>
      </c>
      <c r="B465" s="52"/>
      <c r="C465" s="52"/>
      <c r="D465" s="52"/>
      <c r="E465" s="249"/>
      <c r="F465" s="48"/>
      <c r="G465" s="55"/>
      <c r="H465" s="246"/>
      <c r="I465" s="250"/>
      <c r="J465" s="149"/>
      <c r="K465" s="149"/>
      <c r="L465" s="149"/>
      <c r="M465" s="246"/>
      <c r="N465" s="247"/>
      <c r="O465" s="44"/>
      <c r="P465" s="44"/>
      <c r="Q465" s="44"/>
      <c r="R465" s="174"/>
      <c r="S465" s="44"/>
      <c r="T465" s="44"/>
      <c r="U465" s="47"/>
      <c r="V465" s="246"/>
      <c r="W465" s="246"/>
      <c r="X465" s="45"/>
    </row>
    <row r="466" spans="1:24" ht="65.25" customHeight="1" x14ac:dyDescent="0.5">
      <c r="A466" s="43" t="s">
        <v>155</v>
      </c>
      <c r="B466" s="52"/>
      <c r="C466" s="52">
        <v>1100</v>
      </c>
      <c r="D466" s="52">
        <v>1000</v>
      </c>
      <c r="E466" s="249">
        <v>167.32</v>
      </c>
      <c r="F466" s="40">
        <v>15</v>
      </c>
      <c r="G466" s="51">
        <f>E466*F466</f>
        <v>2509.7999999999997</v>
      </c>
      <c r="H466" s="246"/>
      <c r="I466" s="250">
        <v>0</v>
      </c>
      <c r="J466" s="156">
        <v>0</v>
      </c>
      <c r="K466" s="156">
        <v>0</v>
      </c>
      <c r="L466" s="156">
        <v>0</v>
      </c>
      <c r="M466" s="246">
        <f>G466+H466+I466+J466+K466+L466</f>
        <v>2509.7999999999997</v>
      </c>
      <c r="N466" s="247">
        <v>8.68</v>
      </c>
      <c r="O466" s="38">
        <f>G466*1.1875%</f>
        <v>29.803874999999998</v>
      </c>
      <c r="P466" s="38"/>
      <c r="Q466" s="38">
        <v>0</v>
      </c>
      <c r="R466" s="176">
        <f>G466*1%</f>
        <v>25.097999999999999</v>
      </c>
      <c r="S466" s="38">
        <v>0</v>
      </c>
      <c r="T466" s="38">
        <f>N466+O466+P466+Q466+R466+S466</f>
        <v>63.581874999999997</v>
      </c>
      <c r="U466" s="36">
        <f>M466-T466</f>
        <v>2446.2181249999999</v>
      </c>
      <c r="V466" s="246">
        <v>0</v>
      </c>
      <c r="W466" s="246">
        <f>U466-V466</f>
        <v>2446.2181249999999</v>
      </c>
      <c r="X466" s="45"/>
    </row>
    <row r="467" spans="1:24" ht="65.25" customHeight="1" x14ac:dyDescent="0.5">
      <c r="A467" s="58" t="s">
        <v>154</v>
      </c>
      <c r="B467" s="52"/>
      <c r="C467" s="52"/>
      <c r="D467" s="52"/>
      <c r="E467" s="249"/>
      <c r="F467" s="48"/>
      <c r="G467" s="55"/>
      <c r="H467" s="246"/>
      <c r="I467" s="250"/>
      <c r="J467" s="149"/>
      <c r="K467" s="149"/>
      <c r="L467" s="149"/>
      <c r="M467" s="246"/>
      <c r="N467" s="247"/>
      <c r="O467" s="44"/>
      <c r="P467" s="44"/>
      <c r="Q467" s="44"/>
      <c r="R467" s="174"/>
      <c r="S467" s="44"/>
      <c r="T467" s="44"/>
      <c r="U467" s="47"/>
      <c r="V467" s="246"/>
      <c r="W467" s="246"/>
      <c r="X467" s="45"/>
    </row>
    <row r="468" spans="1:24" ht="65.25" customHeight="1" x14ac:dyDescent="0.5">
      <c r="A468" s="43" t="s">
        <v>153</v>
      </c>
      <c r="B468" s="42"/>
      <c r="C468" s="52">
        <v>1100</v>
      </c>
      <c r="D468" s="52">
        <v>1000</v>
      </c>
      <c r="E468" s="249">
        <v>173.77</v>
      </c>
      <c r="F468" s="40">
        <v>15</v>
      </c>
      <c r="G468" s="51">
        <f>E468*F468</f>
        <v>2606.5500000000002</v>
      </c>
      <c r="H468" s="246">
        <v>0</v>
      </c>
      <c r="I468" s="248">
        <v>0</v>
      </c>
      <c r="J468" s="156">
        <v>0</v>
      </c>
      <c r="K468" s="156">
        <v>0</v>
      </c>
      <c r="L468" s="156">
        <v>0</v>
      </c>
      <c r="M468" s="246">
        <f>G468+H468+I468+J468+K468+L468</f>
        <v>2606.5500000000002</v>
      </c>
      <c r="N468" s="247">
        <v>19.21</v>
      </c>
      <c r="O468" s="38">
        <f>G468*1.1875%</f>
        <v>30.952781250000001</v>
      </c>
      <c r="P468" s="38"/>
      <c r="Q468" s="38">
        <v>0</v>
      </c>
      <c r="R468" s="176">
        <f>G468*1%</f>
        <v>26.065500000000004</v>
      </c>
      <c r="S468" s="38">
        <v>0</v>
      </c>
      <c r="T468" s="38">
        <f>N468+O468+P468+Q468+R468+S468</f>
        <v>76.228281250000009</v>
      </c>
      <c r="U468" s="36">
        <f>M468-T468</f>
        <v>2530.3217187500004</v>
      </c>
      <c r="V468" s="246">
        <v>200</v>
      </c>
      <c r="W468" s="246">
        <f>U468-V468</f>
        <v>2330.3217187500004</v>
      </c>
      <c r="X468" s="35"/>
    </row>
    <row r="469" spans="1:24" ht="65.25" customHeight="1" x14ac:dyDescent="0.5">
      <c r="A469" s="180" t="s">
        <v>152</v>
      </c>
      <c r="B469" s="50"/>
      <c r="C469" s="52"/>
      <c r="D469" s="52"/>
      <c r="E469" s="249"/>
      <c r="F469" s="48"/>
      <c r="G469" s="55"/>
      <c r="H469" s="246"/>
      <c r="I469" s="248"/>
      <c r="J469" s="149"/>
      <c r="K469" s="149"/>
      <c r="L469" s="149"/>
      <c r="M469" s="246"/>
      <c r="N469" s="247"/>
      <c r="O469" s="44"/>
      <c r="P469" s="44"/>
      <c r="Q469" s="44"/>
      <c r="R469" s="174"/>
      <c r="S469" s="44"/>
      <c r="T469" s="44"/>
      <c r="U469" s="47"/>
      <c r="V469" s="246"/>
      <c r="W469" s="246"/>
      <c r="X469" s="27"/>
    </row>
    <row r="470" spans="1:24" ht="65.25" hidden="1" customHeight="1" x14ac:dyDescent="0.5">
      <c r="A470" s="162"/>
      <c r="B470" s="42"/>
      <c r="C470" s="42"/>
      <c r="D470" s="42"/>
      <c r="E470" s="172">
        <v>0</v>
      </c>
      <c r="F470" s="40">
        <v>0</v>
      </c>
      <c r="G470" s="51">
        <f>E470*F470</f>
        <v>0</v>
      </c>
      <c r="H470" s="36">
        <v>0</v>
      </c>
      <c r="I470" s="156">
        <v>0</v>
      </c>
      <c r="J470" s="156">
        <v>0</v>
      </c>
      <c r="K470" s="156">
        <v>0</v>
      </c>
      <c r="L470" s="156">
        <v>0</v>
      </c>
      <c r="M470" s="246">
        <f>G470+H470+I470+J470+K470+L470</f>
        <v>0</v>
      </c>
      <c r="N470" s="38">
        <v>0</v>
      </c>
      <c r="O470" s="38">
        <f>G470*1.187%</f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f>N470+O470+P470+Q470+R470+S470</f>
        <v>0</v>
      </c>
      <c r="U470" s="36">
        <f>M470-T470</f>
        <v>0</v>
      </c>
      <c r="V470" s="36">
        <v>0</v>
      </c>
      <c r="W470" s="36">
        <f>U470-V470</f>
        <v>0</v>
      </c>
      <c r="X470" s="35"/>
    </row>
    <row r="471" spans="1:24" ht="65.25" hidden="1" customHeight="1" x14ac:dyDescent="0.5">
      <c r="A471" s="187"/>
      <c r="B471" s="50"/>
      <c r="C471" s="50"/>
      <c r="D471" s="50"/>
      <c r="E471" s="199"/>
      <c r="F471" s="48"/>
      <c r="G471" s="55"/>
      <c r="H471" s="47"/>
      <c r="I471" s="149"/>
      <c r="J471" s="149"/>
      <c r="K471" s="149"/>
      <c r="L471" s="149"/>
      <c r="M471" s="246"/>
      <c r="N471" s="44"/>
      <c r="O471" s="44"/>
      <c r="P471" s="44"/>
      <c r="Q471" s="44"/>
      <c r="R471" s="44"/>
      <c r="S471" s="44"/>
      <c r="T471" s="44"/>
      <c r="U471" s="47"/>
      <c r="V471" s="47"/>
      <c r="W471" s="47"/>
      <c r="X471" s="27"/>
    </row>
    <row r="472" spans="1:24" ht="65.25" customHeight="1" x14ac:dyDescent="0.5">
      <c r="A472" s="204"/>
      <c r="B472" s="148" t="s">
        <v>70</v>
      </c>
      <c r="C472" s="143"/>
      <c r="D472" s="143"/>
      <c r="E472" s="168"/>
      <c r="F472" s="146"/>
      <c r="G472" s="144">
        <f>SUM(G460:G471)</f>
        <v>10178.700000000001</v>
      </c>
      <c r="H472" s="144">
        <f>SUM(H460:H471)</f>
        <v>0</v>
      </c>
      <c r="I472" s="144">
        <f>SUM(I460:I471)</f>
        <v>0</v>
      </c>
      <c r="J472" s="144">
        <f>SUM(J460:J471)</f>
        <v>0</v>
      </c>
      <c r="K472" s="144">
        <f>SUM(K460:K471)</f>
        <v>0</v>
      </c>
      <c r="L472" s="144">
        <f>SUM(L460:L471)</f>
        <v>78.180000000000007</v>
      </c>
      <c r="M472" s="144">
        <f>SUM(M460:M471)</f>
        <v>10256.880000000001</v>
      </c>
      <c r="N472" s="145">
        <f>SUM(N460:N471)</f>
        <v>142.86000000000001</v>
      </c>
      <c r="O472" s="145">
        <f>SUM(O460:O471)</f>
        <v>120.87206249999998</v>
      </c>
      <c r="P472" s="145">
        <f>SUM(P460:P471)</f>
        <v>0</v>
      </c>
      <c r="Q472" s="145">
        <f>SUM(Q460:Q471)</f>
        <v>0</v>
      </c>
      <c r="R472" s="145">
        <f>SUM(R460:R471)</f>
        <v>101.78699999999999</v>
      </c>
      <c r="S472" s="145">
        <f>SUM(S460:S471)</f>
        <v>0</v>
      </c>
      <c r="T472" s="145">
        <f>SUM(T460:T471)</f>
        <v>365.51906250000002</v>
      </c>
      <c r="U472" s="144">
        <f>SUM(U460:U471)</f>
        <v>9891.3609375000015</v>
      </c>
      <c r="V472" s="144">
        <f>SUM(V460:V471)</f>
        <v>200</v>
      </c>
      <c r="W472" s="144">
        <f>SUM(W460:W471)</f>
        <v>9691.3609375000015</v>
      </c>
      <c r="X472" s="143"/>
    </row>
    <row r="473" spans="1:24" ht="65.25" customHeight="1" x14ac:dyDescent="0.45">
      <c r="A473" s="65" t="s">
        <v>151</v>
      </c>
      <c r="B473" s="165"/>
      <c r="C473" s="60"/>
      <c r="D473" s="60"/>
      <c r="E473" s="164"/>
      <c r="F473" s="63"/>
      <c r="G473" s="62"/>
      <c r="H473" s="61"/>
      <c r="I473" s="61"/>
      <c r="J473" s="61"/>
      <c r="K473" s="61"/>
      <c r="L473" s="61"/>
      <c r="M473" s="61"/>
      <c r="N473" s="163"/>
      <c r="O473" s="163"/>
      <c r="P473" s="163"/>
      <c r="Q473" s="163"/>
      <c r="R473" s="163"/>
      <c r="S473" s="163"/>
      <c r="T473" s="163"/>
      <c r="U473" s="61"/>
      <c r="V473" s="61"/>
      <c r="W473" s="61"/>
      <c r="X473" s="60"/>
    </row>
    <row r="474" spans="1:24" ht="65.25" hidden="1" customHeight="1" x14ac:dyDescent="0.5">
      <c r="A474" s="162" t="s">
        <v>148</v>
      </c>
      <c r="B474" s="160"/>
      <c r="C474" s="245"/>
      <c r="D474" s="245"/>
      <c r="E474" s="170">
        <v>0</v>
      </c>
      <c r="F474" s="40">
        <v>0</v>
      </c>
      <c r="G474" s="51">
        <f>E474*F474</f>
        <v>0</v>
      </c>
      <c r="H474" s="46">
        <v>0</v>
      </c>
      <c r="I474" s="157">
        <v>0</v>
      </c>
      <c r="J474" s="156">
        <v>0</v>
      </c>
      <c r="K474" s="156">
        <v>0</v>
      </c>
      <c r="L474" s="156">
        <v>0</v>
      </c>
      <c r="M474" s="46">
        <f>G474+H474+I474+J474+K474+L474</f>
        <v>0</v>
      </c>
      <c r="N474" s="155">
        <v>0</v>
      </c>
      <c r="O474" s="155">
        <f>G474*1.187%</f>
        <v>0</v>
      </c>
      <c r="P474" s="38">
        <v>0</v>
      </c>
      <c r="Q474" s="38">
        <v>0</v>
      </c>
      <c r="R474" s="38">
        <f>G474*1%</f>
        <v>0</v>
      </c>
      <c r="S474" s="38">
        <f>H474*1%</f>
        <v>0</v>
      </c>
      <c r="T474" s="38">
        <f>N474+O474+P474+Q474+R474+S474</f>
        <v>0</v>
      </c>
      <c r="U474" s="36">
        <f>M474-T474</f>
        <v>0</v>
      </c>
      <c r="V474" s="46">
        <v>0</v>
      </c>
      <c r="W474" s="46">
        <f>U474-V474</f>
        <v>0</v>
      </c>
      <c r="X474" s="154"/>
    </row>
    <row r="475" spans="1:24" ht="65.25" hidden="1" customHeight="1" x14ac:dyDescent="0.5">
      <c r="A475" s="221"/>
      <c r="B475" s="50"/>
      <c r="C475" s="244"/>
      <c r="D475" s="244"/>
      <c r="E475" s="199"/>
      <c r="F475" s="48"/>
      <c r="G475" s="55"/>
      <c r="H475" s="47"/>
      <c r="I475" s="149"/>
      <c r="J475" s="149"/>
      <c r="K475" s="149"/>
      <c r="L475" s="149"/>
      <c r="M475" s="47"/>
      <c r="N475" s="44"/>
      <c r="O475" s="44"/>
      <c r="P475" s="44"/>
      <c r="Q475" s="44"/>
      <c r="R475" s="44"/>
      <c r="S475" s="44"/>
      <c r="T475" s="44"/>
      <c r="U475" s="47"/>
      <c r="V475" s="47"/>
      <c r="W475" s="47"/>
      <c r="X475" s="27"/>
    </row>
    <row r="476" spans="1:24" ht="65.25" customHeight="1" x14ac:dyDescent="0.5">
      <c r="A476" s="162" t="s">
        <v>148</v>
      </c>
      <c r="B476" s="42"/>
      <c r="C476" s="42">
        <v>1100</v>
      </c>
      <c r="D476" s="42">
        <v>1000</v>
      </c>
      <c r="E476" s="170">
        <v>138.54</v>
      </c>
      <c r="F476" s="40">
        <v>15</v>
      </c>
      <c r="G476" s="51">
        <f>E476*F476</f>
        <v>2078.1</v>
      </c>
      <c r="H476" s="46">
        <v>0</v>
      </c>
      <c r="I476" s="157">
        <v>0</v>
      </c>
      <c r="J476" s="156">
        <v>0</v>
      </c>
      <c r="K476" s="156">
        <v>0</v>
      </c>
      <c r="L476" s="156">
        <v>66.7</v>
      </c>
      <c r="M476" s="46">
        <f>G476+H476+I476+J476+K476+L476</f>
        <v>2144.7999999999997</v>
      </c>
      <c r="N476" s="155">
        <v>0</v>
      </c>
      <c r="O476" s="155">
        <v>0</v>
      </c>
      <c r="P476" s="38">
        <v>0</v>
      </c>
      <c r="Q476" s="38">
        <v>0</v>
      </c>
      <c r="R476" s="38">
        <v>0</v>
      </c>
      <c r="S476" s="38">
        <f>H476*1%</f>
        <v>0</v>
      </c>
      <c r="T476" s="38">
        <f>N476+O476+P476+Q476+R476+S476</f>
        <v>0</v>
      </c>
      <c r="U476" s="36">
        <f>M476-T476</f>
        <v>2144.7999999999997</v>
      </c>
      <c r="V476" s="46">
        <v>0</v>
      </c>
      <c r="W476" s="46">
        <f>U476-V476</f>
        <v>2144.7999999999997</v>
      </c>
      <c r="X476" s="35"/>
    </row>
    <row r="477" spans="1:24" ht="65.25" customHeight="1" x14ac:dyDescent="0.5">
      <c r="A477" s="180" t="s">
        <v>150</v>
      </c>
      <c r="B477" s="50"/>
      <c r="C477" s="50"/>
      <c r="D477" s="50"/>
      <c r="E477" s="199"/>
      <c r="F477" s="48"/>
      <c r="G477" s="55"/>
      <c r="H477" s="47"/>
      <c r="I477" s="149"/>
      <c r="J477" s="149"/>
      <c r="K477" s="149"/>
      <c r="L477" s="149"/>
      <c r="M477" s="47"/>
      <c r="N477" s="44"/>
      <c r="O477" s="44"/>
      <c r="P477" s="44"/>
      <c r="Q477" s="44"/>
      <c r="R477" s="44"/>
      <c r="S477" s="44"/>
      <c r="T477" s="44"/>
      <c r="U477" s="47"/>
      <c r="V477" s="47"/>
      <c r="W477" s="47"/>
      <c r="X477" s="27"/>
    </row>
    <row r="478" spans="1:24" ht="65.25" customHeight="1" x14ac:dyDescent="0.5">
      <c r="A478" s="59" t="s">
        <v>148</v>
      </c>
      <c r="B478" s="42"/>
      <c r="C478" s="245">
        <v>1100</v>
      </c>
      <c r="D478" s="245">
        <v>1000</v>
      </c>
      <c r="E478" s="170">
        <v>160.56</v>
      </c>
      <c r="F478" s="40">
        <v>15</v>
      </c>
      <c r="G478" s="51">
        <f>E478*F478</f>
        <v>2408.4</v>
      </c>
      <c r="H478" s="46">
        <v>0</v>
      </c>
      <c r="I478" s="157">
        <v>0</v>
      </c>
      <c r="J478" s="156">
        <v>0</v>
      </c>
      <c r="K478" s="156">
        <v>0</v>
      </c>
      <c r="L478" s="156">
        <v>2.35</v>
      </c>
      <c r="M478" s="46">
        <f>G478+H478+I478+J478+K478+L478</f>
        <v>2410.75</v>
      </c>
      <c r="N478" s="155">
        <v>0</v>
      </c>
      <c r="O478" s="155">
        <v>0</v>
      </c>
      <c r="P478" s="38">
        <v>0</v>
      </c>
      <c r="Q478" s="38">
        <v>0</v>
      </c>
      <c r="R478" s="176">
        <f>G478*1%</f>
        <v>24.084000000000003</v>
      </c>
      <c r="S478" s="38">
        <f>H478*1%</f>
        <v>0</v>
      </c>
      <c r="T478" s="38">
        <f>N478+O478+P478+Q478+R478+S478</f>
        <v>24.084000000000003</v>
      </c>
      <c r="U478" s="36">
        <f>M478-T478</f>
        <v>2386.6660000000002</v>
      </c>
      <c r="V478" s="46">
        <v>0</v>
      </c>
      <c r="W478" s="46">
        <f>U478-V478</f>
        <v>2386.6660000000002</v>
      </c>
      <c r="X478" s="35"/>
    </row>
    <row r="479" spans="1:24" ht="65.25" customHeight="1" x14ac:dyDescent="0.5">
      <c r="A479" s="153" t="s">
        <v>149</v>
      </c>
      <c r="B479" s="50"/>
      <c r="C479" s="244"/>
      <c r="D479" s="244"/>
      <c r="E479" s="199"/>
      <c r="F479" s="48"/>
      <c r="G479" s="55"/>
      <c r="H479" s="47"/>
      <c r="I479" s="149"/>
      <c r="J479" s="149"/>
      <c r="K479" s="149"/>
      <c r="L479" s="149"/>
      <c r="M479" s="47"/>
      <c r="N479" s="44"/>
      <c r="O479" s="44"/>
      <c r="P479" s="44"/>
      <c r="Q479" s="44"/>
      <c r="R479" s="174"/>
      <c r="S479" s="44"/>
      <c r="T479" s="44"/>
      <c r="U479" s="47"/>
      <c r="V479" s="47"/>
      <c r="W479" s="47"/>
      <c r="X479" s="27"/>
    </row>
    <row r="480" spans="1:24" ht="65.25" hidden="1" customHeight="1" x14ac:dyDescent="0.5">
      <c r="A480" s="59" t="s">
        <v>148</v>
      </c>
      <c r="B480" s="42"/>
      <c r="C480" s="42"/>
      <c r="D480" s="42"/>
      <c r="E480" s="170">
        <v>0</v>
      </c>
      <c r="F480" s="40">
        <v>0</v>
      </c>
      <c r="G480" s="51">
        <f>E480*F480</f>
        <v>0</v>
      </c>
      <c r="H480" s="46">
        <v>0</v>
      </c>
      <c r="I480" s="157">
        <v>0</v>
      </c>
      <c r="J480" s="156">
        <v>0</v>
      </c>
      <c r="K480" s="156">
        <v>0</v>
      </c>
      <c r="L480" s="156">
        <v>0</v>
      </c>
      <c r="M480" s="46">
        <f>G480+H480+I480+J480+K480+L480</f>
        <v>0</v>
      </c>
      <c r="N480" s="155">
        <v>0</v>
      </c>
      <c r="O480" s="155">
        <f>G480*1.187%</f>
        <v>0</v>
      </c>
      <c r="P480" s="38">
        <v>0</v>
      </c>
      <c r="Q480" s="38">
        <v>0</v>
      </c>
      <c r="R480" s="38">
        <f>G480*1%</f>
        <v>0</v>
      </c>
      <c r="S480" s="38">
        <v>0</v>
      </c>
      <c r="T480" s="38">
        <f>N480+O480+P480+Q480+R480+S480</f>
        <v>0</v>
      </c>
      <c r="U480" s="36">
        <f>M480-T480</f>
        <v>0</v>
      </c>
      <c r="V480" s="46">
        <v>0</v>
      </c>
      <c r="W480" s="46">
        <f>U480-V480</f>
        <v>0</v>
      </c>
      <c r="X480" s="35"/>
    </row>
    <row r="481" spans="1:24" ht="65.25" hidden="1" customHeight="1" x14ac:dyDescent="0.5">
      <c r="A481" s="221"/>
      <c r="B481" s="50"/>
      <c r="C481" s="50"/>
      <c r="D481" s="50"/>
      <c r="E481" s="199"/>
      <c r="F481" s="48"/>
      <c r="G481" s="55"/>
      <c r="H481" s="47"/>
      <c r="I481" s="149"/>
      <c r="J481" s="149"/>
      <c r="K481" s="149"/>
      <c r="L481" s="149"/>
      <c r="M481" s="47"/>
      <c r="N481" s="44"/>
      <c r="O481" s="44"/>
      <c r="P481" s="44"/>
      <c r="Q481" s="44"/>
      <c r="R481" s="44"/>
      <c r="S481" s="44"/>
      <c r="T481" s="44"/>
      <c r="U481" s="47"/>
      <c r="V481" s="47"/>
      <c r="W481" s="47"/>
      <c r="X481" s="27"/>
    </row>
    <row r="482" spans="1:24" ht="65.25" hidden="1" customHeight="1" x14ac:dyDescent="0.5">
      <c r="A482" s="59" t="s">
        <v>147</v>
      </c>
      <c r="B482" s="42"/>
      <c r="C482" s="42"/>
      <c r="D482" s="42"/>
      <c r="E482" s="172">
        <v>0</v>
      </c>
      <c r="F482" s="40">
        <v>0</v>
      </c>
      <c r="G482" s="51">
        <f>E482*F482</f>
        <v>0</v>
      </c>
      <c r="H482" s="36">
        <v>0</v>
      </c>
      <c r="I482" s="157">
        <v>0</v>
      </c>
      <c r="J482" s="156">
        <v>0</v>
      </c>
      <c r="K482" s="156">
        <v>0</v>
      </c>
      <c r="L482" s="156">
        <v>0</v>
      </c>
      <c r="M482" s="46">
        <f>G482+H482+I482+J482+K482+L482</f>
        <v>0</v>
      </c>
      <c r="N482" s="155">
        <v>0</v>
      </c>
      <c r="O482" s="155">
        <f>G482*1.187%</f>
        <v>0</v>
      </c>
      <c r="P482" s="38">
        <v>0</v>
      </c>
      <c r="Q482" s="38">
        <v>0</v>
      </c>
      <c r="R482" s="38">
        <f>G482*1%</f>
        <v>0</v>
      </c>
      <c r="S482" s="38">
        <f>H482*1%</f>
        <v>0</v>
      </c>
      <c r="T482" s="38">
        <f>N482+O482+P482+Q482+R482+S482</f>
        <v>0</v>
      </c>
      <c r="U482" s="36">
        <f>M482-T482</f>
        <v>0</v>
      </c>
      <c r="V482" s="46">
        <v>0</v>
      </c>
      <c r="W482" s="46">
        <f>U482-V482</f>
        <v>0</v>
      </c>
      <c r="X482" s="35"/>
    </row>
    <row r="483" spans="1:24" ht="65.25" hidden="1" customHeight="1" x14ac:dyDescent="0.5">
      <c r="A483" s="53"/>
      <c r="B483" s="160"/>
      <c r="C483" s="160"/>
      <c r="D483" s="160"/>
      <c r="E483" s="199"/>
      <c r="F483" s="48"/>
      <c r="G483" s="55"/>
      <c r="H483" s="47"/>
      <c r="I483" s="149"/>
      <c r="J483" s="149"/>
      <c r="K483" s="149"/>
      <c r="L483" s="149"/>
      <c r="M483" s="47"/>
      <c r="N483" s="44"/>
      <c r="O483" s="44"/>
      <c r="P483" s="44"/>
      <c r="Q483" s="44"/>
      <c r="R483" s="44"/>
      <c r="S483" s="44"/>
      <c r="T483" s="44"/>
      <c r="U483" s="47"/>
      <c r="V483" s="47"/>
      <c r="W483" s="47"/>
      <c r="X483" s="27"/>
    </row>
    <row r="484" spans="1:24" ht="65.25" customHeight="1" x14ac:dyDescent="0.5">
      <c r="A484" s="59" t="s">
        <v>147</v>
      </c>
      <c r="B484" s="42"/>
      <c r="C484" s="245">
        <v>1100</v>
      </c>
      <c r="D484" s="245">
        <v>1000</v>
      </c>
      <c r="E484" s="170"/>
      <c r="F484" s="40"/>
      <c r="G484" s="51">
        <f>E484*F484</f>
        <v>0</v>
      </c>
      <c r="H484" s="46">
        <v>0</v>
      </c>
      <c r="I484" s="157">
        <v>0</v>
      </c>
      <c r="J484" s="156"/>
      <c r="K484" s="156">
        <v>0</v>
      </c>
      <c r="L484" s="156"/>
      <c r="M484" s="46">
        <f>G484+H484+I484+J484+K484+L484</f>
        <v>0</v>
      </c>
      <c r="N484" s="155">
        <v>0</v>
      </c>
      <c r="O484" s="155">
        <f>G484*1.187%</f>
        <v>0</v>
      </c>
      <c r="P484" s="38"/>
      <c r="Q484" s="38">
        <v>0</v>
      </c>
      <c r="R484" s="176">
        <f>G484*1%</f>
        <v>0</v>
      </c>
      <c r="S484" s="38">
        <v>0</v>
      </c>
      <c r="T484" s="38">
        <f>N484+O484+P484+Q484+R484+S484</f>
        <v>0</v>
      </c>
      <c r="U484" s="36">
        <f>M484-T484</f>
        <v>0</v>
      </c>
      <c r="V484" s="46">
        <v>0</v>
      </c>
      <c r="W484" s="46">
        <f>U484-V484</f>
        <v>0</v>
      </c>
      <c r="X484" s="35"/>
    </row>
    <row r="485" spans="1:24" ht="65.25" customHeight="1" x14ac:dyDescent="0.5">
      <c r="A485" s="58"/>
      <c r="B485" s="50"/>
      <c r="C485" s="244"/>
      <c r="D485" s="244"/>
      <c r="E485" s="199"/>
      <c r="F485" s="48"/>
      <c r="G485" s="55"/>
      <c r="H485" s="47"/>
      <c r="I485" s="149"/>
      <c r="J485" s="149"/>
      <c r="K485" s="149"/>
      <c r="L485" s="149"/>
      <c r="M485" s="47"/>
      <c r="N485" s="44"/>
      <c r="O485" s="44"/>
      <c r="P485" s="44"/>
      <c r="Q485" s="44"/>
      <c r="R485" s="174"/>
      <c r="S485" s="44"/>
      <c r="T485" s="44"/>
      <c r="U485" s="47"/>
      <c r="V485" s="47"/>
      <c r="W485" s="47"/>
      <c r="X485" s="27"/>
    </row>
    <row r="486" spans="1:24" ht="65.25" customHeight="1" thickBot="1" x14ac:dyDescent="0.5">
      <c r="A486" s="243"/>
      <c r="B486" s="8"/>
      <c r="C486" s="8"/>
      <c r="D486" s="8"/>
      <c r="E486" s="12"/>
      <c r="F486" s="11"/>
      <c r="G486" s="10"/>
      <c r="H486" s="9"/>
      <c r="I486" s="242"/>
      <c r="J486" s="242"/>
      <c r="K486" s="242"/>
      <c r="L486" s="242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05" t="s">
        <v>54</v>
      </c>
      <c r="B487" s="89" t="s">
        <v>53</v>
      </c>
      <c r="C487" s="104" t="s">
        <v>52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102"/>
      <c r="N487" s="104" t="s">
        <v>51</v>
      </c>
      <c r="O487" s="103"/>
      <c r="P487" s="103"/>
      <c r="Q487" s="103"/>
      <c r="R487" s="103"/>
      <c r="S487" s="103"/>
      <c r="T487" s="102"/>
      <c r="U487" s="101"/>
      <c r="V487" s="100"/>
      <c r="W487" s="99"/>
      <c r="X487" s="66" t="s">
        <v>50</v>
      </c>
    </row>
    <row r="488" spans="1:24" s="8" customFormat="1" ht="65.25" customHeight="1" x14ac:dyDescent="0.45">
      <c r="A488" s="98"/>
      <c r="B488" s="97"/>
      <c r="C488" s="96" t="s">
        <v>49</v>
      </c>
      <c r="D488" s="96" t="s">
        <v>48</v>
      </c>
      <c r="E488" s="95" t="s">
        <v>26</v>
      </c>
      <c r="F488" s="94" t="s">
        <v>47</v>
      </c>
      <c r="G488" s="93" t="s">
        <v>46</v>
      </c>
      <c r="H488" s="92" t="s">
        <v>45</v>
      </c>
      <c r="I488" s="90" t="s">
        <v>44</v>
      </c>
      <c r="J488" s="91" t="s">
        <v>25</v>
      </c>
      <c r="K488" s="90" t="s">
        <v>43</v>
      </c>
      <c r="L488" s="90" t="s">
        <v>93</v>
      </c>
      <c r="M488" s="89" t="s">
        <v>35</v>
      </c>
      <c r="N488" s="86" t="s">
        <v>41</v>
      </c>
      <c r="O488" s="88" t="s">
        <v>40</v>
      </c>
      <c r="P488" s="87" t="s">
        <v>39</v>
      </c>
      <c r="Q488" s="86" t="s">
        <v>38</v>
      </c>
      <c r="R488" s="86" t="s">
        <v>37</v>
      </c>
      <c r="S488" s="86" t="s">
        <v>36</v>
      </c>
      <c r="T488" s="85" t="s">
        <v>35</v>
      </c>
      <c r="U488" s="83" t="s">
        <v>35</v>
      </c>
      <c r="V488" s="84" t="s">
        <v>34</v>
      </c>
      <c r="W488" s="83" t="s">
        <v>33</v>
      </c>
      <c r="X488" s="66"/>
    </row>
    <row r="489" spans="1:24" s="8" customFormat="1" ht="65.25" customHeight="1" thickBot="1" x14ac:dyDescent="0.5">
      <c r="A489" s="82" t="s">
        <v>32</v>
      </c>
      <c r="B489" s="73"/>
      <c r="C489" s="81"/>
      <c r="D489" s="81"/>
      <c r="E489" s="80" t="s">
        <v>31</v>
      </c>
      <c r="F489" s="79" t="s">
        <v>30</v>
      </c>
      <c r="G489" s="78"/>
      <c r="H489" s="77"/>
      <c r="I489" s="74" t="s">
        <v>29</v>
      </c>
      <c r="J489" s="76" t="s">
        <v>28</v>
      </c>
      <c r="K489" s="75" t="s">
        <v>92</v>
      </c>
      <c r="L489" s="74" t="s">
        <v>91</v>
      </c>
      <c r="M489" s="73"/>
      <c r="N489" s="189">
        <v>1</v>
      </c>
      <c r="O489" s="72"/>
      <c r="P489" s="71" t="s">
        <v>25</v>
      </c>
      <c r="Q489" s="70" t="s">
        <v>24</v>
      </c>
      <c r="R489" s="70" t="s">
        <v>23</v>
      </c>
      <c r="S489" s="70" t="s">
        <v>22</v>
      </c>
      <c r="T489" s="69"/>
      <c r="U489" s="67" t="s">
        <v>21</v>
      </c>
      <c r="V489" s="188" t="s">
        <v>90</v>
      </c>
      <c r="W489" s="67" t="s">
        <v>19</v>
      </c>
      <c r="X489" s="66"/>
    </row>
    <row r="490" spans="1:24" ht="65.25" hidden="1" customHeight="1" x14ac:dyDescent="0.5">
      <c r="A490" s="43"/>
      <c r="B490" s="160"/>
      <c r="C490" s="160">
        <v>1100</v>
      </c>
      <c r="D490" s="160">
        <v>1000</v>
      </c>
      <c r="E490" s="49"/>
      <c r="F490" s="241"/>
      <c r="G490" s="39">
        <f>E490*F490</f>
        <v>0</v>
      </c>
      <c r="H490" s="46">
        <v>0</v>
      </c>
      <c r="I490" s="157">
        <v>0</v>
      </c>
      <c r="J490" s="240">
        <v>0</v>
      </c>
      <c r="K490" s="240">
        <v>0</v>
      </c>
      <c r="L490" s="240"/>
      <c r="M490" s="46">
        <f>G490+H490+I490+J490+K490+L490</f>
        <v>0</v>
      </c>
      <c r="N490" s="46">
        <v>0</v>
      </c>
      <c r="O490" s="46">
        <v>0</v>
      </c>
      <c r="P490" s="37">
        <v>0</v>
      </c>
      <c r="Q490" s="36">
        <v>0</v>
      </c>
      <c r="R490" s="239">
        <f>G490*1%</f>
        <v>0</v>
      </c>
      <c r="S490" s="37">
        <f>H490*1%</f>
        <v>0</v>
      </c>
      <c r="T490" s="46">
        <f>N490+O490+P490+Q490+R490+S490</f>
        <v>0</v>
      </c>
      <c r="U490" s="46">
        <f>M490-T490</f>
        <v>0</v>
      </c>
      <c r="V490" s="46">
        <v>0</v>
      </c>
      <c r="W490" s="46">
        <f>U490-V490</f>
        <v>0</v>
      </c>
      <c r="X490" s="154"/>
    </row>
    <row r="491" spans="1:24" ht="65.25" hidden="1" customHeight="1" thickBot="1" x14ac:dyDescent="0.55000000000000004">
      <c r="A491" s="153"/>
      <c r="B491" s="50"/>
      <c r="C491" s="50"/>
      <c r="D491" s="50"/>
      <c r="E491" s="57"/>
      <c r="F491" s="48"/>
      <c r="G491" s="55"/>
      <c r="H491" s="47"/>
      <c r="I491" s="149"/>
      <c r="J491" s="149"/>
      <c r="K491" s="149"/>
      <c r="L491" s="149"/>
      <c r="M491" s="47"/>
      <c r="N491" s="47"/>
      <c r="O491" s="47"/>
      <c r="P491" s="47"/>
      <c r="Q491" s="47"/>
      <c r="R491" s="238"/>
      <c r="S491" s="46"/>
      <c r="T491" s="47"/>
      <c r="U491" s="47"/>
      <c r="V491" s="47"/>
      <c r="W491" s="47"/>
      <c r="X491" s="27"/>
    </row>
    <row r="492" spans="1:24" ht="65.25" customHeight="1" x14ac:dyDescent="0.5">
      <c r="A492" s="43" t="s">
        <v>146</v>
      </c>
      <c r="B492" s="42"/>
      <c r="C492" s="42">
        <v>1100</v>
      </c>
      <c r="D492" s="42">
        <v>1000</v>
      </c>
      <c r="E492" s="172">
        <v>191.13</v>
      </c>
      <c r="F492" s="40">
        <v>15</v>
      </c>
      <c r="G492" s="39">
        <f>E492*F492</f>
        <v>2866.95</v>
      </c>
      <c r="H492" s="36">
        <v>0</v>
      </c>
      <c r="I492" s="157">
        <v>0</v>
      </c>
      <c r="J492" s="156">
        <v>0</v>
      </c>
      <c r="K492" s="156">
        <v>0</v>
      </c>
      <c r="L492" s="156"/>
      <c r="M492" s="46">
        <f>G492+H492+I492+J492+K492+L492</f>
        <v>2866.95</v>
      </c>
      <c r="N492" s="155">
        <v>62.46</v>
      </c>
      <c r="O492" s="38">
        <f>G492*1.1875%</f>
        <v>34.045031250000001</v>
      </c>
      <c r="P492" s="38">
        <v>0</v>
      </c>
      <c r="Q492" s="38">
        <v>0</v>
      </c>
      <c r="R492" s="176">
        <f>G492*1%</f>
        <v>28.669499999999999</v>
      </c>
      <c r="S492" s="38">
        <f>H492*1%</f>
        <v>0</v>
      </c>
      <c r="T492" s="155">
        <f>N492+O492+P492+Q492+R492+S492</f>
        <v>125.17453125</v>
      </c>
      <c r="U492" s="46">
        <f>M492-T492</f>
        <v>2741.7754687499996</v>
      </c>
      <c r="V492" s="46">
        <v>0</v>
      </c>
      <c r="W492" s="46">
        <f>U492-V492</f>
        <v>2741.7754687499996</v>
      </c>
      <c r="X492" s="35"/>
    </row>
    <row r="493" spans="1:24" ht="65.25" customHeight="1" thickBot="1" x14ac:dyDescent="0.55000000000000004">
      <c r="A493" s="220" t="s">
        <v>145</v>
      </c>
      <c r="B493" s="50"/>
      <c r="C493" s="160"/>
      <c r="D493" s="160"/>
      <c r="E493" s="199"/>
      <c r="F493" s="48"/>
      <c r="G493" s="55"/>
      <c r="H493" s="47"/>
      <c r="I493" s="149"/>
      <c r="J493" s="149"/>
      <c r="K493" s="149"/>
      <c r="L493" s="149"/>
      <c r="M493" s="47"/>
      <c r="N493" s="44"/>
      <c r="O493" s="44"/>
      <c r="P493" s="44"/>
      <c r="Q493" s="44"/>
      <c r="R493" s="174"/>
      <c r="S493" s="44"/>
      <c r="T493" s="44"/>
      <c r="U493" s="47"/>
      <c r="V493" s="47"/>
      <c r="W493" s="47"/>
      <c r="X493" s="27"/>
    </row>
    <row r="494" spans="1:24" ht="65.25" customHeight="1" x14ac:dyDescent="0.5">
      <c r="A494" s="59" t="s">
        <v>144</v>
      </c>
      <c r="B494" s="42"/>
      <c r="C494" s="42">
        <v>1100</v>
      </c>
      <c r="D494" s="42">
        <v>1000</v>
      </c>
      <c r="E494" s="172">
        <v>183.6</v>
      </c>
      <c r="F494" s="40">
        <v>15</v>
      </c>
      <c r="G494" s="39">
        <f>E494*F494</f>
        <v>2754</v>
      </c>
      <c r="H494" s="36">
        <v>0</v>
      </c>
      <c r="I494" s="157">
        <v>0</v>
      </c>
      <c r="J494" s="156">
        <v>0</v>
      </c>
      <c r="K494" s="156">
        <v>0</v>
      </c>
      <c r="L494" s="156">
        <v>0</v>
      </c>
      <c r="M494" s="46">
        <f>G494+H494+I494+J494+K494+L494</f>
        <v>2754</v>
      </c>
      <c r="N494" s="155">
        <v>50.17</v>
      </c>
      <c r="O494" s="155"/>
      <c r="P494" s="38">
        <v>0</v>
      </c>
      <c r="Q494" s="38">
        <v>0</v>
      </c>
      <c r="R494" s="38">
        <v>0</v>
      </c>
      <c r="S494" s="38">
        <f>H494*1%</f>
        <v>0</v>
      </c>
      <c r="T494" s="155">
        <f>N494+O494+P494+Q494+R494+S494</f>
        <v>50.17</v>
      </c>
      <c r="U494" s="46">
        <f>M494-T494</f>
        <v>2703.83</v>
      </c>
      <c r="V494" s="36">
        <v>57.34</v>
      </c>
      <c r="W494" s="46">
        <f>U494-V494</f>
        <v>2646.49</v>
      </c>
      <c r="X494" s="35"/>
    </row>
    <row r="495" spans="1:24" ht="65.25" customHeight="1" x14ac:dyDescent="0.5">
      <c r="A495" s="221" t="s">
        <v>143</v>
      </c>
      <c r="B495" s="50"/>
      <c r="C495" s="160"/>
      <c r="D495" s="160"/>
      <c r="E495" s="199"/>
      <c r="F495" s="48"/>
      <c r="G495" s="55"/>
      <c r="H495" s="47"/>
      <c r="I495" s="149"/>
      <c r="J495" s="149"/>
      <c r="K495" s="149"/>
      <c r="L495" s="149"/>
      <c r="M495" s="47"/>
      <c r="N495" s="44"/>
      <c r="O495" s="44"/>
      <c r="P495" s="44"/>
      <c r="Q495" s="44"/>
      <c r="R495" s="44"/>
      <c r="S495" s="44"/>
      <c r="T495" s="44"/>
      <c r="U495" s="47"/>
      <c r="V495" s="47"/>
      <c r="W495" s="47"/>
      <c r="X495" s="27"/>
    </row>
    <row r="496" spans="1:24" ht="65.25" customHeight="1" x14ac:dyDescent="0.5">
      <c r="A496" s="169" t="s">
        <v>69</v>
      </c>
      <c r="B496" s="143"/>
      <c r="C496" s="143"/>
      <c r="D496" s="143"/>
      <c r="E496" s="237"/>
      <c r="F496" s="236"/>
      <c r="G496" s="144">
        <f>G494+G492+G490+G484+G482+G480+G478+G476+G474</f>
        <v>10107.450000000001</v>
      </c>
      <c r="H496" s="144">
        <f>H494+H490+H484+H482+H480+H478+H476+H474</f>
        <v>0</v>
      </c>
      <c r="I496" s="144">
        <f>I494+I492+I490+I484+I482+I480+I478+I476+I474</f>
        <v>0</v>
      </c>
      <c r="J496" s="144">
        <f>J494+J492+J490+J484+J482+J480+J478+J476+J474</f>
        <v>0</v>
      </c>
      <c r="K496" s="144">
        <f>K494+K490+K484+K482+K480+K478+K476+K474</f>
        <v>0</v>
      </c>
      <c r="L496" s="144">
        <f>L494+L492+L490+L484+L482+L480+L478+L476+L474</f>
        <v>69.05</v>
      </c>
      <c r="M496" s="144">
        <f>M494+M492+M490+M484+M482+M480+M478+M476+M474</f>
        <v>10176.5</v>
      </c>
      <c r="N496" s="145">
        <f>N494+N492+N490+N484+N482+N480+N478+N476+N474</f>
        <v>112.63</v>
      </c>
      <c r="O496" s="145">
        <f>O494+O492+O490+O484+O482+O480+O478+O476+O474</f>
        <v>34.045031250000001</v>
      </c>
      <c r="P496" s="145">
        <f>P494+P492+P490+P484+P482+P480+P478+P476+P474</f>
        <v>0</v>
      </c>
      <c r="Q496" s="145">
        <f>Q494+Q492+Q490+Q484+Q482+Q480+Q478+Q476+Q474</f>
        <v>0</v>
      </c>
      <c r="R496" s="145">
        <f>R494+R492+R490+R484+R482+R480+R478+R476+R474</f>
        <v>52.753500000000003</v>
      </c>
      <c r="S496" s="145">
        <f>S494+S492+S490+S484+S482+S480+S478+S476+S474</f>
        <v>0</v>
      </c>
      <c r="T496" s="145">
        <f>T494+T492+T490+T484+T482+T480+T478+T476+T474</f>
        <v>199.42853124999999</v>
      </c>
      <c r="U496" s="144">
        <f>U494+U492+U490+U484+U482+U480+U478+U476+U474</f>
        <v>9977.0714687500003</v>
      </c>
      <c r="V496" s="144">
        <f>V494+V492+V490+V484+V482+V480+V478+V476+V474</f>
        <v>57.34</v>
      </c>
      <c r="W496" s="144">
        <f>W494+W492+W490+W484+W482+W480+W478+W476+W474</f>
        <v>9919.7314687500002</v>
      </c>
      <c r="X496" s="235" t="s">
        <v>142</v>
      </c>
    </row>
    <row r="497" spans="1:24" ht="65.25" customHeight="1" thickBot="1" x14ac:dyDescent="0.55000000000000004">
      <c r="A497" s="65"/>
      <c r="B497" s="60"/>
      <c r="C497" s="60"/>
      <c r="D497" s="60"/>
      <c r="E497" s="234"/>
      <c r="F497" s="63"/>
      <c r="G497" s="62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0"/>
    </row>
    <row r="498" spans="1:24" s="8" customFormat="1" ht="65.25" customHeight="1" thickBot="1" x14ac:dyDescent="0.55000000000000004">
      <c r="A498" s="105" t="s">
        <v>54</v>
      </c>
      <c r="B498" s="89" t="s">
        <v>53</v>
      </c>
      <c r="C498" s="104" t="s">
        <v>52</v>
      </c>
      <c r="D498" s="103"/>
      <c r="E498" s="103"/>
      <c r="F498" s="103"/>
      <c r="G498" s="103"/>
      <c r="H498" s="103"/>
      <c r="I498" s="103"/>
      <c r="J498" s="103"/>
      <c r="K498" s="103"/>
      <c r="L498" s="103"/>
      <c r="M498" s="102"/>
      <c r="N498" s="104" t="s">
        <v>51</v>
      </c>
      <c r="O498" s="103"/>
      <c r="P498" s="103"/>
      <c r="Q498" s="103"/>
      <c r="R498" s="103"/>
      <c r="S498" s="103"/>
      <c r="T498" s="102"/>
      <c r="U498" s="101"/>
      <c r="V498" s="100"/>
      <c r="W498" s="99"/>
      <c r="X498" s="66" t="s">
        <v>50</v>
      </c>
    </row>
    <row r="499" spans="1:24" s="8" customFormat="1" ht="65.25" customHeight="1" x14ac:dyDescent="0.45">
      <c r="A499" s="98"/>
      <c r="B499" s="97"/>
      <c r="C499" s="96" t="s">
        <v>49</v>
      </c>
      <c r="D499" s="96" t="s">
        <v>48</v>
      </c>
      <c r="E499" s="95" t="s">
        <v>26</v>
      </c>
      <c r="F499" s="94" t="s">
        <v>47</v>
      </c>
      <c r="G499" s="93" t="s">
        <v>46</v>
      </c>
      <c r="H499" s="92" t="s">
        <v>45</v>
      </c>
      <c r="I499" s="90" t="s">
        <v>44</v>
      </c>
      <c r="J499" s="91" t="s">
        <v>25</v>
      </c>
      <c r="K499" s="90" t="s">
        <v>43</v>
      </c>
      <c r="L499" s="90" t="s">
        <v>93</v>
      </c>
      <c r="M499" s="89" t="s">
        <v>35</v>
      </c>
      <c r="N499" s="86" t="s">
        <v>41</v>
      </c>
      <c r="O499" s="88" t="s">
        <v>40</v>
      </c>
      <c r="P499" s="87" t="s">
        <v>39</v>
      </c>
      <c r="Q499" s="86" t="s">
        <v>38</v>
      </c>
      <c r="R499" s="86" t="s">
        <v>37</v>
      </c>
      <c r="S499" s="86" t="s">
        <v>36</v>
      </c>
      <c r="T499" s="85" t="s">
        <v>35</v>
      </c>
      <c r="U499" s="83" t="s">
        <v>35</v>
      </c>
      <c r="V499" s="84" t="s">
        <v>34</v>
      </c>
      <c r="W499" s="83" t="s">
        <v>33</v>
      </c>
      <c r="X499" s="66"/>
    </row>
    <row r="500" spans="1:24" s="8" customFormat="1" ht="65.25" customHeight="1" thickBot="1" x14ac:dyDescent="0.5">
      <c r="A500" s="82" t="s">
        <v>32</v>
      </c>
      <c r="B500" s="73"/>
      <c r="C500" s="81"/>
      <c r="D500" s="81"/>
      <c r="E500" s="80" t="s">
        <v>31</v>
      </c>
      <c r="F500" s="79" t="s">
        <v>30</v>
      </c>
      <c r="G500" s="78"/>
      <c r="H500" s="77"/>
      <c r="I500" s="74" t="s">
        <v>29</v>
      </c>
      <c r="J500" s="76" t="s">
        <v>28</v>
      </c>
      <c r="K500" s="75" t="s">
        <v>92</v>
      </c>
      <c r="L500" s="74" t="s">
        <v>91</v>
      </c>
      <c r="M500" s="73"/>
      <c r="N500" s="189">
        <v>1</v>
      </c>
      <c r="O500" s="72"/>
      <c r="P500" s="71" t="s">
        <v>25</v>
      </c>
      <c r="Q500" s="70" t="s">
        <v>24</v>
      </c>
      <c r="R500" s="70" t="s">
        <v>23</v>
      </c>
      <c r="S500" s="70" t="s">
        <v>22</v>
      </c>
      <c r="T500" s="69"/>
      <c r="U500" s="67" t="s">
        <v>21</v>
      </c>
      <c r="V500" s="188" t="s">
        <v>90</v>
      </c>
      <c r="W500" s="67" t="s">
        <v>19</v>
      </c>
      <c r="X500" s="66"/>
    </row>
    <row r="501" spans="1:24" ht="65.25" customHeight="1" x14ac:dyDescent="0.5">
      <c r="A501" s="65" t="s">
        <v>141</v>
      </c>
      <c r="B501" s="233"/>
      <c r="C501" s="165"/>
      <c r="D501" s="165"/>
      <c r="E501" s="64"/>
      <c r="F501" s="63"/>
      <c r="G501" s="62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0"/>
    </row>
    <row r="502" spans="1:24" ht="65.25" customHeight="1" x14ac:dyDescent="0.5">
      <c r="A502" s="162" t="s">
        <v>140</v>
      </c>
      <c r="B502" s="160"/>
      <c r="C502" s="160">
        <v>1100</v>
      </c>
      <c r="D502" s="160">
        <v>1000</v>
      </c>
      <c r="E502" s="170">
        <v>334.64</v>
      </c>
      <c r="F502" s="40">
        <v>15</v>
      </c>
      <c r="G502" s="51">
        <f>E502*F502</f>
        <v>5019.5999999999995</v>
      </c>
      <c r="H502" s="46">
        <v>0</v>
      </c>
      <c r="I502" s="157">
        <v>0</v>
      </c>
      <c r="J502" s="156">
        <v>0</v>
      </c>
      <c r="K502" s="156">
        <v>0</v>
      </c>
      <c r="L502" s="156">
        <v>0</v>
      </c>
      <c r="M502" s="46">
        <f>G502+H502+I502+J502+K502+L502</f>
        <v>5019.5999999999995</v>
      </c>
      <c r="N502" s="155">
        <v>527.02</v>
      </c>
      <c r="O502" s="38">
        <v>0</v>
      </c>
      <c r="P502" s="38">
        <v>0</v>
      </c>
      <c r="Q502" s="38">
        <v>0</v>
      </c>
      <c r="R502" s="176">
        <v>0</v>
      </c>
      <c r="S502" s="38">
        <v>0</v>
      </c>
      <c r="T502" s="38">
        <f>N502+O502+P502+Q502+R502+S502</f>
        <v>527.02</v>
      </c>
      <c r="U502" s="36">
        <f>M502-T502</f>
        <v>4492.58</v>
      </c>
      <c r="V502" s="36">
        <v>0</v>
      </c>
      <c r="W502" s="46">
        <f>U502-V502</f>
        <v>4492.58</v>
      </c>
      <c r="X502" s="154"/>
    </row>
    <row r="503" spans="1:24" ht="65.25" customHeight="1" x14ac:dyDescent="0.5">
      <c r="A503" s="58" t="s">
        <v>139</v>
      </c>
      <c r="B503" s="50"/>
      <c r="C503" s="50"/>
      <c r="D503" s="50"/>
      <c r="E503" s="199"/>
      <c r="F503" s="48"/>
      <c r="G503" s="55"/>
      <c r="H503" s="47"/>
      <c r="I503" s="149"/>
      <c r="J503" s="149"/>
      <c r="K503" s="149"/>
      <c r="L503" s="149"/>
      <c r="M503" s="47"/>
      <c r="N503" s="44"/>
      <c r="O503" s="44"/>
      <c r="P503" s="44"/>
      <c r="Q503" s="44"/>
      <c r="R503" s="174"/>
      <c r="S503" s="44"/>
      <c r="T503" s="44"/>
      <c r="U503" s="47"/>
      <c r="V503" s="47"/>
      <c r="W503" s="47"/>
      <c r="X503" s="27"/>
    </row>
    <row r="504" spans="1:24" ht="65.25" customHeight="1" x14ac:dyDescent="0.5">
      <c r="A504" s="59" t="s">
        <v>138</v>
      </c>
      <c r="B504" s="42"/>
      <c r="C504" s="42">
        <v>1100</v>
      </c>
      <c r="D504" s="42">
        <v>1000</v>
      </c>
      <c r="E504" s="170">
        <v>256.20999999999998</v>
      </c>
      <c r="F504" s="40">
        <v>15</v>
      </c>
      <c r="G504" s="51">
        <f>E504*F504</f>
        <v>3843.1499999999996</v>
      </c>
      <c r="H504" s="46">
        <v>0</v>
      </c>
      <c r="I504" s="157">
        <v>0</v>
      </c>
      <c r="J504" s="156">
        <v>0</v>
      </c>
      <c r="K504" s="156">
        <v>0</v>
      </c>
      <c r="L504" s="156">
        <v>0</v>
      </c>
      <c r="M504" s="46">
        <f>G504+H504+I504+J504+K504+L504</f>
        <v>3843.1499999999996</v>
      </c>
      <c r="N504" s="155">
        <v>323.99</v>
      </c>
      <c r="O504" s="38">
        <f>G504*1.1875%</f>
        <v>45.637406249999998</v>
      </c>
      <c r="P504" s="38">
        <v>0</v>
      </c>
      <c r="Q504" s="38">
        <v>0</v>
      </c>
      <c r="R504" s="176">
        <f>G504*1%</f>
        <v>38.4315</v>
      </c>
      <c r="S504" s="38">
        <f>H504*1%</f>
        <v>0</v>
      </c>
      <c r="T504" s="38">
        <f>N504+O504+P504+Q504+R504+S504</f>
        <v>408.05890625000006</v>
      </c>
      <c r="U504" s="36">
        <f>M504-T504</f>
        <v>3435.0910937499993</v>
      </c>
      <c r="V504" s="46">
        <v>0</v>
      </c>
      <c r="W504" s="46">
        <f>U504-V504</f>
        <v>3435.0910937499993</v>
      </c>
      <c r="X504" s="35"/>
    </row>
    <row r="505" spans="1:24" ht="65.25" customHeight="1" x14ac:dyDescent="0.5">
      <c r="A505" s="187" t="s">
        <v>137</v>
      </c>
      <c r="B505" s="160"/>
      <c r="C505" s="160"/>
      <c r="D505" s="160"/>
      <c r="E505" s="199"/>
      <c r="F505" s="48"/>
      <c r="G505" s="55"/>
      <c r="H505" s="47"/>
      <c r="I505" s="149"/>
      <c r="J505" s="149"/>
      <c r="K505" s="149"/>
      <c r="L505" s="149"/>
      <c r="M505" s="47"/>
      <c r="N505" s="44"/>
      <c r="O505" s="44"/>
      <c r="P505" s="44"/>
      <c r="Q505" s="44"/>
      <c r="R505" s="174"/>
      <c r="S505" s="44"/>
      <c r="T505" s="44"/>
      <c r="U505" s="47"/>
      <c r="V505" s="47"/>
      <c r="W505" s="47"/>
      <c r="X505" s="154"/>
    </row>
    <row r="506" spans="1:24" ht="65.25" customHeight="1" x14ac:dyDescent="0.5">
      <c r="A506" s="169"/>
      <c r="B506" s="148" t="s">
        <v>70</v>
      </c>
      <c r="C506" s="143"/>
      <c r="D506" s="143"/>
      <c r="E506" s="168"/>
      <c r="F506" s="146"/>
      <c r="G506" s="144">
        <f>SUM(G502:G505)</f>
        <v>8862.75</v>
      </c>
      <c r="H506" s="144">
        <f>SUM(H502:H505)</f>
        <v>0</v>
      </c>
      <c r="I506" s="144">
        <f>SUM(I502:I505)</f>
        <v>0</v>
      </c>
      <c r="J506" s="144">
        <f>SUM(J502:J505)</f>
        <v>0</v>
      </c>
      <c r="K506" s="144">
        <f>SUM(K502:K505)</f>
        <v>0</v>
      </c>
      <c r="L506" s="144">
        <f>SUM(L502:L505)</f>
        <v>0</v>
      </c>
      <c r="M506" s="144">
        <f>SUM(M502:M505)</f>
        <v>8862.75</v>
      </c>
      <c r="N506" s="145">
        <f>SUM(N502:N505)</f>
        <v>851.01</v>
      </c>
      <c r="O506" s="145">
        <f>SUM(O502:O505)</f>
        <v>45.637406249999998</v>
      </c>
      <c r="P506" s="145">
        <f>SUM(P502:P505)</f>
        <v>0</v>
      </c>
      <c r="Q506" s="145">
        <f>SUM(Q502:Q505)</f>
        <v>0</v>
      </c>
      <c r="R506" s="145">
        <f>SUM(R502:R505)</f>
        <v>38.4315</v>
      </c>
      <c r="S506" s="145">
        <f>SUM(S502:S505)</f>
        <v>0</v>
      </c>
      <c r="T506" s="145">
        <f>SUM(T502:T505)</f>
        <v>935.07890625000005</v>
      </c>
      <c r="U506" s="144">
        <f>SUM(U502:U505)</f>
        <v>7927.6710937499993</v>
      </c>
      <c r="V506" s="144">
        <f>SUM(V502:V505)</f>
        <v>0</v>
      </c>
      <c r="W506" s="144">
        <f>SUM(W502:W505)</f>
        <v>7927.6710937499993</v>
      </c>
      <c r="X506" s="143"/>
    </row>
    <row r="507" spans="1:24" ht="65.25" customHeight="1" x14ac:dyDescent="0.45">
      <c r="A507" s="65" t="s">
        <v>136</v>
      </c>
      <c r="B507" s="141"/>
      <c r="C507" s="8"/>
      <c r="D507" s="8"/>
      <c r="E507" s="107"/>
      <c r="F507" s="11"/>
      <c r="G507" s="10"/>
      <c r="H507" s="9"/>
      <c r="I507" s="9"/>
      <c r="J507" s="9"/>
      <c r="K507" s="9"/>
      <c r="L507" s="9"/>
      <c r="M507" s="9"/>
      <c r="N507" s="142"/>
      <c r="O507" s="142"/>
      <c r="P507" s="142"/>
      <c r="Q507" s="142"/>
      <c r="R507" s="142"/>
      <c r="S507" s="142"/>
      <c r="T507" s="142"/>
      <c r="U507" s="9"/>
      <c r="V507" s="9"/>
      <c r="W507" s="9"/>
      <c r="X507" s="8"/>
    </row>
    <row r="508" spans="1:24" ht="65.25" customHeight="1" x14ac:dyDescent="0.5">
      <c r="A508" s="232" t="s">
        <v>135</v>
      </c>
      <c r="B508" s="173"/>
      <c r="C508" s="173">
        <v>1100</v>
      </c>
      <c r="D508" s="173">
        <v>1000</v>
      </c>
      <c r="E508" s="172">
        <v>202.04</v>
      </c>
      <c r="F508" s="218">
        <v>15</v>
      </c>
      <c r="G508" s="41">
        <f>E508*F508</f>
        <v>3030.6</v>
      </c>
      <c r="H508" s="36">
        <v>0</v>
      </c>
      <c r="I508" s="156">
        <v>0</v>
      </c>
      <c r="J508" s="156">
        <v>0</v>
      </c>
      <c r="K508" s="156">
        <v>0</v>
      </c>
      <c r="L508" s="156">
        <v>0</v>
      </c>
      <c r="M508" s="36">
        <f>G508+H508+I508+J508+K508+L508</f>
        <v>3030.6</v>
      </c>
      <c r="N508" s="38">
        <v>80.27</v>
      </c>
      <c r="O508" s="38">
        <f>G508*1.1875%</f>
        <v>35.988374999999998</v>
      </c>
      <c r="P508" s="38">
        <v>0</v>
      </c>
      <c r="Q508" s="38">
        <v>0</v>
      </c>
      <c r="R508" s="176">
        <f>G508*1%</f>
        <v>30.306000000000001</v>
      </c>
      <c r="S508" s="38">
        <f>H508*1%</f>
        <v>0</v>
      </c>
      <c r="T508" s="38">
        <f>N508+O508+P508+Q508+R508+S508</f>
        <v>146.56437500000001</v>
      </c>
      <c r="U508" s="36">
        <f>M508-T508</f>
        <v>2884.035625</v>
      </c>
      <c r="V508" s="36">
        <v>0</v>
      </c>
      <c r="W508" s="36">
        <f>U508-V508</f>
        <v>2884.035625</v>
      </c>
      <c r="X508" s="35"/>
    </row>
    <row r="509" spans="1:24" ht="65.25" customHeight="1" x14ac:dyDescent="0.5">
      <c r="A509" s="153" t="s">
        <v>134</v>
      </c>
      <c r="B509" s="152"/>
      <c r="C509" s="152"/>
      <c r="D509" s="152"/>
      <c r="E509" s="199"/>
      <c r="F509" s="212"/>
      <c r="G509" s="57"/>
      <c r="H509" s="47"/>
      <c r="I509" s="149"/>
      <c r="J509" s="149"/>
      <c r="K509" s="149"/>
      <c r="L509" s="149"/>
      <c r="M509" s="47"/>
      <c r="N509" s="44"/>
      <c r="O509" s="44"/>
      <c r="P509" s="44"/>
      <c r="Q509" s="44"/>
      <c r="R509" s="174"/>
      <c r="S509" s="44"/>
      <c r="T509" s="44"/>
      <c r="U509" s="47"/>
      <c r="V509" s="47"/>
      <c r="W509" s="47"/>
      <c r="X509" s="27"/>
    </row>
    <row r="510" spans="1:24" ht="65.25" hidden="1" customHeight="1" x14ac:dyDescent="0.5">
      <c r="A510" s="232" t="s">
        <v>133</v>
      </c>
      <c r="B510" s="161"/>
      <c r="C510" s="161">
        <v>1100</v>
      </c>
      <c r="D510" s="161">
        <v>1000</v>
      </c>
      <c r="E510" s="170"/>
      <c r="F510" s="218"/>
      <c r="G510" s="41">
        <f>E510*F510</f>
        <v>0</v>
      </c>
      <c r="H510" s="46">
        <v>0</v>
      </c>
      <c r="I510" s="157">
        <v>0</v>
      </c>
      <c r="J510" s="157">
        <v>0</v>
      </c>
      <c r="K510" s="157">
        <v>0</v>
      </c>
      <c r="L510" s="157"/>
      <c r="M510" s="36">
        <f>G510+H510+I510+J510+K510+L510</f>
        <v>0</v>
      </c>
      <c r="N510" s="155">
        <v>0</v>
      </c>
      <c r="O510" s="155">
        <v>0</v>
      </c>
      <c r="P510" s="38">
        <v>0</v>
      </c>
      <c r="Q510" s="38">
        <v>0</v>
      </c>
      <c r="R510" s="38">
        <v>0</v>
      </c>
      <c r="S510" s="38">
        <f>H510*1%</f>
        <v>0</v>
      </c>
      <c r="T510" s="38">
        <f>N510+O510+P510+Q510+R510+S510</f>
        <v>0</v>
      </c>
      <c r="U510" s="36">
        <f>M510-T510</f>
        <v>0</v>
      </c>
      <c r="V510" s="46">
        <v>0</v>
      </c>
      <c r="W510" s="46">
        <f>U510-V510</f>
        <v>0</v>
      </c>
      <c r="X510" s="35"/>
    </row>
    <row r="511" spans="1:24" ht="65.25" hidden="1" customHeight="1" x14ac:dyDescent="0.5">
      <c r="A511" s="153"/>
      <c r="B511" s="152"/>
      <c r="C511" s="152"/>
      <c r="D511" s="152"/>
      <c r="E511" s="199"/>
      <c r="F511" s="212"/>
      <c r="G511" s="57"/>
      <c r="H511" s="47"/>
      <c r="I511" s="149"/>
      <c r="J511" s="149"/>
      <c r="K511" s="149"/>
      <c r="L511" s="149"/>
      <c r="M511" s="47"/>
      <c r="N511" s="44"/>
      <c r="O511" s="44"/>
      <c r="P511" s="44"/>
      <c r="Q511" s="44"/>
      <c r="R511" s="44"/>
      <c r="S511" s="44"/>
      <c r="T511" s="44"/>
      <c r="U511" s="47"/>
      <c r="V511" s="47"/>
      <c r="W511" s="47"/>
      <c r="X511" s="27"/>
    </row>
    <row r="512" spans="1:24" ht="65.25" customHeight="1" x14ac:dyDescent="0.5">
      <c r="A512" s="232" t="s">
        <v>133</v>
      </c>
      <c r="B512" s="161"/>
      <c r="C512" s="173">
        <v>1100</v>
      </c>
      <c r="D512" s="173">
        <v>1000</v>
      </c>
      <c r="E512" s="170">
        <v>0</v>
      </c>
      <c r="F512" s="218">
        <v>0</v>
      </c>
      <c r="G512" s="41">
        <f>E512*F512</f>
        <v>0</v>
      </c>
      <c r="H512" s="46">
        <v>0</v>
      </c>
      <c r="I512" s="157"/>
      <c r="J512" s="157">
        <v>0</v>
      </c>
      <c r="K512" s="157">
        <v>0</v>
      </c>
      <c r="L512" s="157">
        <v>0</v>
      </c>
      <c r="M512" s="36">
        <f>G512+H512+I512+J512+K512+L512</f>
        <v>0</v>
      </c>
      <c r="N512" s="155">
        <v>0</v>
      </c>
      <c r="O512" s="38">
        <v>0</v>
      </c>
      <c r="P512" s="38"/>
      <c r="Q512" s="38">
        <v>0</v>
      </c>
      <c r="R512" s="38">
        <v>0</v>
      </c>
      <c r="S512" s="38">
        <f>H512*1%</f>
        <v>0</v>
      </c>
      <c r="T512" s="38">
        <f>N512+O512+P512+Q512+R512+S512</f>
        <v>0</v>
      </c>
      <c r="U512" s="36">
        <f>M512-T512</f>
        <v>0</v>
      </c>
      <c r="V512" s="36">
        <v>0</v>
      </c>
      <c r="W512" s="46">
        <f>U512-V512</f>
        <v>0</v>
      </c>
      <c r="X512" s="35"/>
    </row>
    <row r="513" spans="1:26" ht="65.25" customHeight="1" x14ac:dyDescent="0.5">
      <c r="A513" s="58"/>
      <c r="B513" s="152"/>
      <c r="C513" s="152"/>
      <c r="D513" s="152"/>
      <c r="E513" s="199"/>
      <c r="F513" s="212"/>
      <c r="G513" s="57"/>
      <c r="H513" s="47"/>
      <c r="I513" s="149"/>
      <c r="J513" s="149"/>
      <c r="K513" s="149"/>
      <c r="L513" s="149"/>
      <c r="M513" s="47"/>
      <c r="N513" s="44"/>
      <c r="O513" s="44"/>
      <c r="P513" s="44"/>
      <c r="Q513" s="44"/>
      <c r="R513" s="44"/>
      <c r="S513" s="44"/>
      <c r="T513" s="44"/>
      <c r="U513" s="47"/>
      <c r="V513" s="47"/>
      <c r="W513" s="47"/>
      <c r="X513" s="27"/>
    </row>
    <row r="514" spans="1:26" ht="65.25" hidden="1" customHeight="1" x14ac:dyDescent="0.5">
      <c r="A514" s="43" t="s">
        <v>119</v>
      </c>
      <c r="B514" s="42"/>
      <c r="C514" s="161">
        <v>1100</v>
      </c>
      <c r="D514" s="161">
        <v>1000</v>
      </c>
      <c r="E514" s="170"/>
      <c r="F514" s="218"/>
      <c r="G514" s="41">
        <f>E514*F514</f>
        <v>0</v>
      </c>
      <c r="H514" s="46">
        <v>0</v>
      </c>
      <c r="I514" s="157"/>
      <c r="J514" s="157">
        <v>0</v>
      </c>
      <c r="K514" s="157">
        <v>0</v>
      </c>
      <c r="L514" s="157"/>
      <c r="M514" s="36">
        <f>G514+H514+I514+J514+K514+L514</f>
        <v>0</v>
      </c>
      <c r="N514" s="155"/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f>N514+O514+P514+Q514+R514+S514</f>
        <v>0</v>
      </c>
      <c r="U514" s="36">
        <f>M514-T514</f>
        <v>0</v>
      </c>
      <c r="V514" s="46">
        <v>0</v>
      </c>
      <c r="W514" s="46">
        <f>U514-V514</f>
        <v>0</v>
      </c>
      <c r="X514" s="35"/>
    </row>
    <row r="515" spans="1:26" ht="65.25" hidden="1" customHeight="1" x14ac:dyDescent="0.5">
      <c r="A515" s="153"/>
      <c r="B515" s="50"/>
      <c r="C515" s="152"/>
      <c r="D515" s="152"/>
      <c r="E515" s="199"/>
      <c r="F515" s="212"/>
      <c r="G515" s="57"/>
      <c r="H515" s="47"/>
      <c r="I515" s="149"/>
      <c r="J515" s="149"/>
      <c r="K515" s="149"/>
      <c r="L515" s="149"/>
      <c r="M515" s="47"/>
      <c r="N515" s="44"/>
      <c r="O515" s="44"/>
      <c r="P515" s="44"/>
      <c r="Q515" s="44"/>
      <c r="R515" s="44"/>
      <c r="S515" s="44"/>
      <c r="T515" s="44"/>
      <c r="U515" s="47"/>
      <c r="V515" s="47"/>
      <c r="W515" s="47"/>
      <c r="X515" s="27"/>
    </row>
    <row r="516" spans="1:26" ht="65.25" customHeight="1" x14ac:dyDescent="0.5">
      <c r="A516" s="43" t="s">
        <v>119</v>
      </c>
      <c r="B516" s="42"/>
      <c r="C516" s="161">
        <v>1100</v>
      </c>
      <c r="D516" s="161">
        <v>1000</v>
      </c>
      <c r="E516" s="170">
        <v>183.6</v>
      </c>
      <c r="F516" s="218">
        <v>15</v>
      </c>
      <c r="G516" s="41">
        <f>E516*F516</f>
        <v>2754</v>
      </c>
      <c r="H516" s="46">
        <v>0</v>
      </c>
      <c r="I516" s="157"/>
      <c r="J516" s="157">
        <v>0</v>
      </c>
      <c r="K516" s="157">
        <v>0</v>
      </c>
      <c r="L516" s="157">
        <v>0</v>
      </c>
      <c r="M516" s="36">
        <f>G516+H516+I516+J516+K516+L516</f>
        <v>2754</v>
      </c>
      <c r="N516" s="155">
        <v>50.17</v>
      </c>
      <c r="O516" s="38">
        <f>G516*1.1875%</f>
        <v>32.703749999999999</v>
      </c>
      <c r="P516" s="38"/>
      <c r="Q516" s="38">
        <v>0</v>
      </c>
      <c r="R516" s="176">
        <f>G516*1%</f>
        <v>27.54</v>
      </c>
      <c r="S516" s="38">
        <f>H516*1%</f>
        <v>0</v>
      </c>
      <c r="T516" s="38">
        <f>N516+O516+P516+Q516+R516+S516</f>
        <v>110.41374999999999</v>
      </c>
      <c r="U516" s="36">
        <f>M516-T516</f>
        <v>2643.5862499999998</v>
      </c>
      <c r="V516" s="46">
        <v>0</v>
      </c>
      <c r="W516" s="46">
        <f>U516-V516</f>
        <v>2643.5862499999998</v>
      </c>
      <c r="X516" s="35"/>
    </row>
    <row r="517" spans="1:26" ht="65.25" customHeight="1" x14ac:dyDescent="0.5">
      <c r="A517" s="153" t="s">
        <v>132</v>
      </c>
      <c r="B517" s="50"/>
      <c r="C517" s="152"/>
      <c r="D517" s="152"/>
      <c r="E517" s="199"/>
      <c r="F517" s="212"/>
      <c r="G517" s="57"/>
      <c r="H517" s="47"/>
      <c r="I517" s="149"/>
      <c r="J517" s="149"/>
      <c r="K517" s="149"/>
      <c r="L517" s="149"/>
      <c r="M517" s="47"/>
      <c r="N517" s="44"/>
      <c r="O517" s="44"/>
      <c r="P517" s="44"/>
      <c r="Q517" s="44"/>
      <c r="R517" s="174"/>
      <c r="S517" s="44"/>
      <c r="T517" s="44"/>
      <c r="U517" s="47"/>
      <c r="V517" s="47"/>
      <c r="W517" s="47"/>
      <c r="X517" s="27"/>
      <c r="Y517" s="207"/>
      <c r="Z517" s="207"/>
    </row>
    <row r="518" spans="1:26" s="207" customFormat="1" ht="65.25" customHeight="1" x14ac:dyDescent="0.5">
      <c r="A518" s="43" t="s">
        <v>119</v>
      </c>
      <c r="B518" s="42"/>
      <c r="C518" s="42">
        <v>1100</v>
      </c>
      <c r="D518" s="42">
        <v>1000</v>
      </c>
      <c r="E518" s="172">
        <v>183.6</v>
      </c>
      <c r="F518" s="218">
        <v>15</v>
      </c>
      <c r="G518" s="41">
        <f>E518*F518</f>
        <v>2754</v>
      </c>
      <c r="H518" s="36">
        <v>0</v>
      </c>
      <c r="I518" s="156"/>
      <c r="J518" s="157">
        <v>0</v>
      </c>
      <c r="K518" s="157">
        <v>0</v>
      </c>
      <c r="L518" s="157">
        <v>0</v>
      </c>
      <c r="M518" s="36">
        <f>G518+H518+I518+J518+K518+L518</f>
        <v>2754</v>
      </c>
      <c r="N518" s="38">
        <v>50.17</v>
      </c>
      <c r="O518" s="38">
        <v>0</v>
      </c>
      <c r="P518" s="155">
        <v>0</v>
      </c>
      <c r="Q518" s="155">
        <v>0</v>
      </c>
      <c r="R518" s="231">
        <f>G518*1%</f>
        <v>27.54</v>
      </c>
      <c r="S518" s="155">
        <f>H518*1%</f>
        <v>0</v>
      </c>
      <c r="T518" s="38">
        <f>N518+O518+P518+Q518+R518+S518</f>
        <v>77.710000000000008</v>
      </c>
      <c r="U518" s="36">
        <f>M518-T518</f>
        <v>2676.29</v>
      </c>
      <c r="V518" s="46">
        <v>0</v>
      </c>
      <c r="W518" s="46">
        <f>U518-V518</f>
        <v>2676.29</v>
      </c>
      <c r="X518" s="35"/>
      <c r="Y518" s="1"/>
      <c r="Z518" s="1"/>
    </row>
    <row r="519" spans="1:26" ht="65.25" customHeight="1" thickBot="1" x14ac:dyDescent="0.55000000000000004">
      <c r="A519" s="153" t="s">
        <v>131</v>
      </c>
      <c r="B519" s="50"/>
      <c r="C519" s="50"/>
      <c r="D519" s="50"/>
      <c r="E519" s="199"/>
      <c r="F519" s="212"/>
      <c r="G519" s="57"/>
      <c r="H519" s="47"/>
      <c r="I519" s="149"/>
      <c r="J519" s="149"/>
      <c r="K519" s="149"/>
      <c r="L519" s="149"/>
      <c r="M519" s="47"/>
      <c r="N519" s="44"/>
      <c r="O519" s="44"/>
      <c r="P519" s="44"/>
      <c r="Q519" s="44"/>
      <c r="R519" s="174"/>
      <c r="S519" s="44"/>
      <c r="T519" s="44"/>
      <c r="U519" s="47"/>
      <c r="V519" s="47"/>
      <c r="W519" s="47"/>
      <c r="X519" s="27"/>
    </row>
    <row r="520" spans="1:26" ht="65.25" customHeight="1" thickBot="1" x14ac:dyDescent="0.55000000000000004">
      <c r="A520" s="105" t="s">
        <v>54</v>
      </c>
      <c r="B520" s="89" t="s">
        <v>53</v>
      </c>
      <c r="C520" s="104" t="s">
        <v>52</v>
      </c>
      <c r="D520" s="103"/>
      <c r="E520" s="103"/>
      <c r="F520" s="103"/>
      <c r="G520" s="103"/>
      <c r="H520" s="103"/>
      <c r="I520" s="103"/>
      <c r="J520" s="103"/>
      <c r="K520" s="103"/>
      <c r="L520" s="103"/>
      <c r="M520" s="102"/>
      <c r="N520" s="104" t="s">
        <v>51</v>
      </c>
      <c r="O520" s="103"/>
      <c r="P520" s="103"/>
      <c r="Q520" s="103"/>
      <c r="R520" s="103"/>
      <c r="S520" s="103"/>
      <c r="T520" s="102"/>
      <c r="U520" s="101"/>
      <c r="V520" s="100"/>
      <c r="W520" s="99"/>
      <c r="X520" s="66" t="s">
        <v>50</v>
      </c>
    </row>
    <row r="521" spans="1:26" ht="65.25" customHeight="1" x14ac:dyDescent="0.45">
      <c r="A521" s="98"/>
      <c r="B521" s="97"/>
      <c r="C521" s="96" t="s">
        <v>49</v>
      </c>
      <c r="D521" s="96" t="s">
        <v>48</v>
      </c>
      <c r="E521" s="95" t="s">
        <v>26</v>
      </c>
      <c r="F521" s="94" t="s">
        <v>47</v>
      </c>
      <c r="G521" s="93" t="s">
        <v>46</v>
      </c>
      <c r="H521" s="92" t="s">
        <v>45</v>
      </c>
      <c r="I521" s="90" t="s">
        <v>44</v>
      </c>
      <c r="J521" s="91" t="s">
        <v>25</v>
      </c>
      <c r="K521" s="90" t="s">
        <v>43</v>
      </c>
      <c r="L521" s="90" t="s">
        <v>93</v>
      </c>
      <c r="M521" s="89" t="s">
        <v>35</v>
      </c>
      <c r="N521" s="86" t="s">
        <v>41</v>
      </c>
      <c r="O521" s="88" t="s">
        <v>40</v>
      </c>
      <c r="P521" s="87" t="s">
        <v>39</v>
      </c>
      <c r="Q521" s="86" t="s">
        <v>38</v>
      </c>
      <c r="R521" s="86" t="s">
        <v>37</v>
      </c>
      <c r="S521" s="86" t="s">
        <v>36</v>
      </c>
      <c r="T521" s="85" t="s">
        <v>35</v>
      </c>
      <c r="U521" s="83" t="s">
        <v>35</v>
      </c>
      <c r="V521" s="84" t="s">
        <v>34</v>
      </c>
      <c r="W521" s="83" t="s">
        <v>33</v>
      </c>
      <c r="X521" s="66"/>
    </row>
    <row r="522" spans="1:26" ht="65.25" customHeight="1" thickBot="1" x14ac:dyDescent="0.5">
      <c r="A522" s="82" t="s">
        <v>32</v>
      </c>
      <c r="B522" s="73"/>
      <c r="C522" s="81"/>
      <c r="D522" s="81"/>
      <c r="E522" s="80" t="s">
        <v>31</v>
      </c>
      <c r="F522" s="79" t="s">
        <v>30</v>
      </c>
      <c r="G522" s="78"/>
      <c r="H522" s="77"/>
      <c r="I522" s="74" t="s">
        <v>29</v>
      </c>
      <c r="J522" s="76" t="s">
        <v>28</v>
      </c>
      <c r="K522" s="75" t="s">
        <v>92</v>
      </c>
      <c r="L522" s="74" t="s">
        <v>91</v>
      </c>
      <c r="M522" s="73"/>
      <c r="N522" s="189">
        <v>1</v>
      </c>
      <c r="O522" s="72"/>
      <c r="P522" s="71" t="s">
        <v>25</v>
      </c>
      <c r="Q522" s="70" t="s">
        <v>24</v>
      </c>
      <c r="R522" s="70" t="s">
        <v>23</v>
      </c>
      <c r="S522" s="70" t="s">
        <v>22</v>
      </c>
      <c r="T522" s="69"/>
      <c r="U522" s="67" t="s">
        <v>21</v>
      </c>
      <c r="V522" s="188" t="s">
        <v>90</v>
      </c>
      <c r="W522" s="67" t="s">
        <v>19</v>
      </c>
      <c r="X522" s="66"/>
    </row>
    <row r="523" spans="1:26" ht="65.25" customHeight="1" x14ac:dyDescent="0.5">
      <c r="A523" s="162" t="s">
        <v>119</v>
      </c>
      <c r="B523" s="42"/>
      <c r="C523" s="42">
        <v>1100</v>
      </c>
      <c r="D523" s="42">
        <v>1000</v>
      </c>
      <c r="E523" s="172">
        <v>183.6</v>
      </c>
      <c r="F523" s="40">
        <v>15</v>
      </c>
      <c r="G523" s="51">
        <f>E523*F523</f>
        <v>2754</v>
      </c>
      <c r="H523" s="36">
        <v>0</v>
      </c>
      <c r="I523" s="156"/>
      <c r="J523" s="156">
        <v>0</v>
      </c>
      <c r="K523" s="156">
        <v>0</v>
      </c>
      <c r="L523" s="156">
        <v>0</v>
      </c>
      <c r="M523" s="36">
        <f>G523+H523+I523+J523+K523+L523</f>
        <v>2754</v>
      </c>
      <c r="N523" s="38">
        <v>50.17</v>
      </c>
      <c r="O523" s="38">
        <f>G523*1.1875%</f>
        <v>32.703749999999999</v>
      </c>
      <c r="P523" s="38">
        <v>0</v>
      </c>
      <c r="Q523" s="38">
        <v>0</v>
      </c>
      <c r="R523" s="176">
        <f>G523*1%</f>
        <v>27.54</v>
      </c>
      <c r="S523" s="38">
        <f>H523*1%</f>
        <v>0</v>
      </c>
      <c r="T523" s="38">
        <f>N523+O523+P523+Q523+R523+S523</f>
        <v>110.41374999999999</v>
      </c>
      <c r="U523" s="36">
        <f>M523-T523</f>
        <v>2643.5862499999998</v>
      </c>
      <c r="V523" s="36">
        <v>0</v>
      </c>
      <c r="W523" s="36">
        <f>U523-V523</f>
        <v>2643.5862499999998</v>
      </c>
      <c r="X523" s="35"/>
    </row>
    <row r="524" spans="1:26" ht="65.25" customHeight="1" x14ac:dyDescent="0.5">
      <c r="A524" s="58" t="s">
        <v>130</v>
      </c>
      <c r="B524" s="50"/>
      <c r="C524" s="50"/>
      <c r="D524" s="50"/>
      <c r="E524" s="199"/>
      <c r="F524" s="48"/>
      <c r="G524" s="55"/>
      <c r="H524" s="47"/>
      <c r="I524" s="149"/>
      <c r="J524" s="149"/>
      <c r="K524" s="149"/>
      <c r="L524" s="149"/>
      <c r="M524" s="47"/>
      <c r="N524" s="44"/>
      <c r="O524" s="44"/>
      <c r="P524" s="44"/>
      <c r="Q524" s="44"/>
      <c r="R524" s="174"/>
      <c r="S524" s="44"/>
      <c r="T524" s="44"/>
      <c r="U524" s="47"/>
      <c r="V524" s="47"/>
      <c r="W524" s="47"/>
      <c r="X524" s="27"/>
    </row>
    <row r="525" spans="1:26" ht="65.25" customHeight="1" x14ac:dyDescent="0.5">
      <c r="A525" s="14" t="s">
        <v>69</v>
      </c>
      <c r="B525" s="8"/>
      <c r="C525" s="8"/>
      <c r="D525" s="8"/>
      <c r="E525" s="107"/>
      <c r="F525" s="230"/>
      <c r="G525" s="17">
        <f>G523+G518+G516+G514+G512+G510+G508</f>
        <v>11292.6</v>
      </c>
      <c r="H525" s="17">
        <f>H523+H518+H516+H514+H512+H510+H508</f>
        <v>0</v>
      </c>
      <c r="I525" s="17">
        <f>I523+I518+I516+I514+I512+I510+I508</f>
        <v>0</v>
      </c>
      <c r="J525" s="17">
        <f>J523+J518+J516+J514+J512+J510+J508</f>
        <v>0</v>
      </c>
      <c r="K525" s="17">
        <f>K523+K518+K516+K514+K512+K510+K508</f>
        <v>0</v>
      </c>
      <c r="L525" s="17">
        <f>L523+L518+L516+L514+L512+L510+L508</f>
        <v>0</v>
      </c>
      <c r="M525" s="17">
        <f>M523+M518+M516+M514+M512+M510+M508</f>
        <v>11292.6</v>
      </c>
      <c r="N525" s="167">
        <f>N523+N518+N516+N514+N512+N510+N508</f>
        <v>230.77999999999997</v>
      </c>
      <c r="O525" s="167">
        <f>O523+O518+O516+O514+O512+O510+O508</f>
        <v>101.39587499999999</v>
      </c>
      <c r="P525" s="167">
        <f>P523+P518+P516+P514+P512+P510+P508</f>
        <v>0</v>
      </c>
      <c r="Q525" s="167">
        <f>Q523+Q518+Q516+Q514+Q512+Q510+Q508</f>
        <v>0</v>
      </c>
      <c r="R525" s="167">
        <f>R523+R518+R516+R514+R512+R510+R508</f>
        <v>112.926</v>
      </c>
      <c r="S525" s="167">
        <f>S523+S518+S516+S514+S512+S510+S508</f>
        <v>0</v>
      </c>
      <c r="T525" s="167">
        <f>T523+T518+T516+T514+T512+T510+T508</f>
        <v>445.10187500000006</v>
      </c>
      <c r="U525" s="17">
        <f>U523+U518+U516+U514+U512+U510+U508</f>
        <v>10847.498125</v>
      </c>
      <c r="V525" s="17">
        <f>V523+V518+V516+V514+V512+V510+V508</f>
        <v>0</v>
      </c>
      <c r="W525" s="17">
        <f>W523+W518+W516+W514+W512+W510+W508</f>
        <v>10847.498125</v>
      </c>
      <c r="X525" s="229"/>
    </row>
    <row r="526" spans="1:26" ht="65.25" customHeight="1" x14ac:dyDescent="0.45">
      <c r="A526" s="65" t="s">
        <v>129</v>
      </c>
      <c r="B526" s="60"/>
      <c r="C526" s="60"/>
      <c r="D526" s="60"/>
      <c r="E526" s="107"/>
      <c r="F526" s="63"/>
      <c r="G526" s="62"/>
      <c r="H526" s="61"/>
      <c r="I526" s="61"/>
      <c r="J526" s="61"/>
      <c r="K526" s="61"/>
      <c r="L526" s="61"/>
      <c r="M526" s="61"/>
      <c r="N526" s="163"/>
      <c r="O526" s="163"/>
      <c r="P526" s="163"/>
      <c r="Q526" s="163"/>
      <c r="R526" s="163"/>
      <c r="S526" s="163"/>
      <c r="T526" s="163"/>
      <c r="U526" s="61"/>
      <c r="V526" s="61"/>
      <c r="W526" s="61"/>
      <c r="X526" s="60"/>
    </row>
    <row r="527" spans="1:26" ht="65.25" customHeight="1" x14ac:dyDescent="0.5">
      <c r="A527" s="59" t="s">
        <v>127</v>
      </c>
      <c r="B527" s="42"/>
      <c r="C527" s="42">
        <v>1100</v>
      </c>
      <c r="D527" s="42">
        <v>1000</v>
      </c>
      <c r="E527" s="172">
        <v>217.2</v>
      </c>
      <c r="F527" s="40">
        <v>15</v>
      </c>
      <c r="G527" s="51">
        <f>E527*F527</f>
        <v>3258</v>
      </c>
      <c r="H527" s="36">
        <v>0</v>
      </c>
      <c r="I527" s="156">
        <v>0</v>
      </c>
      <c r="J527" s="156">
        <v>0</v>
      </c>
      <c r="K527" s="156">
        <v>0</v>
      </c>
      <c r="L527" s="156">
        <v>0</v>
      </c>
      <c r="M527" s="36">
        <f>G527+H527+I527+J527+K527+L527</f>
        <v>3258</v>
      </c>
      <c r="N527" s="38">
        <v>125.29</v>
      </c>
      <c r="O527" s="38">
        <f>G527*1.1875%</f>
        <v>38.688749999999999</v>
      </c>
      <c r="P527" s="215">
        <v>0</v>
      </c>
      <c r="Q527" s="38">
        <v>0</v>
      </c>
      <c r="R527" s="176">
        <f>G527*1%</f>
        <v>32.58</v>
      </c>
      <c r="S527" s="38">
        <f>H527*1%</f>
        <v>0</v>
      </c>
      <c r="T527" s="38">
        <f>N527+O527+P527+Q527+R527+S527</f>
        <v>196.55874999999997</v>
      </c>
      <c r="U527" s="36">
        <f>M527-T527</f>
        <v>3061.4412499999999</v>
      </c>
      <c r="V527" s="36">
        <v>0</v>
      </c>
      <c r="W527" s="36">
        <f>U527-V527</f>
        <v>3061.4412499999999</v>
      </c>
      <c r="X527" s="35"/>
    </row>
    <row r="528" spans="1:26" ht="65.25" customHeight="1" x14ac:dyDescent="0.5">
      <c r="A528" s="220" t="s">
        <v>128</v>
      </c>
      <c r="B528" s="50"/>
      <c r="C528" s="50"/>
      <c r="D528" s="50"/>
      <c r="E528" s="199"/>
      <c r="F528" s="48"/>
      <c r="G528" s="55"/>
      <c r="H528" s="47"/>
      <c r="I528" s="149"/>
      <c r="J528" s="149"/>
      <c r="K528" s="149"/>
      <c r="L528" s="149"/>
      <c r="M528" s="47"/>
      <c r="N528" s="44"/>
      <c r="O528" s="44"/>
      <c r="P528" s="210"/>
      <c r="Q528" s="44"/>
      <c r="R528" s="174"/>
      <c r="S528" s="44"/>
      <c r="T528" s="44"/>
      <c r="U528" s="47"/>
      <c r="V528" s="47"/>
      <c r="W528" s="47"/>
      <c r="X528" s="27"/>
    </row>
    <row r="529" spans="1:24" ht="65.25" customHeight="1" x14ac:dyDescent="0.5">
      <c r="A529" s="43" t="s">
        <v>127</v>
      </c>
      <c r="B529" s="42"/>
      <c r="C529" s="42">
        <v>1100</v>
      </c>
      <c r="D529" s="42">
        <v>1000</v>
      </c>
      <c r="E529" s="170">
        <v>217.2</v>
      </c>
      <c r="F529" s="40">
        <v>15</v>
      </c>
      <c r="G529" s="51">
        <f>E529*F529</f>
        <v>3258</v>
      </c>
      <c r="H529" s="36">
        <v>0</v>
      </c>
      <c r="I529" s="156">
        <v>0</v>
      </c>
      <c r="J529" s="156">
        <v>0</v>
      </c>
      <c r="K529" s="156">
        <v>0</v>
      </c>
      <c r="L529" s="156">
        <v>0</v>
      </c>
      <c r="M529" s="36">
        <f>G529+H529+I529+J529+K529+L529</f>
        <v>3258</v>
      </c>
      <c r="N529" s="38">
        <v>125.29</v>
      </c>
      <c r="O529" s="38">
        <f>G529*1.1875%</f>
        <v>38.688749999999999</v>
      </c>
      <c r="P529" s="38">
        <v>0</v>
      </c>
      <c r="Q529" s="38">
        <v>0</v>
      </c>
      <c r="R529" s="176">
        <f>G529*1%</f>
        <v>32.58</v>
      </c>
      <c r="S529" s="38">
        <f>H529*1%</f>
        <v>0</v>
      </c>
      <c r="T529" s="38">
        <f>N529+O529+P529+Q529+R529+S529</f>
        <v>196.55874999999997</v>
      </c>
      <c r="U529" s="36">
        <f>M529-T529</f>
        <v>3061.4412499999999</v>
      </c>
      <c r="V529" s="36">
        <v>0</v>
      </c>
      <c r="W529" s="36">
        <f>U529-V529</f>
        <v>3061.4412499999999</v>
      </c>
      <c r="X529" s="35"/>
    </row>
    <row r="530" spans="1:24" ht="65.25" customHeight="1" x14ac:dyDescent="0.5">
      <c r="A530" s="220" t="s">
        <v>126</v>
      </c>
      <c r="B530" s="50"/>
      <c r="C530" s="50"/>
      <c r="D530" s="50"/>
      <c r="E530" s="199"/>
      <c r="F530" s="48"/>
      <c r="G530" s="55"/>
      <c r="H530" s="47"/>
      <c r="I530" s="149"/>
      <c r="J530" s="149"/>
      <c r="K530" s="149"/>
      <c r="L530" s="149"/>
      <c r="M530" s="47"/>
      <c r="N530" s="44"/>
      <c r="O530" s="44"/>
      <c r="P530" s="44"/>
      <c r="Q530" s="44"/>
      <c r="R530" s="174"/>
      <c r="S530" s="44"/>
      <c r="T530" s="44"/>
      <c r="U530" s="47"/>
      <c r="V530" s="47"/>
      <c r="W530" s="47"/>
      <c r="X530" s="27"/>
    </row>
    <row r="531" spans="1:24" ht="65.25" customHeight="1" x14ac:dyDescent="0.5">
      <c r="A531" s="43" t="s">
        <v>125</v>
      </c>
      <c r="B531" s="42"/>
      <c r="C531" s="42">
        <v>1100</v>
      </c>
      <c r="D531" s="42">
        <v>1000</v>
      </c>
      <c r="E531" s="228">
        <v>0</v>
      </c>
      <c r="F531" s="227">
        <v>0</v>
      </c>
      <c r="G531" s="226">
        <f>E531*F531</f>
        <v>0</v>
      </c>
      <c r="H531" s="36">
        <v>0</v>
      </c>
      <c r="I531" s="225">
        <v>0</v>
      </c>
      <c r="J531" s="156">
        <v>0</v>
      </c>
      <c r="K531" s="156">
        <v>0</v>
      </c>
      <c r="L531" s="156">
        <v>0</v>
      </c>
      <c r="M531" s="36">
        <f>G531+H531+I531+J531+K531+L531</f>
        <v>0</v>
      </c>
      <c r="N531" s="38">
        <v>0</v>
      </c>
      <c r="O531" s="38">
        <f>G531*1.1875%</f>
        <v>0</v>
      </c>
      <c r="P531" s="38">
        <v>0</v>
      </c>
      <c r="Q531" s="38">
        <v>0</v>
      </c>
      <c r="R531" s="176">
        <f>G531*1%</f>
        <v>0</v>
      </c>
      <c r="S531" s="38">
        <v>0</v>
      </c>
      <c r="T531" s="38">
        <f>N531+O531+P531+Q531+R531+S531</f>
        <v>0</v>
      </c>
      <c r="U531" s="36">
        <f>M531-T531</f>
        <v>0</v>
      </c>
      <c r="V531" s="36">
        <v>0</v>
      </c>
      <c r="W531" s="36">
        <f>U531-V531</f>
        <v>0</v>
      </c>
      <c r="X531" s="35"/>
    </row>
    <row r="532" spans="1:24" ht="65.25" customHeight="1" x14ac:dyDescent="0.5">
      <c r="A532" s="220"/>
      <c r="B532" s="50"/>
      <c r="C532" s="50"/>
      <c r="D532" s="50"/>
      <c r="E532" s="224"/>
      <c r="F532" s="223"/>
      <c r="G532" s="222"/>
      <c r="H532" s="47"/>
      <c r="I532" s="211"/>
      <c r="J532" s="149"/>
      <c r="K532" s="149"/>
      <c r="L532" s="149"/>
      <c r="M532" s="47"/>
      <c r="N532" s="44"/>
      <c r="O532" s="44"/>
      <c r="P532" s="44"/>
      <c r="Q532" s="44"/>
      <c r="R532" s="174"/>
      <c r="S532" s="44"/>
      <c r="T532" s="44"/>
      <c r="U532" s="47"/>
      <c r="V532" s="47"/>
      <c r="W532" s="47"/>
      <c r="X532" s="27"/>
    </row>
    <row r="533" spans="1:24" ht="65.25" customHeight="1" x14ac:dyDescent="0.5">
      <c r="A533" s="43" t="s">
        <v>124</v>
      </c>
      <c r="B533" s="42"/>
      <c r="C533" s="42">
        <v>1100</v>
      </c>
      <c r="D533" s="42">
        <v>1000</v>
      </c>
      <c r="E533" s="170">
        <v>217.2</v>
      </c>
      <c r="F533" s="40">
        <v>15</v>
      </c>
      <c r="G533" s="51">
        <f>E533*F533</f>
        <v>3258</v>
      </c>
      <c r="H533" s="36">
        <v>0</v>
      </c>
      <c r="I533" s="156">
        <v>0</v>
      </c>
      <c r="J533" s="156">
        <v>0</v>
      </c>
      <c r="K533" s="156">
        <v>0</v>
      </c>
      <c r="L533" s="156">
        <v>0</v>
      </c>
      <c r="M533" s="36">
        <f>G533+H533+I533+J533+K533+L533</f>
        <v>3258</v>
      </c>
      <c r="N533" s="38">
        <v>125.29</v>
      </c>
      <c r="O533" s="38">
        <f>G533*1.1875%</f>
        <v>38.688749999999999</v>
      </c>
      <c r="P533" s="38">
        <v>0</v>
      </c>
      <c r="Q533" s="38">
        <v>0</v>
      </c>
      <c r="R533" s="176">
        <f>G533*1%</f>
        <v>32.58</v>
      </c>
      <c r="S533" s="38">
        <f>H533*1%</f>
        <v>0</v>
      </c>
      <c r="T533" s="38">
        <f>N533+O533+P533+Q533+R533+S533</f>
        <v>196.55874999999997</v>
      </c>
      <c r="U533" s="36">
        <f>M533-T533</f>
        <v>3061.4412499999999</v>
      </c>
      <c r="V533" s="36">
        <v>0</v>
      </c>
      <c r="W533" s="36">
        <f>U533-V533</f>
        <v>3061.4412499999999</v>
      </c>
      <c r="X533" s="35"/>
    </row>
    <row r="534" spans="1:24" ht="65.25" customHeight="1" x14ac:dyDescent="0.5">
      <c r="A534" s="183" t="s">
        <v>123</v>
      </c>
      <c r="B534" s="160"/>
      <c r="C534" s="50"/>
      <c r="D534" s="50"/>
      <c r="E534" s="199"/>
      <c r="F534" s="48"/>
      <c r="G534" s="55"/>
      <c r="H534" s="47"/>
      <c r="I534" s="149"/>
      <c r="J534" s="149"/>
      <c r="K534" s="149"/>
      <c r="L534" s="149"/>
      <c r="M534" s="47"/>
      <c r="N534" s="44"/>
      <c r="O534" s="44"/>
      <c r="P534" s="44"/>
      <c r="Q534" s="44"/>
      <c r="R534" s="174"/>
      <c r="S534" s="44"/>
      <c r="T534" s="44"/>
      <c r="U534" s="47"/>
      <c r="V534" s="47"/>
      <c r="W534" s="47"/>
      <c r="X534" s="154"/>
    </row>
    <row r="535" spans="1:24" ht="65.25" customHeight="1" x14ac:dyDescent="0.5">
      <c r="A535" s="184" t="s">
        <v>121</v>
      </c>
      <c r="B535" s="42"/>
      <c r="C535" s="42">
        <v>1100</v>
      </c>
      <c r="D535" s="42">
        <v>1000</v>
      </c>
      <c r="E535" s="170">
        <v>180.67</v>
      </c>
      <c r="F535" s="40">
        <v>15</v>
      </c>
      <c r="G535" s="51">
        <f>E535*F535</f>
        <v>2710.0499999999997</v>
      </c>
      <c r="H535" s="36">
        <v>0</v>
      </c>
      <c r="I535" s="156">
        <v>0</v>
      </c>
      <c r="J535" s="156">
        <v>0</v>
      </c>
      <c r="K535" s="156">
        <v>0</v>
      </c>
      <c r="L535" s="156">
        <v>0</v>
      </c>
      <c r="M535" s="36">
        <f>G535+H535+I535+J535+K535+L535</f>
        <v>2710.0499999999997</v>
      </c>
      <c r="N535" s="38">
        <v>45.39</v>
      </c>
      <c r="O535" s="38">
        <f>G535*1.1875%</f>
        <v>32.181843749999999</v>
      </c>
      <c r="P535" s="38">
        <v>0</v>
      </c>
      <c r="Q535" s="38">
        <v>0</v>
      </c>
      <c r="R535" s="176">
        <f>G535*1%</f>
        <v>27.100499999999997</v>
      </c>
      <c r="S535" s="38">
        <f>H535*1%</f>
        <v>0</v>
      </c>
      <c r="T535" s="38">
        <f>N535+O535+P535+Q535+R535+S535</f>
        <v>104.67234375</v>
      </c>
      <c r="U535" s="36">
        <f>M535-T535</f>
        <v>2605.3776562499997</v>
      </c>
      <c r="V535" s="36">
        <v>0</v>
      </c>
      <c r="W535" s="36">
        <f>U535-V535</f>
        <v>2605.3776562499997</v>
      </c>
      <c r="X535" s="35"/>
    </row>
    <row r="536" spans="1:24" ht="65.25" customHeight="1" x14ac:dyDescent="0.5">
      <c r="A536" s="53" t="s">
        <v>122</v>
      </c>
      <c r="B536" s="160"/>
      <c r="C536" s="50"/>
      <c r="D536" s="50"/>
      <c r="E536" s="199"/>
      <c r="F536" s="48"/>
      <c r="G536" s="55"/>
      <c r="H536" s="47"/>
      <c r="I536" s="149"/>
      <c r="J536" s="149"/>
      <c r="K536" s="149"/>
      <c r="L536" s="149"/>
      <c r="M536" s="47"/>
      <c r="N536" s="44"/>
      <c r="O536" s="44"/>
      <c r="P536" s="44"/>
      <c r="Q536" s="44"/>
      <c r="R536" s="174"/>
      <c r="S536" s="44"/>
      <c r="T536" s="44"/>
      <c r="U536" s="47"/>
      <c r="V536" s="47"/>
      <c r="W536" s="47"/>
      <c r="X536" s="154"/>
    </row>
    <row r="537" spans="1:24" ht="65.25" customHeight="1" x14ac:dyDescent="0.5">
      <c r="A537" s="184" t="s">
        <v>121</v>
      </c>
      <c r="B537" s="42"/>
      <c r="C537" s="42">
        <v>1100</v>
      </c>
      <c r="D537" s="42">
        <v>1000</v>
      </c>
      <c r="E537" s="170">
        <v>158.96</v>
      </c>
      <c r="F537" s="40">
        <v>15</v>
      </c>
      <c r="G537" s="51">
        <f>E537*F537</f>
        <v>2384.4</v>
      </c>
      <c r="H537" s="36">
        <v>0</v>
      </c>
      <c r="I537" s="156">
        <v>0</v>
      </c>
      <c r="J537" s="156">
        <v>0</v>
      </c>
      <c r="K537" s="156">
        <v>0</v>
      </c>
      <c r="L537" s="156">
        <v>4.96</v>
      </c>
      <c r="M537" s="36">
        <f>G537+H537+I537+J537+K537+L537</f>
        <v>2389.36</v>
      </c>
      <c r="N537" s="38">
        <v>0</v>
      </c>
      <c r="O537" s="38">
        <f>G537*1.1875%</f>
        <v>28.31475</v>
      </c>
      <c r="P537" s="38">
        <v>0</v>
      </c>
      <c r="Q537" s="38">
        <v>0</v>
      </c>
      <c r="R537" s="176">
        <f>G537*1%</f>
        <v>23.844000000000001</v>
      </c>
      <c r="S537" s="38">
        <f>H537*1%</f>
        <v>0</v>
      </c>
      <c r="T537" s="38">
        <f>N537+O537+P537+Q537+R537+S537</f>
        <v>52.158749999999998</v>
      </c>
      <c r="U537" s="36">
        <f>M537-T537</f>
        <v>2337.2012500000001</v>
      </c>
      <c r="V537" s="36">
        <v>0</v>
      </c>
      <c r="W537" s="36">
        <f>U537-V537</f>
        <v>2337.2012500000001</v>
      </c>
      <c r="X537" s="35"/>
    </row>
    <row r="538" spans="1:24" ht="65.25" customHeight="1" x14ac:dyDescent="0.5">
      <c r="A538" s="53" t="s">
        <v>120</v>
      </c>
      <c r="B538" s="160"/>
      <c r="C538" s="50"/>
      <c r="D538" s="50"/>
      <c r="E538" s="199"/>
      <c r="F538" s="48"/>
      <c r="G538" s="55"/>
      <c r="H538" s="47"/>
      <c r="I538" s="149"/>
      <c r="J538" s="149"/>
      <c r="K538" s="149"/>
      <c r="L538" s="149"/>
      <c r="M538" s="47"/>
      <c r="N538" s="44"/>
      <c r="O538" s="44"/>
      <c r="P538" s="44"/>
      <c r="Q538" s="44"/>
      <c r="R538" s="174"/>
      <c r="S538" s="44"/>
      <c r="T538" s="44"/>
      <c r="U538" s="47"/>
      <c r="V538" s="47"/>
      <c r="W538" s="47"/>
      <c r="X538" s="154"/>
    </row>
    <row r="539" spans="1:24" ht="65.25" customHeight="1" x14ac:dyDescent="0.5">
      <c r="A539" s="43" t="s">
        <v>119</v>
      </c>
      <c r="B539" s="42"/>
      <c r="C539" s="42">
        <v>1100</v>
      </c>
      <c r="D539" s="42">
        <v>1000</v>
      </c>
      <c r="E539" s="170">
        <v>183.6</v>
      </c>
      <c r="F539" s="40">
        <v>15</v>
      </c>
      <c r="G539" s="51">
        <f>E539*F539</f>
        <v>2754</v>
      </c>
      <c r="H539" s="36">
        <v>0</v>
      </c>
      <c r="I539" s="156">
        <v>0</v>
      </c>
      <c r="J539" s="156">
        <v>0</v>
      </c>
      <c r="K539" s="156">
        <v>0</v>
      </c>
      <c r="L539" s="156">
        <v>0</v>
      </c>
      <c r="M539" s="36">
        <f>G539+H539+I539+J539+K539+L539</f>
        <v>2754</v>
      </c>
      <c r="N539" s="38">
        <v>50.17</v>
      </c>
      <c r="O539" s="38">
        <f>G539*1.1875%</f>
        <v>32.703749999999999</v>
      </c>
      <c r="P539" s="38">
        <v>0</v>
      </c>
      <c r="Q539" s="38">
        <v>0</v>
      </c>
      <c r="R539" s="176">
        <f>G539*1%</f>
        <v>27.54</v>
      </c>
      <c r="S539" s="38">
        <f>H539*1%</f>
        <v>0</v>
      </c>
      <c r="T539" s="38">
        <f>N539+O539+P539+Q539+R539+S539</f>
        <v>110.41374999999999</v>
      </c>
      <c r="U539" s="36">
        <f>M539-T539</f>
        <v>2643.5862499999998</v>
      </c>
      <c r="V539" s="36">
        <v>0</v>
      </c>
      <c r="W539" s="36">
        <f>U539-V539</f>
        <v>2643.5862499999998</v>
      </c>
      <c r="X539" s="35"/>
    </row>
    <row r="540" spans="1:24" ht="65.25" customHeight="1" x14ac:dyDescent="0.5">
      <c r="A540" s="53" t="s">
        <v>118</v>
      </c>
      <c r="B540" s="160"/>
      <c r="C540" s="50"/>
      <c r="D540" s="50"/>
      <c r="E540" s="199"/>
      <c r="F540" s="48"/>
      <c r="G540" s="55"/>
      <c r="H540" s="47"/>
      <c r="I540" s="149"/>
      <c r="J540" s="149"/>
      <c r="K540" s="149"/>
      <c r="L540" s="149"/>
      <c r="M540" s="47"/>
      <c r="N540" s="44"/>
      <c r="O540" s="44"/>
      <c r="P540" s="44"/>
      <c r="Q540" s="44"/>
      <c r="R540" s="174"/>
      <c r="S540" s="44"/>
      <c r="T540" s="44"/>
      <c r="U540" s="47"/>
      <c r="V540" s="47"/>
      <c r="W540" s="47"/>
      <c r="X540" s="154"/>
    </row>
    <row r="541" spans="1:24" ht="65.25" customHeight="1" x14ac:dyDescent="0.5">
      <c r="A541" s="169"/>
      <c r="B541" s="148" t="s">
        <v>70</v>
      </c>
      <c r="C541" s="143"/>
      <c r="D541" s="143"/>
      <c r="E541" s="147"/>
      <c r="F541" s="146"/>
      <c r="G541" s="144">
        <f>SUM(G527:G540)</f>
        <v>17622.449999999997</v>
      </c>
      <c r="H541" s="144">
        <f>SUM(H527:H540)</f>
        <v>0</v>
      </c>
      <c r="I541" s="144">
        <f>SUM(I527:I540)</f>
        <v>0</v>
      </c>
      <c r="J541" s="144">
        <f>SUM(J527:J540)</f>
        <v>0</v>
      </c>
      <c r="K541" s="144">
        <f>SUM(K527:K540)</f>
        <v>0</v>
      </c>
      <c r="L541" s="144">
        <f>SUM(L527:L540)</f>
        <v>4.96</v>
      </c>
      <c r="M541" s="144">
        <f>SUM(M527:M540)</f>
        <v>17627.41</v>
      </c>
      <c r="N541" s="145">
        <f>SUM(N527:N540)</f>
        <v>471.43</v>
      </c>
      <c r="O541" s="145">
        <f>SUM(O527:O540)</f>
        <v>209.26659375000003</v>
      </c>
      <c r="P541" s="145">
        <f>SUM(P527:P540)</f>
        <v>0</v>
      </c>
      <c r="Q541" s="145">
        <f>SUM(Q527:Q540)</f>
        <v>0</v>
      </c>
      <c r="R541" s="145">
        <f>SUM(R527:R540)</f>
        <v>176.22449999999998</v>
      </c>
      <c r="S541" s="145">
        <f>SUM(S527:S540)</f>
        <v>0</v>
      </c>
      <c r="T541" s="145">
        <f>SUM(T527:T540)</f>
        <v>856.92109374999995</v>
      </c>
      <c r="U541" s="144">
        <f>SUM(U527:U540)</f>
        <v>16770.488906249997</v>
      </c>
      <c r="V541" s="144">
        <f>SUM(V527:V540)</f>
        <v>0</v>
      </c>
      <c r="W541" s="144">
        <f>SUM(W527:W540)</f>
        <v>16770.488906249997</v>
      </c>
      <c r="X541" s="143"/>
    </row>
    <row r="542" spans="1:24" ht="65.25" customHeight="1" x14ac:dyDescent="0.45">
      <c r="A542" s="65" t="s">
        <v>117</v>
      </c>
      <c r="B542" s="165"/>
      <c r="C542" s="60"/>
      <c r="D542" s="60"/>
      <c r="E542" s="64"/>
      <c r="F542" s="63"/>
      <c r="G542" s="62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0"/>
    </row>
    <row r="543" spans="1:24" ht="65.25" customHeight="1" x14ac:dyDescent="0.5">
      <c r="A543" s="162" t="s">
        <v>116</v>
      </c>
      <c r="B543" s="160"/>
      <c r="C543" s="160"/>
      <c r="D543" s="160"/>
      <c r="E543" s="49">
        <v>0</v>
      </c>
      <c r="F543" s="40">
        <v>0</v>
      </c>
      <c r="G543" s="51">
        <f>E543*F543</f>
        <v>0</v>
      </c>
      <c r="H543" s="46">
        <v>0</v>
      </c>
      <c r="I543" s="157">
        <v>0</v>
      </c>
      <c r="J543" s="156">
        <v>0</v>
      </c>
      <c r="K543" s="156">
        <v>0</v>
      </c>
      <c r="L543" s="156">
        <v>0</v>
      </c>
      <c r="M543" s="46">
        <f>G543+H543+I543+J543+K543+L543</f>
        <v>0</v>
      </c>
      <c r="N543" s="46">
        <v>0</v>
      </c>
      <c r="O543" s="46">
        <v>0</v>
      </c>
      <c r="P543" s="36">
        <v>0</v>
      </c>
      <c r="Q543" s="36">
        <f>F543*1%</f>
        <v>0</v>
      </c>
      <c r="R543" s="36">
        <f>G543*1%</f>
        <v>0</v>
      </c>
      <c r="S543" s="36">
        <f>H543*1%</f>
        <v>0</v>
      </c>
      <c r="T543" s="36">
        <f>N543+O543+P543+Q517+R543+S543</f>
        <v>0</v>
      </c>
      <c r="U543" s="36">
        <f>M543-T543</f>
        <v>0</v>
      </c>
      <c r="V543" s="46">
        <v>0</v>
      </c>
      <c r="W543" s="46">
        <f>U543-V543</f>
        <v>0</v>
      </c>
      <c r="X543" s="154"/>
    </row>
    <row r="544" spans="1:24" ht="65.25" customHeight="1" thickBot="1" x14ac:dyDescent="0.55000000000000004">
      <c r="A544" s="221"/>
      <c r="B544" s="50"/>
      <c r="C544" s="50"/>
      <c r="D544" s="50"/>
      <c r="E544" s="57"/>
      <c r="F544" s="48"/>
      <c r="G544" s="30"/>
      <c r="H544" s="47"/>
      <c r="I544" s="149"/>
      <c r="J544" s="149"/>
      <c r="K544" s="149"/>
      <c r="L544" s="149"/>
      <c r="M544" s="47"/>
      <c r="N544" s="47"/>
      <c r="O544" s="47"/>
      <c r="P544" s="28"/>
      <c r="Q544" s="47"/>
      <c r="R544" s="47"/>
      <c r="S544" s="47"/>
      <c r="T544" s="47"/>
      <c r="U544" s="47"/>
      <c r="V544" s="47"/>
      <c r="W544" s="47"/>
      <c r="X544" s="27"/>
    </row>
    <row r="545" spans="1:24" s="8" customFormat="1" ht="65.25" customHeight="1" thickBot="1" x14ac:dyDescent="0.55000000000000004">
      <c r="A545" s="105" t="s">
        <v>54</v>
      </c>
      <c r="B545" s="89" t="s">
        <v>53</v>
      </c>
      <c r="C545" s="104" t="s">
        <v>52</v>
      </c>
      <c r="D545" s="103"/>
      <c r="E545" s="103"/>
      <c r="F545" s="103"/>
      <c r="G545" s="103"/>
      <c r="H545" s="103"/>
      <c r="I545" s="103"/>
      <c r="J545" s="103"/>
      <c r="K545" s="103"/>
      <c r="L545" s="103"/>
      <c r="M545" s="102"/>
      <c r="N545" s="104" t="s">
        <v>51</v>
      </c>
      <c r="O545" s="103"/>
      <c r="P545" s="103"/>
      <c r="Q545" s="103"/>
      <c r="R545" s="103"/>
      <c r="S545" s="103"/>
      <c r="T545" s="102"/>
      <c r="U545" s="101"/>
      <c r="V545" s="100"/>
      <c r="W545" s="99"/>
      <c r="X545" s="66" t="s">
        <v>50</v>
      </c>
    </row>
    <row r="546" spans="1:24" s="8" customFormat="1" ht="65.25" customHeight="1" x14ac:dyDescent="0.45">
      <c r="A546" s="98"/>
      <c r="B546" s="97"/>
      <c r="C546" s="96" t="s">
        <v>49</v>
      </c>
      <c r="D546" s="96" t="s">
        <v>48</v>
      </c>
      <c r="E546" s="95" t="s">
        <v>26</v>
      </c>
      <c r="F546" s="94" t="s">
        <v>47</v>
      </c>
      <c r="G546" s="93" t="s">
        <v>46</v>
      </c>
      <c r="H546" s="92" t="s">
        <v>45</v>
      </c>
      <c r="I546" s="90" t="s">
        <v>44</v>
      </c>
      <c r="J546" s="91" t="s">
        <v>25</v>
      </c>
      <c r="K546" s="90" t="s">
        <v>43</v>
      </c>
      <c r="L546" s="90" t="s">
        <v>93</v>
      </c>
      <c r="M546" s="89" t="s">
        <v>35</v>
      </c>
      <c r="N546" s="86" t="s">
        <v>41</v>
      </c>
      <c r="O546" s="88" t="s">
        <v>40</v>
      </c>
      <c r="P546" s="87" t="s">
        <v>39</v>
      </c>
      <c r="Q546" s="86" t="s">
        <v>38</v>
      </c>
      <c r="R546" s="86" t="s">
        <v>37</v>
      </c>
      <c r="S546" s="86" t="s">
        <v>36</v>
      </c>
      <c r="T546" s="85" t="s">
        <v>35</v>
      </c>
      <c r="U546" s="83" t="s">
        <v>35</v>
      </c>
      <c r="V546" s="84" t="s">
        <v>34</v>
      </c>
      <c r="W546" s="83" t="s">
        <v>33</v>
      </c>
      <c r="X546" s="66"/>
    </row>
    <row r="547" spans="1:24" s="8" customFormat="1" ht="65.25" customHeight="1" thickBot="1" x14ac:dyDescent="0.5">
      <c r="A547" s="82" t="s">
        <v>32</v>
      </c>
      <c r="B547" s="73"/>
      <c r="C547" s="81"/>
      <c r="D547" s="81"/>
      <c r="E547" s="80" t="s">
        <v>31</v>
      </c>
      <c r="F547" s="79" t="s">
        <v>30</v>
      </c>
      <c r="G547" s="78"/>
      <c r="H547" s="77"/>
      <c r="I547" s="74" t="s">
        <v>29</v>
      </c>
      <c r="J547" s="76" t="s">
        <v>28</v>
      </c>
      <c r="K547" s="75" t="s">
        <v>92</v>
      </c>
      <c r="L547" s="74" t="s">
        <v>91</v>
      </c>
      <c r="M547" s="73"/>
      <c r="N547" s="189">
        <v>1</v>
      </c>
      <c r="O547" s="72"/>
      <c r="P547" s="71" t="s">
        <v>25</v>
      </c>
      <c r="Q547" s="70" t="s">
        <v>24</v>
      </c>
      <c r="R547" s="70" t="s">
        <v>23</v>
      </c>
      <c r="S547" s="70" t="s">
        <v>22</v>
      </c>
      <c r="T547" s="69"/>
      <c r="U547" s="67" t="s">
        <v>21</v>
      </c>
      <c r="V547" s="188" t="s">
        <v>90</v>
      </c>
      <c r="W547" s="67" t="s">
        <v>19</v>
      </c>
      <c r="X547" s="66"/>
    </row>
    <row r="548" spans="1:24" ht="65.25" hidden="1" customHeight="1" x14ac:dyDescent="0.5">
      <c r="A548" s="162" t="s">
        <v>115</v>
      </c>
      <c r="B548" s="160"/>
      <c r="C548" s="160"/>
      <c r="D548" s="160"/>
      <c r="E548" s="49">
        <v>0</v>
      </c>
      <c r="F548" s="40">
        <v>0</v>
      </c>
      <c r="G548" s="39">
        <f>E548*F548</f>
        <v>0</v>
      </c>
      <c r="H548" s="46">
        <v>0</v>
      </c>
      <c r="I548" s="157">
        <v>0</v>
      </c>
      <c r="J548" s="156">
        <v>0</v>
      </c>
      <c r="K548" s="156">
        <v>0</v>
      </c>
      <c r="L548" s="156">
        <v>0</v>
      </c>
      <c r="M548" s="46">
        <f>G548+H548+I548+J548+K548+L548</f>
        <v>0</v>
      </c>
      <c r="N548" s="46">
        <v>0</v>
      </c>
      <c r="O548" s="46">
        <v>0</v>
      </c>
      <c r="P548" s="37">
        <v>0</v>
      </c>
      <c r="Q548" s="36">
        <f>F548*1%</f>
        <v>0</v>
      </c>
      <c r="R548" s="36">
        <f>G548*1%</f>
        <v>0</v>
      </c>
      <c r="S548" s="36">
        <f>H548*1%</f>
        <v>0</v>
      </c>
      <c r="T548" s="36">
        <f>N548+O548+P548+Q548+R548+S548</f>
        <v>0</v>
      </c>
      <c r="U548" s="36">
        <f>M548-T548</f>
        <v>0</v>
      </c>
      <c r="V548" s="46">
        <v>0</v>
      </c>
      <c r="W548" s="46">
        <f>U548-V548</f>
        <v>0</v>
      </c>
      <c r="X548" s="154"/>
    </row>
    <row r="549" spans="1:24" ht="65.25" hidden="1" customHeight="1" x14ac:dyDescent="0.5">
      <c r="A549" s="221"/>
      <c r="B549" s="50"/>
      <c r="C549" s="50"/>
      <c r="D549" s="50"/>
      <c r="E549" s="57"/>
      <c r="F549" s="48"/>
      <c r="G549" s="55"/>
      <c r="H549" s="47"/>
      <c r="I549" s="149"/>
      <c r="J549" s="149"/>
      <c r="K549" s="149"/>
      <c r="L549" s="149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27"/>
    </row>
    <row r="550" spans="1:24" ht="65.25" hidden="1" customHeight="1" x14ac:dyDescent="0.5">
      <c r="A550" s="162" t="s">
        <v>115</v>
      </c>
      <c r="B550" s="160"/>
      <c r="C550" s="160"/>
      <c r="D550" s="160"/>
      <c r="E550" s="49">
        <v>0</v>
      </c>
      <c r="F550" s="40">
        <v>0</v>
      </c>
      <c r="G550" s="51">
        <f>E550*F550</f>
        <v>0</v>
      </c>
      <c r="H550" s="46">
        <v>0</v>
      </c>
      <c r="I550" s="157">
        <v>0</v>
      </c>
      <c r="J550" s="156">
        <v>0</v>
      </c>
      <c r="K550" s="156">
        <v>0</v>
      </c>
      <c r="L550" s="156">
        <v>0</v>
      </c>
      <c r="M550" s="46">
        <f>G550+H550+I550+J550+K550+L550</f>
        <v>0</v>
      </c>
      <c r="N550" s="46">
        <v>0</v>
      </c>
      <c r="O550" s="46">
        <v>0</v>
      </c>
      <c r="P550" s="36">
        <f>F550*1%/2</f>
        <v>0</v>
      </c>
      <c r="Q550" s="36">
        <f>F550*1%</f>
        <v>0</v>
      </c>
      <c r="R550" s="36">
        <f>G550*1%</f>
        <v>0</v>
      </c>
      <c r="S550" s="36">
        <f>H550*1%</f>
        <v>0</v>
      </c>
      <c r="T550" s="36">
        <f>N550+O550+P550+Q550+R550+S550</f>
        <v>0</v>
      </c>
      <c r="U550" s="36">
        <f>M550-T550</f>
        <v>0</v>
      </c>
      <c r="V550" s="46">
        <v>0</v>
      </c>
      <c r="W550" s="46">
        <f>U550-V550</f>
        <v>0</v>
      </c>
      <c r="X550" s="154"/>
    </row>
    <row r="551" spans="1:24" ht="65.25" hidden="1" customHeight="1" x14ac:dyDescent="0.5">
      <c r="A551" s="221"/>
      <c r="B551" s="50"/>
      <c r="C551" s="50"/>
      <c r="D551" s="50"/>
      <c r="E551" s="57"/>
      <c r="F551" s="48"/>
      <c r="G551" s="55"/>
      <c r="H551" s="47"/>
      <c r="I551" s="149"/>
      <c r="J551" s="149"/>
      <c r="K551" s="149"/>
      <c r="L551" s="149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27"/>
    </row>
    <row r="552" spans="1:24" ht="65.25" hidden="1" customHeight="1" x14ac:dyDescent="0.5">
      <c r="A552" s="162" t="s">
        <v>115</v>
      </c>
      <c r="B552" s="160"/>
      <c r="C552" s="160"/>
      <c r="D552" s="160"/>
      <c r="E552" s="49">
        <v>0</v>
      </c>
      <c r="F552" s="40">
        <v>0</v>
      </c>
      <c r="G552" s="51">
        <f>E552*F552</f>
        <v>0</v>
      </c>
      <c r="H552" s="46">
        <v>0</v>
      </c>
      <c r="I552" s="157">
        <v>0</v>
      </c>
      <c r="J552" s="156">
        <v>0</v>
      </c>
      <c r="K552" s="156">
        <v>0</v>
      </c>
      <c r="L552" s="156">
        <v>0</v>
      </c>
      <c r="M552" s="46">
        <f>G552+H552+I552+J552+K552+L552</f>
        <v>0</v>
      </c>
      <c r="N552" s="46">
        <v>0</v>
      </c>
      <c r="O552" s="46">
        <v>0</v>
      </c>
      <c r="P552" s="36">
        <f>F552*1%/2</f>
        <v>0</v>
      </c>
      <c r="Q552" s="36">
        <f>F552*1%</f>
        <v>0</v>
      </c>
      <c r="R552" s="36">
        <f>G552*1%</f>
        <v>0</v>
      </c>
      <c r="S552" s="36">
        <f>H552*1%</f>
        <v>0</v>
      </c>
      <c r="T552" s="36">
        <f>N552+O552+P552+Q552+R552+S552</f>
        <v>0</v>
      </c>
      <c r="U552" s="36">
        <f>M552-T552</f>
        <v>0</v>
      </c>
      <c r="V552" s="46">
        <v>0</v>
      </c>
      <c r="W552" s="46">
        <f>U552-V552</f>
        <v>0</v>
      </c>
      <c r="X552" s="154"/>
    </row>
    <row r="553" spans="1:24" ht="65.25" hidden="1" customHeight="1" x14ac:dyDescent="0.5">
      <c r="A553" s="221"/>
      <c r="B553" s="50"/>
      <c r="C553" s="50"/>
      <c r="D553" s="50"/>
      <c r="E553" s="57"/>
      <c r="F553" s="48"/>
      <c r="G553" s="55"/>
      <c r="H553" s="47"/>
      <c r="I553" s="149"/>
      <c r="J553" s="149"/>
      <c r="K553" s="149"/>
      <c r="L553" s="149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27"/>
    </row>
    <row r="554" spans="1:24" ht="65.25" customHeight="1" x14ac:dyDescent="0.5">
      <c r="A554" s="14"/>
      <c r="B554" s="18" t="s">
        <v>70</v>
      </c>
      <c r="C554" s="8"/>
      <c r="D554" s="8"/>
      <c r="E554" s="17"/>
      <c r="F554" s="16"/>
      <c r="G554" s="15">
        <f>G552+G550+G548+G543</f>
        <v>0</v>
      </c>
      <c r="H554" s="15">
        <f>H552+H550+H548+H543</f>
        <v>0</v>
      </c>
      <c r="I554" s="15">
        <f>I552+I550+I548+I543</f>
        <v>0</v>
      </c>
      <c r="J554" s="15">
        <f>J552+J550+J548+J543</f>
        <v>0</v>
      </c>
      <c r="K554" s="15">
        <f>K552+K550+K548+K543</f>
        <v>0</v>
      </c>
      <c r="L554" s="15">
        <f>L552+L550+L548+L543</f>
        <v>0</v>
      </c>
      <c r="M554" s="15">
        <f>M552+M550+M548+M543</f>
        <v>0</v>
      </c>
      <c r="N554" s="15">
        <f>N552+N550+N548+N543</f>
        <v>0</v>
      </c>
      <c r="O554" s="15">
        <f>O552+O550+O548+O543</f>
        <v>0</v>
      </c>
      <c r="P554" s="15">
        <f>P552+P550+P548+P543</f>
        <v>0</v>
      </c>
      <c r="Q554" s="15">
        <f>Q552+Q550+Q548+Q543</f>
        <v>0</v>
      </c>
      <c r="R554" s="15">
        <f>R552+R550+R548+R543</f>
        <v>0</v>
      </c>
      <c r="S554" s="15">
        <f>S552+S550+S548+S543</f>
        <v>0</v>
      </c>
      <c r="T554" s="15">
        <f>T552+T550+T548+T543</f>
        <v>0</v>
      </c>
      <c r="U554" s="15">
        <f>U552+U550+U548+U543</f>
        <v>0</v>
      </c>
      <c r="V554" s="15">
        <f>V552+V550+V548+V543</f>
        <v>0</v>
      </c>
      <c r="W554" s="15">
        <f>W552+W550+W548+W543</f>
        <v>0</v>
      </c>
      <c r="X554" s="8"/>
    </row>
    <row r="555" spans="1:24" ht="65.25" customHeight="1" x14ac:dyDescent="0.45">
      <c r="A555" s="65" t="s">
        <v>114</v>
      </c>
      <c r="B555" s="141"/>
      <c r="C555" s="8"/>
      <c r="D555" s="8"/>
      <c r="E555" s="12"/>
      <c r="F555" s="11"/>
      <c r="G555" s="1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customHeight="1" x14ac:dyDescent="0.5">
      <c r="A556" s="162" t="s">
        <v>113</v>
      </c>
      <c r="B556" s="42"/>
      <c r="C556" s="42">
        <v>1100</v>
      </c>
      <c r="D556" s="42">
        <v>1000</v>
      </c>
      <c r="E556" s="172">
        <v>0</v>
      </c>
      <c r="F556" s="40">
        <v>0</v>
      </c>
      <c r="G556" s="51">
        <f>E556*F556</f>
        <v>0</v>
      </c>
      <c r="H556" s="36">
        <v>0</v>
      </c>
      <c r="I556" s="156">
        <v>0</v>
      </c>
      <c r="J556" s="156">
        <v>0</v>
      </c>
      <c r="K556" s="156">
        <v>0</v>
      </c>
      <c r="L556" s="156">
        <v>0</v>
      </c>
      <c r="M556" s="36">
        <f>G556+H556+I556+J556+K556+L556</f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f>H556*1%</f>
        <v>0</v>
      </c>
      <c r="T556" s="38">
        <f>N556+O556+P556+Q556+R556+S556</f>
        <v>0</v>
      </c>
      <c r="U556" s="36">
        <f>M556-T556</f>
        <v>0</v>
      </c>
      <c r="V556" s="36">
        <v>0</v>
      </c>
      <c r="W556" s="36">
        <f>U556-V556</f>
        <v>0</v>
      </c>
      <c r="X556" s="35"/>
    </row>
    <row r="557" spans="1:24" ht="65.25" customHeight="1" x14ac:dyDescent="0.5">
      <c r="A557" s="220"/>
      <c r="B557" s="50"/>
      <c r="C557" s="50"/>
      <c r="D557" s="50"/>
      <c r="E557" s="199"/>
      <c r="F557" s="48"/>
      <c r="G557" s="55"/>
      <c r="H557" s="47"/>
      <c r="I557" s="149"/>
      <c r="J557" s="149"/>
      <c r="K557" s="149"/>
      <c r="L557" s="149"/>
      <c r="M557" s="47"/>
      <c r="N557" s="44"/>
      <c r="O557" s="44"/>
      <c r="P557" s="44"/>
      <c r="Q557" s="44"/>
      <c r="R557" s="44"/>
      <c r="S557" s="44"/>
      <c r="T557" s="44"/>
      <c r="U557" s="47"/>
      <c r="V557" s="47"/>
      <c r="W557" s="47"/>
      <c r="X557" s="27"/>
    </row>
    <row r="558" spans="1:24" ht="65.25" customHeight="1" x14ac:dyDescent="0.5">
      <c r="A558" s="162" t="s">
        <v>112</v>
      </c>
      <c r="B558" s="160"/>
      <c r="C558" s="160">
        <v>1100</v>
      </c>
      <c r="D558" s="160">
        <v>1000</v>
      </c>
      <c r="E558" s="170"/>
      <c r="F558" s="40"/>
      <c r="G558" s="51">
        <f>E558*F558</f>
        <v>0</v>
      </c>
      <c r="H558" s="46">
        <v>0</v>
      </c>
      <c r="I558" s="157">
        <v>0</v>
      </c>
      <c r="J558" s="157">
        <v>0</v>
      </c>
      <c r="K558" s="157">
        <v>0</v>
      </c>
      <c r="L558" s="157"/>
      <c r="M558" s="36">
        <f>G558+H558+I558+J558+K558+L558</f>
        <v>0</v>
      </c>
      <c r="N558" s="155">
        <v>0</v>
      </c>
      <c r="O558" s="38">
        <v>0</v>
      </c>
      <c r="P558" s="38">
        <v>0</v>
      </c>
      <c r="Q558" s="38">
        <v>0</v>
      </c>
      <c r="R558" s="38">
        <f>G558*1%</f>
        <v>0</v>
      </c>
      <c r="S558" s="38">
        <v>0</v>
      </c>
      <c r="T558" s="38">
        <f>N558+O558+P558+Q558+R558+S558</f>
        <v>0</v>
      </c>
      <c r="U558" s="36">
        <f>M558-T558</f>
        <v>0</v>
      </c>
      <c r="V558" s="46">
        <v>0</v>
      </c>
      <c r="W558" s="46">
        <f>U558-V558</f>
        <v>0</v>
      </c>
      <c r="X558" s="154"/>
    </row>
    <row r="559" spans="1:24" ht="65.25" customHeight="1" x14ac:dyDescent="0.5">
      <c r="A559" s="180"/>
      <c r="B559" s="50"/>
      <c r="C559" s="50"/>
      <c r="D559" s="50"/>
      <c r="E559" s="199"/>
      <c r="F559" s="48"/>
      <c r="G559" s="55"/>
      <c r="H559" s="47"/>
      <c r="I559" s="149"/>
      <c r="J559" s="149"/>
      <c r="K559" s="149"/>
      <c r="L559" s="149"/>
      <c r="M559" s="47"/>
      <c r="N559" s="44"/>
      <c r="O559" s="44"/>
      <c r="P559" s="44"/>
      <c r="Q559" s="44"/>
      <c r="R559" s="44"/>
      <c r="S559" s="44"/>
      <c r="T559" s="44"/>
      <c r="U559" s="47"/>
      <c r="V559" s="47"/>
      <c r="W559" s="47"/>
      <c r="X559" s="27"/>
    </row>
    <row r="560" spans="1:24" ht="65.25" hidden="1" customHeight="1" x14ac:dyDescent="0.5">
      <c r="A560" s="59"/>
      <c r="B560" s="42"/>
      <c r="C560" s="42">
        <v>1100</v>
      </c>
      <c r="D560" s="42">
        <v>1000</v>
      </c>
      <c r="E560" s="170">
        <v>0</v>
      </c>
      <c r="F560" s="40">
        <v>0</v>
      </c>
      <c r="G560" s="51">
        <f>E560*F560</f>
        <v>0</v>
      </c>
      <c r="H560" s="46">
        <v>0</v>
      </c>
      <c r="I560" s="157">
        <v>0</v>
      </c>
      <c r="J560" s="157">
        <v>0</v>
      </c>
      <c r="K560" s="157">
        <v>0</v>
      </c>
      <c r="L560" s="157">
        <v>0</v>
      </c>
      <c r="M560" s="36">
        <f>G560+H560+I560+J560+K560+L560</f>
        <v>0</v>
      </c>
      <c r="N560" s="155">
        <v>0</v>
      </c>
      <c r="O560" s="38">
        <f>G560*1.187%</f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f>N560+O560+P560+Q560+R560+S560</f>
        <v>0</v>
      </c>
      <c r="U560" s="36">
        <f>M560-T560</f>
        <v>0</v>
      </c>
      <c r="V560" s="46">
        <v>0</v>
      </c>
      <c r="W560" s="46">
        <f>U560-V560</f>
        <v>0</v>
      </c>
      <c r="X560" s="35"/>
    </row>
    <row r="561" spans="1:24" ht="65.25" hidden="1" customHeight="1" x14ac:dyDescent="0.5">
      <c r="A561" s="203"/>
      <c r="B561" s="50"/>
      <c r="C561" s="50"/>
      <c r="D561" s="50"/>
      <c r="E561" s="199"/>
      <c r="F561" s="48"/>
      <c r="G561" s="55"/>
      <c r="H561" s="47"/>
      <c r="I561" s="149"/>
      <c r="J561" s="149"/>
      <c r="K561" s="149"/>
      <c r="L561" s="149"/>
      <c r="M561" s="47"/>
      <c r="N561" s="44"/>
      <c r="O561" s="44"/>
      <c r="P561" s="44"/>
      <c r="Q561" s="44"/>
      <c r="R561" s="44"/>
      <c r="S561" s="44"/>
      <c r="T561" s="44"/>
      <c r="U561" s="47"/>
      <c r="V561" s="47"/>
      <c r="W561" s="47"/>
      <c r="X561" s="27"/>
    </row>
    <row r="562" spans="1:24" ht="65.25" hidden="1" customHeight="1" x14ac:dyDescent="0.5">
      <c r="A562" s="59"/>
      <c r="B562" s="42"/>
      <c r="C562" s="42">
        <v>1100</v>
      </c>
      <c r="D562" s="42">
        <v>1000</v>
      </c>
      <c r="E562" s="170">
        <v>0</v>
      </c>
      <c r="F562" s="40">
        <v>0</v>
      </c>
      <c r="G562" s="51">
        <f>E562*F562</f>
        <v>0</v>
      </c>
      <c r="H562" s="46">
        <v>0</v>
      </c>
      <c r="I562" s="157">
        <v>0</v>
      </c>
      <c r="J562" s="157">
        <v>0</v>
      </c>
      <c r="K562" s="157">
        <v>0</v>
      </c>
      <c r="L562" s="157">
        <v>0</v>
      </c>
      <c r="M562" s="36">
        <f>G562+H562+I562+J562+K562+L562</f>
        <v>0</v>
      </c>
      <c r="N562" s="155">
        <v>0</v>
      </c>
      <c r="O562" s="38">
        <f>G562*1.187%</f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f>N562+O562+P562+Q562+R562+S562</f>
        <v>0</v>
      </c>
      <c r="U562" s="36">
        <f>M562-T562</f>
        <v>0</v>
      </c>
      <c r="V562" s="46">
        <v>0</v>
      </c>
      <c r="W562" s="46">
        <f>U562-V562</f>
        <v>0</v>
      </c>
      <c r="X562" s="35"/>
    </row>
    <row r="563" spans="1:24" ht="65.25" hidden="1" customHeight="1" x14ac:dyDescent="0.5">
      <c r="A563" s="203"/>
      <c r="B563" s="50"/>
      <c r="C563" s="50"/>
      <c r="D563" s="50"/>
      <c r="E563" s="199"/>
      <c r="F563" s="48"/>
      <c r="G563" s="55"/>
      <c r="H563" s="47"/>
      <c r="I563" s="149"/>
      <c r="J563" s="149"/>
      <c r="K563" s="149"/>
      <c r="L563" s="149"/>
      <c r="M563" s="47"/>
      <c r="N563" s="44"/>
      <c r="O563" s="44"/>
      <c r="P563" s="44"/>
      <c r="Q563" s="44"/>
      <c r="R563" s="44"/>
      <c r="S563" s="44"/>
      <c r="T563" s="44"/>
      <c r="U563" s="47"/>
      <c r="V563" s="47"/>
      <c r="W563" s="47"/>
      <c r="X563" s="27"/>
    </row>
    <row r="564" spans="1:24" s="207" customFormat="1" ht="65.25" hidden="1" customHeight="1" x14ac:dyDescent="0.5">
      <c r="A564" s="219"/>
      <c r="B564" s="161"/>
      <c r="C564" s="173">
        <v>1100</v>
      </c>
      <c r="D564" s="173">
        <v>1000</v>
      </c>
      <c r="E564" s="170">
        <v>0</v>
      </c>
      <c r="F564" s="218">
        <v>0</v>
      </c>
      <c r="G564" s="51">
        <f>E564*F564</f>
        <v>0</v>
      </c>
      <c r="H564" s="214">
        <v>0</v>
      </c>
      <c r="I564" s="217">
        <v>0</v>
      </c>
      <c r="J564" s="217">
        <v>0</v>
      </c>
      <c r="K564" s="217">
        <v>0</v>
      </c>
      <c r="L564" s="217">
        <v>0</v>
      </c>
      <c r="M564" s="36">
        <f>G564+H564+I564+J564+K564+L564</f>
        <v>0</v>
      </c>
      <c r="N564" s="216">
        <v>0</v>
      </c>
      <c r="O564" s="215">
        <v>0</v>
      </c>
      <c r="P564" s="215">
        <v>0</v>
      </c>
      <c r="Q564" s="215">
        <v>0</v>
      </c>
      <c r="R564" s="215">
        <f>G564*1%</f>
        <v>0</v>
      </c>
      <c r="S564" s="215">
        <v>0</v>
      </c>
      <c r="T564" s="38">
        <f>N564+O564+P564+Q564+R564+S564</f>
        <v>0</v>
      </c>
      <c r="U564" s="36">
        <f>M564-T564</f>
        <v>0</v>
      </c>
      <c r="V564" s="214">
        <v>0</v>
      </c>
      <c r="W564" s="214">
        <f>U564-V564</f>
        <v>0</v>
      </c>
      <c r="X564" s="213"/>
    </row>
    <row r="565" spans="1:24" s="207" customFormat="1" ht="65.25" hidden="1" customHeight="1" x14ac:dyDescent="0.5">
      <c r="A565" s="205"/>
      <c r="B565" s="152"/>
      <c r="C565" s="152"/>
      <c r="D565" s="152"/>
      <c r="E565" s="199"/>
      <c r="F565" s="212"/>
      <c r="G565" s="55"/>
      <c r="H565" s="209"/>
      <c r="I565" s="211"/>
      <c r="J565" s="211"/>
      <c r="K565" s="211"/>
      <c r="L565" s="211"/>
      <c r="M565" s="47"/>
      <c r="N565" s="210"/>
      <c r="O565" s="210"/>
      <c r="P565" s="210"/>
      <c r="Q565" s="210"/>
      <c r="R565" s="210"/>
      <c r="S565" s="210"/>
      <c r="T565" s="44"/>
      <c r="U565" s="47"/>
      <c r="V565" s="209"/>
      <c r="W565" s="209"/>
      <c r="X565" s="208"/>
    </row>
    <row r="566" spans="1:24" ht="65.25" hidden="1" customHeight="1" x14ac:dyDescent="0.5">
      <c r="A566" s="206"/>
      <c r="B566" s="173"/>
      <c r="C566" s="160"/>
      <c r="D566" s="160"/>
      <c r="E566" s="170">
        <v>0</v>
      </c>
      <c r="F566" s="40">
        <v>0</v>
      </c>
      <c r="G566" s="51">
        <f>E566*F566</f>
        <v>0</v>
      </c>
      <c r="H566" s="46">
        <v>0</v>
      </c>
      <c r="I566" s="157">
        <v>0</v>
      </c>
      <c r="J566" s="157">
        <v>0</v>
      </c>
      <c r="K566" s="157">
        <v>0</v>
      </c>
      <c r="L566" s="157">
        <v>0</v>
      </c>
      <c r="M566" s="36">
        <f>G566+H566+I566+J566+K566+L566</f>
        <v>0</v>
      </c>
      <c r="N566" s="155">
        <v>0</v>
      </c>
      <c r="O566" s="38">
        <f>G566*1.187%</f>
        <v>0</v>
      </c>
      <c r="P566" s="38">
        <v>0</v>
      </c>
      <c r="Q566" s="38">
        <f>F566*1%</f>
        <v>0</v>
      </c>
      <c r="R566" s="38">
        <f>G566*1%</f>
        <v>0</v>
      </c>
      <c r="S566" s="38">
        <f>H566*1%</f>
        <v>0</v>
      </c>
      <c r="T566" s="38">
        <f>N566+O566+P566+Q566+R566+S566</f>
        <v>0</v>
      </c>
      <c r="U566" s="36">
        <f>M566-T566</f>
        <v>0</v>
      </c>
      <c r="V566" s="46">
        <v>0</v>
      </c>
      <c r="W566" s="46">
        <f>U566-V566</f>
        <v>0</v>
      </c>
      <c r="X566" s="35"/>
    </row>
    <row r="567" spans="1:24" ht="65.25" hidden="1" customHeight="1" x14ac:dyDescent="0.5">
      <c r="A567" s="205"/>
      <c r="B567" s="161"/>
      <c r="C567" s="50"/>
      <c r="D567" s="50"/>
      <c r="E567" s="199"/>
      <c r="F567" s="48"/>
      <c r="G567" s="55"/>
      <c r="H567" s="47"/>
      <c r="I567" s="149"/>
      <c r="J567" s="149"/>
      <c r="K567" s="149"/>
      <c r="L567" s="149"/>
      <c r="M567" s="47"/>
      <c r="N567" s="44"/>
      <c r="O567" s="44"/>
      <c r="P567" s="44"/>
      <c r="Q567" s="44"/>
      <c r="R567" s="44"/>
      <c r="S567" s="44"/>
      <c r="T567" s="44"/>
      <c r="U567" s="47"/>
      <c r="V567" s="47"/>
      <c r="W567" s="47"/>
      <c r="X567" s="154"/>
    </row>
    <row r="568" spans="1:24" ht="65.25" customHeight="1" x14ac:dyDescent="0.5">
      <c r="A568" s="204"/>
      <c r="B568" s="148" t="s">
        <v>70</v>
      </c>
      <c r="C568" s="143"/>
      <c r="D568" s="143"/>
      <c r="E568" s="168"/>
      <c r="F568" s="146"/>
      <c r="G568" s="144">
        <f>SUM(G556:G567)</f>
        <v>0</v>
      </c>
      <c r="H568" s="144">
        <f>SUM(H556:H567)</f>
        <v>0</v>
      </c>
      <c r="I568" s="144">
        <f>SUM(I556:I567)</f>
        <v>0</v>
      </c>
      <c r="J568" s="144">
        <f>SUM(J556:J567)</f>
        <v>0</v>
      </c>
      <c r="K568" s="144">
        <f>SUM(K556:K567)</f>
        <v>0</v>
      </c>
      <c r="L568" s="144">
        <f>SUM(L556:L567)</f>
        <v>0</v>
      </c>
      <c r="M568" s="144">
        <f>SUM(M556:M567)</f>
        <v>0</v>
      </c>
      <c r="N568" s="145">
        <f>SUM(N556:N567)</f>
        <v>0</v>
      </c>
      <c r="O568" s="145">
        <f>SUM(O556:O567)</f>
        <v>0</v>
      </c>
      <c r="P568" s="145">
        <f>SUM(P556:P567)</f>
        <v>0</v>
      </c>
      <c r="Q568" s="145">
        <f>SUM(Q556:Q567)</f>
        <v>0</v>
      </c>
      <c r="R568" s="145">
        <f>SUM(R556:R567)</f>
        <v>0</v>
      </c>
      <c r="S568" s="145">
        <f>SUM(S556:S567)</f>
        <v>0</v>
      </c>
      <c r="T568" s="145">
        <f>SUM(T556:T567)</f>
        <v>0</v>
      </c>
      <c r="U568" s="144">
        <f>SUM(U556:U567)</f>
        <v>0</v>
      </c>
      <c r="V568" s="144">
        <f>SUM(V556:V567)</f>
        <v>0</v>
      </c>
      <c r="W568" s="144">
        <f>SUM(W556:W567)</f>
        <v>0</v>
      </c>
      <c r="X568" s="143"/>
    </row>
    <row r="569" spans="1:24" ht="65.25" customHeight="1" x14ac:dyDescent="0.45">
      <c r="A569" s="65" t="s">
        <v>111</v>
      </c>
      <c r="B569" s="165"/>
      <c r="C569" s="60"/>
      <c r="D569" s="60"/>
      <c r="E569" s="164"/>
      <c r="F569" s="63"/>
      <c r="G569" s="62"/>
      <c r="H569" s="61"/>
      <c r="I569" s="61"/>
      <c r="J569" s="61"/>
      <c r="K569" s="61"/>
      <c r="L569" s="61"/>
      <c r="M569" s="61"/>
      <c r="N569" s="163"/>
      <c r="O569" s="163"/>
      <c r="P569" s="163"/>
      <c r="Q569" s="163"/>
      <c r="R569" s="163"/>
      <c r="S569" s="163"/>
      <c r="T569" s="163"/>
      <c r="U569" s="61"/>
      <c r="V569" s="61"/>
      <c r="W569" s="61"/>
      <c r="X569" s="60"/>
    </row>
    <row r="570" spans="1:24" ht="65.25" customHeight="1" x14ac:dyDescent="0.5">
      <c r="A570" s="162" t="s">
        <v>110</v>
      </c>
      <c r="B570" s="160"/>
      <c r="C570" s="160">
        <v>1100</v>
      </c>
      <c r="D570" s="160">
        <v>1000</v>
      </c>
      <c r="E570" s="170">
        <v>330.04</v>
      </c>
      <c r="F570" s="40">
        <v>15</v>
      </c>
      <c r="G570" s="51">
        <f>E570*F570</f>
        <v>4950.6000000000004</v>
      </c>
      <c r="H570" s="46">
        <v>0</v>
      </c>
      <c r="I570" s="157">
        <v>0</v>
      </c>
      <c r="J570" s="156">
        <v>0</v>
      </c>
      <c r="K570" s="156">
        <v>0</v>
      </c>
      <c r="L570" s="156">
        <v>0</v>
      </c>
      <c r="M570" s="46">
        <f>G570+H570+I570+J570+K570+L570</f>
        <v>4950.6000000000004</v>
      </c>
      <c r="N570" s="155">
        <v>514.65</v>
      </c>
      <c r="O570" s="38">
        <f>G570*1.1875%</f>
        <v>58.788375000000002</v>
      </c>
      <c r="P570" s="38">
        <v>0</v>
      </c>
      <c r="Q570" s="38">
        <v>0</v>
      </c>
      <c r="R570" s="38">
        <f>G570*1%</f>
        <v>49.506000000000007</v>
      </c>
      <c r="S570" s="38">
        <f>H570*1%</f>
        <v>0</v>
      </c>
      <c r="T570" s="38">
        <f>N570+O570+P570+Q570+R570+S570</f>
        <v>622.94437499999992</v>
      </c>
      <c r="U570" s="36">
        <f>M570-T570</f>
        <v>4327.6556250000003</v>
      </c>
      <c r="V570" s="46">
        <v>0</v>
      </c>
      <c r="W570" s="46">
        <f>U570-V570</f>
        <v>4327.6556250000003</v>
      </c>
      <c r="X570" s="154"/>
    </row>
    <row r="571" spans="1:24" ht="65.25" customHeight="1" x14ac:dyDescent="0.5">
      <c r="A571" s="180" t="s">
        <v>109</v>
      </c>
      <c r="B571" s="50"/>
      <c r="C571" s="50"/>
      <c r="D571" s="50"/>
      <c r="E571" s="199"/>
      <c r="F571" s="48"/>
      <c r="G571" s="55"/>
      <c r="H571" s="47"/>
      <c r="I571" s="149"/>
      <c r="J571" s="149"/>
      <c r="K571" s="149"/>
      <c r="L571" s="149"/>
      <c r="M571" s="47"/>
      <c r="N571" s="44"/>
      <c r="O571" s="44"/>
      <c r="P571" s="44"/>
      <c r="Q571" s="44"/>
      <c r="R571" s="44"/>
      <c r="S571" s="44"/>
      <c r="T571" s="44"/>
      <c r="U571" s="47"/>
      <c r="V571" s="47"/>
      <c r="W571" s="47"/>
      <c r="X571" s="27"/>
    </row>
    <row r="572" spans="1:24" ht="65.25" customHeight="1" x14ac:dyDescent="0.5">
      <c r="A572" s="162" t="s">
        <v>108</v>
      </c>
      <c r="B572" s="160"/>
      <c r="C572" s="160">
        <v>1100</v>
      </c>
      <c r="D572" s="160">
        <v>1000</v>
      </c>
      <c r="E572" s="49">
        <v>325.61</v>
      </c>
      <c r="F572" s="40">
        <v>15</v>
      </c>
      <c r="G572" s="51">
        <f>E572*F572</f>
        <v>4884.1500000000005</v>
      </c>
      <c r="H572" s="46">
        <v>0</v>
      </c>
      <c r="I572" s="157">
        <v>0</v>
      </c>
      <c r="J572" s="156">
        <v>0</v>
      </c>
      <c r="K572" s="156">
        <v>0</v>
      </c>
      <c r="L572" s="156">
        <v>0</v>
      </c>
      <c r="M572" s="46">
        <f>G572+H572+I572+J572+K572+L572</f>
        <v>4884.1500000000005</v>
      </c>
      <c r="N572" s="155">
        <v>502.75</v>
      </c>
      <c r="O572" s="155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f>N572+O572+P572+Q572+R572+S572</f>
        <v>502.75</v>
      </c>
      <c r="U572" s="36">
        <f>M572-T572</f>
        <v>4381.4000000000005</v>
      </c>
      <c r="V572" s="36">
        <v>156.19999999999999</v>
      </c>
      <c r="W572" s="46">
        <f>U572-V572</f>
        <v>4225.2000000000007</v>
      </c>
      <c r="X572" s="154"/>
    </row>
    <row r="573" spans="1:24" ht="65.25" customHeight="1" thickBot="1" x14ac:dyDescent="0.55000000000000004">
      <c r="A573" s="197" t="s">
        <v>107</v>
      </c>
      <c r="B573" s="50"/>
      <c r="C573" s="50"/>
      <c r="D573" s="50"/>
      <c r="E573" s="57"/>
      <c r="F573" s="48"/>
      <c r="G573" s="55"/>
      <c r="H573" s="47"/>
      <c r="I573" s="149"/>
      <c r="J573" s="149"/>
      <c r="K573" s="149"/>
      <c r="L573" s="149"/>
      <c r="M573" s="47"/>
      <c r="N573" s="44"/>
      <c r="O573" s="44"/>
      <c r="P573" s="29"/>
      <c r="Q573" s="44"/>
      <c r="R573" s="44"/>
      <c r="S573" s="44"/>
      <c r="T573" s="44"/>
      <c r="U573" s="47"/>
      <c r="V573" s="47"/>
      <c r="W573" s="47"/>
      <c r="X573" s="27"/>
    </row>
    <row r="574" spans="1:24" s="8" customFormat="1" ht="65.25" customHeight="1" thickBot="1" x14ac:dyDescent="0.55000000000000004">
      <c r="A574" s="105" t="s">
        <v>54</v>
      </c>
      <c r="B574" s="89" t="s">
        <v>53</v>
      </c>
      <c r="C574" s="104" t="s">
        <v>52</v>
      </c>
      <c r="D574" s="103"/>
      <c r="E574" s="103"/>
      <c r="F574" s="103"/>
      <c r="G574" s="103"/>
      <c r="H574" s="103"/>
      <c r="I574" s="103"/>
      <c r="J574" s="103"/>
      <c r="K574" s="103"/>
      <c r="L574" s="103"/>
      <c r="M574" s="102"/>
      <c r="N574" s="104" t="s">
        <v>51</v>
      </c>
      <c r="O574" s="103"/>
      <c r="P574" s="103"/>
      <c r="Q574" s="103"/>
      <c r="R574" s="103"/>
      <c r="S574" s="103"/>
      <c r="T574" s="102"/>
      <c r="U574" s="101"/>
      <c r="V574" s="100"/>
      <c r="W574" s="99"/>
      <c r="X574" s="66" t="s">
        <v>50</v>
      </c>
    </row>
    <row r="575" spans="1:24" s="8" customFormat="1" ht="65.25" customHeight="1" x14ac:dyDescent="0.45">
      <c r="A575" s="98"/>
      <c r="B575" s="97"/>
      <c r="C575" s="96" t="s">
        <v>49</v>
      </c>
      <c r="D575" s="96" t="s">
        <v>48</v>
      </c>
      <c r="E575" s="95" t="s">
        <v>26</v>
      </c>
      <c r="F575" s="94" t="s">
        <v>47</v>
      </c>
      <c r="G575" s="93" t="s">
        <v>46</v>
      </c>
      <c r="H575" s="92" t="s">
        <v>45</v>
      </c>
      <c r="I575" s="90" t="s">
        <v>44</v>
      </c>
      <c r="J575" s="91" t="s">
        <v>25</v>
      </c>
      <c r="K575" s="90" t="s">
        <v>43</v>
      </c>
      <c r="L575" s="90" t="s">
        <v>93</v>
      </c>
      <c r="M575" s="89" t="s">
        <v>35</v>
      </c>
      <c r="N575" s="86" t="s">
        <v>41</v>
      </c>
      <c r="O575" s="88" t="s">
        <v>40</v>
      </c>
      <c r="P575" s="87" t="s">
        <v>39</v>
      </c>
      <c r="Q575" s="86" t="s">
        <v>38</v>
      </c>
      <c r="R575" s="86" t="s">
        <v>37</v>
      </c>
      <c r="S575" s="86" t="s">
        <v>36</v>
      </c>
      <c r="T575" s="85" t="s">
        <v>35</v>
      </c>
      <c r="U575" s="83" t="s">
        <v>35</v>
      </c>
      <c r="V575" s="84" t="s">
        <v>34</v>
      </c>
      <c r="W575" s="83" t="s">
        <v>33</v>
      </c>
      <c r="X575" s="66"/>
    </row>
    <row r="576" spans="1:24" s="8" customFormat="1" ht="65.25" customHeight="1" thickBot="1" x14ac:dyDescent="0.5">
      <c r="A576" s="82" t="s">
        <v>32</v>
      </c>
      <c r="B576" s="73"/>
      <c r="C576" s="81"/>
      <c r="D576" s="81"/>
      <c r="E576" s="80" t="s">
        <v>31</v>
      </c>
      <c r="F576" s="79" t="s">
        <v>30</v>
      </c>
      <c r="G576" s="78"/>
      <c r="H576" s="77"/>
      <c r="I576" s="74" t="s">
        <v>29</v>
      </c>
      <c r="J576" s="76" t="s">
        <v>28</v>
      </c>
      <c r="K576" s="75" t="s">
        <v>92</v>
      </c>
      <c r="L576" s="74" t="s">
        <v>91</v>
      </c>
      <c r="M576" s="73"/>
      <c r="N576" s="189">
        <v>1</v>
      </c>
      <c r="O576" s="72"/>
      <c r="P576" s="71" t="s">
        <v>25</v>
      </c>
      <c r="Q576" s="70" t="s">
        <v>24</v>
      </c>
      <c r="R576" s="70" t="s">
        <v>23</v>
      </c>
      <c r="S576" s="70" t="s">
        <v>22</v>
      </c>
      <c r="T576" s="69"/>
      <c r="U576" s="67" t="s">
        <v>21</v>
      </c>
      <c r="V576" s="188" t="s">
        <v>90</v>
      </c>
      <c r="W576" s="67" t="s">
        <v>19</v>
      </c>
      <c r="X576" s="66"/>
    </row>
    <row r="577" spans="1:24" ht="65.25" hidden="1" customHeight="1" x14ac:dyDescent="0.5">
      <c r="A577" s="59" t="s">
        <v>106</v>
      </c>
      <c r="B577" s="42"/>
      <c r="C577" s="42"/>
      <c r="D577" s="42"/>
      <c r="E577" s="41">
        <v>0</v>
      </c>
      <c r="F577" s="40">
        <v>0</v>
      </c>
      <c r="G577" s="39">
        <f>E577*F577</f>
        <v>0</v>
      </c>
      <c r="H577" s="36">
        <v>0</v>
      </c>
      <c r="I577" s="156">
        <v>0</v>
      </c>
      <c r="J577" s="156">
        <v>0</v>
      </c>
      <c r="K577" s="156">
        <v>0</v>
      </c>
      <c r="L577" s="156">
        <v>0</v>
      </c>
      <c r="M577" s="36">
        <f>G577+H577+I577+J577+K577+L577</f>
        <v>0</v>
      </c>
      <c r="N577" s="36">
        <v>0</v>
      </c>
      <c r="O577" s="46">
        <f>G577*1.187%</f>
        <v>0</v>
      </c>
      <c r="P577" s="37">
        <f>F577*1%/2</f>
        <v>0</v>
      </c>
      <c r="Q577" s="36">
        <f>F577*1%</f>
        <v>0</v>
      </c>
      <c r="R577" s="36">
        <f>G577*1%</f>
        <v>0</v>
      </c>
      <c r="S577" s="36">
        <f>H577*1%</f>
        <v>0</v>
      </c>
      <c r="T577" s="36">
        <f>N577+O577+P577+Q577+R577+S577</f>
        <v>0</v>
      </c>
      <c r="U577" s="36">
        <f>M577-T577</f>
        <v>0</v>
      </c>
      <c r="V577" s="46">
        <v>0</v>
      </c>
      <c r="W577" s="46">
        <f>U577-V577</f>
        <v>0</v>
      </c>
      <c r="X577" s="35"/>
    </row>
    <row r="578" spans="1:24" ht="65.25" hidden="1" customHeight="1" thickBot="1" x14ac:dyDescent="0.55000000000000004">
      <c r="A578" s="203"/>
      <c r="B578" s="50"/>
      <c r="C578" s="50"/>
      <c r="D578" s="50"/>
      <c r="E578" s="57"/>
      <c r="F578" s="48"/>
      <c r="G578" s="55"/>
      <c r="H578" s="47"/>
      <c r="I578" s="149"/>
      <c r="J578" s="149"/>
      <c r="K578" s="149"/>
      <c r="L578" s="149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27"/>
    </row>
    <row r="579" spans="1:24" ht="65.25" customHeight="1" x14ac:dyDescent="0.5">
      <c r="A579" s="59" t="s">
        <v>106</v>
      </c>
      <c r="B579" s="42"/>
      <c r="C579" s="42">
        <v>1100</v>
      </c>
      <c r="D579" s="42">
        <v>1000</v>
      </c>
      <c r="E579" s="172">
        <v>0</v>
      </c>
      <c r="F579" s="40">
        <v>0</v>
      </c>
      <c r="G579" s="39">
        <f>E579*F579</f>
        <v>0</v>
      </c>
      <c r="H579" s="36">
        <v>0</v>
      </c>
      <c r="I579" s="156">
        <v>0</v>
      </c>
      <c r="J579" s="156">
        <v>0</v>
      </c>
      <c r="K579" s="156">
        <v>0</v>
      </c>
      <c r="L579" s="156">
        <v>0</v>
      </c>
      <c r="M579" s="36">
        <f>G579+H579+I579+J579+K579+L579</f>
        <v>0</v>
      </c>
      <c r="N579" s="38">
        <v>0</v>
      </c>
      <c r="O579" s="155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f>N579+O579+P579+Q579+R579+S579</f>
        <v>0</v>
      </c>
      <c r="U579" s="36">
        <f>M579-T579</f>
        <v>0</v>
      </c>
      <c r="V579" s="46">
        <v>0</v>
      </c>
      <c r="W579" s="46">
        <f>U579-V579</f>
        <v>0</v>
      </c>
      <c r="X579" s="35"/>
    </row>
    <row r="580" spans="1:24" ht="65.25" customHeight="1" x14ac:dyDescent="0.5">
      <c r="A580" s="203"/>
      <c r="B580" s="50"/>
      <c r="C580" s="50"/>
      <c r="D580" s="50"/>
      <c r="E580" s="199"/>
      <c r="F580" s="48"/>
      <c r="G580" s="55"/>
      <c r="H580" s="47"/>
      <c r="I580" s="149"/>
      <c r="J580" s="149"/>
      <c r="K580" s="149"/>
      <c r="L580" s="149"/>
      <c r="M580" s="47"/>
      <c r="N580" s="44"/>
      <c r="O580" s="44"/>
      <c r="P580" s="44"/>
      <c r="Q580" s="44"/>
      <c r="R580" s="44"/>
      <c r="S580" s="44"/>
      <c r="T580" s="44"/>
      <c r="U580" s="47"/>
      <c r="V580" s="47"/>
      <c r="W580" s="47"/>
      <c r="X580" s="27"/>
    </row>
    <row r="581" spans="1:24" ht="65.25" customHeight="1" x14ac:dyDescent="0.5">
      <c r="A581" s="59" t="s">
        <v>105</v>
      </c>
      <c r="B581" s="42"/>
      <c r="C581" s="42">
        <v>1100</v>
      </c>
      <c r="D581" s="42">
        <v>1000</v>
      </c>
      <c r="E581" s="172">
        <v>209.53</v>
      </c>
      <c r="F581" s="40">
        <v>15</v>
      </c>
      <c r="G581" s="202">
        <f>E581*F581</f>
        <v>3142.95</v>
      </c>
      <c r="H581" s="36">
        <v>0</v>
      </c>
      <c r="I581" s="156">
        <v>0</v>
      </c>
      <c r="J581" s="156">
        <v>0</v>
      </c>
      <c r="K581" s="156">
        <v>0</v>
      </c>
      <c r="L581" s="156">
        <v>0</v>
      </c>
      <c r="M581" s="36">
        <f>G581+H581+I581+J581+K581+L581</f>
        <v>3142.95</v>
      </c>
      <c r="N581" s="38">
        <v>112.77</v>
      </c>
      <c r="O581" s="155">
        <v>0</v>
      </c>
      <c r="P581" s="38">
        <v>0</v>
      </c>
      <c r="Q581" s="38">
        <v>0</v>
      </c>
      <c r="R581" s="176">
        <f>G581*1%</f>
        <v>31.429499999999997</v>
      </c>
      <c r="S581" s="38">
        <f>H581*1%</f>
        <v>0</v>
      </c>
      <c r="T581" s="38">
        <f>N581+O581+P581+Q581+R581+S581</f>
        <v>144.1995</v>
      </c>
      <c r="U581" s="36">
        <f>M581-T581</f>
        <v>2998.7504999999996</v>
      </c>
      <c r="V581" s="46">
        <v>0</v>
      </c>
      <c r="W581" s="46">
        <f>U581-V581</f>
        <v>2998.7504999999996</v>
      </c>
      <c r="X581" s="35"/>
    </row>
    <row r="582" spans="1:24" ht="65.25" customHeight="1" x14ac:dyDescent="0.5">
      <c r="A582" s="153" t="s">
        <v>104</v>
      </c>
      <c r="B582" s="50"/>
      <c r="C582" s="50"/>
      <c r="D582" s="50"/>
      <c r="E582" s="199"/>
      <c r="F582" s="48"/>
      <c r="G582" s="55"/>
      <c r="H582" s="47"/>
      <c r="I582" s="149"/>
      <c r="J582" s="149"/>
      <c r="K582" s="149"/>
      <c r="L582" s="149"/>
      <c r="M582" s="47"/>
      <c r="N582" s="44"/>
      <c r="O582" s="44"/>
      <c r="P582" s="44"/>
      <c r="Q582" s="44"/>
      <c r="R582" s="174"/>
      <c r="S582" s="44"/>
      <c r="T582" s="44"/>
      <c r="U582" s="47"/>
      <c r="V582" s="47"/>
      <c r="W582" s="47"/>
      <c r="X582" s="27"/>
    </row>
    <row r="583" spans="1:24" ht="65.25" customHeight="1" x14ac:dyDescent="0.5">
      <c r="A583" s="59" t="s">
        <v>103</v>
      </c>
      <c r="B583" s="42"/>
      <c r="C583" s="42">
        <v>1100</v>
      </c>
      <c r="D583" s="42">
        <v>1000</v>
      </c>
      <c r="E583" s="172">
        <v>204.11</v>
      </c>
      <c r="F583" s="40">
        <v>15</v>
      </c>
      <c r="G583" s="202">
        <f>E583*F583</f>
        <v>3061.65</v>
      </c>
      <c r="H583" s="36">
        <v>0</v>
      </c>
      <c r="I583" s="156">
        <v>0</v>
      </c>
      <c r="J583" s="156">
        <v>0</v>
      </c>
      <c r="K583" s="156">
        <v>0</v>
      </c>
      <c r="L583" s="156">
        <v>0</v>
      </c>
      <c r="M583" s="36">
        <f>G583+H583+I583+J583+K583+L583</f>
        <v>3061.65</v>
      </c>
      <c r="N583" s="38">
        <v>83.64</v>
      </c>
      <c r="O583" s="38">
        <f>G583*1.1875%</f>
        <v>36.357093750000004</v>
      </c>
      <c r="P583" s="38">
        <v>0</v>
      </c>
      <c r="Q583" s="38">
        <v>0</v>
      </c>
      <c r="R583" s="176">
        <f>G583*1%</f>
        <v>30.616500000000002</v>
      </c>
      <c r="S583" s="38">
        <v>0</v>
      </c>
      <c r="T583" s="38">
        <f>N583+O583+P583+Q583+R583+S583</f>
        <v>150.61359375000001</v>
      </c>
      <c r="U583" s="36">
        <f>M583-T583</f>
        <v>2911.0364062500003</v>
      </c>
      <c r="V583" s="46">
        <v>0</v>
      </c>
      <c r="W583" s="46">
        <f>U583-V583</f>
        <v>2911.0364062500003</v>
      </c>
      <c r="X583" s="35"/>
    </row>
    <row r="584" spans="1:24" ht="65.25" customHeight="1" x14ac:dyDescent="0.5">
      <c r="A584" s="53" t="s">
        <v>102</v>
      </c>
      <c r="B584" s="160"/>
      <c r="C584" s="50"/>
      <c r="D584" s="50"/>
      <c r="E584" s="199"/>
      <c r="F584" s="48"/>
      <c r="G584" s="55"/>
      <c r="H584" s="47"/>
      <c r="I584" s="149"/>
      <c r="J584" s="149"/>
      <c r="K584" s="149"/>
      <c r="L584" s="149"/>
      <c r="M584" s="47"/>
      <c r="N584" s="44"/>
      <c r="O584" s="44"/>
      <c r="P584" s="44"/>
      <c r="Q584" s="44"/>
      <c r="R584" s="174"/>
      <c r="S584" s="44"/>
      <c r="T584" s="44"/>
      <c r="U584" s="47"/>
      <c r="V584" s="47"/>
      <c r="W584" s="47"/>
      <c r="X584" s="154"/>
    </row>
    <row r="585" spans="1:24" ht="65.25" customHeight="1" x14ac:dyDescent="0.5">
      <c r="A585" s="185" t="s">
        <v>101</v>
      </c>
      <c r="B585" s="42"/>
      <c r="C585" s="42">
        <v>1100</v>
      </c>
      <c r="D585" s="42">
        <v>1000</v>
      </c>
      <c r="E585" s="172"/>
      <c r="F585" s="40"/>
      <c r="G585" s="202">
        <f>E585*F585</f>
        <v>0</v>
      </c>
      <c r="H585" s="36">
        <v>0</v>
      </c>
      <c r="I585" s="156">
        <v>0</v>
      </c>
      <c r="J585" s="156">
        <v>0</v>
      </c>
      <c r="K585" s="156">
        <v>0</v>
      </c>
      <c r="L585" s="156"/>
      <c r="M585" s="36">
        <f>G585+H585+I585+J585+K585+L585</f>
        <v>0</v>
      </c>
      <c r="N585" s="38">
        <v>0</v>
      </c>
      <c r="O585" s="38"/>
      <c r="P585" s="38">
        <v>0</v>
      </c>
      <c r="Q585" s="38">
        <v>0</v>
      </c>
      <c r="R585" s="38">
        <v>0</v>
      </c>
      <c r="S585" s="38">
        <f>H585*1%</f>
        <v>0</v>
      </c>
      <c r="T585" s="38">
        <f>N585+O585+P585+Q585+R585+S585</f>
        <v>0</v>
      </c>
      <c r="U585" s="36">
        <f>M585-T585</f>
        <v>0</v>
      </c>
      <c r="V585" s="46">
        <v>0</v>
      </c>
      <c r="W585" s="46">
        <f>U585-V585</f>
        <v>0</v>
      </c>
      <c r="X585" s="35"/>
    </row>
    <row r="586" spans="1:24" ht="65.25" customHeight="1" x14ac:dyDescent="0.5">
      <c r="A586" s="201"/>
      <c r="B586" s="160"/>
      <c r="C586" s="50"/>
      <c r="D586" s="50"/>
      <c r="E586" s="199"/>
      <c r="F586" s="48"/>
      <c r="G586" s="55"/>
      <c r="H586" s="47"/>
      <c r="I586" s="149"/>
      <c r="J586" s="149"/>
      <c r="K586" s="149"/>
      <c r="L586" s="149"/>
      <c r="M586" s="47"/>
      <c r="N586" s="44"/>
      <c r="O586" s="155"/>
      <c r="P586" s="44"/>
      <c r="Q586" s="44"/>
      <c r="R586" s="44"/>
      <c r="S586" s="44"/>
      <c r="T586" s="44"/>
      <c r="U586" s="47"/>
      <c r="V586" s="47"/>
      <c r="W586" s="47"/>
      <c r="X586" s="154"/>
    </row>
    <row r="587" spans="1:24" ht="65.25" hidden="1" customHeight="1" x14ac:dyDescent="0.5">
      <c r="A587" s="59"/>
      <c r="B587" s="42"/>
      <c r="C587" s="42"/>
      <c r="D587" s="42"/>
      <c r="E587" s="172">
        <v>0</v>
      </c>
      <c r="F587" s="40">
        <v>0</v>
      </c>
      <c r="G587" s="39">
        <f>E587*F587</f>
        <v>0</v>
      </c>
      <c r="H587" s="36">
        <v>0</v>
      </c>
      <c r="I587" s="156">
        <v>0</v>
      </c>
      <c r="J587" s="156">
        <v>0</v>
      </c>
      <c r="K587" s="156">
        <v>0</v>
      </c>
      <c r="L587" s="156">
        <v>0</v>
      </c>
      <c r="M587" s="36">
        <f>G587+H587+I587+J587+K587+L587</f>
        <v>0</v>
      </c>
      <c r="N587" s="38">
        <v>0</v>
      </c>
      <c r="O587" s="155">
        <v>0</v>
      </c>
      <c r="P587" s="38">
        <f>F587*1%/2</f>
        <v>0</v>
      </c>
      <c r="Q587" s="38">
        <f>F587*1%</f>
        <v>0</v>
      </c>
      <c r="R587" s="38">
        <f>G587*1%</f>
        <v>0</v>
      </c>
      <c r="S587" s="38">
        <f>H587*1%</f>
        <v>0</v>
      </c>
      <c r="T587" s="38">
        <f>N587+O587+P587+Q587+R587+S587</f>
        <v>0</v>
      </c>
      <c r="U587" s="36">
        <f>M587-T587</f>
        <v>0</v>
      </c>
      <c r="V587" s="46">
        <v>0</v>
      </c>
      <c r="W587" s="46">
        <f>U587-V587</f>
        <v>0</v>
      </c>
      <c r="X587" s="35"/>
    </row>
    <row r="588" spans="1:24" ht="65.25" hidden="1" customHeight="1" thickBot="1" x14ac:dyDescent="0.55000000000000004">
      <c r="A588" s="187"/>
      <c r="B588" s="160"/>
      <c r="C588" s="50"/>
      <c r="D588" s="50"/>
      <c r="E588" s="199"/>
      <c r="F588" s="48"/>
      <c r="G588" s="55"/>
      <c r="H588" s="47"/>
      <c r="I588" s="149"/>
      <c r="J588" s="149"/>
      <c r="K588" s="149"/>
      <c r="L588" s="149"/>
      <c r="M588" s="47"/>
      <c r="N588" s="44"/>
      <c r="O588" s="44"/>
      <c r="P588" s="44"/>
      <c r="Q588" s="44"/>
      <c r="R588" s="44"/>
      <c r="S588" s="44"/>
      <c r="T588" s="44"/>
      <c r="U588" s="47"/>
      <c r="V588" s="47"/>
      <c r="W588" s="47"/>
      <c r="X588" s="154"/>
    </row>
    <row r="589" spans="1:24" ht="65.25" hidden="1" customHeight="1" x14ac:dyDescent="0.5">
      <c r="A589" s="59"/>
      <c r="B589" s="42"/>
      <c r="C589" s="42"/>
      <c r="D589" s="42"/>
      <c r="E589" s="172">
        <v>0</v>
      </c>
      <c r="F589" s="40">
        <v>0</v>
      </c>
      <c r="G589" s="39">
        <f>E589*F589</f>
        <v>0</v>
      </c>
      <c r="H589" s="36">
        <v>0</v>
      </c>
      <c r="I589" s="156">
        <v>0</v>
      </c>
      <c r="J589" s="156">
        <v>0</v>
      </c>
      <c r="K589" s="156">
        <v>0</v>
      </c>
      <c r="L589" s="156">
        <v>0</v>
      </c>
      <c r="M589" s="36">
        <f>G589+H589+I589+J589+K589+L589</f>
        <v>0</v>
      </c>
      <c r="N589" s="38">
        <v>0</v>
      </c>
      <c r="O589" s="38">
        <v>0</v>
      </c>
      <c r="P589" s="38">
        <f>F589*1%/2</f>
        <v>0</v>
      </c>
      <c r="Q589" s="38">
        <f>F589*1%</f>
        <v>0</v>
      </c>
      <c r="R589" s="38">
        <f>G589*1%</f>
        <v>0</v>
      </c>
      <c r="S589" s="38">
        <f>H589*1%</f>
        <v>0</v>
      </c>
      <c r="T589" s="38">
        <f>N589+O589+P589+Q589+R589+S589</f>
        <v>0</v>
      </c>
      <c r="U589" s="36">
        <f>M589-T589</f>
        <v>0</v>
      </c>
      <c r="V589" s="36">
        <v>0</v>
      </c>
      <c r="W589" s="36">
        <f>U589-V589</f>
        <v>0</v>
      </c>
      <c r="X589" s="35"/>
    </row>
    <row r="590" spans="1:24" ht="65.25" hidden="1" customHeight="1" x14ac:dyDescent="0.5">
      <c r="A590" s="187"/>
      <c r="B590" s="50"/>
      <c r="C590" s="50"/>
      <c r="D590" s="50"/>
      <c r="E590" s="199"/>
      <c r="F590" s="48"/>
      <c r="G590" s="55"/>
      <c r="H590" s="47"/>
      <c r="I590" s="149"/>
      <c r="J590" s="149"/>
      <c r="K590" s="149"/>
      <c r="L590" s="149"/>
      <c r="M590" s="47"/>
      <c r="N590" s="44"/>
      <c r="O590" s="44"/>
      <c r="P590" s="44"/>
      <c r="Q590" s="44"/>
      <c r="R590" s="44"/>
      <c r="S590" s="44"/>
      <c r="T590" s="44"/>
      <c r="U590" s="47"/>
      <c r="V590" s="47"/>
      <c r="W590" s="47"/>
      <c r="X590" s="27"/>
    </row>
    <row r="591" spans="1:24" ht="65.25" customHeight="1" x14ac:dyDescent="0.5">
      <c r="A591" s="169"/>
      <c r="B591" s="148" t="s">
        <v>70</v>
      </c>
      <c r="C591" s="143"/>
      <c r="D591" s="143"/>
      <c r="E591" s="168"/>
      <c r="F591" s="146"/>
      <c r="G591" s="144">
        <f>G589+G587+G585+G583+G581+G579+G577+G572+G570</f>
        <v>16039.35</v>
      </c>
      <c r="H591" s="144">
        <f>H589+H587+H585+H583+H581+H579+H577+H572+H570</f>
        <v>0</v>
      </c>
      <c r="I591" s="144">
        <f>I589+I587+I585+I583+I581+I579+I577+I572+I570</f>
        <v>0</v>
      </c>
      <c r="J591" s="144">
        <f>J589+J587+J585+J583+J581+J579+J577+J572+J570</f>
        <v>0</v>
      </c>
      <c r="K591" s="144">
        <f>K589+K587+K585+K583+K581+K579+K577+K572+K570</f>
        <v>0</v>
      </c>
      <c r="L591" s="144">
        <f>L589+L587+L585+L583+L581+L579+L577+L572+L570</f>
        <v>0</v>
      </c>
      <c r="M591" s="144">
        <f>M589+M587+M585+M583+M581+M579+M577+M572+M570</f>
        <v>16039.35</v>
      </c>
      <c r="N591" s="145">
        <f>N589+N587+N585+N583+N581+N579+N577+N572+N570</f>
        <v>1213.81</v>
      </c>
      <c r="O591" s="145">
        <f>O589+O587+O585+O583+O581+O579+O577+O572+O570</f>
        <v>95.145468750000006</v>
      </c>
      <c r="P591" s="145">
        <f>P589+P587+P585+P583+P581+P579+P577+P572+P570</f>
        <v>0</v>
      </c>
      <c r="Q591" s="145">
        <f>Q589+Q587+Q585+Q583+Q581+Q579+Q577+Q572+Q570</f>
        <v>0</v>
      </c>
      <c r="R591" s="145">
        <f>R589+R587+R585+R583+R581+R579+R577+R572+R570</f>
        <v>111.55200000000001</v>
      </c>
      <c r="S591" s="145">
        <f>S589+S587+S585+S583+S581+S579+S577+S572+S570</f>
        <v>0</v>
      </c>
      <c r="T591" s="145">
        <f>T589+T587+T585+T583+T581+T579+T577+T572+T570</f>
        <v>1420.50746875</v>
      </c>
      <c r="U591" s="144">
        <f>U589+U587+U585+U583+U581+U579+U577+U572+U570</f>
        <v>14618.84253125</v>
      </c>
      <c r="V591" s="144">
        <f>V589+V587+V585+V583+V581+V579+V577+V572+V570</f>
        <v>156.19999999999999</v>
      </c>
      <c r="W591" s="144">
        <f>W589+W587+W585+W583+W581+W579+W577+W572+W570</f>
        <v>14462.64253125</v>
      </c>
      <c r="X591" s="143"/>
    </row>
    <row r="592" spans="1:24" ht="65.25" customHeight="1" x14ac:dyDescent="0.45">
      <c r="A592" s="65" t="s">
        <v>100</v>
      </c>
      <c r="B592" s="141"/>
      <c r="C592" s="8"/>
      <c r="D592" s="8"/>
      <c r="E592" s="107"/>
      <c r="F592" s="11"/>
      <c r="G592" s="10"/>
      <c r="H592" s="9"/>
      <c r="I592" s="9"/>
      <c r="J592" s="9"/>
      <c r="K592" s="9"/>
      <c r="L592" s="9"/>
      <c r="M592" s="9"/>
      <c r="N592" s="142"/>
      <c r="O592" s="142"/>
      <c r="P592" s="142"/>
      <c r="Q592" s="142"/>
      <c r="R592" s="142"/>
      <c r="S592" s="142"/>
      <c r="T592" s="142"/>
      <c r="U592" s="9"/>
      <c r="V592" s="9"/>
      <c r="W592" s="9"/>
      <c r="X592" s="8"/>
    </row>
    <row r="593" spans="1:24" ht="65.25" customHeight="1" x14ac:dyDescent="0.5">
      <c r="A593" s="162" t="s">
        <v>99</v>
      </c>
      <c r="B593" s="42"/>
      <c r="C593" s="42">
        <v>1100</v>
      </c>
      <c r="D593" s="42">
        <v>1000</v>
      </c>
      <c r="E593" s="172">
        <v>414.61</v>
      </c>
      <c r="F593" s="40">
        <v>15</v>
      </c>
      <c r="G593" s="51">
        <f>E593*F593</f>
        <v>6219.1500000000005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f>G593+H593+I593+J593+K593+L593</f>
        <v>6219.1500000000005</v>
      </c>
      <c r="N593" s="38">
        <v>781.22</v>
      </c>
      <c r="O593" s="38">
        <f>G593*1.1875%</f>
        <v>73.852406250000001</v>
      </c>
      <c r="P593" s="38">
        <v>0</v>
      </c>
      <c r="Q593" s="38">
        <v>0</v>
      </c>
      <c r="R593" s="38">
        <v>0</v>
      </c>
      <c r="S593" s="38">
        <v>0</v>
      </c>
      <c r="T593" s="38">
        <f>N593+O593+P593+Q593+R593+S593</f>
        <v>855.07240625000009</v>
      </c>
      <c r="U593" s="36">
        <f>M593-T593</f>
        <v>5364.0775937500002</v>
      </c>
      <c r="V593" s="36">
        <v>0</v>
      </c>
      <c r="W593" s="36">
        <f>U593-V593</f>
        <v>5364.0775937500002</v>
      </c>
      <c r="X593" s="35"/>
    </row>
    <row r="594" spans="1:24" ht="65.25" customHeight="1" x14ac:dyDescent="0.5">
      <c r="A594" s="200" t="s">
        <v>98</v>
      </c>
      <c r="B594" s="50"/>
      <c r="C594" s="50"/>
      <c r="D594" s="50"/>
      <c r="E594" s="199"/>
      <c r="F594" s="48"/>
      <c r="G594" s="55"/>
      <c r="H594" s="47"/>
      <c r="I594" s="47"/>
      <c r="J594" s="47"/>
      <c r="K594" s="47"/>
      <c r="L594" s="47"/>
      <c r="M594" s="47"/>
      <c r="N594" s="44"/>
      <c r="O594" s="44"/>
      <c r="P594" s="44"/>
      <c r="Q594" s="44"/>
      <c r="R594" s="44"/>
      <c r="S594" s="44"/>
      <c r="T594" s="44"/>
      <c r="U594" s="47"/>
      <c r="V594" s="47"/>
      <c r="W594" s="47"/>
      <c r="X594" s="27"/>
    </row>
    <row r="595" spans="1:24" ht="65.25" customHeight="1" x14ac:dyDescent="0.5">
      <c r="A595" s="169"/>
      <c r="B595" s="148" t="s">
        <v>70</v>
      </c>
      <c r="C595" s="143"/>
      <c r="D595" s="143"/>
      <c r="E595" s="168"/>
      <c r="F595" s="146"/>
      <c r="G595" s="144">
        <f>SUM(G593)</f>
        <v>6219.1500000000005</v>
      </c>
      <c r="H595" s="144">
        <f>SUM(H593)</f>
        <v>0</v>
      </c>
      <c r="I595" s="144">
        <f>SUM(I593)</f>
        <v>0</v>
      </c>
      <c r="J595" s="144">
        <f>SUM(J593)</f>
        <v>0</v>
      </c>
      <c r="K595" s="144">
        <f>SUM(K593)</f>
        <v>0</v>
      </c>
      <c r="L595" s="144">
        <f>SUM(L593)</f>
        <v>0</v>
      </c>
      <c r="M595" s="144">
        <f>SUM(M593)</f>
        <v>6219.1500000000005</v>
      </c>
      <c r="N595" s="145">
        <f>SUM(N593)</f>
        <v>781.22</v>
      </c>
      <c r="O595" s="145">
        <f>SUM(O593)</f>
        <v>73.852406250000001</v>
      </c>
      <c r="P595" s="145">
        <f>SUM(P593)</f>
        <v>0</v>
      </c>
      <c r="Q595" s="145">
        <f>SUM(Q593)</f>
        <v>0</v>
      </c>
      <c r="R595" s="145">
        <f>SUM(R593)</f>
        <v>0</v>
      </c>
      <c r="S595" s="145">
        <f>SUM(S593)</f>
        <v>0</v>
      </c>
      <c r="T595" s="145">
        <f>SUM(T593)</f>
        <v>855.07240625000009</v>
      </c>
      <c r="U595" s="144">
        <f>SUM(U593)</f>
        <v>5364.0775937500002</v>
      </c>
      <c r="V595" s="144">
        <f>SUM(V593)</f>
        <v>0</v>
      </c>
      <c r="W595" s="144">
        <f>SUM(W593)</f>
        <v>5364.0775937500002</v>
      </c>
      <c r="X595" s="143"/>
    </row>
    <row r="596" spans="1:24" ht="65.25" customHeight="1" x14ac:dyDescent="0.5">
      <c r="A596" s="14"/>
      <c r="B596" s="18"/>
      <c r="C596" s="8"/>
      <c r="D596" s="8"/>
      <c r="E596" s="167"/>
      <c r="F596" s="16"/>
      <c r="G596" s="15"/>
      <c r="H596" s="15"/>
      <c r="I596" s="15"/>
      <c r="J596" s="15"/>
      <c r="K596" s="15"/>
      <c r="L596" s="15"/>
      <c r="M596" s="15"/>
      <c r="N596" s="166"/>
      <c r="O596" s="166"/>
      <c r="P596" s="166"/>
      <c r="Q596" s="166"/>
      <c r="R596" s="166"/>
      <c r="S596" s="166"/>
      <c r="T596" s="166"/>
      <c r="U596" s="15"/>
      <c r="V596" s="15"/>
      <c r="W596" s="15"/>
      <c r="X596" s="8"/>
    </row>
    <row r="597" spans="1:24" ht="65.25" customHeight="1" x14ac:dyDescent="0.45">
      <c r="A597" s="198" t="s">
        <v>97</v>
      </c>
      <c r="B597" s="165"/>
      <c r="C597" s="60"/>
      <c r="D597" s="60"/>
      <c r="E597" s="164"/>
      <c r="F597" s="63"/>
      <c r="G597" s="62"/>
      <c r="H597" s="61"/>
      <c r="I597" s="61"/>
      <c r="J597" s="61"/>
      <c r="K597" s="61"/>
      <c r="L597" s="61"/>
      <c r="M597" s="61"/>
      <c r="N597" s="163"/>
      <c r="O597" s="163"/>
      <c r="P597" s="163"/>
      <c r="Q597" s="163"/>
      <c r="R597" s="163"/>
      <c r="S597" s="163"/>
      <c r="T597" s="163"/>
      <c r="U597" s="61"/>
      <c r="V597" s="61"/>
      <c r="W597" s="61"/>
      <c r="X597" s="60"/>
    </row>
    <row r="598" spans="1:24" ht="65.25" customHeight="1" x14ac:dyDescent="0.5">
      <c r="A598" s="196" t="s">
        <v>96</v>
      </c>
      <c r="B598" s="161"/>
      <c r="C598" s="160">
        <v>1100</v>
      </c>
      <c r="D598" s="160">
        <v>1000</v>
      </c>
      <c r="E598" s="159">
        <v>432.64</v>
      </c>
      <c r="F598" s="40">
        <v>15</v>
      </c>
      <c r="G598" s="158">
        <f>E598*F598</f>
        <v>6489.5999999999995</v>
      </c>
      <c r="H598" s="46">
        <v>0</v>
      </c>
      <c r="I598" s="157">
        <v>0</v>
      </c>
      <c r="J598" s="156">
        <v>0</v>
      </c>
      <c r="K598" s="156">
        <v>0</v>
      </c>
      <c r="L598" s="156">
        <v>0</v>
      </c>
      <c r="M598" s="46">
        <f>G598+H598+I598+J598+K598+L598</f>
        <v>6489.5999999999995</v>
      </c>
      <c r="N598" s="155">
        <v>838.99</v>
      </c>
      <c r="O598" s="155">
        <v>0</v>
      </c>
      <c r="P598" s="38"/>
      <c r="Q598" s="38">
        <v>0</v>
      </c>
      <c r="R598" s="38">
        <v>0</v>
      </c>
      <c r="S598" s="38">
        <v>0</v>
      </c>
      <c r="T598" s="38">
        <f>N598+O598+P598+Q598+R598+S598</f>
        <v>838.99</v>
      </c>
      <c r="U598" s="36">
        <f>M598-T598</f>
        <v>5650.61</v>
      </c>
      <c r="V598" s="36">
        <v>259.58</v>
      </c>
      <c r="W598" s="46">
        <f>U598-V598</f>
        <v>5391.03</v>
      </c>
      <c r="X598" s="154"/>
    </row>
    <row r="599" spans="1:24" ht="65.25" customHeight="1" x14ac:dyDescent="0.5">
      <c r="A599" s="197" t="s">
        <v>95</v>
      </c>
      <c r="B599" s="152"/>
      <c r="C599" s="50"/>
      <c r="D599" s="50"/>
      <c r="E599" s="151"/>
      <c r="F599" s="48"/>
      <c r="G599" s="150"/>
      <c r="H599" s="47"/>
      <c r="I599" s="149"/>
      <c r="J599" s="149"/>
      <c r="K599" s="149"/>
      <c r="L599" s="149"/>
      <c r="M599" s="47"/>
      <c r="N599" s="44"/>
      <c r="O599" s="44"/>
      <c r="P599" s="44"/>
      <c r="Q599" s="44"/>
      <c r="R599" s="44"/>
      <c r="S599" s="44"/>
      <c r="T599" s="44"/>
      <c r="U599" s="47"/>
      <c r="V599" s="47"/>
      <c r="W599" s="47"/>
      <c r="X599" s="27"/>
    </row>
    <row r="600" spans="1:24" ht="65.25" customHeight="1" x14ac:dyDescent="0.5">
      <c r="A600" s="196" t="s">
        <v>94</v>
      </c>
      <c r="B600" s="173"/>
      <c r="C600" s="42">
        <v>1100</v>
      </c>
      <c r="D600" s="42">
        <v>1000</v>
      </c>
      <c r="E600" s="172">
        <v>0</v>
      </c>
      <c r="F600" s="40">
        <v>0</v>
      </c>
      <c r="G600" s="158">
        <f>E600*F600</f>
        <v>0</v>
      </c>
      <c r="H600" s="36">
        <v>0</v>
      </c>
      <c r="I600" s="156">
        <v>0</v>
      </c>
      <c r="J600" s="156">
        <v>0</v>
      </c>
      <c r="K600" s="156">
        <v>0</v>
      </c>
      <c r="L600" s="156">
        <v>0</v>
      </c>
      <c r="M600" s="46">
        <f>G600+H600+I600+J600+K600+L600</f>
        <v>0</v>
      </c>
      <c r="N600" s="38">
        <v>0</v>
      </c>
      <c r="O600" s="38">
        <v>0</v>
      </c>
      <c r="P600" s="155">
        <v>0</v>
      </c>
      <c r="Q600" s="38">
        <v>0</v>
      </c>
      <c r="R600" s="38">
        <v>0</v>
      </c>
      <c r="S600" s="38">
        <v>0</v>
      </c>
      <c r="T600" s="38">
        <f>N600+O600+P600+Q600+R600+S600</f>
        <v>0</v>
      </c>
      <c r="U600" s="36">
        <f>M600-T600</f>
        <v>0</v>
      </c>
      <c r="V600" s="36">
        <v>0</v>
      </c>
      <c r="W600" s="46">
        <f>U600-V600</f>
        <v>0</v>
      </c>
      <c r="X600" s="35"/>
    </row>
    <row r="601" spans="1:24" ht="65.25" customHeight="1" thickBot="1" x14ac:dyDescent="0.55000000000000004">
      <c r="A601" s="195"/>
      <c r="B601" s="194"/>
      <c r="C601" s="33"/>
      <c r="D601" s="33"/>
      <c r="E601" s="193"/>
      <c r="F601" s="48"/>
      <c r="G601" s="150"/>
      <c r="H601" s="28"/>
      <c r="I601" s="192"/>
      <c r="J601" s="149"/>
      <c r="K601" s="149"/>
      <c r="L601" s="149"/>
      <c r="M601" s="47"/>
      <c r="N601" s="29"/>
      <c r="O601" s="29"/>
      <c r="P601" s="44"/>
      <c r="Q601" s="44"/>
      <c r="R601" s="44"/>
      <c r="S601" s="44"/>
      <c r="T601" s="44"/>
      <c r="U601" s="47"/>
      <c r="V601" s="47"/>
      <c r="W601" s="47"/>
      <c r="X601" s="191"/>
    </row>
    <row r="602" spans="1:24" s="8" customFormat="1" ht="65.25" customHeight="1" thickBot="1" x14ac:dyDescent="0.55000000000000004">
      <c r="A602" s="105" t="s">
        <v>54</v>
      </c>
      <c r="B602" s="89" t="s">
        <v>53</v>
      </c>
      <c r="C602" s="104" t="s">
        <v>52</v>
      </c>
      <c r="D602" s="103"/>
      <c r="E602" s="103"/>
      <c r="F602" s="103"/>
      <c r="G602" s="103"/>
      <c r="H602" s="103"/>
      <c r="I602" s="103"/>
      <c r="J602" s="103"/>
      <c r="K602" s="103"/>
      <c r="L602" s="103"/>
      <c r="M602" s="102"/>
      <c r="N602" s="104" t="s">
        <v>51</v>
      </c>
      <c r="O602" s="103"/>
      <c r="P602" s="103"/>
      <c r="Q602" s="103"/>
      <c r="R602" s="103"/>
      <c r="S602" s="103"/>
      <c r="T602" s="102"/>
      <c r="U602" s="101"/>
      <c r="V602" s="100"/>
      <c r="W602" s="99"/>
      <c r="X602" s="190" t="s">
        <v>50</v>
      </c>
    </row>
    <row r="603" spans="1:24" s="8" customFormat="1" ht="65.25" customHeight="1" x14ac:dyDescent="0.45">
      <c r="A603" s="98"/>
      <c r="B603" s="97"/>
      <c r="C603" s="96" t="s">
        <v>49</v>
      </c>
      <c r="D603" s="96" t="s">
        <v>48</v>
      </c>
      <c r="E603" s="95" t="s">
        <v>26</v>
      </c>
      <c r="F603" s="94" t="s">
        <v>47</v>
      </c>
      <c r="G603" s="93" t="s">
        <v>46</v>
      </c>
      <c r="H603" s="92" t="s">
        <v>45</v>
      </c>
      <c r="I603" s="90" t="s">
        <v>44</v>
      </c>
      <c r="J603" s="91" t="s">
        <v>25</v>
      </c>
      <c r="K603" s="90" t="s">
        <v>43</v>
      </c>
      <c r="L603" s="90" t="s">
        <v>93</v>
      </c>
      <c r="M603" s="89" t="s">
        <v>35</v>
      </c>
      <c r="N603" s="86" t="s">
        <v>41</v>
      </c>
      <c r="O603" s="88" t="s">
        <v>40</v>
      </c>
      <c r="P603" s="87" t="s">
        <v>39</v>
      </c>
      <c r="Q603" s="86" t="s">
        <v>38</v>
      </c>
      <c r="R603" s="86" t="s">
        <v>37</v>
      </c>
      <c r="S603" s="86" t="s">
        <v>36</v>
      </c>
      <c r="T603" s="85" t="s">
        <v>35</v>
      </c>
      <c r="U603" s="83" t="s">
        <v>35</v>
      </c>
      <c r="V603" s="84" t="s">
        <v>34</v>
      </c>
      <c r="W603" s="83" t="s">
        <v>33</v>
      </c>
      <c r="X603" s="66"/>
    </row>
    <row r="604" spans="1:24" s="8" customFormat="1" ht="65.25" customHeight="1" thickBot="1" x14ac:dyDescent="0.5">
      <c r="A604" s="82" t="s">
        <v>32</v>
      </c>
      <c r="B604" s="73"/>
      <c r="C604" s="81"/>
      <c r="D604" s="81"/>
      <c r="E604" s="80" t="s">
        <v>31</v>
      </c>
      <c r="F604" s="79" t="s">
        <v>30</v>
      </c>
      <c r="G604" s="78"/>
      <c r="H604" s="77"/>
      <c r="I604" s="74" t="s">
        <v>29</v>
      </c>
      <c r="J604" s="76" t="s">
        <v>28</v>
      </c>
      <c r="K604" s="75" t="s">
        <v>92</v>
      </c>
      <c r="L604" s="74" t="s">
        <v>91</v>
      </c>
      <c r="M604" s="73"/>
      <c r="N604" s="189">
        <v>1</v>
      </c>
      <c r="O604" s="72"/>
      <c r="P604" s="71" t="s">
        <v>25</v>
      </c>
      <c r="Q604" s="70" t="s">
        <v>24</v>
      </c>
      <c r="R604" s="70" t="s">
        <v>23</v>
      </c>
      <c r="S604" s="70" t="s">
        <v>22</v>
      </c>
      <c r="T604" s="69"/>
      <c r="U604" s="67" t="s">
        <v>21</v>
      </c>
      <c r="V604" s="188" t="s">
        <v>90</v>
      </c>
      <c r="W604" s="67" t="s">
        <v>19</v>
      </c>
      <c r="X604" s="66"/>
    </row>
    <row r="605" spans="1:24" ht="65.25" hidden="1" customHeight="1" x14ac:dyDescent="0.5">
      <c r="A605" s="162"/>
      <c r="B605" s="173"/>
      <c r="C605" s="42">
        <v>1100</v>
      </c>
      <c r="D605" s="42">
        <v>1000</v>
      </c>
      <c r="E605" s="41">
        <v>0</v>
      </c>
      <c r="F605" s="40">
        <v>0</v>
      </c>
      <c r="G605" s="186">
        <f>E605*F605</f>
        <v>0</v>
      </c>
      <c r="H605" s="36">
        <v>0</v>
      </c>
      <c r="I605" s="156">
        <v>0</v>
      </c>
      <c r="J605" s="156">
        <v>0</v>
      </c>
      <c r="K605" s="156">
        <v>0</v>
      </c>
      <c r="L605" s="156">
        <v>0</v>
      </c>
      <c r="M605" s="36">
        <f>G605+H605+I605+J605+K605+L605</f>
        <v>0</v>
      </c>
      <c r="N605" s="36">
        <v>0</v>
      </c>
      <c r="O605" s="36">
        <v>0</v>
      </c>
      <c r="P605" s="37">
        <v>0</v>
      </c>
      <c r="Q605" s="36">
        <v>0</v>
      </c>
      <c r="R605" s="36">
        <v>0</v>
      </c>
      <c r="S605" s="36">
        <v>0</v>
      </c>
      <c r="T605" s="36">
        <f>N605+O605+P605+Q605+R605+S605</f>
        <v>0</v>
      </c>
      <c r="U605" s="36">
        <f>M605-T605</f>
        <v>0</v>
      </c>
      <c r="V605" s="36">
        <f>G605*4%</f>
        <v>0</v>
      </c>
      <c r="W605" s="46">
        <f>U605-V605</f>
        <v>0</v>
      </c>
      <c r="X605" s="35"/>
    </row>
    <row r="606" spans="1:24" ht="65.25" hidden="1" customHeight="1" thickBot="1" x14ac:dyDescent="0.55000000000000004">
      <c r="A606" s="187"/>
      <c r="B606" s="161"/>
      <c r="C606" s="160"/>
      <c r="D606" s="160"/>
      <c r="E606" s="49"/>
      <c r="F606" s="48"/>
      <c r="G606" s="150"/>
      <c r="H606" s="46"/>
      <c r="I606" s="157"/>
      <c r="J606" s="149"/>
      <c r="K606" s="149"/>
      <c r="L606" s="149"/>
      <c r="M606" s="46"/>
      <c r="N606" s="46"/>
      <c r="O606" s="46"/>
      <c r="P606" s="47"/>
      <c r="Q606" s="47"/>
      <c r="R606" s="47"/>
      <c r="S606" s="47"/>
      <c r="T606" s="47"/>
      <c r="U606" s="47"/>
      <c r="V606" s="47"/>
      <c r="W606" s="47"/>
      <c r="X606" s="154"/>
    </row>
    <row r="607" spans="1:24" ht="65.25" customHeight="1" x14ac:dyDescent="0.5">
      <c r="A607" s="59" t="s">
        <v>88</v>
      </c>
      <c r="B607" s="42"/>
      <c r="C607" s="42">
        <v>1100</v>
      </c>
      <c r="D607" s="42">
        <v>1000</v>
      </c>
      <c r="E607" s="172">
        <v>199.8</v>
      </c>
      <c r="F607" s="40">
        <v>15</v>
      </c>
      <c r="G607" s="186">
        <f>E607*F607</f>
        <v>2997</v>
      </c>
      <c r="H607" s="36">
        <v>0</v>
      </c>
      <c r="I607" s="156">
        <v>0</v>
      </c>
      <c r="J607" s="156">
        <v>0</v>
      </c>
      <c r="K607" s="156">
        <v>0</v>
      </c>
      <c r="L607" s="156">
        <v>0</v>
      </c>
      <c r="M607" s="36">
        <f>G607+H607+I607+J607+K607+L607</f>
        <v>2997</v>
      </c>
      <c r="N607" s="38">
        <v>76.61</v>
      </c>
      <c r="O607" s="38">
        <f>G607*1.1875%</f>
        <v>35.589374999999997</v>
      </c>
      <c r="P607" s="38">
        <v>0</v>
      </c>
      <c r="Q607" s="38">
        <v>0</v>
      </c>
      <c r="R607" s="176">
        <f>G607*1%</f>
        <v>29.97</v>
      </c>
      <c r="S607" s="38">
        <v>0</v>
      </c>
      <c r="T607" s="38">
        <f>N607+O607+P607+Q607+R607+S607</f>
        <v>142.169375</v>
      </c>
      <c r="U607" s="36">
        <f>M607-T607</f>
        <v>2854.8306250000001</v>
      </c>
      <c r="V607" s="46">
        <v>0</v>
      </c>
      <c r="W607" s="46">
        <f>U607-V607</f>
        <v>2854.8306250000001</v>
      </c>
      <c r="X607" s="35"/>
    </row>
    <row r="608" spans="1:24" ht="65.25" customHeight="1" x14ac:dyDescent="0.5">
      <c r="A608" s="183" t="s">
        <v>89</v>
      </c>
      <c r="B608" s="160"/>
      <c r="C608" s="160"/>
      <c r="D608" s="160"/>
      <c r="E608" s="170"/>
      <c r="F608" s="48"/>
      <c r="G608" s="150"/>
      <c r="H608" s="46"/>
      <c r="I608" s="157"/>
      <c r="J608" s="149"/>
      <c r="K608" s="149"/>
      <c r="L608" s="149"/>
      <c r="M608" s="46"/>
      <c r="N608" s="155"/>
      <c r="O608" s="44"/>
      <c r="P608" s="44"/>
      <c r="Q608" s="44"/>
      <c r="R608" s="174"/>
      <c r="S608" s="44"/>
      <c r="T608" s="44"/>
      <c r="U608" s="47"/>
      <c r="V608" s="47"/>
      <c r="W608" s="47"/>
      <c r="X608" s="154"/>
    </row>
    <row r="609" spans="1:24" ht="65.25" customHeight="1" x14ac:dyDescent="0.5">
      <c r="A609" s="43" t="s">
        <v>88</v>
      </c>
      <c r="B609" s="173"/>
      <c r="C609" s="42">
        <v>1100</v>
      </c>
      <c r="D609" s="42">
        <v>1000</v>
      </c>
      <c r="E609" s="172">
        <v>199.8</v>
      </c>
      <c r="F609" s="40">
        <v>15</v>
      </c>
      <c r="G609" s="158">
        <f>E609*F609</f>
        <v>2997</v>
      </c>
      <c r="H609" s="36">
        <v>0</v>
      </c>
      <c r="I609" s="156">
        <v>0</v>
      </c>
      <c r="J609" s="156">
        <v>0</v>
      </c>
      <c r="K609" s="156">
        <v>0</v>
      </c>
      <c r="L609" s="156">
        <v>0</v>
      </c>
      <c r="M609" s="36">
        <f>G609+H609+I609+J609+K609+L609</f>
        <v>2997</v>
      </c>
      <c r="N609" s="38">
        <v>76.61</v>
      </c>
      <c r="O609" s="38">
        <f>G609*1.1875%</f>
        <v>35.589374999999997</v>
      </c>
      <c r="P609" s="38">
        <v>0</v>
      </c>
      <c r="Q609" s="38">
        <v>0</v>
      </c>
      <c r="R609" s="176">
        <f>G609*1%</f>
        <v>29.97</v>
      </c>
      <c r="S609" s="38">
        <v>0</v>
      </c>
      <c r="T609" s="38">
        <f>N609+O609+P609+Q609+R609+S609</f>
        <v>142.169375</v>
      </c>
      <c r="U609" s="36">
        <f>M609-T609</f>
        <v>2854.8306250000001</v>
      </c>
      <c r="V609" s="46">
        <v>99.59</v>
      </c>
      <c r="W609" s="46">
        <f>U609-V609</f>
        <v>2755.2406249999999</v>
      </c>
      <c r="X609" s="35"/>
    </row>
    <row r="610" spans="1:24" ht="65.25" customHeight="1" x14ac:dyDescent="0.5">
      <c r="A610" s="53" t="s">
        <v>87</v>
      </c>
      <c r="B610" s="161"/>
      <c r="C610" s="160"/>
      <c r="D610" s="160"/>
      <c r="E610" s="170"/>
      <c r="F610" s="48"/>
      <c r="G610" s="150"/>
      <c r="H610" s="46"/>
      <c r="I610" s="157"/>
      <c r="J610" s="149"/>
      <c r="K610" s="149"/>
      <c r="L610" s="149"/>
      <c r="M610" s="46"/>
      <c r="N610" s="155"/>
      <c r="O610" s="44"/>
      <c r="P610" s="44"/>
      <c r="Q610" s="44"/>
      <c r="R610" s="174"/>
      <c r="S610" s="44"/>
      <c r="T610" s="44"/>
      <c r="U610" s="47"/>
      <c r="V610" s="47"/>
      <c r="W610" s="47"/>
      <c r="X610" s="154"/>
    </row>
    <row r="611" spans="1:24" ht="65.25" customHeight="1" x14ac:dyDescent="0.5">
      <c r="A611" s="59" t="s">
        <v>86</v>
      </c>
      <c r="B611" s="173"/>
      <c r="C611" s="42">
        <v>1100</v>
      </c>
      <c r="D611" s="42">
        <v>1000</v>
      </c>
      <c r="E611" s="172">
        <v>360.54</v>
      </c>
      <c r="F611" s="40">
        <v>15</v>
      </c>
      <c r="G611" s="175">
        <f>E611*F611</f>
        <v>5408.1</v>
      </c>
      <c r="H611" s="36">
        <v>0</v>
      </c>
      <c r="I611" s="156">
        <v>0</v>
      </c>
      <c r="J611" s="156">
        <v>0</v>
      </c>
      <c r="K611" s="156">
        <v>0</v>
      </c>
      <c r="L611" s="156">
        <v>0</v>
      </c>
      <c r="M611" s="36">
        <f>G611+H611+I611+J611+K611+L611</f>
        <v>5408.1</v>
      </c>
      <c r="N611" s="38">
        <v>607.98</v>
      </c>
      <c r="O611" s="38">
        <v>0</v>
      </c>
      <c r="P611" s="38">
        <v>0</v>
      </c>
      <c r="Q611" s="38">
        <v>0</v>
      </c>
      <c r="R611" s="38"/>
      <c r="S611" s="38">
        <v>0</v>
      </c>
      <c r="T611" s="38">
        <f>N611+O611+P611+Q611+R611+S611</f>
        <v>607.98</v>
      </c>
      <c r="U611" s="36">
        <f>M611-T611</f>
        <v>4800.1200000000008</v>
      </c>
      <c r="V611" s="36">
        <v>0</v>
      </c>
      <c r="W611" s="46">
        <f>U611-V611</f>
        <v>4800.1200000000008</v>
      </c>
      <c r="X611" s="35"/>
    </row>
    <row r="612" spans="1:24" ht="65.25" customHeight="1" x14ac:dyDescent="0.5">
      <c r="A612" s="34" t="s">
        <v>85</v>
      </c>
      <c r="B612" s="161"/>
      <c r="C612" s="160"/>
      <c r="D612" s="160"/>
      <c r="E612" s="170"/>
      <c r="F612" s="48"/>
      <c r="G612" s="175"/>
      <c r="H612" s="46"/>
      <c r="I612" s="157"/>
      <c r="J612" s="149"/>
      <c r="K612" s="149"/>
      <c r="L612" s="149"/>
      <c r="M612" s="46"/>
      <c r="N612" s="155"/>
      <c r="O612" s="44"/>
      <c r="P612" s="44"/>
      <c r="Q612" s="44"/>
      <c r="R612" s="44"/>
      <c r="S612" s="44"/>
      <c r="T612" s="44"/>
      <c r="U612" s="47"/>
      <c r="V612" s="47"/>
      <c r="W612" s="47"/>
      <c r="X612" s="154"/>
    </row>
    <row r="613" spans="1:24" ht="65.25" customHeight="1" x14ac:dyDescent="0.5">
      <c r="A613" s="185" t="s">
        <v>84</v>
      </c>
      <c r="B613" s="173"/>
      <c r="C613" s="42">
        <v>1100</v>
      </c>
      <c r="D613" s="42">
        <v>1000</v>
      </c>
      <c r="E613" s="172">
        <v>199.8</v>
      </c>
      <c r="F613" s="40">
        <v>15</v>
      </c>
      <c r="G613" s="158">
        <f>E613*F613</f>
        <v>2997</v>
      </c>
      <c r="H613" s="36">
        <v>0</v>
      </c>
      <c r="I613" s="156">
        <v>0</v>
      </c>
      <c r="J613" s="156">
        <v>0</v>
      </c>
      <c r="K613" s="156">
        <v>0</v>
      </c>
      <c r="L613" s="156">
        <v>0</v>
      </c>
      <c r="M613" s="36">
        <f>G613+H613+I613+J613+K613+L613</f>
        <v>2997</v>
      </c>
      <c r="N613" s="38">
        <v>76.61</v>
      </c>
      <c r="O613" s="38">
        <f>G613*1.1875%</f>
        <v>35.589374999999997</v>
      </c>
      <c r="P613" s="38">
        <v>0</v>
      </c>
      <c r="Q613" s="38">
        <v>0</v>
      </c>
      <c r="R613" s="176"/>
      <c r="S613" s="38">
        <v>0</v>
      </c>
      <c r="T613" s="38">
        <f>N613+O613+P613+Q613+R613+S613</f>
        <v>112.199375</v>
      </c>
      <c r="U613" s="36">
        <f>M613-T613</f>
        <v>2884.8006249999999</v>
      </c>
      <c r="V613" s="46">
        <v>0</v>
      </c>
      <c r="W613" s="46">
        <f>U613-V613</f>
        <v>2884.8006249999999</v>
      </c>
      <c r="X613" s="35"/>
    </row>
    <row r="614" spans="1:24" ht="65.25" customHeight="1" x14ac:dyDescent="0.5">
      <c r="A614" s="53" t="s">
        <v>83</v>
      </c>
      <c r="B614" s="161"/>
      <c r="C614" s="160"/>
      <c r="D614" s="160"/>
      <c r="E614" s="170"/>
      <c r="F614" s="48"/>
      <c r="G614" s="150"/>
      <c r="H614" s="46"/>
      <c r="I614" s="157"/>
      <c r="J614" s="149"/>
      <c r="K614" s="149"/>
      <c r="L614" s="149"/>
      <c r="M614" s="46"/>
      <c r="N614" s="155"/>
      <c r="O614" s="44"/>
      <c r="P614" s="44"/>
      <c r="Q614" s="44"/>
      <c r="R614" s="174"/>
      <c r="S614" s="44"/>
      <c r="T614" s="44"/>
      <c r="U614" s="47"/>
      <c r="V614" s="47"/>
      <c r="W614" s="47"/>
      <c r="X614" s="154"/>
    </row>
    <row r="615" spans="1:24" ht="65.25" customHeight="1" x14ac:dyDescent="0.5">
      <c r="A615" s="184" t="s">
        <v>82</v>
      </c>
      <c r="B615" s="173"/>
      <c r="C615" s="42">
        <v>1100</v>
      </c>
      <c r="D615" s="42">
        <v>1000</v>
      </c>
      <c r="E615" s="172">
        <v>380.81</v>
      </c>
      <c r="F615" s="40">
        <v>15</v>
      </c>
      <c r="G615" s="158">
        <f>E615*F615</f>
        <v>5712.15</v>
      </c>
      <c r="H615" s="36">
        <v>0</v>
      </c>
      <c r="I615" s="156">
        <v>0</v>
      </c>
      <c r="J615" s="156">
        <v>0</v>
      </c>
      <c r="K615" s="156">
        <v>0</v>
      </c>
      <c r="L615" s="156">
        <v>0</v>
      </c>
      <c r="M615" s="36">
        <f>G615+H615+I615+J615+K615+L615</f>
        <v>5712.15</v>
      </c>
      <c r="N615" s="38">
        <v>672.93</v>
      </c>
      <c r="O615" s="38">
        <f>G615*1.1875%</f>
        <v>67.831781249999992</v>
      </c>
      <c r="P615" s="38">
        <v>0</v>
      </c>
      <c r="Q615" s="38">
        <v>0</v>
      </c>
      <c r="R615" s="176">
        <f>G615*1%</f>
        <v>57.121499999999997</v>
      </c>
      <c r="S615" s="38">
        <v>0</v>
      </c>
      <c r="T615" s="38">
        <f>N615+O615+P615+Q615+R615+S615</f>
        <v>797.88328124999987</v>
      </c>
      <c r="U615" s="36">
        <f>M615-T615</f>
        <v>4914.2667187500001</v>
      </c>
      <c r="V615" s="46">
        <v>0</v>
      </c>
      <c r="W615" s="46">
        <f>U615-V615</f>
        <v>4914.2667187500001</v>
      </c>
      <c r="X615" s="35"/>
    </row>
    <row r="616" spans="1:24" ht="65.25" customHeight="1" x14ac:dyDescent="0.5">
      <c r="A616" s="171" t="s">
        <v>81</v>
      </c>
      <c r="B616" s="161"/>
      <c r="C616" s="160"/>
      <c r="D616" s="160"/>
      <c r="E616" s="170"/>
      <c r="F616" s="48"/>
      <c r="G616" s="150"/>
      <c r="H616" s="46"/>
      <c r="I616" s="157"/>
      <c r="J616" s="149"/>
      <c r="K616" s="149"/>
      <c r="L616" s="149"/>
      <c r="M616" s="46"/>
      <c r="N616" s="155"/>
      <c r="O616" s="44"/>
      <c r="P616" s="44"/>
      <c r="Q616" s="44"/>
      <c r="R616" s="174"/>
      <c r="S616" s="44"/>
      <c r="T616" s="44"/>
      <c r="U616" s="47"/>
      <c r="V616" s="47"/>
      <c r="W616" s="47"/>
      <c r="X616" s="154"/>
    </row>
    <row r="617" spans="1:24" ht="65.25" customHeight="1" x14ac:dyDescent="0.5">
      <c r="A617" s="43" t="s">
        <v>80</v>
      </c>
      <c r="B617" s="173"/>
      <c r="C617" s="42">
        <v>1100</v>
      </c>
      <c r="D617" s="42">
        <v>1000</v>
      </c>
      <c r="E617" s="172">
        <v>347.52</v>
      </c>
      <c r="F617" s="40">
        <v>15</v>
      </c>
      <c r="G617" s="158">
        <f>E617*F617</f>
        <v>5212.7999999999993</v>
      </c>
      <c r="H617" s="36">
        <v>0</v>
      </c>
      <c r="I617" s="156">
        <v>0</v>
      </c>
      <c r="J617" s="156">
        <v>0</v>
      </c>
      <c r="K617" s="156">
        <v>0</v>
      </c>
      <c r="L617" s="156">
        <v>0</v>
      </c>
      <c r="M617" s="36">
        <f>G617+H617+I617+J617+K617+L617</f>
        <v>5212.7999999999993</v>
      </c>
      <c r="N617" s="38">
        <v>566.26</v>
      </c>
      <c r="O617" s="38">
        <f>G617*1.1875%</f>
        <v>61.901999999999994</v>
      </c>
      <c r="P617" s="38">
        <v>0</v>
      </c>
      <c r="Q617" s="38">
        <v>0</v>
      </c>
      <c r="R617" s="176">
        <f>G617*1%</f>
        <v>52.127999999999993</v>
      </c>
      <c r="S617" s="38">
        <v>0</v>
      </c>
      <c r="T617" s="38">
        <f>N617+O617+P617+Q617+R617+S617</f>
        <v>680.29000000000008</v>
      </c>
      <c r="U617" s="36">
        <f>M617-T617</f>
        <v>4532.5099999999993</v>
      </c>
      <c r="V617" s="46">
        <v>0</v>
      </c>
      <c r="W617" s="46">
        <f>U617-V617</f>
        <v>4532.5099999999993</v>
      </c>
      <c r="X617" s="35"/>
    </row>
    <row r="618" spans="1:24" ht="65.25" customHeight="1" x14ac:dyDescent="0.5">
      <c r="A618" s="183" t="s">
        <v>79</v>
      </c>
      <c r="B618" s="161"/>
      <c r="C618" s="160"/>
      <c r="D618" s="160"/>
      <c r="E618" s="170"/>
      <c r="F618" s="48"/>
      <c r="G618" s="175"/>
      <c r="H618" s="46"/>
      <c r="I618" s="157"/>
      <c r="J618" s="149"/>
      <c r="K618" s="149"/>
      <c r="L618" s="149"/>
      <c r="M618" s="46"/>
      <c r="N618" s="155"/>
      <c r="O618" s="44"/>
      <c r="P618" s="44"/>
      <c r="Q618" s="44"/>
      <c r="R618" s="174"/>
      <c r="S618" s="44"/>
      <c r="T618" s="44"/>
      <c r="U618" s="47"/>
      <c r="V618" s="47"/>
      <c r="W618" s="47"/>
      <c r="X618" s="154"/>
    </row>
    <row r="619" spans="1:24" ht="65.25" customHeight="1" x14ac:dyDescent="0.5">
      <c r="A619" s="43" t="s">
        <v>78</v>
      </c>
      <c r="B619" s="173"/>
      <c r="C619" s="42">
        <v>1100</v>
      </c>
      <c r="D619" s="42">
        <v>1000</v>
      </c>
      <c r="E619" s="172">
        <v>347.52</v>
      </c>
      <c r="F619" s="182">
        <v>15</v>
      </c>
      <c r="G619" s="178">
        <f>E619*F619</f>
        <v>5212.7999999999993</v>
      </c>
      <c r="H619" s="181">
        <v>0</v>
      </c>
      <c r="I619" s="156">
        <v>0</v>
      </c>
      <c r="J619" s="156">
        <v>0</v>
      </c>
      <c r="K619" s="156">
        <v>0</v>
      </c>
      <c r="L619" s="156">
        <v>0</v>
      </c>
      <c r="M619" s="36">
        <f>G619+H619+I619+J619+K619+L619</f>
        <v>5212.7999999999993</v>
      </c>
      <c r="N619" s="38">
        <v>566.26</v>
      </c>
      <c r="O619" s="38">
        <f>G619*1.1875%</f>
        <v>61.901999999999994</v>
      </c>
      <c r="P619" s="38">
        <v>0</v>
      </c>
      <c r="Q619" s="38">
        <v>0</v>
      </c>
      <c r="R619" s="176">
        <f>G619*1%</f>
        <v>52.127999999999993</v>
      </c>
      <c r="S619" s="38">
        <v>0</v>
      </c>
      <c r="T619" s="38">
        <f>N619+O619+P619+Q619+R619+S619</f>
        <v>680.29000000000008</v>
      </c>
      <c r="U619" s="36">
        <f>M619-T619</f>
        <v>4532.5099999999993</v>
      </c>
      <c r="V619" s="46">
        <v>0</v>
      </c>
      <c r="W619" s="46">
        <f>U619-V619</f>
        <v>4532.5099999999993</v>
      </c>
      <c r="X619" s="35"/>
    </row>
    <row r="620" spans="1:24" ht="65.25" customHeight="1" x14ac:dyDescent="0.5">
      <c r="A620" s="180" t="s">
        <v>77</v>
      </c>
      <c r="B620" s="161"/>
      <c r="C620" s="160"/>
      <c r="D620" s="160"/>
      <c r="E620" s="170"/>
      <c r="F620" s="179"/>
      <c r="G620" s="178"/>
      <c r="H620" s="177"/>
      <c r="I620" s="157"/>
      <c r="J620" s="149"/>
      <c r="K620" s="149"/>
      <c r="L620" s="149"/>
      <c r="M620" s="46"/>
      <c r="N620" s="155"/>
      <c r="O620" s="44"/>
      <c r="P620" s="44"/>
      <c r="Q620" s="44"/>
      <c r="R620" s="174"/>
      <c r="S620" s="44"/>
      <c r="T620" s="44"/>
      <c r="U620" s="47"/>
      <c r="V620" s="47"/>
      <c r="W620" s="47"/>
      <c r="X620" s="154"/>
    </row>
    <row r="621" spans="1:24" ht="65.25" customHeight="1" x14ac:dyDescent="0.5">
      <c r="A621" s="43" t="s">
        <v>76</v>
      </c>
      <c r="B621" s="173"/>
      <c r="C621" s="42">
        <v>1100</v>
      </c>
      <c r="D621" s="42">
        <v>1000</v>
      </c>
      <c r="E621" s="172"/>
      <c r="F621" s="40"/>
      <c r="G621" s="175">
        <f>E621*F621</f>
        <v>0</v>
      </c>
      <c r="H621" s="36">
        <v>0</v>
      </c>
      <c r="I621" s="156"/>
      <c r="J621" s="156">
        <v>0</v>
      </c>
      <c r="K621" s="156">
        <v>0</v>
      </c>
      <c r="L621" s="156"/>
      <c r="M621" s="36"/>
      <c r="N621" s="38">
        <v>0</v>
      </c>
      <c r="O621" s="38">
        <f>G621*1.187%</f>
        <v>0</v>
      </c>
      <c r="P621" s="38">
        <v>0</v>
      </c>
      <c r="Q621" s="38">
        <v>0</v>
      </c>
      <c r="R621" s="176">
        <f>G621*1%</f>
        <v>0</v>
      </c>
      <c r="S621" s="38">
        <v>0</v>
      </c>
      <c r="T621" s="38">
        <f>N621+O621+P621+Q621+R621+S621</f>
        <v>0</v>
      </c>
      <c r="U621" s="36">
        <f>M621-T621</f>
        <v>0</v>
      </c>
      <c r="V621" s="46">
        <v>0</v>
      </c>
      <c r="W621" s="46">
        <f>U621-V621</f>
        <v>0</v>
      </c>
      <c r="X621" s="35"/>
    </row>
    <row r="622" spans="1:24" ht="65.25" customHeight="1" x14ac:dyDescent="0.5">
      <c r="A622" s="34"/>
      <c r="B622" s="161"/>
      <c r="C622" s="160"/>
      <c r="D622" s="160"/>
      <c r="E622" s="170"/>
      <c r="F622" s="48"/>
      <c r="G622" s="175"/>
      <c r="H622" s="46"/>
      <c r="I622" s="157"/>
      <c r="J622" s="149"/>
      <c r="K622" s="149"/>
      <c r="L622" s="149"/>
      <c r="M622" s="46"/>
      <c r="N622" s="155"/>
      <c r="O622" s="155"/>
      <c r="P622" s="44"/>
      <c r="Q622" s="44"/>
      <c r="R622" s="174"/>
      <c r="S622" s="44"/>
      <c r="T622" s="44"/>
      <c r="U622" s="47"/>
      <c r="V622" s="47"/>
      <c r="W622" s="47"/>
      <c r="X622" s="154"/>
    </row>
    <row r="623" spans="1:24" ht="65.25" customHeight="1" x14ac:dyDescent="0.5">
      <c r="A623" s="43" t="s">
        <v>75</v>
      </c>
      <c r="B623" s="173"/>
      <c r="C623" s="42">
        <v>1100</v>
      </c>
      <c r="D623" s="42">
        <v>1000</v>
      </c>
      <c r="E623" s="172">
        <v>380.81</v>
      </c>
      <c r="F623" s="40">
        <v>15</v>
      </c>
      <c r="G623" s="158">
        <f>E623*F623</f>
        <v>5712.15</v>
      </c>
      <c r="H623" s="36">
        <v>0</v>
      </c>
      <c r="I623" s="156"/>
      <c r="J623" s="156">
        <v>0</v>
      </c>
      <c r="K623" s="156">
        <v>0</v>
      </c>
      <c r="L623" s="156">
        <v>0</v>
      </c>
      <c r="M623" s="36">
        <f>G623+H623+I623+J623+K623+L623</f>
        <v>5712.15</v>
      </c>
      <c r="N623" s="38">
        <v>672.93</v>
      </c>
      <c r="O623" s="38">
        <f>G623*1.1875%</f>
        <v>67.831781249999992</v>
      </c>
      <c r="P623" s="38">
        <v>0</v>
      </c>
      <c r="Q623" s="38">
        <v>0</v>
      </c>
      <c r="R623" s="38">
        <f>G623*1%</f>
        <v>57.121499999999997</v>
      </c>
      <c r="S623" s="38">
        <v>0</v>
      </c>
      <c r="T623" s="38">
        <f>N623+O623+P623+Q623+R623+S623</f>
        <v>797.88328124999987</v>
      </c>
      <c r="U623" s="36">
        <f>M623-T623</f>
        <v>4914.2667187500001</v>
      </c>
      <c r="V623" s="46">
        <v>0</v>
      </c>
      <c r="W623" s="46">
        <f>U623-V623</f>
        <v>4914.2667187500001</v>
      </c>
      <c r="X623" s="35"/>
    </row>
    <row r="624" spans="1:24" ht="65.25" customHeight="1" x14ac:dyDescent="0.5">
      <c r="A624" s="171" t="s">
        <v>74</v>
      </c>
      <c r="B624" s="161"/>
      <c r="C624" s="160"/>
      <c r="D624" s="160"/>
      <c r="E624" s="170"/>
      <c r="F624" s="48"/>
      <c r="G624" s="150"/>
      <c r="H624" s="46"/>
      <c r="I624" s="157"/>
      <c r="J624" s="149"/>
      <c r="K624" s="149"/>
      <c r="L624" s="149"/>
      <c r="M624" s="46"/>
      <c r="N624" s="155"/>
      <c r="O624" s="44"/>
      <c r="P624" s="44"/>
      <c r="Q624" s="44"/>
      <c r="R624" s="44"/>
      <c r="S624" s="44"/>
      <c r="T624" s="44"/>
      <c r="U624" s="47"/>
      <c r="V624" s="47"/>
      <c r="W624" s="47"/>
      <c r="X624" s="154"/>
    </row>
    <row r="625" spans="1:24" ht="65.25" customHeight="1" x14ac:dyDescent="0.5">
      <c r="A625" s="169"/>
      <c r="B625" s="148" t="s">
        <v>70</v>
      </c>
      <c r="C625" s="143"/>
      <c r="D625" s="143"/>
      <c r="E625" s="168"/>
      <c r="F625" s="146"/>
      <c r="G625" s="144">
        <f>G623+G621+G619+G617+G615+G613+G611+G609+G607+G605+G600+G598</f>
        <v>42738.6</v>
      </c>
      <c r="H625" s="144">
        <f>H623+H607+H605+H600+H598</f>
        <v>0</v>
      </c>
      <c r="I625" s="144">
        <f>I623+I621+I619+I617+I615+I613+I611+I609+I607+I605+I600+I598</f>
        <v>0</v>
      </c>
      <c r="J625" s="144">
        <f>J623+J621+J619+J617+J615+J613+J611+J609+J607+J605+J600+J598</f>
        <v>0</v>
      </c>
      <c r="K625" s="144">
        <f>K623+K621+K619+K617+K615+K613+K611+K609+K607+K605+K600+K598</f>
        <v>0</v>
      </c>
      <c r="L625" s="144">
        <f>L623+L621+L619+L617+L615+L613+L611+L609+L607+L605+L600+L598</f>
        <v>0</v>
      </c>
      <c r="M625" s="144">
        <f>M623+M621+M619+M617+M615+M613+M611+M609+M607+M605+M600+M598</f>
        <v>42738.6</v>
      </c>
      <c r="N625" s="145">
        <f>N623+N621+N619+N617+N615+N613+N611+N609+N607+N605+N600+N598</f>
        <v>4155.18</v>
      </c>
      <c r="O625" s="145">
        <f>O623+O621+O619+O617+O615+O613+O611+O609+O607+O605+O600+O598</f>
        <v>366.23568750000004</v>
      </c>
      <c r="P625" s="145">
        <f>P623+P621+P619+P617+P615+P613+P611+P609+P607+P605+P600+P598</f>
        <v>0</v>
      </c>
      <c r="Q625" s="145">
        <f>Q623+Q621+Q619+Q617+Q615+Q613+Q611+Q609+Q607+Q605+Q600+Q598</f>
        <v>0</v>
      </c>
      <c r="R625" s="145">
        <f>R623+R621+R619+R617+R615+R613+R611+R609+R607+R605+R600+R598</f>
        <v>278.43899999999996</v>
      </c>
      <c r="S625" s="145">
        <f>S623+S621+S619+S617+S615+S613+S611+S609+S607+S605+S600+S598</f>
        <v>0</v>
      </c>
      <c r="T625" s="145">
        <f>T623+T621+T619+T617+T615+T613+T611+T609+T607+T605+T600+T598</f>
        <v>4799.8546875000002</v>
      </c>
      <c r="U625" s="144">
        <f>U623+U621+U619+U617+U615+U613+U611+U609+U607+U605+U600+U598</f>
        <v>37938.745312499996</v>
      </c>
      <c r="V625" s="144">
        <f>V623+V621+V619+V617+V615+V613+V611+V609+V607+V605+V600+V598</f>
        <v>359.16999999999996</v>
      </c>
      <c r="W625" s="144">
        <f>W623+W621+W619+W617+W615+W613+W611+W609+W607+W605+W600+W598</f>
        <v>37579.575312499997</v>
      </c>
      <c r="X625" s="143"/>
    </row>
    <row r="626" spans="1:24" ht="65.25" customHeight="1" x14ac:dyDescent="0.5">
      <c r="A626" s="14"/>
      <c r="B626" s="18"/>
      <c r="C626" s="8"/>
      <c r="D626" s="8"/>
      <c r="E626" s="167"/>
      <c r="F626" s="16"/>
      <c r="G626" s="15"/>
      <c r="H626" s="15"/>
      <c r="I626" s="15"/>
      <c r="J626" s="15"/>
      <c r="K626" s="15"/>
      <c r="L626" s="15"/>
      <c r="M626" s="15"/>
      <c r="N626" s="166"/>
      <c r="O626" s="166"/>
      <c r="P626" s="166"/>
      <c r="Q626" s="166"/>
      <c r="R626" s="166"/>
      <c r="S626" s="166"/>
      <c r="T626" s="166"/>
      <c r="U626" s="15"/>
      <c r="V626" s="15"/>
      <c r="W626" s="15"/>
      <c r="X626" s="8"/>
    </row>
    <row r="627" spans="1:24" ht="65.25" customHeight="1" x14ac:dyDescent="0.5">
      <c r="A627" s="14"/>
      <c r="B627" s="18"/>
      <c r="C627" s="8"/>
      <c r="D627" s="8"/>
      <c r="E627" s="167"/>
      <c r="F627" s="16"/>
      <c r="G627" s="15"/>
      <c r="H627" s="15"/>
      <c r="I627" s="15"/>
      <c r="J627" s="15"/>
      <c r="K627" s="15"/>
      <c r="L627" s="15"/>
      <c r="M627" s="15"/>
      <c r="N627" s="166"/>
      <c r="O627" s="166"/>
      <c r="P627" s="166"/>
      <c r="Q627" s="166"/>
      <c r="R627" s="166"/>
      <c r="S627" s="166"/>
      <c r="T627" s="166"/>
      <c r="U627" s="15"/>
      <c r="V627" s="15"/>
      <c r="W627" s="15"/>
      <c r="X627" s="8"/>
    </row>
    <row r="628" spans="1:24" ht="65.25" customHeight="1" x14ac:dyDescent="0.45">
      <c r="A628" s="65" t="s">
        <v>73</v>
      </c>
      <c r="B628" s="165"/>
      <c r="C628" s="60"/>
      <c r="D628" s="60"/>
      <c r="E628" s="164"/>
      <c r="F628" s="63"/>
      <c r="G628" s="62"/>
      <c r="H628" s="61"/>
      <c r="I628" s="61"/>
      <c r="J628" s="61"/>
      <c r="K628" s="61"/>
      <c r="L628" s="61"/>
      <c r="M628" s="61"/>
      <c r="N628" s="163"/>
      <c r="O628" s="163"/>
      <c r="P628" s="163"/>
      <c r="Q628" s="163"/>
      <c r="R628" s="163"/>
      <c r="S628" s="163"/>
      <c r="T628" s="163"/>
      <c r="U628" s="61"/>
      <c r="V628" s="61"/>
      <c r="W628" s="61"/>
      <c r="X628" s="60"/>
    </row>
    <row r="629" spans="1:24" ht="65.25" customHeight="1" x14ac:dyDescent="0.5">
      <c r="A629" s="162" t="s">
        <v>72</v>
      </c>
      <c r="B629" s="161"/>
      <c r="C629" s="160">
        <v>1100</v>
      </c>
      <c r="D629" s="160">
        <v>1000</v>
      </c>
      <c r="E629" s="159">
        <v>217.2</v>
      </c>
      <c r="F629" s="40">
        <v>15</v>
      </c>
      <c r="G629" s="158">
        <f>E629*F629</f>
        <v>3258</v>
      </c>
      <c r="H629" s="46">
        <v>0</v>
      </c>
      <c r="I629" s="157">
        <v>0</v>
      </c>
      <c r="J629" s="156">
        <v>0</v>
      </c>
      <c r="K629" s="156">
        <v>0</v>
      </c>
      <c r="L629" s="156">
        <v>0</v>
      </c>
      <c r="M629" s="46">
        <f>G629+H629+I629+J629+K629+L629</f>
        <v>3258</v>
      </c>
      <c r="N629" s="155">
        <v>125.29</v>
      </c>
      <c r="O629" s="155">
        <v>0</v>
      </c>
      <c r="P629" s="38">
        <v>0</v>
      </c>
      <c r="Q629" s="38">
        <v>0</v>
      </c>
      <c r="R629" s="38">
        <f>G629*1%</f>
        <v>32.58</v>
      </c>
      <c r="S629" s="38">
        <f>H629*1%</f>
        <v>0</v>
      </c>
      <c r="T629" s="38">
        <f>N629+O629+P629+Q629+R629+S629</f>
        <v>157.87</v>
      </c>
      <c r="U629" s="36">
        <f>M629-T629</f>
        <v>3100.13</v>
      </c>
      <c r="V629" s="46">
        <v>0</v>
      </c>
      <c r="W629" s="46">
        <f>U629-V629</f>
        <v>3100.13</v>
      </c>
      <c r="X629" s="154"/>
    </row>
    <row r="630" spans="1:24" ht="65.25" customHeight="1" x14ac:dyDescent="0.5">
      <c r="A630" s="153" t="s">
        <v>71</v>
      </c>
      <c r="B630" s="152"/>
      <c r="C630" s="50"/>
      <c r="D630" s="50"/>
      <c r="E630" s="151"/>
      <c r="F630" s="48"/>
      <c r="G630" s="150"/>
      <c r="H630" s="47"/>
      <c r="I630" s="149"/>
      <c r="J630" s="149"/>
      <c r="K630" s="149"/>
      <c r="L630" s="149"/>
      <c r="M630" s="47"/>
      <c r="N630" s="44"/>
      <c r="O630" s="44"/>
      <c r="P630" s="44"/>
      <c r="Q630" s="44"/>
      <c r="R630" s="44"/>
      <c r="S630" s="44"/>
      <c r="T630" s="44"/>
      <c r="U630" s="47"/>
      <c r="V630" s="47"/>
      <c r="W630" s="47"/>
      <c r="X630" s="27"/>
    </row>
    <row r="631" spans="1:24" ht="65.25" customHeight="1" x14ac:dyDescent="0.5">
      <c r="A631" s="148" t="s">
        <v>70</v>
      </c>
      <c r="C631" s="143"/>
      <c r="D631" s="143"/>
      <c r="E631" s="147"/>
      <c r="F631" s="146"/>
      <c r="G631" s="144">
        <f>SUM(G629)</f>
        <v>3258</v>
      </c>
      <c r="H631" s="144">
        <f>SUM(H629)</f>
        <v>0</v>
      </c>
      <c r="I631" s="144">
        <f>SUM(I629)</f>
        <v>0</v>
      </c>
      <c r="J631" s="144">
        <f>SUM(J629)</f>
        <v>0</v>
      </c>
      <c r="K631" s="144">
        <f>SUM(K629)</f>
        <v>0</v>
      </c>
      <c r="L631" s="144">
        <f>SUM(L629)</f>
        <v>0</v>
      </c>
      <c r="M631" s="144">
        <f>SUM(M629)</f>
        <v>3258</v>
      </c>
      <c r="N631" s="145">
        <f>SUM(N629)</f>
        <v>125.29</v>
      </c>
      <c r="O631" s="145">
        <f>SUM(O629)</f>
        <v>0</v>
      </c>
      <c r="P631" s="145">
        <f>SUM(P629)</f>
        <v>0</v>
      </c>
      <c r="Q631" s="145">
        <f>SUM(Q629)</f>
        <v>0</v>
      </c>
      <c r="R631" s="145">
        <f>SUM(R629)</f>
        <v>32.58</v>
      </c>
      <c r="S631" s="145">
        <f>SUM(S629)</f>
        <v>0</v>
      </c>
      <c r="T631" s="145">
        <f>SUM(T629)</f>
        <v>157.87</v>
      </c>
      <c r="U631" s="144">
        <f>SUM(U629)</f>
        <v>3100.13</v>
      </c>
      <c r="V631" s="144">
        <f>SUM(V629)</f>
        <v>0</v>
      </c>
      <c r="W631" s="144">
        <f>SUM(W629)</f>
        <v>3100.13</v>
      </c>
      <c r="X631" s="143"/>
    </row>
    <row r="632" spans="1:24" ht="65.25" customHeight="1" x14ac:dyDescent="0.5">
      <c r="A632" s="13"/>
      <c r="B632" s="141"/>
      <c r="C632" s="8"/>
      <c r="D632" s="8"/>
      <c r="E632" s="12"/>
      <c r="F632" s="11"/>
      <c r="G632" s="10"/>
      <c r="H632" s="9"/>
      <c r="I632" s="9"/>
      <c r="J632" s="9"/>
      <c r="K632" s="9"/>
      <c r="L632" s="9"/>
      <c r="M632" s="9"/>
      <c r="N632" s="142"/>
      <c r="O632" s="142"/>
      <c r="P632" s="142"/>
      <c r="Q632" s="142"/>
      <c r="R632" s="142"/>
      <c r="S632" s="142"/>
      <c r="T632" s="142"/>
      <c r="U632" s="9"/>
      <c r="V632" s="9"/>
      <c r="W632" s="9"/>
      <c r="X632" s="8"/>
    </row>
    <row r="633" spans="1:24" ht="65.25" customHeight="1" x14ac:dyDescent="0.5">
      <c r="A633" s="13"/>
      <c r="B633" s="141"/>
      <c r="C633" s="8"/>
      <c r="D633" s="8"/>
      <c r="E633" s="12"/>
      <c r="F633" s="11"/>
      <c r="G633" s="10"/>
      <c r="H633" s="9"/>
      <c r="I633" s="9"/>
      <c r="J633" s="9"/>
      <c r="K633" s="9"/>
      <c r="L633" s="9"/>
      <c r="M633" s="9"/>
      <c r="N633" s="142"/>
      <c r="O633" s="142"/>
      <c r="P633" s="142"/>
      <c r="Q633" s="142"/>
      <c r="R633" s="142"/>
      <c r="S633" s="142"/>
      <c r="T633" s="142"/>
      <c r="U633" s="9"/>
      <c r="V633" s="9"/>
      <c r="W633" s="9"/>
      <c r="X633" s="8"/>
    </row>
    <row r="634" spans="1:24" ht="65.25" customHeight="1" x14ac:dyDescent="0.5">
      <c r="A634" s="13"/>
      <c r="B634" s="141"/>
      <c r="C634" s="8"/>
      <c r="D634" s="8"/>
      <c r="E634" s="12"/>
      <c r="F634" s="11"/>
      <c r="G634" s="10"/>
      <c r="H634" s="9"/>
      <c r="I634" s="9"/>
      <c r="J634" s="9"/>
      <c r="K634" s="9"/>
      <c r="L634" s="9"/>
      <c r="M634" s="9"/>
      <c r="N634" s="142"/>
      <c r="O634" s="142"/>
      <c r="P634" s="142"/>
      <c r="Q634" s="142"/>
      <c r="R634" s="142"/>
      <c r="S634" s="142"/>
      <c r="T634" s="142"/>
      <c r="U634" s="9"/>
      <c r="V634" s="9"/>
      <c r="W634" s="9"/>
      <c r="X634" s="8"/>
    </row>
    <row r="635" spans="1:24" ht="65.25" customHeight="1" x14ac:dyDescent="0.5">
      <c r="A635" s="13"/>
      <c r="B635" s="141"/>
      <c r="C635" s="8"/>
      <c r="D635" s="8"/>
      <c r="E635" s="12"/>
      <c r="F635" s="11"/>
      <c r="G635" s="10"/>
      <c r="H635" s="9"/>
      <c r="I635" s="9"/>
      <c r="J635" s="9"/>
      <c r="K635" s="9"/>
      <c r="L635" s="9"/>
      <c r="M635" s="9"/>
      <c r="N635" s="142"/>
      <c r="O635" s="142"/>
      <c r="P635" s="142"/>
      <c r="Q635" s="142"/>
      <c r="R635" s="142"/>
      <c r="S635" s="142"/>
      <c r="T635" s="142"/>
      <c r="U635" s="9"/>
      <c r="V635" s="9"/>
      <c r="W635" s="9"/>
      <c r="X635" s="8"/>
    </row>
    <row r="636" spans="1:24" ht="65.25" customHeight="1" x14ac:dyDescent="0.5">
      <c r="A636" s="13"/>
      <c r="B636" s="141"/>
      <c r="C636" s="8"/>
      <c r="D636" s="8"/>
      <c r="E636" s="12"/>
      <c r="F636" s="11"/>
      <c r="G636" s="10"/>
      <c r="H636" s="9"/>
      <c r="I636" s="9"/>
      <c r="J636" s="9"/>
      <c r="K636" s="9"/>
      <c r="L636" s="9"/>
      <c r="M636" s="9"/>
      <c r="N636" s="142"/>
      <c r="O636" s="142"/>
      <c r="P636" s="142"/>
      <c r="Q636" s="142"/>
      <c r="R636" s="142"/>
      <c r="S636" s="142"/>
      <c r="T636" s="142"/>
      <c r="U636" s="9"/>
      <c r="V636" s="9"/>
      <c r="W636" s="9"/>
      <c r="X636" s="8"/>
    </row>
    <row r="637" spans="1:24" ht="65.25" customHeight="1" x14ac:dyDescent="0.5">
      <c r="A637" s="13"/>
      <c r="B637" s="141"/>
      <c r="C637" s="8"/>
      <c r="D637" s="8"/>
      <c r="E637" s="12"/>
      <c r="F637" s="11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3"/>
      <c r="B638" s="141"/>
      <c r="C638" s="8"/>
      <c r="D638" s="8"/>
      <c r="E638" s="12"/>
      <c r="F638" s="11"/>
      <c r="G638" s="1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3"/>
      <c r="B639" s="141"/>
      <c r="C639" s="8"/>
      <c r="D639" s="8"/>
      <c r="E639" s="12"/>
      <c r="F639" s="11"/>
      <c r="G639" s="1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3"/>
      <c r="B640" s="141"/>
      <c r="C640" s="8"/>
      <c r="D640" s="8"/>
      <c r="E640" s="12"/>
      <c r="F640" s="11"/>
      <c r="G640" s="1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3"/>
      <c r="B641" s="141"/>
      <c r="C641" s="8"/>
      <c r="D641" s="8"/>
      <c r="E641" s="12"/>
      <c r="F641" s="11"/>
      <c r="G641" s="1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3"/>
      <c r="B642" s="141"/>
      <c r="C642" s="8"/>
      <c r="D642" s="8"/>
      <c r="E642" s="12"/>
      <c r="F642" s="11"/>
      <c r="G642" s="1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0"/>
      <c r="B643" s="139"/>
      <c r="C643" s="139"/>
      <c r="D643" s="139"/>
      <c r="E643" s="138">
        <v>0</v>
      </c>
      <c r="F643" s="137">
        <v>0</v>
      </c>
      <c r="G643" s="136">
        <f>E643*F643</f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f>G643+H643+I643+J643+K643+L643</f>
        <v>0</v>
      </c>
      <c r="N643" s="135">
        <v>0</v>
      </c>
      <c r="O643" s="135">
        <v>0</v>
      </c>
      <c r="P643" s="135">
        <v>0</v>
      </c>
      <c r="Q643" s="135">
        <v>0</v>
      </c>
      <c r="R643" s="135">
        <v>0</v>
      </c>
      <c r="S643" s="135">
        <v>0</v>
      </c>
      <c r="T643" s="135">
        <f>N643+O643+P643+R643+S643</f>
        <v>0</v>
      </c>
      <c r="U643" s="135">
        <f>M643-T643</f>
        <v>0</v>
      </c>
      <c r="V643" s="135">
        <v>0</v>
      </c>
      <c r="W643" s="135">
        <f>U643-V643</f>
        <v>0</v>
      </c>
      <c r="X643" s="134"/>
    </row>
    <row r="644" spans="1:26" ht="65.25" customHeight="1" x14ac:dyDescent="0.45">
      <c r="A644" s="133"/>
      <c r="B644" s="132"/>
      <c r="C644" s="131"/>
      <c r="D644" s="131"/>
      <c r="E644" s="130"/>
      <c r="F644" s="129"/>
      <c r="G644" s="128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6"/>
    </row>
    <row r="645" spans="1:26" ht="65.25" customHeight="1" x14ac:dyDescent="0.5">
      <c r="A645" s="125" t="s">
        <v>69</v>
      </c>
      <c r="B645" s="8"/>
      <c r="C645" s="8"/>
      <c r="D645" s="8"/>
      <c r="E645" s="12"/>
      <c r="F645" s="11"/>
      <c r="G645" s="15">
        <f>SUM(G643)</f>
        <v>0</v>
      </c>
      <c r="H645" s="15">
        <f>SUM(H643)</f>
        <v>0</v>
      </c>
      <c r="I645" s="15">
        <f>SUM(I643)</f>
        <v>0</v>
      </c>
      <c r="J645" s="15">
        <f>SUM(J643)</f>
        <v>0</v>
      </c>
      <c r="K645" s="15">
        <f>SUM(K643)</f>
        <v>0</v>
      </c>
      <c r="L645" s="15">
        <f>SUM(L643)</f>
        <v>0</v>
      </c>
      <c r="M645" s="15">
        <f>SUM(M643)</f>
        <v>0</v>
      </c>
      <c r="N645" s="15">
        <f>SUM(N643)</f>
        <v>0</v>
      </c>
      <c r="O645" s="15">
        <f>SUM(O643)</f>
        <v>0</v>
      </c>
      <c r="P645" s="15">
        <f>SUM(P643)</f>
        <v>0</v>
      </c>
      <c r="Q645" s="15">
        <f>SUM(Q643)</f>
        <v>0</v>
      </c>
      <c r="R645" s="15">
        <f>SUM(R643)</f>
        <v>0</v>
      </c>
      <c r="S645" s="15">
        <f>SUM(S643)</f>
        <v>0</v>
      </c>
      <c r="T645" s="15">
        <f>SUM(T643)</f>
        <v>0</v>
      </c>
      <c r="U645" s="15">
        <f>SUM(U643)</f>
        <v>0</v>
      </c>
      <c r="V645" s="15">
        <f>SUM(V643)</f>
        <v>0</v>
      </c>
      <c r="W645" s="15">
        <f>SUM(W643)</f>
        <v>0</v>
      </c>
      <c r="X645" s="8"/>
    </row>
    <row r="646" spans="1:26" ht="65.25" customHeight="1" thickBot="1" x14ac:dyDescent="0.55000000000000004">
      <c r="A646" s="125"/>
      <c r="B646" s="8"/>
      <c r="C646" s="8"/>
      <c r="D646" s="8"/>
      <c r="E646" s="12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8"/>
    </row>
    <row r="647" spans="1:26" ht="65.25" customHeight="1" thickBot="1" x14ac:dyDescent="0.55000000000000004">
      <c r="A647" s="114" t="s">
        <v>69</v>
      </c>
      <c r="B647" s="124"/>
      <c r="C647" s="123"/>
      <c r="D647" s="123"/>
      <c r="E647" s="112"/>
      <c r="F647" s="111"/>
      <c r="G647" s="22">
        <f>G645+G631+G625+G595+G591+G568+G554+G541+G525+G506+G496+G472+G455+G451+G443+G434</f>
        <v>187740.9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154.62</v>
      </c>
      <c r="M647" s="22">
        <f>M645+M631+M625+M595+M591+M568+M554+M541+M525+M506+M496+M472+M455+M451+M443+M434</f>
        <v>187895.52000000002</v>
      </c>
      <c r="N647" s="110">
        <f>N645+N631+N625+N595+N591+N568+N554+N541+N525+N506+N496+N472+N455+N451+N443+N434</f>
        <v>11429.389999999998</v>
      </c>
      <c r="O647" s="110">
        <f>O645+O631+O625+O595+O591+O568+O554+O541+O525+O506+O496+O472+O455+O451+O443+O434</f>
        <v>1667.1484687500001</v>
      </c>
      <c r="P647" s="110">
        <f>P645+P631+P625+P595+P591+P568+P554+P541+P525+P506+P496+P472+P455+P451+P443+P434</f>
        <v>0</v>
      </c>
      <c r="Q647" s="110">
        <f>Q645+Q631+Q625+Q595+Q591+Q568+Q554+Q541+Q525+Q506+Q496+Q472+Q455+Q451+Q443+Q434</f>
        <v>0</v>
      </c>
      <c r="R647" s="110">
        <f>R645+R631+R625+R595+R591+R568+R554+R541+R525+R506+R496+R472+R455+R451+R443+R434</f>
        <v>1427.3865000000001</v>
      </c>
      <c r="S647" s="110">
        <f>S645+S631+S625+S595+S591+S568+S554+S541+S525+S506+S496+S472+S455+S451+S443+S434</f>
        <v>0</v>
      </c>
      <c r="T647" s="110">
        <f>T645+T631+T625+T595+T591+T568+T554+T541+T525+T506+T496+T472+T455+T451+T443+T434</f>
        <v>14523.924968750001</v>
      </c>
      <c r="U647" s="22">
        <f>U645+U631+U625+U595+U591+U568+U554+U541+U525+U506+U496+U472+U455+U451+U443+U434</f>
        <v>173371.59503124998</v>
      </c>
      <c r="V647" s="22">
        <f>V645+V631+V625+V595+V591+V568+V554+V541+V525+V506+V496+V472+V455+V451+V443+V434</f>
        <v>1216.77</v>
      </c>
      <c r="W647" s="22">
        <f>W645+W631+W625+W595+W591+W568+W554+W541+W525+W506+W496+W472+W455+W451+W443+W434</f>
        <v>172154.82503124999</v>
      </c>
      <c r="X647" s="21"/>
    </row>
    <row r="648" spans="1:26" ht="65.25" customHeight="1" x14ac:dyDescent="0.5">
      <c r="A648" s="122"/>
      <c r="B648" s="8"/>
      <c r="C648" s="8"/>
      <c r="D648" s="8"/>
      <c r="E648" s="12"/>
      <c r="F648" s="11"/>
      <c r="G648" s="1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4"/>
      <c r="B649" s="8"/>
      <c r="C649" s="8"/>
      <c r="D649" s="8"/>
      <c r="E649" s="12"/>
      <c r="F649" s="11"/>
      <c r="G649" s="10"/>
      <c r="H649" s="9"/>
      <c r="I649" s="9"/>
      <c r="J649" s="9"/>
      <c r="K649" s="12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3"/>
      <c r="B650" s="8"/>
      <c r="C650" s="8"/>
      <c r="D650" s="8"/>
      <c r="E650" s="12"/>
      <c r="F650" s="11"/>
      <c r="G650" s="120" t="s">
        <v>46</v>
      </c>
      <c r="H650" s="118" t="s">
        <v>68</v>
      </c>
      <c r="I650" s="118" t="s">
        <v>67</v>
      </c>
      <c r="J650" s="76" t="s">
        <v>66</v>
      </c>
      <c r="K650" s="119" t="s">
        <v>65</v>
      </c>
      <c r="L650" s="118" t="s">
        <v>64</v>
      </c>
      <c r="M650" s="115" t="s">
        <v>35</v>
      </c>
      <c r="N650" s="117" t="s">
        <v>63</v>
      </c>
      <c r="O650" s="117" t="s">
        <v>40</v>
      </c>
      <c r="P650" s="117" t="s">
        <v>62</v>
      </c>
      <c r="Q650" s="68" t="s">
        <v>61</v>
      </c>
      <c r="R650" s="117" t="s">
        <v>60</v>
      </c>
      <c r="S650" s="116" t="s">
        <v>59</v>
      </c>
      <c r="T650" s="115" t="s">
        <v>35</v>
      </c>
      <c r="U650" s="115" t="s">
        <v>58</v>
      </c>
      <c r="V650" s="84" t="s">
        <v>57</v>
      </c>
      <c r="W650" s="115" t="s">
        <v>35</v>
      </c>
      <c r="X650" s="8"/>
    </row>
    <row r="651" spans="1:26" ht="65.25" customHeight="1" thickBot="1" x14ac:dyDescent="0.55000000000000004">
      <c r="A651" s="114"/>
      <c r="B651" s="113" t="s">
        <v>56</v>
      </c>
      <c r="C651" s="25"/>
      <c r="D651" s="25"/>
      <c r="E651" s="112">
        <f>E647+E389+E317+E233+E204</f>
        <v>0</v>
      </c>
      <c r="F651" s="111"/>
      <c r="G651" s="22">
        <f>G647+G389+G317+G233+G204</f>
        <v>545289.39885</v>
      </c>
      <c r="H651" s="22">
        <f>H647+H389+H317+H233+H204</f>
        <v>0</v>
      </c>
      <c r="I651" s="22">
        <f>I647+I389+I317+I233+I204</f>
        <v>0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847.41000000000008</v>
      </c>
      <c r="M651" s="22">
        <f>M647+M389+M317+M233+M204</f>
        <v>546136.80885000003</v>
      </c>
      <c r="N651" s="110">
        <f>N647+N389+N317+N233+N204</f>
        <v>45069.09</v>
      </c>
      <c r="O651" s="110">
        <f>O647+O389+O317+O233+O204</f>
        <v>3512.6665494375002</v>
      </c>
      <c r="P651" s="110">
        <f>P647+P389+P317+P233+P204</f>
        <v>0</v>
      </c>
      <c r="Q651" s="110">
        <f>Q647+Q389+Q317+Q233+Q204</f>
        <v>0</v>
      </c>
      <c r="R651" s="110">
        <f>R647+R389+R317+R233+R204</f>
        <v>2985.7174950000003</v>
      </c>
      <c r="S651" s="110">
        <f>S647+S389+S317+S233+S204</f>
        <v>0</v>
      </c>
      <c r="T651" s="110">
        <f>T647+T389+T317+T233+T204</f>
        <v>51567.474044437506</v>
      </c>
      <c r="U651" s="22">
        <f>U647+U389+U317+U233+U204</f>
        <v>494569.33480556251</v>
      </c>
      <c r="V651" s="22">
        <f>V647+V389+V317+V233+V204</f>
        <v>9797.1549999999988</v>
      </c>
      <c r="W651" s="22">
        <f>W647+W389+W317+W233+W204</f>
        <v>484772.17980556248</v>
      </c>
      <c r="X651" s="21"/>
    </row>
    <row r="652" spans="1:26" ht="65.25" customHeight="1" x14ac:dyDescent="0.5">
      <c r="A652" s="109"/>
      <c r="B652" s="109"/>
      <c r="C652" s="8"/>
      <c r="D652" s="8"/>
      <c r="E652" s="12"/>
      <c r="F652" s="11"/>
      <c r="G652" s="10"/>
      <c r="H652" s="15"/>
      <c r="I652" s="10"/>
      <c r="J652" s="12"/>
      <c r="K652" s="12"/>
      <c r="L652" s="10"/>
      <c r="M652" s="10"/>
      <c r="N652" s="106"/>
      <c r="O652" s="106"/>
      <c r="P652" s="108"/>
      <c r="Q652" s="106"/>
      <c r="R652" s="106"/>
      <c r="S652" s="107"/>
      <c r="T652" s="106"/>
      <c r="U652" s="10"/>
      <c r="V652" s="10"/>
      <c r="W652" s="10"/>
      <c r="X652" s="8" t="s">
        <v>55</v>
      </c>
    </row>
    <row r="653" spans="1:26" ht="65.25" customHeight="1" thickBot="1" x14ac:dyDescent="0.55000000000000004">
      <c r="A653" s="14"/>
      <c r="B653" s="8"/>
      <c r="C653" s="8"/>
      <c r="D653" s="8"/>
      <c r="E653" s="12"/>
      <c r="F653" s="11"/>
      <c r="G653" s="1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05" t="s">
        <v>54</v>
      </c>
      <c r="B654" s="89" t="s">
        <v>53</v>
      </c>
      <c r="C654" s="104" t="s">
        <v>52</v>
      </c>
      <c r="D654" s="103"/>
      <c r="E654" s="103"/>
      <c r="F654" s="103"/>
      <c r="G654" s="103"/>
      <c r="H654" s="103"/>
      <c r="I654" s="103"/>
      <c r="J654" s="103"/>
      <c r="K654" s="103"/>
      <c r="L654" s="103"/>
      <c r="M654" s="102"/>
      <c r="N654" s="104" t="s">
        <v>51</v>
      </c>
      <c r="O654" s="103"/>
      <c r="P654" s="103"/>
      <c r="Q654" s="103"/>
      <c r="R654" s="103"/>
      <c r="S654" s="103"/>
      <c r="T654" s="102"/>
      <c r="U654" s="101"/>
      <c r="V654" s="100"/>
      <c r="W654" s="99"/>
      <c r="X654" s="66" t="s">
        <v>50</v>
      </c>
    </row>
    <row r="655" spans="1:26" ht="65.25" customHeight="1" x14ac:dyDescent="0.45">
      <c r="A655" s="98"/>
      <c r="B655" s="97"/>
      <c r="C655" s="96" t="s">
        <v>49</v>
      </c>
      <c r="D655" s="96" t="s">
        <v>48</v>
      </c>
      <c r="E655" s="95" t="s">
        <v>26</v>
      </c>
      <c r="F655" s="94" t="s">
        <v>47</v>
      </c>
      <c r="G655" s="93" t="s">
        <v>46</v>
      </c>
      <c r="H655" s="92" t="s">
        <v>45</v>
      </c>
      <c r="I655" s="90" t="s">
        <v>44</v>
      </c>
      <c r="J655" s="91" t="s">
        <v>25</v>
      </c>
      <c r="K655" s="90" t="s">
        <v>43</v>
      </c>
      <c r="L655" s="90" t="s">
        <v>42</v>
      </c>
      <c r="M655" s="89" t="s">
        <v>35</v>
      </c>
      <c r="N655" s="88" t="s">
        <v>41</v>
      </c>
      <c r="O655" s="88" t="s">
        <v>40</v>
      </c>
      <c r="P655" s="87" t="s">
        <v>39</v>
      </c>
      <c r="Q655" s="86" t="s">
        <v>38</v>
      </c>
      <c r="R655" s="86" t="s">
        <v>37</v>
      </c>
      <c r="S655" s="86" t="s">
        <v>36</v>
      </c>
      <c r="T655" s="85" t="s">
        <v>35</v>
      </c>
      <c r="U655" s="83" t="s">
        <v>35</v>
      </c>
      <c r="V655" s="84" t="s">
        <v>34</v>
      </c>
      <c r="W655" s="83" t="s">
        <v>33</v>
      </c>
      <c r="X655" s="66"/>
    </row>
    <row r="656" spans="1:26" ht="65.25" customHeight="1" thickBot="1" x14ac:dyDescent="0.5">
      <c r="A656" s="82" t="s">
        <v>32</v>
      </c>
      <c r="B656" s="73"/>
      <c r="C656" s="81"/>
      <c r="D656" s="81"/>
      <c r="E656" s="80" t="s">
        <v>31</v>
      </c>
      <c r="F656" s="79" t="s">
        <v>30</v>
      </c>
      <c r="G656" s="78"/>
      <c r="H656" s="77"/>
      <c r="I656" s="74" t="s">
        <v>29</v>
      </c>
      <c r="J656" s="76" t="s">
        <v>28</v>
      </c>
      <c r="K656" s="75" t="s">
        <v>27</v>
      </c>
      <c r="L656" s="74" t="s">
        <v>26</v>
      </c>
      <c r="M656" s="73"/>
      <c r="N656" s="72"/>
      <c r="O656" s="72"/>
      <c r="P656" s="71" t="s">
        <v>25</v>
      </c>
      <c r="Q656" s="70" t="s">
        <v>24</v>
      </c>
      <c r="R656" s="70" t="s">
        <v>23</v>
      </c>
      <c r="S656" s="70" t="s">
        <v>22</v>
      </c>
      <c r="T656" s="69"/>
      <c r="U656" s="67" t="s">
        <v>21</v>
      </c>
      <c r="V656" s="68" t="s">
        <v>20</v>
      </c>
      <c r="W656" s="67" t="s">
        <v>19</v>
      </c>
      <c r="X656" s="66"/>
    </row>
    <row r="657" spans="1:24" ht="65.25" customHeight="1" x14ac:dyDescent="0.45">
      <c r="A657" s="65" t="s">
        <v>18</v>
      </c>
      <c r="B657" s="60"/>
      <c r="C657" s="60"/>
      <c r="D657" s="60"/>
      <c r="E657" s="64"/>
      <c r="F657" s="63"/>
      <c r="G657" s="62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0"/>
    </row>
    <row r="658" spans="1:24" ht="65.25" customHeight="1" x14ac:dyDescent="0.5">
      <c r="A658" s="59" t="s">
        <v>4</v>
      </c>
      <c r="B658" s="42"/>
      <c r="C658" s="42">
        <v>1100</v>
      </c>
      <c r="D658" s="42">
        <v>1000</v>
      </c>
      <c r="E658" s="41">
        <v>63.87</v>
      </c>
      <c r="F658" s="40">
        <v>15</v>
      </c>
      <c r="G658" s="51">
        <f>E658*F658</f>
        <v>958.05</v>
      </c>
      <c r="H658" s="36">
        <v>0</v>
      </c>
      <c r="I658" s="36">
        <v>0</v>
      </c>
      <c r="J658" s="36">
        <v>0</v>
      </c>
      <c r="K658" s="36">
        <v>0</v>
      </c>
      <c r="L658" s="36">
        <v>0</v>
      </c>
      <c r="M658" s="36">
        <f>G658+H658+I658+J658+K658+L658</f>
        <v>958.05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f>N658+O658+P658+Q658+R658+S658</f>
        <v>0</v>
      </c>
      <c r="U658" s="36">
        <f>M658-T658</f>
        <v>958.05</v>
      </c>
      <c r="V658" s="36">
        <v>0</v>
      </c>
      <c r="W658" s="36">
        <f>U658-V658</f>
        <v>958.05</v>
      </c>
      <c r="X658" s="35"/>
    </row>
    <row r="659" spans="1:24" ht="65.25" customHeight="1" x14ac:dyDescent="0.5">
      <c r="A659" s="58" t="s">
        <v>17</v>
      </c>
      <c r="B659" s="50"/>
      <c r="C659" s="50"/>
      <c r="D659" s="50"/>
      <c r="E659" s="57"/>
      <c r="F659" s="48"/>
      <c r="G659" s="55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27"/>
    </row>
    <row r="660" spans="1:24" ht="65.25" customHeight="1" x14ac:dyDescent="0.5">
      <c r="A660" s="43" t="s">
        <v>4</v>
      </c>
      <c r="B660" s="42"/>
      <c r="C660" s="42">
        <v>1100</v>
      </c>
      <c r="D660" s="42">
        <v>1000</v>
      </c>
      <c r="E660" s="41">
        <v>155.77000000000001</v>
      </c>
      <c r="F660" s="40">
        <v>15</v>
      </c>
      <c r="G660" s="51">
        <f>E660*F660</f>
        <v>2336.5500000000002</v>
      </c>
      <c r="H660" s="36">
        <v>0</v>
      </c>
      <c r="I660" s="36">
        <v>0</v>
      </c>
      <c r="J660" s="36">
        <v>0</v>
      </c>
      <c r="K660" s="36">
        <v>0</v>
      </c>
      <c r="L660" s="36">
        <v>0</v>
      </c>
      <c r="M660" s="36">
        <f>G660+H660+I660+J660+K660+L660</f>
        <v>2336.5500000000002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f>N660+O660+P660+Q660+R660+S660</f>
        <v>0</v>
      </c>
      <c r="U660" s="36">
        <f>M660-T660</f>
        <v>2336.5500000000002</v>
      </c>
      <c r="V660" s="36">
        <v>0</v>
      </c>
      <c r="W660" s="36">
        <f>U660-V660</f>
        <v>2336.5500000000002</v>
      </c>
      <c r="X660" s="35"/>
    </row>
    <row r="661" spans="1:24" ht="65.25" customHeight="1" x14ac:dyDescent="0.5">
      <c r="A661" s="53" t="s">
        <v>16</v>
      </c>
      <c r="B661" s="50"/>
      <c r="C661" s="50"/>
      <c r="D661" s="50"/>
      <c r="E661" s="57"/>
      <c r="F661" s="48"/>
      <c r="G661" s="55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27"/>
    </row>
    <row r="662" spans="1:24" ht="65.25" customHeight="1" x14ac:dyDescent="0.5">
      <c r="A662" s="43" t="s">
        <v>4</v>
      </c>
      <c r="B662" s="42"/>
      <c r="C662" s="42">
        <v>1100</v>
      </c>
      <c r="D662" s="42">
        <v>1000</v>
      </c>
      <c r="E662" s="41">
        <v>136.72999999999999</v>
      </c>
      <c r="F662" s="40">
        <v>15</v>
      </c>
      <c r="G662" s="51">
        <f>E662*F662</f>
        <v>2050.9499999999998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36">
        <f>G662+H662+I662+J662+K662+L662</f>
        <v>2050.9499999999998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f>N662+O662+P662+Q662+R662+S662</f>
        <v>0</v>
      </c>
      <c r="U662" s="36">
        <f>M662-T662</f>
        <v>2050.9499999999998</v>
      </c>
      <c r="V662" s="36">
        <v>0</v>
      </c>
      <c r="W662" s="36">
        <f>U662-V662</f>
        <v>2050.9499999999998</v>
      </c>
      <c r="X662" s="35"/>
    </row>
    <row r="663" spans="1:24" ht="65.25" customHeight="1" x14ac:dyDescent="0.5">
      <c r="A663" s="34" t="s">
        <v>15</v>
      </c>
      <c r="B663" s="50"/>
      <c r="C663" s="50"/>
      <c r="D663" s="50"/>
      <c r="E663" s="57"/>
      <c r="F663" s="48"/>
      <c r="G663" s="55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27"/>
    </row>
    <row r="664" spans="1:24" ht="65.25" customHeight="1" x14ac:dyDescent="0.5">
      <c r="A664" s="43" t="s">
        <v>4</v>
      </c>
      <c r="B664" s="52"/>
      <c r="C664" s="42">
        <v>1100</v>
      </c>
      <c r="D664" s="42">
        <v>1000</v>
      </c>
      <c r="E664" s="41">
        <v>217.01</v>
      </c>
      <c r="F664" s="40">
        <v>15</v>
      </c>
      <c r="G664" s="51">
        <f>E664*F664</f>
        <v>3255.1499999999996</v>
      </c>
      <c r="H664" s="36">
        <v>0</v>
      </c>
      <c r="I664" s="36">
        <v>0</v>
      </c>
      <c r="J664" s="36">
        <v>0</v>
      </c>
      <c r="K664" s="36">
        <v>0</v>
      </c>
      <c r="L664" s="36">
        <v>0</v>
      </c>
      <c r="M664" s="36">
        <f>G664+H664+I664+J664+K664+L664</f>
        <v>3255.1499999999996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f>N664+O664+P664+Q664+R664+S664</f>
        <v>0</v>
      </c>
      <c r="U664" s="36">
        <f>M664-T664</f>
        <v>3255.1499999999996</v>
      </c>
      <c r="V664" s="36">
        <v>0</v>
      </c>
      <c r="W664" s="36">
        <f>U664-V664</f>
        <v>3255.1499999999996</v>
      </c>
      <c r="X664" s="45"/>
    </row>
    <row r="665" spans="1:24" ht="65.25" customHeight="1" x14ac:dyDescent="0.5">
      <c r="A665" s="53" t="s">
        <v>14</v>
      </c>
      <c r="B665" s="42"/>
      <c r="C665" s="50"/>
      <c r="D665" s="50"/>
      <c r="E665" s="49"/>
      <c r="F665" s="48"/>
      <c r="G665" s="55"/>
      <c r="H665" s="46"/>
      <c r="I665" s="46"/>
      <c r="J665" s="46"/>
      <c r="K665" s="46"/>
      <c r="L665" s="46"/>
      <c r="M665" s="47"/>
      <c r="N665" s="46"/>
      <c r="O665" s="46"/>
      <c r="P665" s="46"/>
      <c r="Q665" s="46"/>
      <c r="R665" s="46"/>
      <c r="S665" s="46"/>
      <c r="T665" s="47"/>
      <c r="U665" s="46"/>
      <c r="V665" s="46"/>
      <c r="W665" s="46"/>
      <c r="X665" s="45"/>
    </row>
    <row r="666" spans="1:24" ht="65.25" customHeight="1" x14ac:dyDescent="0.5">
      <c r="A666" s="43" t="s">
        <v>4</v>
      </c>
      <c r="B666" s="52"/>
      <c r="C666" s="42">
        <v>1100</v>
      </c>
      <c r="D666" s="42">
        <v>1000</v>
      </c>
      <c r="E666" s="41">
        <v>139.71</v>
      </c>
      <c r="F666" s="40">
        <v>15</v>
      </c>
      <c r="G666" s="51">
        <f>E666*F666</f>
        <v>2095.65</v>
      </c>
      <c r="H666" s="36">
        <v>0</v>
      </c>
      <c r="I666" s="36">
        <v>0</v>
      </c>
      <c r="J666" s="36">
        <v>0</v>
      </c>
      <c r="K666" s="36">
        <v>0</v>
      </c>
      <c r="L666" s="36">
        <v>0</v>
      </c>
      <c r="M666" s="36">
        <f>G666+H666+I666+J666+K666+L666</f>
        <v>2095.65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f>N666+O666+P666+Q666+R666+S666</f>
        <v>0</v>
      </c>
      <c r="U666" s="36">
        <f>M666-T666</f>
        <v>2095.65</v>
      </c>
      <c r="V666" s="36">
        <v>0</v>
      </c>
      <c r="W666" s="36">
        <f>U666-V666</f>
        <v>2095.65</v>
      </c>
      <c r="X666" s="45"/>
    </row>
    <row r="667" spans="1:24" ht="65.25" customHeight="1" x14ac:dyDescent="0.5">
      <c r="A667" s="34" t="s">
        <v>13</v>
      </c>
      <c r="B667" s="42"/>
      <c r="C667" s="50"/>
      <c r="D667" s="50"/>
      <c r="E667" s="49"/>
      <c r="F667" s="48"/>
      <c r="G667" s="55"/>
      <c r="H667" s="46"/>
      <c r="I667" s="46"/>
      <c r="J667" s="46"/>
      <c r="K667" s="46"/>
      <c r="L667" s="46"/>
      <c r="M667" s="47"/>
      <c r="N667" s="46"/>
      <c r="O667" s="46"/>
      <c r="P667" s="46"/>
      <c r="Q667" s="46"/>
      <c r="R667" s="46"/>
      <c r="S667" s="46"/>
      <c r="T667" s="47"/>
      <c r="U667" s="46"/>
      <c r="V667" s="46"/>
      <c r="W667" s="46"/>
      <c r="X667" s="45"/>
    </row>
    <row r="668" spans="1:24" ht="65.25" customHeight="1" x14ac:dyDescent="0.5">
      <c r="A668" s="43" t="s">
        <v>4</v>
      </c>
      <c r="B668" s="52"/>
      <c r="C668" s="42">
        <v>1100</v>
      </c>
      <c r="D668" s="42">
        <v>1000</v>
      </c>
      <c r="E668" s="41">
        <v>148.36000000000001</v>
      </c>
      <c r="F668" s="40">
        <v>15</v>
      </c>
      <c r="G668" s="51">
        <f>E668*F668</f>
        <v>2225.4</v>
      </c>
      <c r="H668" s="36">
        <v>0</v>
      </c>
      <c r="I668" s="36">
        <v>0</v>
      </c>
      <c r="J668" s="36">
        <v>0</v>
      </c>
      <c r="K668" s="36">
        <v>0</v>
      </c>
      <c r="L668" s="36">
        <v>0</v>
      </c>
      <c r="M668" s="36">
        <f>G668+H668+I668+J668+K668+L668</f>
        <v>2225.4</v>
      </c>
      <c r="N668" s="36">
        <v>0</v>
      </c>
      <c r="O668" s="38">
        <f>G668*1.1875%</f>
        <v>26.426625000000001</v>
      </c>
      <c r="P668" s="36">
        <v>0</v>
      </c>
      <c r="Q668" s="36">
        <v>0</v>
      </c>
      <c r="R668" s="36">
        <v>0</v>
      </c>
      <c r="S668" s="36">
        <v>0</v>
      </c>
      <c r="T668" s="36">
        <f>N668+O668+P668+Q668+R668+S668</f>
        <v>26.426625000000001</v>
      </c>
      <c r="U668" s="36">
        <f>M668-T668</f>
        <v>2198.973375</v>
      </c>
      <c r="V668" s="36">
        <v>0</v>
      </c>
      <c r="W668" s="36">
        <f>U668-V668</f>
        <v>2198.973375</v>
      </c>
      <c r="X668" s="45"/>
    </row>
    <row r="669" spans="1:24" ht="65.25" customHeight="1" x14ac:dyDescent="0.5">
      <c r="A669" s="53" t="s">
        <v>12</v>
      </c>
      <c r="B669" s="42"/>
      <c r="C669" s="50"/>
      <c r="D669" s="50"/>
      <c r="E669" s="49"/>
      <c r="F669" s="48"/>
      <c r="G669" s="55"/>
      <c r="H669" s="46"/>
      <c r="I669" s="46"/>
      <c r="J669" s="46"/>
      <c r="K669" s="46"/>
      <c r="L669" s="46"/>
      <c r="M669" s="47"/>
      <c r="N669" s="46"/>
      <c r="O669" s="44"/>
      <c r="P669" s="47"/>
      <c r="Q669" s="46"/>
      <c r="R669" s="46"/>
      <c r="S669" s="46"/>
      <c r="T669" s="47"/>
      <c r="U669" s="46"/>
      <c r="V669" s="46"/>
      <c r="W669" s="46"/>
      <c r="X669" s="45"/>
    </row>
    <row r="670" spans="1:24" ht="65.25" hidden="1" customHeight="1" x14ac:dyDescent="0.5">
      <c r="A670" s="43" t="s">
        <v>4</v>
      </c>
      <c r="B670" s="52"/>
      <c r="C670" s="42">
        <v>1100</v>
      </c>
      <c r="D670" s="42">
        <v>1000</v>
      </c>
      <c r="E670" s="41"/>
      <c r="F670" s="40"/>
      <c r="G670" s="51">
        <f>E670*F670</f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0</v>
      </c>
      <c r="M670" s="36">
        <f>G670+H670+I670+J670+K670+L670</f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f>N670+O670+P670+Q670+R670+S670</f>
        <v>0</v>
      </c>
      <c r="U670" s="36">
        <f>M670-T670</f>
        <v>0</v>
      </c>
      <c r="V670" s="36">
        <v>0</v>
      </c>
      <c r="W670" s="36">
        <f>U670-V670</f>
        <v>0</v>
      </c>
      <c r="X670" s="45"/>
    </row>
    <row r="671" spans="1:24" ht="65.25" hidden="1" customHeight="1" x14ac:dyDescent="0.5">
      <c r="A671" s="56"/>
      <c r="B671" s="42"/>
      <c r="C671" s="50"/>
      <c r="D671" s="50"/>
      <c r="E671" s="49"/>
      <c r="F671" s="48"/>
      <c r="G671" s="55"/>
      <c r="H671" s="46"/>
      <c r="I671" s="46"/>
      <c r="J671" s="46"/>
      <c r="K671" s="46"/>
      <c r="L671" s="46"/>
      <c r="M671" s="47"/>
      <c r="N671" s="46"/>
      <c r="O671" s="46"/>
      <c r="P671" s="47"/>
      <c r="Q671" s="46"/>
      <c r="R671" s="46"/>
      <c r="S671" s="46"/>
      <c r="T671" s="47"/>
      <c r="U671" s="46"/>
      <c r="V671" s="46"/>
      <c r="W671" s="46"/>
      <c r="X671" s="45"/>
    </row>
    <row r="672" spans="1:24" ht="65.25" hidden="1" customHeight="1" x14ac:dyDescent="0.5">
      <c r="A672" s="43" t="s">
        <v>4</v>
      </c>
      <c r="B672" s="52"/>
      <c r="C672" s="42">
        <v>1100</v>
      </c>
      <c r="D672" s="42">
        <v>1000</v>
      </c>
      <c r="E672" s="41"/>
      <c r="F672" s="40"/>
      <c r="G672" s="51">
        <f>E672*F672</f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0</v>
      </c>
      <c r="M672" s="36">
        <f>G672+H672+I672+J672+K672+L672</f>
        <v>0</v>
      </c>
      <c r="N672" s="36">
        <v>0</v>
      </c>
      <c r="O672" s="36">
        <v>0</v>
      </c>
      <c r="P672" s="46">
        <v>0</v>
      </c>
      <c r="Q672" s="36">
        <v>0</v>
      </c>
      <c r="R672" s="36">
        <v>0</v>
      </c>
      <c r="S672" s="36">
        <v>0</v>
      </c>
      <c r="T672" s="36">
        <f>N672+O672+P672+Q672+R672+S672</f>
        <v>0</v>
      </c>
      <c r="U672" s="36">
        <f>M672-T672</f>
        <v>0</v>
      </c>
      <c r="V672" s="36">
        <v>0</v>
      </c>
      <c r="W672" s="36">
        <f>U672-V672</f>
        <v>0</v>
      </c>
      <c r="X672" s="45"/>
    </row>
    <row r="673" spans="1:24" ht="65.25" hidden="1" customHeight="1" thickBot="1" x14ac:dyDescent="0.55000000000000004">
      <c r="A673" s="53"/>
      <c r="B673" s="42"/>
      <c r="C673" s="50"/>
      <c r="D673" s="50"/>
      <c r="E673" s="49"/>
      <c r="F673" s="48"/>
      <c r="G673" s="30"/>
      <c r="H673" s="46"/>
      <c r="I673" s="46"/>
      <c r="J673" s="46"/>
      <c r="K673" s="46"/>
      <c r="L673" s="46"/>
      <c r="M673" s="47"/>
      <c r="N673" s="46"/>
      <c r="O673" s="46"/>
      <c r="P673" s="28"/>
      <c r="Q673" s="46"/>
      <c r="R673" s="46"/>
      <c r="S673" s="46"/>
      <c r="T673" s="47"/>
      <c r="U673" s="46"/>
      <c r="V673" s="46"/>
      <c r="W673" s="46"/>
      <c r="X673" s="45"/>
    </row>
    <row r="674" spans="1:24" ht="65.25" hidden="1" customHeight="1" x14ac:dyDescent="0.5">
      <c r="A674" s="43" t="s">
        <v>4</v>
      </c>
      <c r="B674" s="52"/>
      <c r="C674" s="42">
        <v>1100</v>
      </c>
      <c r="D674" s="42">
        <v>1000</v>
      </c>
      <c r="E674" s="41"/>
      <c r="F674" s="40"/>
      <c r="G674" s="51">
        <f>E674*F674</f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0</v>
      </c>
      <c r="M674" s="36">
        <f>G674+H674+I674+J674+K674+L674</f>
        <v>0</v>
      </c>
      <c r="N674" s="36">
        <v>0</v>
      </c>
      <c r="O674" s="36">
        <v>0</v>
      </c>
      <c r="P674" s="46">
        <v>0</v>
      </c>
      <c r="Q674" s="36">
        <v>0</v>
      </c>
      <c r="R674" s="36">
        <v>0</v>
      </c>
      <c r="S674" s="36">
        <v>0</v>
      </c>
      <c r="T674" s="36">
        <f>N674+O674+P674+Q674+R674+S674</f>
        <v>0</v>
      </c>
      <c r="U674" s="36">
        <f>M674-T674</f>
        <v>0</v>
      </c>
      <c r="V674" s="36">
        <v>0</v>
      </c>
      <c r="W674" s="36">
        <f>U674-V674</f>
        <v>0</v>
      </c>
      <c r="X674" s="45"/>
    </row>
    <row r="675" spans="1:24" ht="65.25" hidden="1" customHeight="1" thickBot="1" x14ac:dyDescent="0.55000000000000004">
      <c r="A675" s="54"/>
      <c r="B675" s="42"/>
      <c r="C675" s="50"/>
      <c r="D675" s="50"/>
      <c r="E675" s="49"/>
      <c r="F675" s="48"/>
      <c r="G675" s="30"/>
      <c r="H675" s="46"/>
      <c r="I675" s="46"/>
      <c r="J675" s="46"/>
      <c r="K675" s="46"/>
      <c r="L675" s="46"/>
      <c r="M675" s="47"/>
      <c r="N675" s="46"/>
      <c r="O675" s="46"/>
      <c r="P675" s="28"/>
      <c r="Q675" s="46"/>
      <c r="R675" s="46"/>
      <c r="S675" s="46"/>
      <c r="T675" s="47"/>
      <c r="U675" s="46"/>
      <c r="V675" s="46"/>
      <c r="W675" s="46"/>
      <c r="X675" s="45"/>
    </row>
    <row r="676" spans="1:24" ht="65.25" customHeight="1" x14ac:dyDescent="0.5">
      <c r="A676" s="43" t="s">
        <v>4</v>
      </c>
      <c r="B676" s="52"/>
      <c r="C676" s="42">
        <v>1100</v>
      </c>
      <c r="D676" s="42">
        <v>1000</v>
      </c>
      <c r="E676" s="41">
        <v>146.41</v>
      </c>
      <c r="F676" s="40">
        <v>15</v>
      </c>
      <c r="G676" s="51">
        <f>E676*F676</f>
        <v>2196.15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f>G676+H676+I676+J676+K676+L676</f>
        <v>2196.15</v>
      </c>
      <c r="N676" s="36">
        <v>0</v>
      </c>
      <c r="O676" s="38">
        <f>G676*1.1875%</f>
        <v>26.079281250000001</v>
      </c>
      <c r="P676" s="46">
        <v>0</v>
      </c>
      <c r="Q676" s="36">
        <v>0</v>
      </c>
      <c r="R676" s="36">
        <v>0</v>
      </c>
      <c r="S676" s="36">
        <v>0</v>
      </c>
      <c r="T676" s="36">
        <f>N676+O676+P676+Q676+R676+S676</f>
        <v>26.079281250000001</v>
      </c>
      <c r="U676" s="36">
        <f>M676-T676</f>
        <v>2170.0707187500002</v>
      </c>
      <c r="V676" s="36">
        <v>0</v>
      </c>
      <c r="W676" s="36">
        <f>U676-V676</f>
        <v>2170.0707187500002</v>
      </c>
      <c r="X676" s="45"/>
    </row>
    <row r="677" spans="1:24" ht="65.25" customHeight="1" thickBot="1" x14ac:dyDescent="0.55000000000000004">
      <c r="A677" s="53" t="s">
        <v>11</v>
      </c>
      <c r="B677" s="42"/>
      <c r="C677" s="50"/>
      <c r="D677" s="50"/>
      <c r="E677" s="49"/>
      <c r="F677" s="48"/>
      <c r="G677" s="30"/>
      <c r="H677" s="46"/>
      <c r="I677" s="46"/>
      <c r="J677" s="46"/>
      <c r="K677" s="46"/>
      <c r="L677" s="46"/>
      <c r="M677" s="47"/>
      <c r="N677" s="46"/>
      <c r="O677" s="44"/>
      <c r="P677" s="28"/>
      <c r="Q677" s="46"/>
      <c r="R677" s="46"/>
      <c r="S677" s="46"/>
      <c r="T677" s="47"/>
      <c r="U677" s="46"/>
      <c r="V677" s="46"/>
      <c r="W677" s="46"/>
      <c r="X677" s="45"/>
    </row>
    <row r="678" spans="1:24" ht="65.25" customHeight="1" x14ac:dyDescent="0.5">
      <c r="A678" s="43" t="s">
        <v>4</v>
      </c>
      <c r="B678" s="52"/>
      <c r="C678" s="42">
        <v>1100</v>
      </c>
      <c r="D678" s="42">
        <v>1000</v>
      </c>
      <c r="E678" s="41">
        <v>217.2</v>
      </c>
      <c r="F678" s="40">
        <v>15</v>
      </c>
      <c r="G678" s="51">
        <f>E678*F678</f>
        <v>3258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f>G678+H678+I678+J678+K678+L678</f>
        <v>3258</v>
      </c>
      <c r="N678" s="36">
        <v>0</v>
      </c>
      <c r="O678" s="36">
        <v>0</v>
      </c>
      <c r="P678" s="46">
        <v>0</v>
      </c>
      <c r="Q678" s="36">
        <v>0</v>
      </c>
      <c r="R678" s="36">
        <v>0</v>
      </c>
      <c r="S678" s="36">
        <v>0</v>
      </c>
      <c r="T678" s="36">
        <f>N678+O678+P678+Q678+R678+S678</f>
        <v>0</v>
      </c>
      <c r="U678" s="36">
        <f>M678-T678</f>
        <v>3258</v>
      </c>
      <c r="V678" s="36">
        <v>0</v>
      </c>
      <c r="W678" s="36">
        <f>U678-V678</f>
        <v>3258</v>
      </c>
      <c r="X678" s="45"/>
    </row>
    <row r="679" spans="1:24" ht="65.25" customHeight="1" thickBot="1" x14ac:dyDescent="0.55000000000000004">
      <c r="A679" s="53" t="s">
        <v>10</v>
      </c>
      <c r="B679" s="42"/>
      <c r="C679" s="50"/>
      <c r="D679" s="50"/>
      <c r="E679" s="49"/>
      <c r="F679" s="48"/>
      <c r="G679" s="30"/>
      <c r="H679" s="46"/>
      <c r="I679" s="46"/>
      <c r="J679" s="46"/>
      <c r="K679" s="46"/>
      <c r="L679" s="46"/>
      <c r="M679" s="47"/>
      <c r="N679" s="46"/>
      <c r="O679" s="46"/>
      <c r="P679" s="28"/>
      <c r="Q679" s="46"/>
      <c r="R679" s="46"/>
      <c r="S679" s="46"/>
      <c r="T679" s="47"/>
      <c r="U679" s="46"/>
      <c r="V679" s="46"/>
      <c r="W679" s="46"/>
      <c r="X679" s="45"/>
    </row>
    <row r="680" spans="1:24" ht="65.25" customHeight="1" x14ac:dyDescent="0.5">
      <c r="A680" s="43" t="s">
        <v>4</v>
      </c>
      <c r="B680" s="52"/>
      <c r="C680" s="42">
        <v>1100</v>
      </c>
      <c r="D680" s="42">
        <v>1000</v>
      </c>
      <c r="E680" s="41">
        <v>197.48</v>
      </c>
      <c r="F680" s="40">
        <v>15</v>
      </c>
      <c r="G680" s="51">
        <f>E680*F680</f>
        <v>2962.2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f>G680+H680+I680+J680+K680+L680</f>
        <v>2962.2</v>
      </c>
      <c r="N680" s="36">
        <v>0</v>
      </c>
      <c r="O680" s="38">
        <f>G680*1.1875%</f>
        <v>35.176124999999999</v>
      </c>
      <c r="P680" s="46">
        <v>0</v>
      </c>
      <c r="Q680" s="36">
        <v>0</v>
      </c>
      <c r="R680" s="36">
        <v>0</v>
      </c>
      <c r="S680" s="36">
        <v>0</v>
      </c>
      <c r="T680" s="36">
        <f>N680+O680+P680+Q680+R680+S680</f>
        <v>35.176124999999999</v>
      </c>
      <c r="U680" s="36">
        <f>M680-T680</f>
        <v>2927.0238749999999</v>
      </c>
      <c r="V680" s="36">
        <v>0</v>
      </c>
      <c r="W680" s="36">
        <f>U680-V680</f>
        <v>2927.0238749999999</v>
      </c>
      <c r="X680" s="45"/>
    </row>
    <row r="681" spans="1:24" ht="65.25" customHeight="1" thickBot="1" x14ac:dyDescent="0.55000000000000004">
      <c r="A681" s="34" t="s">
        <v>9</v>
      </c>
      <c r="B681" s="42"/>
      <c r="C681" s="50"/>
      <c r="D681" s="50"/>
      <c r="E681" s="49"/>
      <c r="F681" s="48"/>
      <c r="G681" s="30"/>
      <c r="H681" s="46"/>
      <c r="I681" s="46"/>
      <c r="J681" s="46"/>
      <c r="K681" s="46"/>
      <c r="L681" s="46"/>
      <c r="M681" s="47"/>
      <c r="N681" s="46"/>
      <c r="O681" s="44"/>
      <c r="P681" s="28"/>
      <c r="Q681" s="46"/>
      <c r="R681" s="46"/>
      <c r="S681" s="46"/>
      <c r="T681" s="47"/>
      <c r="U681" s="46"/>
      <c r="V681" s="46"/>
      <c r="W681" s="46"/>
      <c r="X681" s="45"/>
    </row>
    <row r="682" spans="1:24" ht="65.25" customHeight="1" x14ac:dyDescent="0.5">
      <c r="A682" s="43" t="s">
        <v>4</v>
      </c>
      <c r="B682" s="42"/>
      <c r="C682" s="42">
        <v>1100</v>
      </c>
      <c r="D682" s="42">
        <v>1000</v>
      </c>
      <c r="E682" s="41">
        <v>203.42</v>
      </c>
      <c r="F682" s="40">
        <v>15</v>
      </c>
      <c r="G682" s="39">
        <f>E682*F682</f>
        <v>3051.2999999999997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f>G682+H682+I682+J682+K682+L682</f>
        <v>3051.2999999999997</v>
      </c>
      <c r="N682" s="36">
        <v>0</v>
      </c>
      <c r="O682" s="38">
        <v>0</v>
      </c>
      <c r="P682" s="37">
        <v>0</v>
      </c>
      <c r="Q682" s="36">
        <v>0</v>
      </c>
      <c r="R682" s="36">
        <v>0</v>
      </c>
      <c r="S682" s="36">
        <v>0</v>
      </c>
      <c r="T682" s="36">
        <f>N682+O682+P682+Q682+R682+S682</f>
        <v>0</v>
      </c>
      <c r="U682" s="36">
        <f>M682-T682</f>
        <v>3051.2999999999997</v>
      </c>
      <c r="V682" s="36">
        <v>0</v>
      </c>
      <c r="W682" s="36">
        <f>U682-V682</f>
        <v>3051.2999999999997</v>
      </c>
      <c r="X682" s="35"/>
    </row>
    <row r="683" spans="1:24" ht="65.25" customHeight="1" thickBot="1" x14ac:dyDescent="0.55000000000000004">
      <c r="A683" s="34" t="s">
        <v>8</v>
      </c>
      <c r="B683" s="33"/>
      <c r="C683" s="33"/>
      <c r="D683" s="33"/>
      <c r="E683" s="32"/>
      <c r="F683" s="31"/>
      <c r="G683" s="30"/>
      <c r="H683" s="28"/>
      <c r="I683" s="28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3" t="s">
        <v>4</v>
      </c>
      <c r="B684" s="42"/>
      <c r="C684" s="42">
        <v>1100</v>
      </c>
      <c r="D684" s="42">
        <v>1000</v>
      </c>
      <c r="E684" s="41">
        <v>139.83000000000001</v>
      </c>
      <c r="F684" s="40">
        <v>15</v>
      </c>
      <c r="G684" s="39">
        <f>E684*F684</f>
        <v>2097.4500000000003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f>G684+H684+I684+J684+K684+L684</f>
        <v>2097.4500000000003</v>
      </c>
      <c r="N684" s="36">
        <v>0</v>
      </c>
      <c r="O684" s="38">
        <v>0</v>
      </c>
      <c r="P684" s="37">
        <v>0</v>
      </c>
      <c r="Q684" s="36">
        <v>0</v>
      </c>
      <c r="R684" s="36">
        <v>0</v>
      </c>
      <c r="S684" s="36">
        <v>0</v>
      </c>
      <c r="T684" s="36">
        <f>N684+O684+P684+Q684+R684+S684</f>
        <v>0</v>
      </c>
      <c r="U684" s="36">
        <f>M684-T684</f>
        <v>2097.4500000000003</v>
      </c>
      <c r="V684" s="36">
        <v>0</v>
      </c>
      <c r="W684" s="36">
        <f>U684-V684</f>
        <v>2097.4500000000003</v>
      </c>
      <c r="X684" s="35"/>
    </row>
    <row r="685" spans="1:24" ht="65.25" customHeight="1" thickBot="1" x14ac:dyDescent="0.55000000000000004">
      <c r="A685" s="34" t="s">
        <v>7</v>
      </c>
      <c r="B685" s="33"/>
      <c r="C685" s="33"/>
      <c r="D685" s="33"/>
      <c r="E685" s="32"/>
      <c r="F685" s="31"/>
      <c r="G685" s="30"/>
      <c r="H685" s="28"/>
      <c r="I685" s="28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3" t="s">
        <v>4</v>
      </c>
      <c r="B686" s="42"/>
      <c r="C686" s="42">
        <v>1100</v>
      </c>
      <c r="D686" s="42">
        <v>1000</v>
      </c>
      <c r="E686" s="41">
        <v>86.66</v>
      </c>
      <c r="F686" s="40">
        <v>15</v>
      </c>
      <c r="G686" s="39">
        <f>E686*F686</f>
        <v>1299.8999999999999</v>
      </c>
      <c r="H686" s="36">
        <v>0</v>
      </c>
      <c r="I686" s="36">
        <v>0</v>
      </c>
      <c r="J686" s="36">
        <v>0</v>
      </c>
      <c r="K686" s="36">
        <v>0</v>
      </c>
      <c r="L686" s="36">
        <v>0</v>
      </c>
      <c r="M686" s="36">
        <f>G686+H686+I686+J686+K686+L686</f>
        <v>1299.8999999999999</v>
      </c>
      <c r="N686" s="36">
        <v>0</v>
      </c>
      <c r="O686" s="38">
        <v>0</v>
      </c>
      <c r="P686" s="37">
        <v>0</v>
      </c>
      <c r="Q686" s="36">
        <v>0</v>
      </c>
      <c r="R686" s="36">
        <v>0</v>
      </c>
      <c r="S686" s="36">
        <v>0</v>
      </c>
      <c r="T686" s="36">
        <f>N686+O686+P686+Q686+R686+S686</f>
        <v>0</v>
      </c>
      <c r="U686" s="36">
        <f>M686-T686</f>
        <v>1299.8999999999999</v>
      </c>
      <c r="V686" s="36">
        <v>0</v>
      </c>
      <c r="W686" s="36">
        <f>U686-V686</f>
        <v>1299.8999999999999</v>
      </c>
      <c r="X686" s="35"/>
    </row>
    <row r="687" spans="1:24" ht="65.25" customHeight="1" thickBot="1" x14ac:dyDescent="0.55000000000000004">
      <c r="A687" s="34" t="s">
        <v>6</v>
      </c>
      <c r="B687" s="33"/>
      <c r="C687" s="33"/>
      <c r="D687" s="33"/>
      <c r="E687" s="32"/>
      <c r="F687" s="31"/>
      <c r="G687" s="30"/>
      <c r="H687" s="28"/>
      <c r="I687" s="28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3" t="s">
        <v>4</v>
      </c>
      <c r="B688" s="42"/>
      <c r="C688" s="42">
        <v>1100</v>
      </c>
      <c r="D688" s="42">
        <v>1000</v>
      </c>
      <c r="E688" s="41">
        <v>199.8</v>
      </c>
      <c r="F688" s="40">
        <v>15</v>
      </c>
      <c r="G688" s="39">
        <f>E688*F688</f>
        <v>2997</v>
      </c>
      <c r="H688" s="36">
        <v>0</v>
      </c>
      <c r="I688" s="36">
        <v>0</v>
      </c>
      <c r="J688" s="36">
        <v>0</v>
      </c>
      <c r="K688" s="36">
        <v>0</v>
      </c>
      <c r="L688" s="36">
        <v>0</v>
      </c>
      <c r="M688" s="36">
        <f>G688+H688+I688+J688+K688+L688</f>
        <v>2997</v>
      </c>
      <c r="N688" s="36">
        <v>0</v>
      </c>
      <c r="O688" s="38">
        <f>G688*1.1875%</f>
        <v>35.589374999999997</v>
      </c>
      <c r="P688" s="37">
        <v>0</v>
      </c>
      <c r="Q688" s="36">
        <v>0</v>
      </c>
      <c r="R688" s="36">
        <v>0</v>
      </c>
      <c r="S688" s="36">
        <v>0</v>
      </c>
      <c r="T688" s="36">
        <f>N688+O688+P688+Q688+R688+S688</f>
        <v>35.589374999999997</v>
      </c>
      <c r="U688" s="36">
        <f>M688-T688</f>
        <v>2961.410625</v>
      </c>
      <c r="V688" s="36">
        <v>0</v>
      </c>
      <c r="W688" s="36">
        <f>U688-V688</f>
        <v>2961.410625</v>
      </c>
      <c r="X688" s="35"/>
    </row>
    <row r="689" spans="1:24" ht="65.25" customHeight="1" thickBot="1" x14ac:dyDescent="0.55000000000000004">
      <c r="A689" s="34" t="s">
        <v>5</v>
      </c>
      <c r="B689" s="33"/>
      <c r="C689" s="33"/>
      <c r="D689" s="33"/>
      <c r="E689" s="32"/>
      <c r="F689" s="31"/>
      <c r="G689" s="30"/>
      <c r="H689" s="28"/>
      <c r="I689" s="28"/>
      <c r="J689" s="28"/>
      <c r="K689" s="28"/>
      <c r="L689" s="28"/>
      <c r="M689" s="28"/>
      <c r="N689" s="28"/>
      <c r="O689" s="44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3" t="s">
        <v>4</v>
      </c>
      <c r="B690" s="42"/>
      <c r="C690" s="42">
        <v>1100</v>
      </c>
      <c r="D690" s="42">
        <v>1000</v>
      </c>
      <c r="E690" s="41">
        <v>126.61</v>
      </c>
      <c r="F690" s="40">
        <v>15</v>
      </c>
      <c r="G690" s="39">
        <f>E690*F690</f>
        <v>1899.15</v>
      </c>
      <c r="H690" s="36">
        <v>0</v>
      </c>
      <c r="I690" s="36">
        <v>0</v>
      </c>
      <c r="J690" s="36">
        <v>0</v>
      </c>
      <c r="K690" s="36">
        <v>0</v>
      </c>
      <c r="L690" s="36">
        <v>0</v>
      </c>
      <c r="M690" s="36">
        <f>G690+H690+I690+J690+K690+L690</f>
        <v>1899.15</v>
      </c>
      <c r="N690" s="36">
        <v>0</v>
      </c>
      <c r="O690" s="38">
        <v>0</v>
      </c>
      <c r="P690" s="37">
        <v>0</v>
      </c>
      <c r="Q690" s="36">
        <v>0</v>
      </c>
      <c r="R690" s="36">
        <v>0</v>
      </c>
      <c r="S690" s="36">
        <v>0</v>
      </c>
      <c r="T690" s="36">
        <f>N690+O690+P690+Q690+R690+S690</f>
        <v>0</v>
      </c>
      <c r="U690" s="36">
        <f>M690-T690</f>
        <v>1899.15</v>
      </c>
      <c r="V690" s="36">
        <v>0</v>
      </c>
      <c r="W690" s="36">
        <f>U690-V690</f>
        <v>1899.15</v>
      </c>
      <c r="X690" s="35"/>
    </row>
    <row r="691" spans="1:24" ht="65.25" customHeight="1" thickBot="1" x14ac:dyDescent="0.55000000000000004">
      <c r="A691" s="34" t="s">
        <v>3</v>
      </c>
      <c r="B691" s="33"/>
      <c r="C691" s="33"/>
      <c r="D691" s="33"/>
      <c r="E691" s="32"/>
      <c r="F691" s="31"/>
      <c r="G691" s="30"/>
      <c r="H691" s="28"/>
      <c r="I691" s="28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32682.900000000005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32682.900000000005</v>
      </c>
      <c r="N692" s="22" t="s">
        <v>1</v>
      </c>
      <c r="O692" s="22">
        <f>SUM(O658:O691)</f>
        <v>123.27140624999998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123.27140624999998</v>
      </c>
      <c r="U692" s="22">
        <f>SUM(U658:U691)</f>
        <v>32559.628593750003</v>
      </c>
      <c r="V692" s="22">
        <f>SUM(V658:V691)</f>
        <v>0</v>
      </c>
      <c r="W692" s="22">
        <f>SUM(W658:W691)</f>
        <v>32559.628593750003</v>
      </c>
      <c r="X692" s="21"/>
    </row>
    <row r="693" spans="1:24" ht="65.25" customHeight="1" x14ac:dyDescent="0.5">
      <c r="A693" s="14"/>
      <c r="B693" s="8"/>
      <c r="C693" s="8"/>
      <c r="D693" s="8"/>
      <c r="E693" s="12"/>
      <c r="F693" s="11"/>
      <c r="G693" s="10"/>
      <c r="H693" s="9"/>
      <c r="I693" s="9"/>
      <c r="J693" s="9"/>
      <c r="K693" s="9"/>
      <c r="L693" s="9"/>
      <c r="M693" s="9"/>
      <c r="N693" s="9"/>
      <c r="O693" s="9"/>
      <c r="P693" s="20"/>
      <c r="Q693" s="9">
        <v>0</v>
      </c>
      <c r="R693" s="9"/>
      <c r="S693" s="20"/>
      <c r="T693" s="9"/>
      <c r="U693" s="9"/>
      <c r="V693" s="9"/>
      <c r="W693" s="9"/>
      <c r="X693" s="19" t="s">
        <v>0</v>
      </c>
    </row>
    <row r="694" spans="1:24" ht="65.25" customHeight="1" x14ac:dyDescent="0.5">
      <c r="A694" s="14"/>
      <c r="B694" s="18"/>
      <c r="C694" s="18"/>
      <c r="D694" s="18"/>
      <c r="E694" s="17"/>
      <c r="F694" s="16"/>
      <c r="G694" s="15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3"/>
      <c r="B695" s="18"/>
      <c r="C695" s="18"/>
      <c r="D695" s="18"/>
      <c r="E695" s="17"/>
      <c r="F695" s="16"/>
      <c r="G695" s="15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>
        <f>W692+W651</f>
        <v>517331.80839931249</v>
      </c>
      <c r="X695" s="8"/>
    </row>
    <row r="696" spans="1:24" ht="65.25" customHeight="1" x14ac:dyDescent="0.5">
      <c r="A696" s="14"/>
      <c r="B696" s="18"/>
      <c r="C696" s="18"/>
      <c r="D696" s="18"/>
      <c r="E696" s="17"/>
      <c r="F696" s="16"/>
      <c r="G696" s="15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3"/>
      <c r="B697" s="8"/>
      <c r="C697" s="8"/>
      <c r="D697" s="8"/>
      <c r="E697" s="12"/>
      <c r="F697" s="11"/>
      <c r="G697" s="1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2"/>
      <c r="F698" s="11"/>
      <c r="G698" s="1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3"/>
      <c r="B699" s="8"/>
      <c r="C699" s="8"/>
      <c r="D699" s="8"/>
      <c r="E699" s="12"/>
      <c r="F699" s="11"/>
      <c r="G699" s="1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2"/>
      <c r="F700" s="11"/>
      <c r="G700" s="1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3"/>
      <c r="B701" s="8"/>
      <c r="C701" s="8"/>
      <c r="D701" s="8"/>
      <c r="E701" s="12"/>
      <c r="F701" s="11"/>
      <c r="G701" s="1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2"/>
      <c r="F702" s="11"/>
      <c r="G702" s="1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3"/>
      <c r="B703" s="8"/>
      <c r="C703" s="8"/>
      <c r="D703" s="8"/>
      <c r="E703" s="12"/>
      <c r="F703" s="11"/>
      <c r="G703" s="1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2"/>
      <c r="F704" s="11"/>
      <c r="G704" s="1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3"/>
      <c r="B705" s="8"/>
      <c r="C705" s="8"/>
      <c r="D705" s="8"/>
      <c r="E705" s="12"/>
      <c r="F705" s="11"/>
      <c r="G705" s="1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2"/>
      <c r="F706" s="11"/>
      <c r="G706" s="1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3"/>
      <c r="B707" s="8"/>
      <c r="C707" s="8"/>
      <c r="D707" s="8"/>
      <c r="E707" s="12"/>
      <c r="F707" s="11"/>
      <c r="G707" s="1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2"/>
      <c r="F708" s="11"/>
      <c r="G708" s="1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3"/>
      <c r="B709" s="8"/>
      <c r="C709" s="8"/>
      <c r="D709" s="8"/>
      <c r="E709" s="12"/>
      <c r="F709" s="11"/>
      <c r="G709" s="1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2"/>
      <c r="F710" s="11"/>
      <c r="G710" s="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3"/>
      <c r="B711" s="8"/>
      <c r="C711" s="8"/>
      <c r="D711" s="8"/>
      <c r="E711" s="12"/>
      <c r="F711" s="11"/>
      <c r="G711" s="1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2"/>
      <c r="F712" s="11"/>
      <c r="G712" s="1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3"/>
      <c r="B713" s="8"/>
      <c r="C713" s="8"/>
      <c r="D713" s="8"/>
      <c r="E713" s="12"/>
      <c r="F713" s="11"/>
      <c r="G713" s="1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2"/>
      <c r="F714" s="11"/>
      <c r="G714" s="1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3"/>
      <c r="B715" s="8"/>
      <c r="C715" s="8"/>
      <c r="D715" s="8"/>
      <c r="E715" s="12"/>
      <c r="F715" s="11"/>
      <c r="G715" s="1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2"/>
      <c r="F716" s="11"/>
      <c r="G716" s="1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3"/>
      <c r="B717" s="8"/>
      <c r="C717" s="8"/>
      <c r="D717" s="8"/>
      <c r="E717" s="12"/>
      <c r="F717" s="11"/>
      <c r="G717" s="1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2"/>
      <c r="F718" s="11"/>
      <c r="G718" s="1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3"/>
      <c r="B719" s="8"/>
      <c r="C719" s="8"/>
      <c r="D719" s="8"/>
      <c r="E719" s="12"/>
      <c r="F719" s="11"/>
      <c r="G719" s="1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2"/>
      <c r="F720" s="11"/>
      <c r="G720" s="1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3"/>
      <c r="B721" s="8"/>
      <c r="C721" s="8"/>
      <c r="D721" s="8"/>
      <c r="E721" s="12"/>
      <c r="F721" s="11"/>
      <c r="G721" s="1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2"/>
      <c r="F722" s="11"/>
      <c r="G722" s="1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3"/>
      <c r="B723" s="8"/>
      <c r="C723" s="8"/>
      <c r="D723" s="8"/>
      <c r="E723" s="12"/>
      <c r="F723" s="11"/>
      <c r="G723" s="1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2"/>
      <c r="F724" s="11"/>
      <c r="G724" s="1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3"/>
      <c r="B725" s="8"/>
      <c r="C725" s="8"/>
      <c r="D725" s="8"/>
      <c r="E725" s="12"/>
      <c r="F725" s="11"/>
      <c r="G725" s="1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2"/>
      <c r="F726" s="11"/>
      <c r="G726" s="1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3"/>
      <c r="B727" s="8"/>
      <c r="C727" s="8"/>
      <c r="D727" s="8"/>
      <c r="E727" s="12"/>
      <c r="F727" s="11"/>
      <c r="G727" s="1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2"/>
      <c r="F728" s="11"/>
      <c r="G728" s="1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3"/>
      <c r="B729" s="8"/>
      <c r="C729" s="8"/>
      <c r="D729" s="8"/>
      <c r="E729" s="12"/>
      <c r="F729" s="11"/>
      <c r="G729" s="1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2"/>
      <c r="F730" s="11"/>
      <c r="G730" s="1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3"/>
      <c r="B731" s="8"/>
      <c r="C731" s="8"/>
      <c r="D731" s="8"/>
      <c r="E731" s="12"/>
      <c r="F731" s="11"/>
      <c r="G731" s="1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2"/>
      <c r="F732" s="11"/>
      <c r="G732" s="1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3"/>
      <c r="B733" s="8"/>
      <c r="C733" s="8"/>
      <c r="D733" s="8"/>
      <c r="E733" s="12"/>
      <c r="F733" s="11"/>
      <c r="G733" s="1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2"/>
      <c r="F734" s="11"/>
      <c r="G734" s="1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3"/>
      <c r="B735" s="8"/>
      <c r="C735" s="8"/>
      <c r="D735" s="8"/>
      <c r="E735" s="12"/>
      <c r="F735" s="11"/>
      <c r="G735" s="1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2"/>
      <c r="F736" s="11"/>
      <c r="G736" s="1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3"/>
      <c r="B737" s="8"/>
      <c r="C737" s="8"/>
      <c r="D737" s="8"/>
      <c r="E737" s="12"/>
      <c r="F737" s="11"/>
      <c r="G737" s="1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2"/>
      <c r="F738" s="11"/>
      <c r="G738" s="1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3"/>
      <c r="B739" s="8"/>
      <c r="C739" s="8"/>
      <c r="D739" s="8"/>
      <c r="E739" s="12"/>
      <c r="F739" s="11"/>
      <c r="G739" s="1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2"/>
      <c r="F740" s="11"/>
      <c r="G740" s="1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3"/>
      <c r="B741" s="8"/>
      <c r="C741" s="8"/>
      <c r="D741" s="8"/>
      <c r="E741" s="12"/>
      <c r="F741" s="11"/>
      <c r="G741" s="1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2"/>
      <c r="F742" s="11"/>
      <c r="G742" s="1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3"/>
      <c r="B743" s="8"/>
      <c r="C743" s="8"/>
      <c r="D743" s="8"/>
      <c r="E743" s="12"/>
      <c r="F743" s="11"/>
      <c r="G743" s="1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2"/>
      <c r="F744" s="11"/>
      <c r="G744" s="1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3"/>
      <c r="B745" s="8"/>
      <c r="C745" s="8"/>
      <c r="D745" s="8"/>
      <c r="E745" s="12"/>
      <c r="F745" s="11"/>
      <c r="G745" s="1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2"/>
      <c r="F746" s="11"/>
      <c r="G746" s="1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3"/>
      <c r="B747" s="8"/>
      <c r="C747" s="8"/>
      <c r="D747" s="8"/>
      <c r="E747" s="12"/>
      <c r="F747" s="11"/>
      <c r="G747" s="1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2"/>
      <c r="F748" s="11"/>
      <c r="G748" s="1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3"/>
      <c r="B749" s="8"/>
      <c r="C749" s="8"/>
      <c r="D749" s="8"/>
      <c r="E749" s="12"/>
      <c r="F749" s="11"/>
      <c r="G749" s="1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2"/>
      <c r="F750" s="11"/>
      <c r="G750" s="1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3"/>
      <c r="B751" s="8"/>
      <c r="C751" s="8"/>
      <c r="D751" s="8"/>
      <c r="E751" s="12"/>
      <c r="F751" s="11"/>
      <c r="G751" s="1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2"/>
      <c r="F752" s="11"/>
      <c r="G752" s="1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3"/>
      <c r="B753" s="8"/>
      <c r="C753" s="8"/>
      <c r="D753" s="8"/>
      <c r="E753" s="12"/>
      <c r="F753" s="11"/>
      <c r="G753" s="1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4"/>
      <c r="B754" s="8"/>
      <c r="C754" s="8"/>
      <c r="D754" s="8"/>
      <c r="E754" s="12"/>
      <c r="F754" s="11"/>
      <c r="G754" s="10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3"/>
      <c r="B755" s="8"/>
      <c r="C755" s="8"/>
      <c r="D755" s="8"/>
      <c r="E755" s="12"/>
      <c r="F755" s="11"/>
      <c r="G755" s="10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4"/>
      <c r="B756" s="8"/>
      <c r="C756" s="8"/>
      <c r="D756" s="8"/>
      <c r="E756" s="12"/>
      <c r="F756" s="11"/>
      <c r="G756" s="10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3"/>
      <c r="B757" s="8"/>
      <c r="C757" s="8"/>
      <c r="D757" s="8"/>
      <c r="E757" s="12"/>
      <c r="F757" s="11"/>
      <c r="G757" s="10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7"/>
      <c r="F758" s="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7"/>
      <c r="F759" s="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7"/>
      <c r="F760" s="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7"/>
      <c r="F761" s="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7"/>
      <c r="F762" s="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7"/>
      <c r="F763" s="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7"/>
      <c r="F764" s="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7"/>
      <c r="F765" s="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7"/>
      <c r="F766" s="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7"/>
      <c r="F767" s="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7"/>
      <c r="F768" s="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7"/>
      <c r="F769" s="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7"/>
      <c r="F770" s="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7"/>
      <c r="F771" s="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7"/>
      <c r="F772" s="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7"/>
      <c r="F773" s="6"/>
    </row>
    <row r="774" spans="1:26" s="5" customFormat="1" ht="65.25" customHeight="1" x14ac:dyDescent="0.45">
      <c r="E774" s="7"/>
      <c r="F774" s="6"/>
    </row>
    <row r="775" spans="1:26" s="5" customFormat="1" ht="65.25" customHeight="1" x14ac:dyDescent="0.45">
      <c r="E775" s="7"/>
      <c r="F775" s="6"/>
    </row>
    <row r="776" spans="1:26" s="5" customFormat="1" ht="65.25" customHeight="1" x14ac:dyDescent="0.45">
      <c r="E776" s="7"/>
      <c r="F776" s="6"/>
    </row>
    <row r="777" spans="1:26" s="5" customFormat="1" ht="65.25" customHeight="1" x14ac:dyDescent="0.45">
      <c r="E777" s="7"/>
      <c r="F777" s="6"/>
    </row>
    <row r="778" spans="1:26" s="5" customFormat="1" ht="65.25" customHeight="1" x14ac:dyDescent="0.45">
      <c r="E778" s="7"/>
      <c r="F778" s="6"/>
    </row>
    <row r="779" spans="1:26" s="5" customFormat="1" ht="65.25" customHeight="1" x14ac:dyDescent="0.45">
      <c r="E779" s="7"/>
      <c r="F779" s="6"/>
    </row>
    <row r="780" spans="1:26" s="5" customFormat="1" ht="65.25" customHeight="1" x14ac:dyDescent="0.45">
      <c r="E780" s="7"/>
      <c r="F780" s="6"/>
    </row>
    <row r="781" spans="1:26" s="5" customFormat="1" ht="65.25" customHeight="1" x14ac:dyDescent="0.45">
      <c r="E781" s="7"/>
      <c r="F781" s="6"/>
    </row>
    <row r="782" spans="1:26" s="5" customFormat="1" ht="65.25" customHeight="1" x14ac:dyDescent="0.45">
      <c r="E782" s="7"/>
      <c r="F782" s="6"/>
    </row>
    <row r="783" spans="1:26" s="5" customFormat="1" ht="65.25" customHeight="1" x14ac:dyDescent="0.45">
      <c r="E783" s="7"/>
      <c r="F783" s="6"/>
    </row>
    <row r="784" spans="1:26" s="5" customFormat="1" ht="65.25" customHeight="1" x14ac:dyDescent="0.45">
      <c r="E784" s="7"/>
      <c r="F784" s="6"/>
    </row>
    <row r="785" spans="5:6" s="5" customFormat="1" ht="65.25" customHeight="1" x14ac:dyDescent="0.45">
      <c r="E785" s="7"/>
      <c r="F785" s="6"/>
    </row>
    <row r="786" spans="5:6" s="5" customFormat="1" ht="65.25" customHeight="1" x14ac:dyDescent="0.45">
      <c r="E786" s="7"/>
      <c r="F786" s="6"/>
    </row>
    <row r="787" spans="5:6" s="5" customFormat="1" ht="65.25" customHeight="1" x14ac:dyDescent="0.45">
      <c r="E787" s="7"/>
      <c r="F787" s="6"/>
    </row>
    <row r="788" spans="5:6" s="5" customFormat="1" ht="65.25" customHeight="1" x14ac:dyDescent="0.45">
      <c r="E788" s="7"/>
      <c r="F788" s="6"/>
    </row>
    <row r="789" spans="5:6" s="5" customFormat="1" ht="65.25" customHeight="1" x14ac:dyDescent="0.45">
      <c r="E789" s="7"/>
      <c r="F789" s="6"/>
    </row>
    <row r="790" spans="5:6" s="5" customFormat="1" ht="65.25" customHeight="1" x14ac:dyDescent="0.45">
      <c r="E790" s="7"/>
      <c r="F790" s="6"/>
    </row>
    <row r="791" spans="5:6" s="5" customFormat="1" ht="65.25" customHeight="1" x14ac:dyDescent="0.45">
      <c r="E791" s="7"/>
      <c r="F791" s="6"/>
    </row>
    <row r="792" spans="5:6" s="5" customFormat="1" ht="65.25" customHeight="1" x14ac:dyDescent="0.45">
      <c r="E792" s="7"/>
      <c r="F792" s="6"/>
    </row>
    <row r="793" spans="5:6" s="5" customFormat="1" ht="65.25" customHeight="1" x14ac:dyDescent="0.45">
      <c r="E793" s="7"/>
      <c r="F793" s="6"/>
    </row>
    <row r="794" spans="5:6" s="5" customFormat="1" ht="65.25" customHeight="1" x14ac:dyDescent="0.45">
      <c r="E794" s="7"/>
      <c r="F794" s="6"/>
    </row>
    <row r="795" spans="5:6" s="5" customFormat="1" ht="65.25" customHeight="1" x14ac:dyDescent="0.45">
      <c r="E795" s="7"/>
      <c r="F795" s="6"/>
    </row>
    <row r="796" spans="5:6" s="5" customFormat="1" ht="65.25" customHeight="1" x14ac:dyDescent="0.45">
      <c r="E796" s="7"/>
      <c r="F796" s="6"/>
    </row>
    <row r="797" spans="5:6" s="5" customFormat="1" ht="65.25" customHeight="1" x14ac:dyDescent="0.45">
      <c r="E797" s="7"/>
      <c r="F797" s="6"/>
    </row>
    <row r="798" spans="5:6" s="5" customFormat="1" ht="65.25" customHeight="1" x14ac:dyDescent="0.45">
      <c r="E798" s="7"/>
      <c r="F798" s="6"/>
    </row>
    <row r="799" spans="5:6" s="5" customFormat="1" ht="65.25" customHeight="1" x14ac:dyDescent="0.45">
      <c r="E799" s="7"/>
      <c r="F799" s="6"/>
    </row>
    <row r="800" spans="5:6" s="5" customFormat="1" ht="65.25" customHeight="1" x14ac:dyDescent="0.45">
      <c r="E800" s="7"/>
      <c r="F800" s="6"/>
    </row>
    <row r="801" spans="5:6" s="5" customFormat="1" ht="65.25" customHeight="1" x14ac:dyDescent="0.45">
      <c r="E801" s="7"/>
      <c r="F801" s="6"/>
    </row>
    <row r="802" spans="5:6" s="5" customFormat="1" ht="65.25" customHeight="1" x14ac:dyDescent="0.45">
      <c r="E802" s="7"/>
      <c r="F802" s="6"/>
    </row>
    <row r="803" spans="5:6" s="5" customFormat="1" ht="65.25" customHeight="1" x14ac:dyDescent="0.45">
      <c r="E803" s="7"/>
      <c r="F803" s="6"/>
    </row>
    <row r="804" spans="5:6" s="5" customFormat="1" ht="65.25" customHeight="1" x14ac:dyDescent="0.45">
      <c r="E804" s="7"/>
      <c r="F804" s="6"/>
    </row>
    <row r="805" spans="5:6" s="5" customFormat="1" ht="65.25" customHeight="1" x14ac:dyDescent="0.45">
      <c r="E805" s="7"/>
      <c r="F805" s="6"/>
    </row>
    <row r="806" spans="5:6" s="5" customFormat="1" ht="65.25" customHeight="1" x14ac:dyDescent="0.45">
      <c r="E806" s="7"/>
      <c r="F806" s="6"/>
    </row>
    <row r="807" spans="5:6" s="5" customFormat="1" ht="65.25" customHeight="1" x14ac:dyDescent="0.45">
      <c r="E807" s="7"/>
      <c r="F807" s="6"/>
    </row>
    <row r="808" spans="5:6" s="5" customFormat="1" ht="65.25" customHeight="1" x14ac:dyDescent="0.45">
      <c r="E808" s="7"/>
      <c r="F808" s="6"/>
    </row>
    <row r="809" spans="5:6" s="5" customFormat="1" ht="65.25" customHeight="1" x14ac:dyDescent="0.45">
      <c r="E809" s="7"/>
      <c r="F809" s="6"/>
    </row>
    <row r="810" spans="5:6" s="5" customFormat="1" ht="65.25" customHeight="1" x14ac:dyDescent="0.45">
      <c r="E810" s="7"/>
      <c r="F810" s="6"/>
    </row>
    <row r="811" spans="5:6" s="5" customFormat="1" ht="65.25" customHeight="1" x14ac:dyDescent="0.45">
      <c r="E811" s="7"/>
      <c r="F811" s="6"/>
    </row>
    <row r="812" spans="5:6" s="5" customFormat="1" ht="65.25" customHeight="1" x14ac:dyDescent="0.45">
      <c r="E812" s="7"/>
      <c r="F812" s="6"/>
    </row>
    <row r="813" spans="5:6" s="5" customFormat="1" ht="65.25" customHeight="1" x14ac:dyDescent="0.45">
      <c r="E813" s="7"/>
      <c r="F813" s="6"/>
    </row>
    <row r="814" spans="5:6" s="5" customFormat="1" ht="65.25" customHeight="1" x14ac:dyDescent="0.45">
      <c r="E814" s="7"/>
      <c r="F814" s="6"/>
    </row>
    <row r="815" spans="5:6" s="5" customFormat="1" ht="65.25" customHeight="1" x14ac:dyDescent="0.45">
      <c r="E815" s="7"/>
      <c r="F815" s="6"/>
    </row>
    <row r="816" spans="5:6" s="5" customFormat="1" ht="65.25" customHeight="1" x14ac:dyDescent="0.45">
      <c r="E816" s="7"/>
      <c r="F816" s="6"/>
    </row>
    <row r="817" spans="5:6" s="5" customFormat="1" ht="65.25" customHeight="1" x14ac:dyDescent="0.45">
      <c r="E817" s="7"/>
      <c r="F817" s="6"/>
    </row>
    <row r="818" spans="5:6" s="5" customFormat="1" ht="65.25" customHeight="1" x14ac:dyDescent="0.45">
      <c r="E818" s="7"/>
      <c r="F818" s="6"/>
    </row>
    <row r="819" spans="5:6" s="5" customFormat="1" ht="65.25" customHeight="1" x14ac:dyDescent="0.45">
      <c r="E819" s="7"/>
      <c r="F819" s="6"/>
    </row>
    <row r="820" spans="5:6" s="5" customFormat="1" ht="65.25" customHeight="1" x14ac:dyDescent="0.45">
      <c r="E820" s="7"/>
      <c r="F820" s="6"/>
    </row>
    <row r="821" spans="5:6" s="5" customFormat="1" ht="65.25" customHeight="1" x14ac:dyDescent="0.45">
      <c r="E821" s="7"/>
      <c r="F821" s="6"/>
    </row>
    <row r="822" spans="5:6" s="5" customFormat="1" ht="65.25" customHeight="1" x14ac:dyDescent="0.45">
      <c r="E822" s="7"/>
      <c r="F822" s="6"/>
    </row>
    <row r="823" spans="5:6" s="5" customFormat="1" ht="65.25" customHeight="1" x14ac:dyDescent="0.45">
      <c r="E823" s="7"/>
      <c r="F823" s="6"/>
    </row>
    <row r="824" spans="5:6" s="5" customFormat="1" ht="65.25" customHeight="1" x14ac:dyDescent="0.45">
      <c r="E824" s="7"/>
      <c r="F824" s="6"/>
    </row>
    <row r="825" spans="5:6" s="5" customFormat="1" ht="65.25" customHeight="1" x14ac:dyDescent="0.45">
      <c r="E825" s="7"/>
      <c r="F825" s="6"/>
    </row>
    <row r="826" spans="5:6" s="5" customFormat="1" ht="65.25" customHeight="1" x14ac:dyDescent="0.45">
      <c r="E826" s="7"/>
      <c r="F826" s="6"/>
    </row>
    <row r="827" spans="5:6" s="5" customFormat="1" ht="65.25" customHeight="1" x14ac:dyDescent="0.45">
      <c r="E827" s="7"/>
      <c r="F827" s="6"/>
    </row>
    <row r="828" spans="5:6" s="5" customFormat="1" ht="65.25" customHeight="1" x14ac:dyDescent="0.45">
      <c r="E828" s="7"/>
      <c r="F828" s="6"/>
    </row>
    <row r="829" spans="5:6" s="5" customFormat="1" ht="65.25" customHeight="1" x14ac:dyDescent="0.45">
      <c r="E829" s="7"/>
      <c r="F829" s="6"/>
    </row>
    <row r="830" spans="5:6" s="5" customFormat="1" ht="65.25" customHeight="1" x14ac:dyDescent="0.45">
      <c r="E830" s="7"/>
      <c r="F830" s="6"/>
    </row>
    <row r="831" spans="5:6" s="5" customFormat="1" ht="65.25" customHeight="1" x14ac:dyDescent="0.45">
      <c r="E831" s="7"/>
      <c r="F831" s="6"/>
    </row>
    <row r="832" spans="5:6" s="5" customFormat="1" ht="65.25" customHeight="1" x14ac:dyDescent="0.45">
      <c r="E832" s="7"/>
      <c r="F832" s="6"/>
    </row>
    <row r="833" spans="5:6" s="5" customFormat="1" ht="65.25" customHeight="1" x14ac:dyDescent="0.45">
      <c r="E833" s="7"/>
      <c r="F833" s="6"/>
    </row>
    <row r="834" spans="5:6" s="5" customFormat="1" ht="65.25" customHeight="1" x14ac:dyDescent="0.45">
      <c r="E834" s="7"/>
      <c r="F834" s="6"/>
    </row>
    <row r="835" spans="5:6" s="5" customFormat="1" ht="65.25" customHeight="1" x14ac:dyDescent="0.45">
      <c r="E835" s="7"/>
      <c r="F835" s="6"/>
    </row>
    <row r="836" spans="5:6" s="5" customFormat="1" ht="65.25" customHeight="1" x14ac:dyDescent="0.45">
      <c r="E836" s="7"/>
      <c r="F836" s="6"/>
    </row>
    <row r="837" spans="5:6" s="5" customFormat="1" ht="65.25" customHeight="1" x14ac:dyDescent="0.45">
      <c r="E837" s="7"/>
      <c r="F837" s="6"/>
    </row>
    <row r="838" spans="5:6" s="5" customFormat="1" ht="65.25" customHeight="1" x14ac:dyDescent="0.45">
      <c r="E838" s="7"/>
      <c r="F838" s="6"/>
    </row>
    <row r="839" spans="5:6" s="5" customFormat="1" ht="65.25" customHeight="1" x14ac:dyDescent="0.45">
      <c r="E839" s="7"/>
      <c r="F839" s="6"/>
    </row>
    <row r="840" spans="5:6" s="5" customFormat="1" ht="65.25" customHeight="1" x14ac:dyDescent="0.45">
      <c r="E840" s="7"/>
      <c r="F840" s="6"/>
    </row>
    <row r="841" spans="5:6" s="5" customFormat="1" ht="65.25" customHeight="1" x14ac:dyDescent="0.45">
      <c r="E841" s="7"/>
      <c r="F841" s="6"/>
    </row>
    <row r="842" spans="5:6" s="5" customFormat="1" ht="65.25" customHeight="1" x14ac:dyDescent="0.45">
      <c r="E842" s="7"/>
      <c r="F842" s="6"/>
    </row>
    <row r="843" spans="5:6" s="5" customFormat="1" ht="65.25" customHeight="1" x14ac:dyDescent="0.45">
      <c r="E843" s="7"/>
      <c r="F843" s="6"/>
    </row>
    <row r="844" spans="5:6" s="5" customFormat="1" ht="65.25" customHeight="1" x14ac:dyDescent="0.45">
      <c r="E844" s="7"/>
      <c r="F844" s="6"/>
    </row>
    <row r="845" spans="5:6" s="5" customFormat="1" ht="65.25" customHeight="1" x14ac:dyDescent="0.45">
      <c r="E845" s="7"/>
      <c r="F845" s="6"/>
    </row>
    <row r="846" spans="5:6" s="5" customFormat="1" ht="65.25" customHeight="1" x14ac:dyDescent="0.45">
      <c r="E846" s="7"/>
      <c r="F846" s="6"/>
    </row>
    <row r="847" spans="5:6" s="5" customFormat="1" ht="65.25" customHeight="1" x14ac:dyDescent="0.45">
      <c r="E847" s="7"/>
      <c r="F847" s="6"/>
    </row>
    <row r="848" spans="5:6" s="5" customFormat="1" ht="65.25" customHeight="1" x14ac:dyDescent="0.45">
      <c r="E848" s="7"/>
      <c r="F848" s="6"/>
    </row>
    <row r="849" spans="5:6" s="5" customFormat="1" ht="65.25" customHeight="1" x14ac:dyDescent="0.45">
      <c r="E849" s="7"/>
      <c r="F849" s="6"/>
    </row>
    <row r="850" spans="5:6" s="5" customFormat="1" ht="65.25" customHeight="1" x14ac:dyDescent="0.45">
      <c r="E850" s="7"/>
      <c r="F850" s="6"/>
    </row>
    <row r="851" spans="5:6" s="5" customFormat="1" ht="65.25" customHeight="1" x14ac:dyDescent="0.45">
      <c r="E851" s="7"/>
      <c r="F851" s="6"/>
    </row>
    <row r="852" spans="5:6" s="5" customFormat="1" ht="65.25" customHeight="1" x14ac:dyDescent="0.45">
      <c r="E852" s="7"/>
      <c r="F852" s="6"/>
    </row>
    <row r="853" spans="5:6" s="5" customFormat="1" ht="65.25" customHeight="1" x14ac:dyDescent="0.45">
      <c r="E853" s="7"/>
      <c r="F853" s="6"/>
    </row>
    <row r="854" spans="5:6" s="5" customFormat="1" ht="65.25" customHeight="1" x14ac:dyDescent="0.45">
      <c r="E854" s="7"/>
      <c r="F854" s="6"/>
    </row>
    <row r="855" spans="5:6" s="5" customFormat="1" ht="65.25" customHeight="1" x14ac:dyDescent="0.45">
      <c r="E855" s="7"/>
      <c r="F855" s="6"/>
    </row>
    <row r="856" spans="5:6" s="5" customFormat="1" ht="65.25" customHeight="1" x14ac:dyDescent="0.45">
      <c r="E856" s="7"/>
      <c r="F856" s="6"/>
    </row>
    <row r="857" spans="5:6" s="5" customFormat="1" ht="65.25" customHeight="1" x14ac:dyDescent="0.45">
      <c r="E857" s="7"/>
      <c r="F857" s="6"/>
    </row>
    <row r="858" spans="5:6" s="5" customFormat="1" ht="65.25" customHeight="1" x14ac:dyDescent="0.45">
      <c r="E858" s="7"/>
      <c r="F858" s="6"/>
    </row>
    <row r="859" spans="5:6" s="5" customFormat="1" ht="65.25" customHeight="1" x14ac:dyDescent="0.45">
      <c r="E859" s="7"/>
      <c r="F859" s="6"/>
    </row>
    <row r="860" spans="5:6" s="5" customFormat="1" ht="65.25" customHeight="1" x14ac:dyDescent="0.45">
      <c r="E860" s="7"/>
      <c r="F860" s="6"/>
    </row>
    <row r="861" spans="5:6" s="5" customFormat="1" ht="65.25" customHeight="1" x14ac:dyDescent="0.45">
      <c r="E861" s="7"/>
      <c r="F861" s="6"/>
    </row>
    <row r="862" spans="5:6" s="5" customFormat="1" ht="65.25" customHeight="1" x14ac:dyDescent="0.45">
      <c r="E862" s="7"/>
      <c r="F862" s="6"/>
    </row>
    <row r="863" spans="5:6" s="5" customFormat="1" ht="65.25" customHeight="1" x14ac:dyDescent="0.45">
      <c r="E863" s="7"/>
      <c r="F863" s="6"/>
    </row>
    <row r="864" spans="5:6" s="5" customFormat="1" ht="65.25" customHeight="1" x14ac:dyDescent="0.45">
      <c r="E864" s="7"/>
      <c r="F864" s="6"/>
    </row>
    <row r="865" spans="5:6" s="5" customFormat="1" ht="65.25" customHeight="1" x14ac:dyDescent="0.45">
      <c r="E865" s="7"/>
      <c r="F865" s="6"/>
    </row>
    <row r="866" spans="5:6" s="5" customFormat="1" ht="65.25" customHeight="1" x14ac:dyDescent="0.45">
      <c r="E866" s="7"/>
      <c r="F866" s="6"/>
    </row>
    <row r="867" spans="5:6" s="5" customFormat="1" ht="65.25" customHeight="1" x14ac:dyDescent="0.45">
      <c r="E867" s="7"/>
      <c r="F867" s="6"/>
    </row>
    <row r="868" spans="5:6" s="5" customFormat="1" ht="65.25" customHeight="1" x14ac:dyDescent="0.45">
      <c r="E868" s="7"/>
      <c r="F868" s="6"/>
    </row>
    <row r="869" spans="5:6" s="5" customFormat="1" ht="65.25" customHeight="1" x14ac:dyDescent="0.45">
      <c r="E869" s="7"/>
      <c r="F869" s="6"/>
    </row>
    <row r="870" spans="5:6" s="5" customFormat="1" ht="65.25" customHeight="1" x14ac:dyDescent="0.45">
      <c r="E870" s="7"/>
      <c r="F870" s="6"/>
    </row>
    <row r="871" spans="5:6" s="5" customFormat="1" ht="65.25" customHeight="1" x14ac:dyDescent="0.45">
      <c r="E871" s="7"/>
      <c r="F871" s="6"/>
    </row>
    <row r="872" spans="5:6" s="5" customFormat="1" ht="65.25" customHeight="1" x14ac:dyDescent="0.45">
      <c r="E872" s="7"/>
      <c r="F872" s="6"/>
    </row>
    <row r="873" spans="5:6" s="5" customFormat="1" ht="65.25" customHeight="1" x14ac:dyDescent="0.45">
      <c r="E873" s="7"/>
      <c r="F873" s="6"/>
    </row>
    <row r="874" spans="5:6" s="5" customFormat="1" ht="65.25" customHeight="1" x14ac:dyDescent="0.45">
      <c r="E874" s="7"/>
      <c r="F874" s="6"/>
    </row>
    <row r="875" spans="5:6" s="5" customFormat="1" ht="65.25" customHeight="1" x14ac:dyDescent="0.45">
      <c r="E875" s="7"/>
      <c r="F875" s="6"/>
    </row>
    <row r="876" spans="5:6" s="5" customFormat="1" ht="65.25" customHeight="1" x14ac:dyDescent="0.45">
      <c r="E876" s="7"/>
      <c r="F876" s="6"/>
    </row>
    <row r="877" spans="5:6" s="5" customFormat="1" ht="65.25" customHeight="1" x14ac:dyDescent="0.45">
      <c r="E877" s="7"/>
      <c r="F877" s="6"/>
    </row>
    <row r="878" spans="5:6" s="5" customFormat="1" ht="65.25" customHeight="1" x14ac:dyDescent="0.45">
      <c r="E878" s="7"/>
      <c r="F878" s="6"/>
    </row>
    <row r="879" spans="5:6" s="5" customFormat="1" ht="65.25" customHeight="1" x14ac:dyDescent="0.45">
      <c r="E879" s="7"/>
      <c r="F879" s="6"/>
    </row>
    <row r="880" spans="5:6" s="5" customFormat="1" ht="65.25" customHeight="1" x14ac:dyDescent="0.45">
      <c r="E880" s="7"/>
      <c r="F880" s="6"/>
    </row>
    <row r="881" spans="5:6" s="5" customFormat="1" ht="65.25" customHeight="1" x14ac:dyDescent="0.45">
      <c r="E881" s="7"/>
      <c r="F881" s="6"/>
    </row>
    <row r="882" spans="5:6" s="5" customFormat="1" ht="65.25" customHeight="1" x14ac:dyDescent="0.45">
      <c r="E882" s="7"/>
      <c r="F882" s="6"/>
    </row>
    <row r="883" spans="5:6" s="5" customFormat="1" ht="65.25" customHeight="1" x14ac:dyDescent="0.45">
      <c r="E883" s="7"/>
      <c r="F883" s="6"/>
    </row>
    <row r="884" spans="5:6" s="5" customFormat="1" ht="65.25" customHeight="1" x14ac:dyDescent="0.45">
      <c r="E884" s="7"/>
      <c r="F884" s="6"/>
    </row>
    <row r="885" spans="5:6" s="5" customFormat="1" ht="65.25" customHeight="1" x14ac:dyDescent="0.45">
      <c r="E885" s="7"/>
      <c r="F885" s="6"/>
    </row>
    <row r="886" spans="5:6" s="5" customFormat="1" ht="65.25" customHeight="1" x14ac:dyDescent="0.45">
      <c r="E886" s="7"/>
      <c r="F886" s="6"/>
    </row>
    <row r="887" spans="5:6" s="5" customFormat="1" ht="65.25" customHeight="1" x14ac:dyDescent="0.45">
      <c r="E887" s="7"/>
      <c r="F887" s="6"/>
    </row>
    <row r="888" spans="5:6" s="5" customFormat="1" ht="65.25" customHeight="1" x14ac:dyDescent="0.45">
      <c r="E888" s="7"/>
      <c r="F888" s="6"/>
    </row>
    <row r="889" spans="5:6" s="5" customFormat="1" ht="65.25" customHeight="1" x14ac:dyDescent="0.45">
      <c r="E889" s="7"/>
      <c r="F889" s="6"/>
    </row>
    <row r="890" spans="5:6" s="5" customFormat="1" ht="65.25" customHeight="1" x14ac:dyDescent="0.45">
      <c r="E890" s="7"/>
      <c r="F890" s="6"/>
    </row>
    <row r="891" spans="5:6" s="5" customFormat="1" ht="65.25" customHeight="1" x14ac:dyDescent="0.45">
      <c r="E891" s="7"/>
      <c r="F891" s="6"/>
    </row>
    <row r="892" spans="5:6" s="5" customFormat="1" ht="65.25" customHeight="1" x14ac:dyDescent="0.45">
      <c r="E892" s="7"/>
      <c r="F892" s="6"/>
    </row>
    <row r="893" spans="5:6" s="5" customFormat="1" ht="65.25" customHeight="1" x14ac:dyDescent="0.45">
      <c r="E893" s="7"/>
      <c r="F893" s="6"/>
    </row>
    <row r="894" spans="5:6" s="5" customFormat="1" ht="65.25" customHeight="1" x14ac:dyDescent="0.45">
      <c r="E894" s="7"/>
      <c r="F894" s="6"/>
    </row>
    <row r="895" spans="5:6" s="5" customFormat="1" ht="65.25" customHeight="1" x14ac:dyDescent="0.45">
      <c r="E895" s="7"/>
      <c r="F895" s="6"/>
    </row>
    <row r="896" spans="5:6" s="5" customFormat="1" ht="65.25" customHeight="1" x14ac:dyDescent="0.45">
      <c r="E896" s="7"/>
      <c r="F896" s="6"/>
    </row>
    <row r="897" spans="5:6" s="5" customFormat="1" ht="65.25" customHeight="1" x14ac:dyDescent="0.45">
      <c r="E897" s="7"/>
      <c r="F897" s="6"/>
    </row>
    <row r="898" spans="5:6" s="5" customFormat="1" ht="65.25" customHeight="1" x14ac:dyDescent="0.45">
      <c r="E898" s="7"/>
      <c r="F898" s="6"/>
    </row>
    <row r="899" spans="5:6" s="5" customFormat="1" ht="65.25" customHeight="1" x14ac:dyDescent="0.45">
      <c r="E899" s="7"/>
      <c r="F899" s="6"/>
    </row>
    <row r="900" spans="5:6" s="5" customFormat="1" ht="65.25" customHeight="1" x14ac:dyDescent="0.45">
      <c r="E900" s="7"/>
      <c r="F900" s="6"/>
    </row>
    <row r="901" spans="5:6" s="5" customFormat="1" ht="65.25" customHeight="1" x14ac:dyDescent="0.45">
      <c r="E901" s="7"/>
      <c r="F901" s="6"/>
    </row>
    <row r="902" spans="5:6" s="5" customFormat="1" ht="65.25" customHeight="1" x14ac:dyDescent="0.45">
      <c r="E902" s="7"/>
      <c r="F902" s="6"/>
    </row>
    <row r="903" spans="5:6" s="5" customFormat="1" ht="65.25" customHeight="1" x14ac:dyDescent="0.45">
      <c r="E903" s="7"/>
      <c r="F903" s="6"/>
    </row>
    <row r="904" spans="5:6" s="5" customFormat="1" ht="65.25" customHeight="1" x14ac:dyDescent="0.45">
      <c r="E904" s="7"/>
      <c r="F904" s="6"/>
    </row>
    <row r="905" spans="5:6" s="5" customFormat="1" ht="65.25" customHeight="1" x14ac:dyDescent="0.45">
      <c r="E905" s="7"/>
      <c r="F905" s="6"/>
    </row>
    <row r="906" spans="5:6" s="5" customFormat="1" ht="65.25" customHeight="1" x14ac:dyDescent="0.45">
      <c r="E906" s="7"/>
      <c r="F906" s="6"/>
    </row>
    <row r="907" spans="5:6" s="5" customFormat="1" ht="65.25" customHeight="1" x14ac:dyDescent="0.45">
      <c r="E907" s="7"/>
      <c r="F907" s="6"/>
    </row>
    <row r="908" spans="5:6" s="5" customFormat="1" ht="65.25" customHeight="1" x14ac:dyDescent="0.45">
      <c r="E908" s="7"/>
      <c r="F908" s="6"/>
    </row>
    <row r="909" spans="5:6" s="5" customFormat="1" ht="65.25" customHeight="1" x14ac:dyDescent="0.45">
      <c r="E909" s="7"/>
      <c r="F909" s="6"/>
    </row>
    <row r="910" spans="5:6" s="5" customFormat="1" ht="65.25" customHeight="1" x14ac:dyDescent="0.45">
      <c r="E910" s="7"/>
      <c r="F910" s="6"/>
    </row>
    <row r="911" spans="5:6" s="5" customFormat="1" ht="65.25" customHeight="1" x14ac:dyDescent="0.45">
      <c r="E911" s="7"/>
      <c r="F911" s="6"/>
    </row>
    <row r="912" spans="5:6" s="5" customFormat="1" ht="65.25" customHeight="1" x14ac:dyDescent="0.45">
      <c r="E912" s="7"/>
      <c r="F912" s="6"/>
    </row>
    <row r="913" spans="5:6" s="5" customFormat="1" ht="65.25" customHeight="1" x14ac:dyDescent="0.45">
      <c r="E913" s="7"/>
      <c r="F913" s="6"/>
    </row>
    <row r="914" spans="5:6" s="5" customFormat="1" ht="65.25" customHeight="1" x14ac:dyDescent="0.45">
      <c r="E914" s="7"/>
      <c r="F914" s="6"/>
    </row>
    <row r="915" spans="5:6" s="5" customFormat="1" ht="65.25" customHeight="1" x14ac:dyDescent="0.45">
      <c r="E915" s="7"/>
      <c r="F915" s="6"/>
    </row>
    <row r="916" spans="5:6" s="5" customFormat="1" ht="65.25" customHeight="1" x14ac:dyDescent="0.45">
      <c r="E916" s="7"/>
      <c r="F916" s="6"/>
    </row>
    <row r="917" spans="5:6" s="5" customFormat="1" ht="65.25" customHeight="1" x14ac:dyDescent="0.45">
      <c r="E917" s="7"/>
      <c r="F917" s="6"/>
    </row>
    <row r="918" spans="5:6" s="5" customFormat="1" ht="65.25" customHeight="1" x14ac:dyDescent="0.45">
      <c r="E918" s="7"/>
      <c r="F918" s="6"/>
    </row>
    <row r="919" spans="5:6" s="5" customFormat="1" ht="65.25" customHeight="1" x14ac:dyDescent="0.45">
      <c r="E919" s="7"/>
      <c r="F919" s="6"/>
    </row>
    <row r="920" spans="5:6" s="5" customFormat="1" ht="65.25" customHeight="1" x14ac:dyDescent="0.45">
      <c r="E920" s="7"/>
      <c r="F920" s="6"/>
    </row>
    <row r="921" spans="5:6" s="5" customFormat="1" ht="65.25" customHeight="1" x14ac:dyDescent="0.45">
      <c r="E921" s="7"/>
      <c r="F921" s="6"/>
    </row>
    <row r="922" spans="5:6" s="5" customFormat="1" ht="65.25" customHeight="1" x14ac:dyDescent="0.45">
      <c r="E922" s="7"/>
      <c r="F922" s="6"/>
    </row>
    <row r="923" spans="5:6" s="5" customFormat="1" ht="65.25" customHeight="1" x14ac:dyDescent="0.45">
      <c r="E923" s="7"/>
      <c r="F923" s="6"/>
    </row>
    <row r="924" spans="5:6" s="5" customFormat="1" ht="65.25" customHeight="1" x14ac:dyDescent="0.45">
      <c r="E924" s="7"/>
      <c r="F924" s="6"/>
    </row>
    <row r="925" spans="5:6" s="5" customFormat="1" ht="65.25" customHeight="1" x14ac:dyDescent="0.45">
      <c r="E925" s="7"/>
      <c r="F925" s="6"/>
    </row>
    <row r="926" spans="5:6" s="5" customFormat="1" ht="65.25" customHeight="1" x14ac:dyDescent="0.45">
      <c r="E926" s="7"/>
      <c r="F926" s="6"/>
    </row>
    <row r="927" spans="5:6" s="5" customFormat="1" ht="65.25" customHeight="1" x14ac:dyDescent="0.45">
      <c r="E927" s="7"/>
      <c r="F927" s="6"/>
    </row>
    <row r="928" spans="5:6" s="5" customFormat="1" ht="65.25" customHeight="1" x14ac:dyDescent="0.45">
      <c r="E928" s="7"/>
      <c r="F928" s="6"/>
    </row>
    <row r="929" spans="5:6" s="5" customFormat="1" ht="65.25" customHeight="1" x14ac:dyDescent="0.45">
      <c r="E929" s="7"/>
      <c r="F929" s="6"/>
    </row>
    <row r="930" spans="5:6" s="5" customFormat="1" ht="65.25" customHeight="1" x14ac:dyDescent="0.45">
      <c r="E930" s="7"/>
      <c r="F930" s="6"/>
    </row>
    <row r="931" spans="5:6" s="5" customFormat="1" ht="65.25" customHeight="1" x14ac:dyDescent="0.45">
      <c r="E931" s="7"/>
      <c r="F931" s="6"/>
    </row>
    <row r="932" spans="5:6" s="5" customFormat="1" ht="65.25" customHeight="1" x14ac:dyDescent="0.45">
      <c r="E932" s="7"/>
      <c r="F932" s="6"/>
    </row>
    <row r="933" spans="5:6" s="5" customFormat="1" ht="65.25" customHeight="1" x14ac:dyDescent="0.45">
      <c r="E933" s="7"/>
      <c r="F933" s="6"/>
    </row>
    <row r="934" spans="5:6" s="5" customFormat="1" ht="65.25" customHeight="1" x14ac:dyDescent="0.45">
      <c r="E934" s="7"/>
      <c r="F934" s="6"/>
    </row>
    <row r="935" spans="5:6" s="5" customFormat="1" ht="65.25" customHeight="1" x14ac:dyDescent="0.45">
      <c r="E935" s="7"/>
      <c r="F935" s="6"/>
    </row>
    <row r="936" spans="5:6" s="5" customFormat="1" ht="65.25" customHeight="1" x14ac:dyDescent="0.45">
      <c r="E936" s="7"/>
      <c r="F936" s="6"/>
    </row>
    <row r="937" spans="5:6" s="5" customFormat="1" ht="65.25" customHeight="1" x14ac:dyDescent="0.45">
      <c r="E937" s="7"/>
      <c r="F937" s="6"/>
    </row>
    <row r="938" spans="5:6" s="5" customFormat="1" ht="65.25" customHeight="1" x14ac:dyDescent="0.45">
      <c r="E938" s="7"/>
      <c r="F938" s="6"/>
    </row>
    <row r="939" spans="5:6" s="5" customFormat="1" ht="65.25" customHeight="1" x14ac:dyDescent="0.45">
      <c r="E939" s="7"/>
      <c r="F939" s="6"/>
    </row>
    <row r="940" spans="5:6" s="5" customFormat="1" ht="65.25" customHeight="1" x14ac:dyDescent="0.45">
      <c r="E940" s="7"/>
      <c r="F940" s="6"/>
    </row>
    <row r="941" spans="5:6" s="5" customFormat="1" ht="65.25" customHeight="1" x14ac:dyDescent="0.45">
      <c r="E941" s="7"/>
      <c r="F941" s="6"/>
    </row>
    <row r="942" spans="5:6" s="5" customFormat="1" ht="65.25" customHeight="1" x14ac:dyDescent="0.45">
      <c r="E942" s="7"/>
      <c r="F942" s="6"/>
    </row>
    <row r="943" spans="5:6" s="5" customFormat="1" ht="65.25" customHeight="1" x14ac:dyDescent="0.45">
      <c r="E943" s="7"/>
      <c r="F943" s="6"/>
    </row>
    <row r="944" spans="5:6" s="5" customFormat="1" ht="65.25" customHeight="1" x14ac:dyDescent="0.45">
      <c r="E944" s="7"/>
      <c r="F944" s="6"/>
    </row>
    <row r="945" spans="5:6" s="5" customFormat="1" ht="65.25" customHeight="1" x14ac:dyDescent="0.45">
      <c r="E945" s="7"/>
      <c r="F945" s="6"/>
    </row>
    <row r="946" spans="5:6" s="5" customFormat="1" ht="65.25" customHeight="1" x14ac:dyDescent="0.45">
      <c r="E946" s="7"/>
      <c r="F946" s="6"/>
    </row>
    <row r="947" spans="5:6" s="5" customFormat="1" ht="65.25" customHeight="1" x14ac:dyDescent="0.45">
      <c r="E947" s="7"/>
      <c r="F947" s="6"/>
    </row>
    <row r="948" spans="5:6" s="5" customFormat="1" ht="65.25" customHeight="1" x14ac:dyDescent="0.45">
      <c r="E948" s="7"/>
      <c r="F948" s="6"/>
    </row>
    <row r="949" spans="5:6" s="5" customFormat="1" ht="65.25" customHeight="1" x14ac:dyDescent="0.45">
      <c r="E949" s="7"/>
      <c r="F949" s="6"/>
    </row>
    <row r="950" spans="5:6" s="5" customFormat="1" ht="65.25" customHeight="1" x14ac:dyDescent="0.45">
      <c r="E950" s="7"/>
      <c r="F950" s="6"/>
    </row>
    <row r="951" spans="5:6" s="5" customFormat="1" ht="65.25" customHeight="1" x14ac:dyDescent="0.45">
      <c r="E951" s="7"/>
      <c r="F951" s="6"/>
    </row>
    <row r="952" spans="5:6" s="5" customFormat="1" ht="65.25" customHeight="1" x14ac:dyDescent="0.45">
      <c r="E952" s="7"/>
      <c r="F952" s="6"/>
    </row>
    <row r="953" spans="5:6" s="5" customFormat="1" ht="65.25" customHeight="1" x14ac:dyDescent="0.45">
      <c r="E953" s="7"/>
      <c r="F953" s="6"/>
    </row>
    <row r="954" spans="5:6" s="5" customFormat="1" ht="65.25" customHeight="1" x14ac:dyDescent="0.45">
      <c r="E954" s="7"/>
      <c r="F954" s="6"/>
    </row>
    <row r="955" spans="5:6" s="5" customFormat="1" ht="65.25" customHeight="1" x14ac:dyDescent="0.45">
      <c r="E955" s="7"/>
      <c r="F955" s="6"/>
    </row>
    <row r="956" spans="5:6" s="5" customFormat="1" ht="65.25" customHeight="1" x14ac:dyDescent="0.45">
      <c r="E956" s="7"/>
      <c r="F956" s="6"/>
    </row>
    <row r="957" spans="5:6" s="5" customFormat="1" ht="65.25" customHeight="1" x14ac:dyDescent="0.45">
      <c r="E957" s="7"/>
      <c r="F957" s="6"/>
    </row>
    <row r="958" spans="5:6" s="5" customFormat="1" ht="65.25" customHeight="1" x14ac:dyDescent="0.45">
      <c r="E958" s="7"/>
      <c r="F958" s="6"/>
    </row>
    <row r="959" spans="5:6" s="5" customFormat="1" ht="65.25" customHeight="1" x14ac:dyDescent="0.45">
      <c r="E959" s="7"/>
      <c r="F959" s="6"/>
    </row>
    <row r="960" spans="5:6" s="5" customFormat="1" ht="65.25" customHeight="1" x14ac:dyDescent="0.45">
      <c r="E960" s="7"/>
      <c r="F960" s="6"/>
    </row>
    <row r="961" spans="5:6" s="5" customFormat="1" ht="65.25" customHeight="1" x14ac:dyDescent="0.45">
      <c r="E961" s="7"/>
      <c r="F961" s="6"/>
    </row>
    <row r="962" spans="5:6" s="5" customFormat="1" ht="65.25" customHeight="1" x14ac:dyDescent="0.45">
      <c r="E962" s="7"/>
      <c r="F962" s="6"/>
    </row>
    <row r="963" spans="5:6" s="5" customFormat="1" ht="65.25" customHeight="1" x14ac:dyDescent="0.45">
      <c r="E963" s="7"/>
      <c r="F963" s="6"/>
    </row>
    <row r="964" spans="5:6" s="5" customFormat="1" ht="65.25" customHeight="1" x14ac:dyDescent="0.45">
      <c r="E964" s="7"/>
      <c r="F964" s="6"/>
    </row>
    <row r="965" spans="5:6" s="5" customFormat="1" ht="65.25" customHeight="1" x14ac:dyDescent="0.45">
      <c r="E965" s="7"/>
      <c r="F965" s="6"/>
    </row>
    <row r="966" spans="5:6" s="5" customFormat="1" ht="65.25" customHeight="1" x14ac:dyDescent="0.45">
      <c r="E966" s="7"/>
      <c r="F966" s="6"/>
    </row>
    <row r="967" spans="5:6" s="5" customFormat="1" ht="65.25" customHeight="1" x14ac:dyDescent="0.45">
      <c r="E967" s="7"/>
      <c r="F967" s="6"/>
    </row>
    <row r="968" spans="5:6" s="5" customFormat="1" ht="65.25" customHeight="1" x14ac:dyDescent="0.45">
      <c r="E968" s="7"/>
      <c r="F968" s="6"/>
    </row>
    <row r="969" spans="5:6" s="5" customFormat="1" ht="65.25" customHeight="1" x14ac:dyDescent="0.45">
      <c r="E969" s="7"/>
      <c r="F969" s="6"/>
    </row>
    <row r="970" spans="5:6" s="5" customFormat="1" ht="65.25" customHeight="1" x14ac:dyDescent="0.45">
      <c r="E970" s="7"/>
      <c r="F970" s="6"/>
    </row>
    <row r="971" spans="5:6" s="5" customFormat="1" ht="65.25" customHeight="1" x14ac:dyDescent="0.45">
      <c r="E971" s="7"/>
      <c r="F971" s="6"/>
    </row>
    <row r="972" spans="5:6" s="5" customFormat="1" ht="65.25" customHeight="1" x14ac:dyDescent="0.45">
      <c r="E972" s="7"/>
      <c r="F972" s="6"/>
    </row>
    <row r="973" spans="5:6" s="5" customFormat="1" ht="65.25" customHeight="1" x14ac:dyDescent="0.45">
      <c r="E973" s="7"/>
      <c r="F973" s="6"/>
    </row>
    <row r="974" spans="5:6" s="5" customFormat="1" ht="65.25" customHeight="1" x14ac:dyDescent="0.45">
      <c r="E974" s="7"/>
      <c r="F974" s="6"/>
    </row>
    <row r="975" spans="5:6" s="5" customFormat="1" ht="65.25" customHeight="1" x14ac:dyDescent="0.45">
      <c r="E975" s="7"/>
      <c r="F975" s="6"/>
    </row>
    <row r="976" spans="5:6" s="5" customFormat="1" ht="65.25" customHeight="1" x14ac:dyDescent="0.45">
      <c r="E976" s="7"/>
      <c r="F976" s="6"/>
    </row>
    <row r="977" spans="5:6" s="5" customFormat="1" ht="65.25" customHeight="1" x14ac:dyDescent="0.45">
      <c r="E977" s="7"/>
      <c r="F977" s="6"/>
    </row>
    <row r="978" spans="5:6" s="5" customFormat="1" ht="65.25" customHeight="1" x14ac:dyDescent="0.45">
      <c r="E978" s="7"/>
      <c r="F978" s="6"/>
    </row>
    <row r="979" spans="5:6" s="5" customFormat="1" ht="65.25" customHeight="1" x14ac:dyDescent="0.45">
      <c r="E979" s="7"/>
      <c r="F979" s="6"/>
    </row>
    <row r="980" spans="5:6" s="5" customFormat="1" ht="65.25" customHeight="1" x14ac:dyDescent="0.45">
      <c r="E980" s="7"/>
      <c r="F980" s="6"/>
    </row>
    <row r="981" spans="5:6" s="5" customFormat="1" ht="65.25" customHeight="1" x14ac:dyDescent="0.45">
      <c r="E981" s="7"/>
      <c r="F981" s="6"/>
    </row>
    <row r="982" spans="5:6" s="5" customFormat="1" ht="65.25" customHeight="1" x14ac:dyDescent="0.45">
      <c r="E982" s="7"/>
      <c r="F982" s="6"/>
    </row>
    <row r="983" spans="5:6" s="5" customFormat="1" ht="65.25" customHeight="1" x14ac:dyDescent="0.45">
      <c r="E983" s="7"/>
      <c r="F983" s="6"/>
    </row>
    <row r="984" spans="5:6" s="5" customFormat="1" ht="65.25" customHeight="1" x14ac:dyDescent="0.45">
      <c r="E984" s="7"/>
      <c r="F984" s="6"/>
    </row>
    <row r="985" spans="5:6" s="5" customFormat="1" ht="65.25" customHeight="1" x14ac:dyDescent="0.45">
      <c r="E985" s="7"/>
      <c r="F985" s="6"/>
    </row>
    <row r="986" spans="5:6" s="5" customFormat="1" ht="65.25" customHeight="1" x14ac:dyDescent="0.45">
      <c r="E986" s="7"/>
      <c r="F986" s="6"/>
    </row>
    <row r="987" spans="5:6" s="5" customFormat="1" ht="65.25" customHeight="1" x14ac:dyDescent="0.45">
      <c r="E987" s="7"/>
      <c r="F987" s="6"/>
    </row>
    <row r="988" spans="5:6" s="5" customFormat="1" ht="65.25" customHeight="1" x14ac:dyDescent="0.45">
      <c r="E988" s="7"/>
      <c r="F988" s="6"/>
    </row>
    <row r="989" spans="5:6" s="5" customFormat="1" ht="65.25" customHeight="1" x14ac:dyDescent="0.45">
      <c r="E989" s="7"/>
      <c r="F989" s="6"/>
    </row>
    <row r="990" spans="5:6" s="5" customFormat="1" ht="65.25" customHeight="1" x14ac:dyDescent="0.45">
      <c r="E990" s="7"/>
      <c r="F990" s="6"/>
    </row>
    <row r="991" spans="5:6" s="5" customFormat="1" ht="65.25" customHeight="1" x14ac:dyDescent="0.45">
      <c r="E991" s="7"/>
      <c r="F991" s="6"/>
    </row>
    <row r="992" spans="5:6" s="5" customFormat="1" ht="65.25" customHeight="1" x14ac:dyDescent="0.45">
      <c r="E992" s="7"/>
      <c r="F992" s="6"/>
    </row>
    <row r="993" spans="5:6" s="5" customFormat="1" ht="65.25" customHeight="1" x14ac:dyDescent="0.45">
      <c r="E993" s="7"/>
      <c r="F993" s="6"/>
    </row>
    <row r="994" spans="5:6" s="5" customFormat="1" ht="65.25" customHeight="1" x14ac:dyDescent="0.45">
      <c r="E994" s="7"/>
      <c r="F994" s="6"/>
    </row>
    <row r="995" spans="5:6" s="5" customFormat="1" ht="65.25" customHeight="1" x14ac:dyDescent="0.45">
      <c r="E995" s="7"/>
      <c r="F995" s="6"/>
    </row>
    <row r="996" spans="5:6" s="5" customFormat="1" ht="65.25" customHeight="1" x14ac:dyDescent="0.45">
      <c r="E996" s="7"/>
      <c r="F996" s="6"/>
    </row>
    <row r="997" spans="5:6" s="5" customFormat="1" ht="65.25" customHeight="1" x14ac:dyDescent="0.45">
      <c r="E997" s="7"/>
      <c r="F997" s="6"/>
    </row>
    <row r="998" spans="5:6" s="5" customFormat="1" ht="65.25" customHeight="1" x14ac:dyDescent="0.45">
      <c r="E998" s="7"/>
      <c r="F998" s="6"/>
    </row>
    <row r="999" spans="5:6" s="5" customFormat="1" ht="65.25" customHeight="1" x14ac:dyDescent="0.45">
      <c r="E999" s="7"/>
      <c r="F999" s="6"/>
    </row>
    <row r="1000" spans="5:6" s="5" customFormat="1" ht="65.25" customHeight="1" x14ac:dyDescent="0.45">
      <c r="E1000" s="7"/>
      <c r="F1000" s="6"/>
    </row>
    <row r="1001" spans="5:6" s="5" customFormat="1" ht="65.25" customHeight="1" x14ac:dyDescent="0.45">
      <c r="E1001" s="7"/>
      <c r="F1001" s="6"/>
    </row>
    <row r="1002" spans="5:6" s="5" customFormat="1" ht="65.25" customHeight="1" x14ac:dyDescent="0.45">
      <c r="E1002" s="7"/>
      <c r="F1002" s="6"/>
    </row>
    <row r="1003" spans="5:6" s="5" customFormat="1" ht="65.25" customHeight="1" x14ac:dyDescent="0.45">
      <c r="E1003" s="7"/>
      <c r="F1003" s="6"/>
    </row>
    <row r="1004" spans="5:6" s="5" customFormat="1" ht="65.25" customHeight="1" x14ac:dyDescent="0.45">
      <c r="E1004" s="7"/>
      <c r="F1004" s="6"/>
    </row>
    <row r="1005" spans="5:6" s="5" customFormat="1" ht="65.25" customHeight="1" x14ac:dyDescent="0.45">
      <c r="E1005" s="7"/>
      <c r="F1005" s="6"/>
    </row>
    <row r="1006" spans="5:6" s="5" customFormat="1" ht="65.25" customHeight="1" x14ac:dyDescent="0.45">
      <c r="E1006" s="7"/>
      <c r="F1006" s="6"/>
    </row>
    <row r="1007" spans="5:6" s="5" customFormat="1" ht="65.25" customHeight="1" x14ac:dyDescent="0.45">
      <c r="E1007" s="7"/>
      <c r="F1007" s="6"/>
    </row>
    <row r="1008" spans="5:6" s="5" customFormat="1" ht="65.25" customHeight="1" x14ac:dyDescent="0.45">
      <c r="E1008" s="7"/>
      <c r="F1008" s="6"/>
    </row>
    <row r="1009" spans="5:6" s="5" customFormat="1" ht="65.25" customHeight="1" x14ac:dyDescent="0.45">
      <c r="E1009" s="7"/>
      <c r="F1009" s="6"/>
    </row>
    <row r="1010" spans="5:6" s="5" customFormat="1" ht="65.25" customHeight="1" x14ac:dyDescent="0.45">
      <c r="E1010" s="7"/>
      <c r="F1010" s="6"/>
    </row>
    <row r="1011" spans="5:6" s="5" customFormat="1" ht="65.25" customHeight="1" x14ac:dyDescent="0.45">
      <c r="E1011" s="7"/>
      <c r="F1011" s="6"/>
    </row>
    <row r="1012" spans="5:6" s="5" customFormat="1" ht="65.25" customHeight="1" x14ac:dyDescent="0.45">
      <c r="E1012" s="7"/>
      <c r="F1012" s="6"/>
    </row>
    <row r="1013" spans="5:6" s="5" customFormat="1" ht="65.25" customHeight="1" x14ac:dyDescent="0.45">
      <c r="E1013" s="7"/>
      <c r="F1013" s="6"/>
    </row>
    <row r="1014" spans="5:6" s="5" customFormat="1" ht="65.25" customHeight="1" x14ac:dyDescent="0.45">
      <c r="E1014" s="7"/>
      <c r="F1014" s="6"/>
    </row>
    <row r="1015" spans="5:6" s="5" customFormat="1" ht="65.25" customHeight="1" x14ac:dyDescent="0.45">
      <c r="E1015" s="7"/>
      <c r="F1015" s="6"/>
    </row>
    <row r="1016" spans="5:6" s="5" customFormat="1" ht="65.25" customHeight="1" x14ac:dyDescent="0.45">
      <c r="E1016" s="7"/>
      <c r="F1016" s="6"/>
    </row>
    <row r="1017" spans="5:6" s="5" customFormat="1" ht="65.25" customHeight="1" x14ac:dyDescent="0.45">
      <c r="E1017" s="7"/>
      <c r="F1017" s="6"/>
    </row>
    <row r="1018" spans="5:6" s="5" customFormat="1" ht="65.25" customHeight="1" x14ac:dyDescent="0.45">
      <c r="E1018" s="7"/>
      <c r="F1018" s="6"/>
    </row>
    <row r="1019" spans="5:6" s="5" customFormat="1" ht="65.25" customHeight="1" x14ac:dyDescent="0.45">
      <c r="E1019" s="7"/>
      <c r="F1019" s="6"/>
    </row>
    <row r="1020" spans="5:6" s="5" customFormat="1" ht="65.25" customHeight="1" x14ac:dyDescent="0.45">
      <c r="E1020" s="7"/>
      <c r="F1020" s="6"/>
    </row>
    <row r="1021" spans="5:6" s="5" customFormat="1" ht="65.25" customHeight="1" x14ac:dyDescent="0.45">
      <c r="E1021" s="7"/>
      <c r="F1021" s="6"/>
    </row>
    <row r="1022" spans="5:6" s="5" customFormat="1" ht="65.25" customHeight="1" x14ac:dyDescent="0.45">
      <c r="E1022" s="7"/>
      <c r="F1022" s="6"/>
    </row>
    <row r="1023" spans="5:6" s="5" customFormat="1" ht="65.25" customHeight="1" x14ac:dyDescent="0.45">
      <c r="E1023" s="7"/>
      <c r="F1023" s="6"/>
    </row>
    <row r="1024" spans="5:6" s="5" customFormat="1" ht="65.25" customHeight="1" x14ac:dyDescent="0.45">
      <c r="E1024" s="7"/>
      <c r="F1024" s="6"/>
    </row>
    <row r="1025" spans="5:6" s="5" customFormat="1" ht="65.25" customHeight="1" x14ac:dyDescent="0.45">
      <c r="E1025" s="7"/>
      <c r="F1025" s="6"/>
    </row>
    <row r="1026" spans="5:6" s="5" customFormat="1" ht="65.25" customHeight="1" x14ac:dyDescent="0.45">
      <c r="E1026" s="7"/>
      <c r="F1026" s="6"/>
    </row>
    <row r="1027" spans="5:6" s="5" customFormat="1" ht="65.25" customHeight="1" x14ac:dyDescent="0.45">
      <c r="E1027" s="7"/>
      <c r="F1027" s="6"/>
    </row>
    <row r="1028" spans="5:6" s="5" customFormat="1" ht="65.25" customHeight="1" x14ac:dyDescent="0.45">
      <c r="E1028" s="7"/>
      <c r="F1028" s="6"/>
    </row>
    <row r="1029" spans="5:6" s="5" customFormat="1" ht="65.25" customHeight="1" x14ac:dyDescent="0.45">
      <c r="E1029" s="7"/>
      <c r="F1029" s="6"/>
    </row>
    <row r="1030" spans="5:6" s="5" customFormat="1" ht="65.25" customHeight="1" x14ac:dyDescent="0.45">
      <c r="E1030" s="7"/>
      <c r="F1030" s="6"/>
    </row>
    <row r="1031" spans="5:6" s="5" customFormat="1" ht="65.25" customHeight="1" x14ac:dyDescent="0.45">
      <c r="E1031" s="7"/>
      <c r="F1031" s="6"/>
    </row>
    <row r="1032" spans="5:6" s="5" customFormat="1" ht="65.25" customHeight="1" x14ac:dyDescent="0.45">
      <c r="E1032" s="7"/>
      <c r="F1032" s="6"/>
    </row>
    <row r="1033" spans="5:6" s="5" customFormat="1" ht="65.25" customHeight="1" x14ac:dyDescent="0.45">
      <c r="E1033" s="7"/>
      <c r="F1033" s="6"/>
    </row>
    <row r="1034" spans="5:6" s="5" customFormat="1" ht="65.25" customHeight="1" x14ac:dyDescent="0.45">
      <c r="E1034" s="7"/>
      <c r="F1034" s="6"/>
    </row>
    <row r="1035" spans="5:6" s="5" customFormat="1" ht="65.25" customHeight="1" x14ac:dyDescent="0.45">
      <c r="E1035" s="7"/>
      <c r="F1035" s="6"/>
    </row>
    <row r="1036" spans="5:6" s="5" customFormat="1" ht="65.25" customHeight="1" x14ac:dyDescent="0.45">
      <c r="E1036" s="7"/>
      <c r="F1036" s="6"/>
    </row>
    <row r="1037" spans="5:6" s="5" customFormat="1" ht="65.25" customHeight="1" x14ac:dyDescent="0.45">
      <c r="E1037" s="7"/>
      <c r="F1037" s="6"/>
    </row>
    <row r="1038" spans="5:6" s="5" customFormat="1" ht="65.25" customHeight="1" x14ac:dyDescent="0.45">
      <c r="E1038" s="7"/>
      <c r="F1038" s="6"/>
    </row>
    <row r="1039" spans="5:6" s="5" customFormat="1" ht="65.25" customHeight="1" x14ac:dyDescent="0.45">
      <c r="E1039" s="7"/>
      <c r="F1039" s="6"/>
    </row>
    <row r="1040" spans="5:6" s="5" customFormat="1" ht="65.25" customHeight="1" x14ac:dyDescent="0.45">
      <c r="E1040" s="7"/>
      <c r="F1040" s="6"/>
    </row>
    <row r="1041" spans="5:6" s="5" customFormat="1" ht="65.25" customHeight="1" x14ac:dyDescent="0.45">
      <c r="E1041" s="7"/>
      <c r="F1041" s="6"/>
    </row>
    <row r="1042" spans="5:6" s="5" customFormat="1" ht="65.25" customHeight="1" x14ac:dyDescent="0.45">
      <c r="E1042" s="7"/>
      <c r="F1042" s="6"/>
    </row>
    <row r="1043" spans="5:6" s="5" customFormat="1" ht="65.25" customHeight="1" x14ac:dyDescent="0.45">
      <c r="E1043" s="7"/>
      <c r="F1043" s="6"/>
    </row>
    <row r="1044" spans="5:6" s="5" customFormat="1" ht="65.25" customHeight="1" x14ac:dyDescent="0.45">
      <c r="E1044" s="7"/>
      <c r="F1044" s="6"/>
    </row>
    <row r="1045" spans="5:6" s="5" customFormat="1" ht="65.25" customHeight="1" x14ac:dyDescent="0.45">
      <c r="E1045" s="7"/>
      <c r="F1045" s="6"/>
    </row>
    <row r="1046" spans="5:6" s="5" customFormat="1" ht="65.25" customHeight="1" x14ac:dyDescent="0.45">
      <c r="E1046" s="7"/>
      <c r="F1046" s="6"/>
    </row>
    <row r="1047" spans="5:6" s="5" customFormat="1" ht="65.25" customHeight="1" x14ac:dyDescent="0.45">
      <c r="E1047" s="7"/>
      <c r="F1047" s="6"/>
    </row>
    <row r="1048" spans="5:6" s="5" customFormat="1" ht="65.25" customHeight="1" x14ac:dyDescent="0.45">
      <c r="E1048" s="7"/>
      <c r="F1048" s="6"/>
    </row>
    <row r="1049" spans="5:6" s="5" customFormat="1" ht="65.25" customHeight="1" x14ac:dyDescent="0.45">
      <c r="E1049" s="7"/>
      <c r="F1049" s="6"/>
    </row>
    <row r="1050" spans="5:6" s="5" customFormat="1" ht="65.25" customHeight="1" x14ac:dyDescent="0.45">
      <c r="E1050" s="7"/>
      <c r="F1050" s="6"/>
    </row>
    <row r="1051" spans="5:6" s="5" customFormat="1" ht="65.25" customHeight="1" x14ac:dyDescent="0.45">
      <c r="E1051" s="7"/>
      <c r="F1051" s="6"/>
    </row>
    <row r="1052" spans="5:6" s="5" customFormat="1" ht="65.25" customHeight="1" x14ac:dyDescent="0.45">
      <c r="E1052" s="7"/>
      <c r="F1052" s="6"/>
    </row>
    <row r="1053" spans="5:6" s="5" customFormat="1" ht="65.25" customHeight="1" x14ac:dyDescent="0.45">
      <c r="E1053" s="7"/>
      <c r="F1053" s="6"/>
    </row>
    <row r="1054" spans="5:6" s="5" customFormat="1" ht="65.25" customHeight="1" x14ac:dyDescent="0.45">
      <c r="E1054" s="7"/>
      <c r="F1054" s="6"/>
    </row>
    <row r="1055" spans="5:6" s="5" customFormat="1" ht="65.25" customHeight="1" x14ac:dyDescent="0.45">
      <c r="E1055" s="7"/>
      <c r="F1055" s="6"/>
    </row>
    <row r="1056" spans="5:6" s="5" customFormat="1" ht="65.25" customHeight="1" x14ac:dyDescent="0.45">
      <c r="E1056" s="7"/>
      <c r="F1056" s="6"/>
    </row>
    <row r="1057" spans="5:6" s="5" customFormat="1" ht="65.25" customHeight="1" x14ac:dyDescent="0.45">
      <c r="E1057" s="7"/>
      <c r="F1057" s="6"/>
    </row>
    <row r="1058" spans="5:6" s="5" customFormat="1" ht="65.25" customHeight="1" x14ac:dyDescent="0.45">
      <c r="E1058" s="7"/>
      <c r="F1058" s="6"/>
    </row>
    <row r="1059" spans="5:6" s="5" customFormat="1" ht="65.25" customHeight="1" x14ac:dyDescent="0.45">
      <c r="E1059" s="7"/>
      <c r="F1059" s="6"/>
    </row>
    <row r="1060" spans="5:6" s="5" customFormat="1" ht="65.25" customHeight="1" x14ac:dyDescent="0.45">
      <c r="E1060" s="7"/>
      <c r="F1060" s="6"/>
    </row>
    <row r="1061" spans="5:6" s="5" customFormat="1" ht="65.25" customHeight="1" x14ac:dyDescent="0.45">
      <c r="E1061" s="7"/>
      <c r="F1061" s="6"/>
    </row>
    <row r="1062" spans="5:6" s="5" customFormat="1" ht="65.25" customHeight="1" x14ac:dyDescent="0.45">
      <c r="E1062" s="7"/>
      <c r="F1062" s="6"/>
    </row>
    <row r="1063" spans="5:6" s="5" customFormat="1" ht="65.25" customHeight="1" x14ac:dyDescent="0.45">
      <c r="E1063" s="7"/>
      <c r="F1063" s="6"/>
    </row>
    <row r="1064" spans="5:6" s="5" customFormat="1" ht="65.25" customHeight="1" x14ac:dyDescent="0.45">
      <c r="E1064" s="7"/>
      <c r="F1064" s="6"/>
    </row>
    <row r="1065" spans="5:6" s="5" customFormat="1" ht="65.25" customHeight="1" x14ac:dyDescent="0.45">
      <c r="E1065" s="7"/>
      <c r="F1065" s="6"/>
    </row>
    <row r="1066" spans="5:6" s="5" customFormat="1" ht="65.25" customHeight="1" x14ac:dyDescent="0.45">
      <c r="E1066" s="7"/>
      <c r="F1066" s="6"/>
    </row>
    <row r="1067" spans="5:6" s="5" customFormat="1" ht="65.25" customHeight="1" x14ac:dyDescent="0.45">
      <c r="E1067" s="7"/>
      <c r="F1067" s="6"/>
    </row>
    <row r="1068" spans="5:6" s="5" customFormat="1" ht="65.25" customHeight="1" x14ac:dyDescent="0.45">
      <c r="E1068" s="7"/>
      <c r="F1068" s="6"/>
    </row>
    <row r="1069" spans="5:6" s="5" customFormat="1" ht="65.25" customHeight="1" x14ac:dyDescent="0.45">
      <c r="E1069" s="7"/>
      <c r="F1069" s="6"/>
    </row>
    <row r="1070" spans="5:6" s="5" customFormat="1" ht="65.25" customHeight="1" x14ac:dyDescent="0.45">
      <c r="E1070" s="7"/>
      <c r="F1070" s="6"/>
    </row>
    <row r="1071" spans="5:6" s="5" customFormat="1" ht="65.25" customHeight="1" x14ac:dyDescent="0.45">
      <c r="E1071" s="7"/>
      <c r="F1071" s="6"/>
    </row>
    <row r="1072" spans="5:6" s="5" customFormat="1" ht="65.25" customHeight="1" x14ac:dyDescent="0.45">
      <c r="E1072" s="7"/>
      <c r="F1072" s="6"/>
    </row>
    <row r="1073" spans="5:6" s="5" customFormat="1" ht="65.25" customHeight="1" x14ac:dyDescent="0.45">
      <c r="E1073" s="7"/>
      <c r="F1073" s="6"/>
    </row>
    <row r="1074" spans="5:6" s="5" customFormat="1" ht="65.25" customHeight="1" x14ac:dyDescent="0.45">
      <c r="E1074" s="7"/>
      <c r="F1074" s="6"/>
    </row>
    <row r="1075" spans="5:6" s="5" customFormat="1" ht="65.25" customHeight="1" x14ac:dyDescent="0.45">
      <c r="E1075" s="7"/>
      <c r="F1075" s="6"/>
    </row>
    <row r="1076" spans="5:6" s="5" customFormat="1" ht="65.25" customHeight="1" x14ac:dyDescent="0.45">
      <c r="E1076" s="7"/>
      <c r="F1076" s="6"/>
    </row>
    <row r="1077" spans="5:6" s="5" customFormat="1" ht="65.25" customHeight="1" x14ac:dyDescent="0.45">
      <c r="E1077" s="7"/>
      <c r="F1077" s="6"/>
    </row>
    <row r="1078" spans="5:6" s="5" customFormat="1" ht="65.25" customHeight="1" x14ac:dyDescent="0.45">
      <c r="E1078" s="7"/>
      <c r="F1078" s="6"/>
    </row>
    <row r="1079" spans="5:6" s="5" customFormat="1" ht="65.25" customHeight="1" x14ac:dyDescent="0.45">
      <c r="E1079" s="7"/>
      <c r="F1079" s="6"/>
    </row>
    <row r="1080" spans="5:6" s="5" customFormat="1" ht="65.25" customHeight="1" x14ac:dyDescent="0.45">
      <c r="E1080" s="7"/>
      <c r="F1080" s="6"/>
    </row>
    <row r="1081" spans="5:6" s="5" customFormat="1" ht="65.25" customHeight="1" x14ac:dyDescent="0.45">
      <c r="E1081" s="7"/>
      <c r="F1081" s="6"/>
    </row>
    <row r="1082" spans="5:6" s="5" customFormat="1" ht="65.25" customHeight="1" x14ac:dyDescent="0.45">
      <c r="E1082" s="7"/>
      <c r="F1082" s="6"/>
    </row>
    <row r="1083" spans="5:6" s="5" customFormat="1" ht="65.25" customHeight="1" x14ac:dyDescent="0.45">
      <c r="E1083" s="7"/>
      <c r="F1083" s="6"/>
    </row>
    <row r="1084" spans="5:6" s="5" customFormat="1" ht="65.25" customHeight="1" x14ac:dyDescent="0.45">
      <c r="E1084" s="7"/>
      <c r="F1084" s="6"/>
    </row>
    <row r="1085" spans="5:6" s="5" customFormat="1" ht="65.25" customHeight="1" x14ac:dyDescent="0.45">
      <c r="E1085" s="7"/>
      <c r="F1085" s="6"/>
    </row>
    <row r="1086" spans="5:6" s="5" customFormat="1" ht="65.25" customHeight="1" x14ac:dyDescent="0.45">
      <c r="E1086" s="7"/>
      <c r="F1086" s="6"/>
    </row>
    <row r="1087" spans="5:6" s="5" customFormat="1" ht="65.25" customHeight="1" x14ac:dyDescent="0.45">
      <c r="E1087" s="7"/>
      <c r="F1087" s="6"/>
    </row>
    <row r="1088" spans="5:6" s="5" customFormat="1" ht="65.25" customHeight="1" x14ac:dyDescent="0.45">
      <c r="E1088" s="7"/>
      <c r="F1088" s="6"/>
    </row>
    <row r="1089" spans="5:6" s="5" customFormat="1" ht="65.25" customHeight="1" x14ac:dyDescent="0.45">
      <c r="E1089" s="7"/>
      <c r="F1089" s="6"/>
    </row>
    <row r="1090" spans="5:6" s="5" customFormat="1" ht="65.25" customHeight="1" x14ac:dyDescent="0.45">
      <c r="E1090" s="7"/>
      <c r="F1090" s="6"/>
    </row>
    <row r="1091" spans="5:6" s="5" customFormat="1" ht="65.25" customHeight="1" x14ac:dyDescent="0.45">
      <c r="E1091" s="7"/>
      <c r="F1091" s="6"/>
    </row>
    <row r="1092" spans="5:6" s="5" customFormat="1" ht="65.25" customHeight="1" x14ac:dyDescent="0.45">
      <c r="E1092" s="7"/>
      <c r="F1092" s="6"/>
    </row>
    <row r="1093" spans="5:6" s="5" customFormat="1" ht="65.25" customHeight="1" x14ac:dyDescent="0.45">
      <c r="E1093" s="7"/>
      <c r="F1093" s="6"/>
    </row>
    <row r="1094" spans="5:6" s="5" customFormat="1" ht="65.25" customHeight="1" x14ac:dyDescent="0.45">
      <c r="E1094" s="7"/>
      <c r="F1094" s="6"/>
    </row>
    <row r="1095" spans="5:6" s="5" customFormat="1" ht="65.25" customHeight="1" x14ac:dyDescent="0.45">
      <c r="E1095" s="7"/>
      <c r="F1095" s="6"/>
    </row>
    <row r="1096" spans="5:6" s="5" customFormat="1" ht="65.25" customHeight="1" x14ac:dyDescent="0.45">
      <c r="E1096" s="7"/>
      <c r="F1096" s="6"/>
    </row>
    <row r="1097" spans="5:6" s="5" customFormat="1" ht="65.25" customHeight="1" x14ac:dyDescent="0.45">
      <c r="E1097" s="7"/>
      <c r="F1097" s="6"/>
    </row>
    <row r="1098" spans="5:6" s="5" customFormat="1" ht="65.25" customHeight="1" x14ac:dyDescent="0.45">
      <c r="E1098" s="7"/>
      <c r="F1098" s="6"/>
    </row>
    <row r="1099" spans="5:6" s="5" customFormat="1" ht="65.25" customHeight="1" x14ac:dyDescent="0.45">
      <c r="E1099" s="7"/>
      <c r="F1099" s="6"/>
    </row>
    <row r="1100" spans="5:6" s="5" customFormat="1" ht="65.25" customHeight="1" x14ac:dyDescent="0.45">
      <c r="E1100" s="7"/>
      <c r="F1100" s="6"/>
    </row>
    <row r="1101" spans="5:6" s="5" customFormat="1" ht="65.25" customHeight="1" x14ac:dyDescent="0.45">
      <c r="E1101" s="7"/>
      <c r="F1101" s="6"/>
    </row>
    <row r="1102" spans="5:6" s="5" customFormat="1" ht="65.25" customHeight="1" x14ac:dyDescent="0.45">
      <c r="E1102" s="7"/>
      <c r="F1102" s="6"/>
    </row>
    <row r="1103" spans="5:6" s="5" customFormat="1" ht="65.25" customHeight="1" x14ac:dyDescent="0.45">
      <c r="E1103" s="7"/>
      <c r="F1103" s="6"/>
    </row>
    <row r="1104" spans="5:6" s="5" customFormat="1" ht="65.25" customHeight="1" x14ac:dyDescent="0.45">
      <c r="E1104" s="7"/>
      <c r="F1104" s="6"/>
    </row>
    <row r="1105" spans="1:24" s="5" customFormat="1" ht="65.25" customHeight="1" x14ac:dyDescent="0.45">
      <c r="E1105" s="7"/>
      <c r="F1105" s="6"/>
    </row>
    <row r="1106" spans="1:24" s="5" customFormat="1" ht="65.25" customHeight="1" x14ac:dyDescent="0.45">
      <c r="E1106" s="7"/>
      <c r="F1106" s="6"/>
    </row>
    <row r="1107" spans="1:24" s="5" customFormat="1" ht="65.25" customHeight="1" x14ac:dyDescent="0.45">
      <c r="E1107" s="7"/>
      <c r="F1107" s="6"/>
    </row>
    <row r="1108" spans="1:24" s="5" customFormat="1" ht="65.25" customHeight="1" x14ac:dyDescent="0.45">
      <c r="E1108" s="7"/>
      <c r="F1108" s="6"/>
    </row>
    <row r="1109" spans="1:24" s="5" customFormat="1" ht="65.25" customHeight="1" x14ac:dyDescent="0.45">
      <c r="E1109" s="7"/>
      <c r="F1109" s="6"/>
    </row>
    <row r="1110" spans="1:24" s="5" customFormat="1" ht="65.25" customHeight="1" x14ac:dyDescent="0.45">
      <c r="E1110" s="7"/>
      <c r="F1110" s="6"/>
    </row>
    <row r="1111" spans="1:24" s="5" customFormat="1" ht="65.25" customHeight="1" x14ac:dyDescent="0.45">
      <c r="E1111" s="7"/>
      <c r="F1111" s="6"/>
    </row>
    <row r="1112" spans="1:24" s="5" customFormat="1" ht="65.25" customHeight="1" x14ac:dyDescent="0.45">
      <c r="E1112" s="7"/>
      <c r="F1112" s="6"/>
    </row>
    <row r="1113" spans="1:24" s="5" customFormat="1" ht="65.25" customHeight="1" x14ac:dyDescent="0.45">
      <c r="E1113" s="7"/>
      <c r="F1113" s="6"/>
    </row>
    <row r="1114" spans="1:24" s="5" customFormat="1" ht="65.25" customHeight="1" x14ac:dyDescent="0.45">
      <c r="E1114" s="7"/>
      <c r="F1114" s="6"/>
    </row>
    <row r="1115" spans="1:24" s="5" customFormat="1" ht="65.25" customHeight="1" x14ac:dyDescent="0.45">
      <c r="E1115" s="7"/>
      <c r="F1115" s="6"/>
    </row>
    <row r="1116" spans="1:24" s="5" customFormat="1" ht="65.25" customHeight="1" x14ac:dyDescent="0.45">
      <c r="A1116" s="2"/>
      <c r="B1116" s="2"/>
      <c r="C1116" s="2"/>
      <c r="D1116" s="2"/>
      <c r="E1116" s="4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4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4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4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4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4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4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4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4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4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4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4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4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4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4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4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4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4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4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4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4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4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4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4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4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4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4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4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4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4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4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4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4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4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4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4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4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4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4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4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4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4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4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4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4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4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4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4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4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4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4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4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4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4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4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4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4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4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4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4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4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4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4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4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4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4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4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4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4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4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4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4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4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4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4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4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4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4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4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4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4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4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4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4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4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4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4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4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4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4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4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4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4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4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4"/>
      <c r="F1210" s="3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4"/>
      <c r="F1211" s="3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4"/>
      <c r="F1212" s="3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4"/>
      <c r="F1213" s="3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31 DE DICIEMBRE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2"/>
  <sheetViews>
    <sheetView view="pageLayout" zoomScale="40" zoomScaleNormal="25" zoomScaleSheetLayoutView="55" zoomScalePageLayoutView="40" workbookViewId="0">
      <selection activeCell="G5" sqref="G5:G6"/>
    </sheetView>
  </sheetViews>
  <sheetFormatPr baseColWidth="10" defaultRowHeight="65.25" customHeight="1" x14ac:dyDescent="0.45"/>
  <cols>
    <col min="1" max="1" width="75" style="403" customWidth="1"/>
    <col min="2" max="2" width="16.109375" style="403" hidden="1" customWidth="1"/>
    <col min="3" max="4" width="14.33203125" style="403" customWidth="1"/>
    <col min="5" max="5" width="20.6640625" style="403" customWidth="1"/>
    <col min="6" max="6" width="18.6640625" style="403" customWidth="1"/>
    <col min="7" max="7" width="28.109375" style="403" customWidth="1"/>
    <col min="8" max="8" width="11.44140625" style="403" hidden="1" customWidth="1"/>
    <col min="9" max="9" width="24" style="403" customWidth="1"/>
    <col min="10" max="10" width="22.109375" style="403" hidden="1" customWidth="1"/>
    <col min="11" max="11" width="17.88671875" style="403" hidden="1" customWidth="1"/>
    <col min="12" max="12" width="23.6640625" style="403" customWidth="1"/>
    <col min="13" max="13" width="26.5546875" style="403" customWidth="1"/>
    <col min="14" max="14" width="24.33203125" style="403" customWidth="1"/>
    <col min="15" max="15" width="20.33203125" style="403" customWidth="1"/>
    <col min="16" max="16" width="23.88671875" style="403" customWidth="1"/>
    <col min="17" max="17" width="18.109375" style="403" hidden="1" customWidth="1"/>
    <col min="18" max="18" width="17.6640625" style="403" customWidth="1"/>
    <col min="19" max="19" width="18.109375" style="403" hidden="1" customWidth="1"/>
    <col min="20" max="20" width="24.44140625" style="403" customWidth="1"/>
    <col min="21" max="21" width="26.6640625" style="403" customWidth="1"/>
    <col min="22" max="22" width="23.5546875" style="403" customWidth="1"/>
    <col min="23" max="23" width="27" style="403" customWidth="1"/>
    <col min="24" max="24" width="110.33203125" style="403" customWidth="1"/>
    <col min="25" max="25" width="55.109375" style="403" customWidth="1"/>
    <col min="26" max="256" width="11.5546875" style="403"/>
    <col min="257" max="257" width="75" style="403" customWidth="1"/>
    <col min="258" max="258" width="0" style="403" hidden="1" customWidth="1"/>
    <col min="259" max="260" width="14.33203125" style="403" customWidth="1"/>
    <col min="261" max="261" width="20.6640625" style="403" customWidth="1"/>
    <col min="262" max="262" width="18.6640625" style="403" customWidth="1"/>
    <col min="263" max="263" width="28.109375" style="403" customWidth="1"/>
    <col min="264" max="264" width="0" style="403" hidden="1" customWidth="1"/>
    <col min="265" max="265" width="24" style="403" customWidth="1"/>
    <col min="266" max="267" width="0" style="403" hidden="1" customWidth="1"/>
    <col min="268" max="268" width="23.6640625" style="403" customWidth="1"/>
    <col min="269" max="269" width="26.5546875" style="403" customWidth="1"/>
    <col min="270" max="270" width="24.33203125" style="403" customWidth="1"/>
    <col min="271" max="271" width="20.33203125" style="403" customWidth="1"/>
    <col min="272" max="272" width="23.88671875" style="403" customWidth="1"/>
    <col min="273" max="273" width="0" style="403" hidden="1" customWidth="1"/>
    <col min="274" max="274" width="17.6640625" style="403" customWidth="1"/>
    <col min="275" max="275" width="0" style="403" hidden="1" customWidth="1"/>
    <col min="276" max="276" width="24.44140625" style="403" customWidth="1"/>
    <col min="277" max="277" width="26.6640625" style="403" customWidth="1"/>
    <col min="278" max="278" width="23.5546875" style="403" customWidth="1"/>
    <col min="279" max="279" width="27" style="403" customWidth="1"/>
    <col min="280" max="280" width="110.33203125" style="403" customWidth="1"/>
    <col min="281" max="281" width="55.109375" style="403" customWidth="1"/>
    <col min="282" max="512" width="11.5546875" style="403"/>
    <col min="513" max="513" width="75" style="403" customWidth="1"/>
    <col min="514" max="514" width="0" style="403" hidden="1" customWidth="1"/>
    <col min="515" max="516" width="14.33203125" style="403" customWidth="1"/>
    <col min="517" max="517" width="20.6640625" style="403" customWidth="1"/>
    <col min="518" max="518" width="18.6640625" style="403" customWidth="1"/>
    <col min="519" max="519" width="28.109375" style="403" customWidth="1"/>
    <col min="520" max="520" width="0" style="403" hidden="1" customWidth="1"/>
    <col min="521" max="521" width="24" style="403" customWidth="1"/>
    <col min="522" max="523" width="0" style="403" hidden="1" customWidth="1"/>
    <col min="524" max="524" width="23.6640625" style="403" customWidth="1"/>
    <col min="525" max="525" width="26.5546875" style="403" customWidth="1"/>
    <col min="526" max="526" width="24.33203125" style="403" customWidth="1"/>
    <col min="527" max="527" width="20.33203125" style="403" customWidth="1"/>
    <col min="528" max="528" width="23.88671875" style="403" customWidth="1"/>
    <col min="529" max="529" width="0" style="403" hidden="1" customWidth="1"/>
    <col min="530" max="530" width="17.6640625" style="403" customWidth="1"/>
    <col min="531" max="531" width="0" style="403" hidden="1" customWidth="1"/>
    <col min="532" max="532" width="24.44140625" style="403" customWidth="1"/>
    <col min="533" max="533" width="26.6640625" style="403" customWidth="1"/>
    <col min="534" max="534" width="23.5546875" style="403" customWidth="1"/>
    <col min="535" max="535" width="27" style="403" customWidth="1"/>
    <col min="536" max="536" width="110.33203125" style="403" customWidth="1"/>
    <col min="537" max="537" width="55.109375" style="403" customWidth="1"/>
    <col min="538" max="768" width="11.5546875" style="403"/>
    <col min="769" max="769" width="75" style="403" customWidth="1"/>
    <col min="770" max="770" width="0" style="403" hidden="1" customWidth="1"/>
    <col min="771" max="772" width="14.33203125" style="403" customWidth="1"/>
    <col min="773" max="773" width="20.6640625" style="403" customWidth="1"/>
    <col min="774" max="774" width="18.6640625" style="403" customWidth="1"/>
    <col min="775" max="775" width="28.109375" style="403" customWidth="1"/>
    <col min="776" max="776" width="0" style="403" hidden="1" customWidth="1"/>
    <col min="777" max="777" width="24" style="403" customWidth="1"/>
    <col min="778" max="779" width="0" style="403" hidden="1" customWidth="1"/>
    <col min="780" max="780" width="23.6640625" style="403" customWidth="1"/>
    <col min="781" max="781" width="26.5546875" style="403" customWidth="1"/>
    <col min="782" max="782" width="24.33203125" style="403" customWidth="1"/>
    <col min="783" max="783" width="20.33203125" style="403" customWidth="1"/>
    <col min="784" max="784" width="23.88671875" style="403" customWidth="1"/>
    <col min="785" max="785" width="0" style="403" hidden="1" customWidth="1"/>
    <col min="786" max="786" width="17.6640625" style="403" customWidth="1"/>
    <col min="787" max="787" width="0" style="403" hidden="1" customWidth="1"/>
    <col min="788" max="788" width="24.44140625" style="403" customWidth="1"/>
    <col min="789" max="789" width="26.6640625" style="403" customWidth="1"/>
    <col min="790" max="790" width="23.5546875" style="403" customWidth="1"/>
    <col min="791" max="791" width="27" style="403" customWidth="1"/>
    <col min="792" max="792" width="110.33203125" style="403" customWidth="1"/>
    <col min="793" max="793" width="55.109375" style="403" customWidth="1"/>
    <col min="794" max="1024" width="11.5546875" style="403"/>
    <col min="1025" max="1025" width="75" style="403" customWidth="1"/>
    <col min="1026" max="1026" width="0" style="403" hidden="1" customWidth="1"/>
    <col min="1027" max="1028" width="14.33203125" style="403" customWidth="1"/>
    <col min="1029" max="1029" width="20.6640625" style="403" customWidth="1"/>
    <col min="1030" max="1030" width="18.6640625" style="403" customWidth="1"/>
    <col min="1031" max="1031" width="28.109375" style="403" customWidth="1"/>
    <col min="1032" max="1032" width="0" style="403" hidden="1" customWidth="1"/>
    <col min="1033" max="1033" width="24" style="403" customWidth="1"/>
    <col min="1034" max="1035" width="0" style="403" hidden="1" customWidth="1"/>
    <col min="1036" max="1036" width="23.6640625" style="403" customWidth="1"/>
    <col min="1037" max="1037" width="26.5546875" style="403" customWidth="1"/>
    <col min="1038" max="1038" width="24.33203125" style="403" customWidth="1"/>
    <col min="1039" max="1039" width="20.33203125" style="403" customWidth="1"/>
    <col min="1040" max="1040" width="23.88671875" style="403" customWidth="1"/>
    <col min="1041" max="1041" width="0" style="403" hidden="1" customWidth="1"/>
    <col min="1042" max="1042" width="17.6640625" style="403" customWidth="1"/>
    <col min="1043" max="1043" width="0" style="403" hidden="1" customWidth="1"/>
    <col min="1044" max="1044" width="24.44140625" style="403" customWidth="1"/>
    <col min="1045" max="1045" width="26.6640625" style="403" customWidth="1"/>
    <col min="1046" max="1046" width="23.5546875" style="403" customWidth="1"/>
    <col min="1047" max="1047" width="27" style="403" customWidth="1"/>
    <col min="1048" max="1048" width="110.33203125" style="403" customWidth="1"/>
    <col min="1049" max="1049" width="55.109375" style="403" customWidth="1"/>
    <col min="1050" max="1280" width="11.5546875" style="403"/>
    <col min="1281" max="1281" width="75" style="403" customWidth="1"/>
    <col min="1282" max="1282" width="0" style="403" hidden="1" customWidth="1"/>
    <col min="1283" max="1284" width="14.33203125" style="403" customWidth="1"/>
    <col min="1285" max="1285" width="20.6640625" style="403" customWidth="1"/>
    <col min="1286" max="1286" width="18.6640625" style="403" customWidth="1"/>
    <col min="1287" max="1287" width="28.109375" style="403" customWidth="1"/>
    <col min="1288" max="1288" width="0" style="403" hidden="1" customWidth="1"/>
    <col min="1289" max="1289" width="24" style="403" customWidth="1"/>
    <col min="1290" max="1291" width="0" style="403" hidden="1" customWidth="1"/>
    <col min="1292" max="1292" width="23.6640625" style="403" customWidth="1"/>
    <col min="1293" max="1293" width="26.5546875" style="403" customWidth="1"/>
    <col min="1294" max="1294" width="24.33203125" style="403" customWidth="1"/>
    <col min="1295" max="1295" width="20.33203125" style="403" customWidth="1"/>
    <col min="1296" max="1296" width="23.88671875" style="403" customWidth="1"/>
    <col min="1297" max="1297" width="0" style="403" hidden="1" customWidth="1"/>
    <col min="1298" max="1298" width="17.6640625" style="403" customWidth="1"/>
    <col min="1299" max="1299" width="0" style="403" hidden="1" customWidth="1"/>
    <col min="1300" max="1300" width="24.44140625" style="403" customWidth="1"/>
    <col min="1301" max="1301" width="26.6640625" style="403" customWidth="1"/>
    <col min="1302" max="1302" width="23.5546875" style="403" customWidth="1"/>
    <col min="1303" max="1303" width="27" style="403" customWidth="1"/>
    <col min="1304" max="1304" width="110.33203125" style="403" customWidth="1"/>
    <col min="1305" max="1305" width="55.109375" style="403" customWidth="1"/>
    <col min="1306" max="1536" width="11.5546875" style="403"/>
    <col min="1537" max="1537" width="75" style="403" customWidth="1"/>
    <col min="1538" max="1538" width="0" style="403" hidden="1" customWidth="1"/>
    <col min="1539" max="1540" width="14.33203125" style="403" customWidth="1"/>
    <col min="1541" max="1541" width="20.6640625" style="403" customWidth="1"/>
    <col min="1542" max="1542" width="18.6640625" style="403" customWidth="1"/>
    <col min="1543" max="1543" width="28.109375" style="403" customWidth="1"/>
    <col min="1544" max="1544" width="0" style="403" hidden="1" customWidth="1"/>
    <col min="1545" max="1545" width="24" style="403" customWidth="1"/>
    <col min="1546" max="1547" width="0" style="403" hidden="1" customWidth="1"/>
    <col min="1548" max="1548" width="23.6640625" style="403" customWidth="1"/>
    <col min="1549" max="1549" width="26.5546875" style="403" customWidth="1"/>
    <col min="1550" max="1550" width="24.33203125" style="403" customWidth="1"/>
    <col min="1551" max="1551" width="20.33203125" style="403" customWidth="1"/>
    <col min="1552" max="1552" width="23.88671875" style="403" customWidth="1"/>
    <col min="1553" max="1553" width="0" style="403" hidden="1" customWidth="1"/>
    <col min="1554" max="1554" width="17.6640625" style="403" customWidth="1"/>
    <col min="1555" max="1555" width="0" style="403" hidden="1" customWidth="1"/>
    <col min="1556" max="1556" width="24.44140625" style="403" customWidth="1"/>
    <col min="1557" max="1557" width="26.6640625" style="403" customWidth="1"/>
    <col min="1558" max="1558" width="23.5546875" style="403" customWidth="1"/>
    <col min="1559" max="1559" width="27" style="403" customWidth="1"/>
    <col min="1560" max="1560" width="110.33203125" style="403" customWidth="1"/>
    <col min="1561" max="1561" width="55.109375" style="403" customWidth="1"/>
    <col min="1562" max="1792" width="11.5546875" style="403"/>
    <col min="1793" max="1793" width="75" style="403" customWidth="1"/>
    <col min="1794" max="1794" width="0" style="403" hidden="1" customWidth="1"/>
    <col min="1795" max="1796" width="14.33203125" style="403" customWidth="1"/>
    <col min="1797" max="1797" width="20.6640625" style="403" customWidth="1"/>
    <col min="1798" max="1798" width="18.6640625" style="403" customWidth="1"/>
    <col min="1799" max="1799" width="28.109375" style="403" customWidth="1"/>
    <col min="1800" max="1800" width="0" style="403" hidden="1" customWidth="1"/>
    <col min="1801" max="1801" width="24" style="403" customWidth="1"/>
    <col min="1802" max="1803" width="0" style="403" hidden="1" customWidth="1"/>
    <col min="1804" max="1804" width="23.6640625" style="403" customWidth="1"/>
    <col min="1805" max="1805" width="26.5546875" style="403" customWidth="1"/>
    <col min="1806" max="1806" width="24.33203125" style="403" customWidth="1"/>
    <col min="1807" max="1807" width="20.33203125" style="403" customWidth="1"/>
    <col min="1808" max="1808" width="23.88671875" style="403" customWidth="1"/>
    <col min="1809" max="1809" width="0" style="403" hidden="1" customWidth="1"/>
    <col min="1810" max="1810" width="17.6640625" style="403" customWidth="1"/>
    <col min="1811" max="1811" width="0" style="403" hidden="1" customWidth="1"/>
    <col min="1812" max="1812" width="24.44140625" style="403" customWidth="1"/>
    <col min="1813" max="1813" width="26.6640625" style="403" customWidth="1"/>
    <col min="1814" max="1814" width="23.5546875" style="403" customWidth="1"/>
    <col min="1815" max="1815" width="27" style="403" customWidth="1"/>
    <col min="1816" max="1816" width="110.33203125" style="403" customWidth="1"/>
    <col min="1817" max="1817" width="55.109375" style="403" customWidth="1"/>
    <col min="1818" max="2048" width="11.5546875" style="403"/>
    <col min="2049" max="2049" width="75" style="403" customWidth="1"/>
    <col min="2050" max="2050" width="0" style="403" hidden="1" customWidth="1"/>
    <col min="2051" max="2052" width="14.33203125" style="403" customWidth="1"/>
    <col min="2053" max="2053" width="20.6640625" style="403" customWidth="1"/>
    <col min="2054" max="2054" width="18.6640625" style="403" customWidth="1"/>
    <col min="2055" max="2055" width="28.109375" style="403" customWidth="1"/>
    <col min="2056" max="2056" width="0" style="403" hidden="1" customWidth="1"/>
    <col min="2057" max="2057" width="24" style="403" customWidth="1"/>
    <col min="2058" max="2059" width="0" style="403" hidden="1" customWidth="1"/>
    <col min="2060" max="2060" width="23.6640625" style="403" customWidth="1"/>
    <col min="2061" max="2061" width="26.5546875" style="403" customWidth="1"/>
    <col min="2062" max="2062" width="24.33203125" style="403" customWidth="1"/>
    <col min="2063" max="2063" width="20.33203125" style="403" customWidth="1"/>
    <col min="2064" max="2064" width="23.88671875" style="403" customWidth="1"/>
    <col min="2065" max="2065" width="0" style="403" hidden="1" customWidth="1"/>
    <col min="2066" max="2066" width="17.6640625" style="403" customWidth="1"/>
    <col min="2067" max="2067" width="0" style="403" hidden="1" customWidth="1"/>
    <col min="2068" max="2068" width="24.44140625" style="403" customWidth="1"/>
    <col min="2069" max="2069" width="26.6640625" style="403" customWidth="1"/>
    <col min="2070" max="2070" width="23.5546875" style="403" customWidth="1"/>
    <col min="2071" max="2071" width="27" style="403" customWidth="1"/>
    <col min="2072" max="2072" width="110.33203125" style="403" customWidth="1"/>
    <col min="2073" max="2073" width="55.109375" style="403" customWidth="1"/>
    <col min="2074" max="2304" width="11.5546875" style="403"/>
    <col min="2305" max="2305" width="75" style="403" customWidth="1"/>
    <col min="2306" max="2306" width="0" style="403" hidden="1" customWidth="1"/>
    <col min="2307" max="2308" width="14.33203125" style="403" customWidth="1"/>
    <col min="2309" max="2309" width="20.6640625" style="403" customWidth="1"/>
    <col min="2310" max="2310" width="18.6640625" style="403" customWidth="1"/>
    <col min="2311" max="2311" width="28.109375" style="403" customWidth="1"/>
    <col min="2312" max="2312" width="0" style="403" hidden="1" customWidth="1"/>
    <col min="2313" max="2313" width="24" style="403" customWidth="1"/>
    <col min="2314" max="2315" width="0" style="403" hidden="1" customWidth="1"/>
    <col min="2316" max="2316" width="23.6640625" style="403" customWidth="1"/>
    <col min="2317" max="2317" width="26.5546875" style="403" customWidth="1"/>
    <col min="2318" max="2318" width="24.33203125" style="403" customWidth="1"/>
    <col min="2319" max="2319" width="20.33203125" style="403" customWidth="1"/>
    <col min="2320" max="2320" width="23.88671875" style="403" customWidth="1"/>
    <col min="2321" max="2321" width="0" style="403" hidden="1" customWidth="1"/>
    <col min="2322" max="2322" width="17.6640625" style="403" customWidth="1"/>
    <col min="2323" max="2323" width="0" style="403" hidden="1" customWidth="1"/>
    <col min="2324" max="2324" width="24.44140625" style="403" customWidth="1"/>
    <col min="2325" max="2325" width="26.6640625" style="403" customWidth="1"/>
    <col min="2326" max="2326" width="23.5546875" style="403" customWidth="1"/>
    <col min="2327" max="2327" width="27" style="403" customWidth="1"/>
    <col min="2328" max="2328" width="110.33203125" style="403" customWidth="1"/>
    <col min="2329" max="2329" width="55.109375" style="403" customWidth="1"/>
    <col min="2330" max="2560" width="11.5546875" style="403"/>
    <col min="2561" max="2561" width="75" style="403" customWidth="1"/>
    <col min="2562" max="2562" width="0" style="403" hidden="1" customWidth="1"/>
    <col min="2563" max="2564" width="14.33203125" style="403" customWidth="1"/>
    <col min="2565" max="2565" width="20.6640625" style="403" customWidth="1"/>
    <col min="2566" max="2566" width="18.6640625" style="403" customWidth="1"/>
    <col min="2567" max="2567" width="28.109375" style="403" customWidth="1"/>
    <col min="2568" max="2568" width="0" style="403" hidden="1" customWidth="1"/>
    <col min="2569" max="2569" width="24" style="403" customWidth="1"/>
    <col min="2570" max="2571" width="0" style="403" hidden="1" customWidth="1"/>
    <col min="2572" max="2572" width="23.6640625" style="403" customWidth="1"/>
    <col min="2573" max="2573" width="26.5546875" style="403" customWidth="1"/>
    <col min="2574" max="2574" width="24.33203125" style="403" customWidth="1"/>
    <col min="2575" max="2575" width="20.33203125" style="403" customWidth="1"/>
    <col min="2576" max="2576" width="23.88671875" style="403" customWidth="1"/>
    <col min="2577" max="2577" width="0" style="403" hidden="1" customWidth="1"/>
    <col min="2578" max="2578" width="17.6640625" style="403" customWidth="1"/>
    <col min="2579" max="2579" width="0" style="403" hidden="1" customWidth="1"/>
    <col min="2580" max="2580" width="24.44140625" style="403" customWidth="1"/>
    <col min="2581" max="2581" width="26.6640625" style="403" customWidth="1"/>
    <col min="2582" max="2582" width="23.5546875" style="403" customWidth="1"/>
    <col min="2583" max="2583" width="27" style="403" customWidth="1"/>
    <col min="2584" max="2584" width="110.33203125" style="403" customWidth="1"/>
    <col min="2585" max="2585" width="55.109375" style="403" customWidth="1"/>
    <col min="2586" max="2816" width="11.5546875" style="403"/>
    <col min="2817" max="2817" width="75" style="403" customWidth="1"/>
    <col min="2818" max="2818" width="0" style="403" hidden="1" customWidth="1"/>
    <col min="2819" max="2820" width="14.33203125" style="403" customWidth="1"/>
    <col min="2821" max="2821" width="20.6640625" style="403" customWidth="1"/>
    <col min="2822" max="2822" width="18.6640625" style="403" customWidth="1"/>
    <col min="2823" max="2823" width="28.109375" style="403" customWidth="1"/>
    <col min="2824" max="2824" width="0" style="403" hidden="1" customWidth="1"/>
    <col min="2825" max="2825" width="24" style="403" customWidth="1"/>
    <col min="2826" max="2827" width="0" style="403" hidden="1" customWidth="1"/>
    <col min="2828" max="2828" width="23.6640625" style="403" customWidth="1"/>
    <col min="2829" max="2829" width="26.5546875" style="403" customWidth="1"/>
    <col min="2830" max="2830" width="24.33203125" style="403" customWidth="1"/>
    <col min="2831" max="2831" width="20.33203125" style="403" customWidth="1"/>
    <col min="2832" max="2832" width="23.88671875" style="403" customWidth="1"/>
    <col min="2833" max="2833" width="0" style="403" hidden="1" customWidth="1"/>
    <col min="2834" max="2834" width="17.6640625" style="403" customWidth="1"/>
    <col min="2835" max="2835" width="0" style="403" hidden="1" customWidth="1"/>
    <col min="2836" max="2836" width="24.44140625" style="403" customWidth="1"/>
    <col min="2837" max="2837" width="26.6640625" style="403" customWidth="1"/>
    <col min="2838" max="2838" width="23.5546875" style="403" customWidth="1"/>
    <col min="2839" max="2839" width="27" style="403" customWidth="1"/>
    <col min="2840" max="2840" width="110.33203125" style="403" customWidth="1"/>
    <col min="2841" max="2841" width="55.109375" style="403" customWidth="1"/>
    <col min="2842" max="3072" width="11.5546875" style="403"/>
    <col min="3073" max="3073" width="75" style="403" customWidth="1"/>
    <col min="3074" max="3074" width="0" style="403" hidden="1" customWidth="1"/>
    <col min="3075" max="3076" width="14.33203125" style="403" customWidth="1"/>
    <col min="3077" max="3077" width="20.6640625" style="403" customWidth="1"/>
    <col min="3078" max="3078" width="18.6640625" style="403" customWidth="1"/>
    <col min="3079" max="3079" width="28.109375" style="403" customWidth="1"/>
    <col min="3080" max="3080" width="0" style="403" hidden="1" customWidth="1"/>
    <col min="3081" max="3081" width="24" style="403" customWidth="1"/>
    <col min="3082" max="3083" width="0" style="403" hidden="1" customWidth="1"/>
    <col min="3084" max="3084" width="23.6640625" style="403" customWidth="1"/>
    <col min="3085" max="3085" width="26.5546875" style="403" customWidth="1"/>
    <col min="3086" max="3086" width="24.33203125" style="403" customWidth="1"/>
    <col min="3087" max="3087" width="20.33203125" style="403" customWidth="1"/>
    <col min="3088" max="3088" width="23.88671875" style="403" customWidth="1"/>
    <col min="3089" max="3089" width="0" style="403" hidden="1" customWidth="1"/>
    <col min="3090" max="3090" width="17.6640625" style="403" customWidth="1"/>
    <col min="3091" max="3091" width="0" style="403" hidden="1" customWidth="1"/>
    <col min="3092" max="3092" width="24.44140625" style="403" customWidth="1"/>
    <col min="3093" max="3093" width="26.6640625" style="403" customWidth="1"/>
    <col min="3094" max="3094" width="23.5546875" style="403" customWidth="1"/>
    <col min="3095" max="3095" width="27" style="403" customWidth="1"/>
    <col min="3096" max="3096" width="110.33203125" style="403" customWidth="1"/>
    <col min="3097" max="3097" width="55.109375" style="403" customWidth="1"/>
    <col min="3098" max="3328" width="11.5546875" style="403"/>
    <col min="3329" max="3329" width="75" style="403" customWidth="1"/>
    <col min="3330" max="3330" width="0" style="403" hidden="1" customWidth="1"/>
    <col min="3331" max="3332" width="14.33203125" style="403" customWidth="1"/>
    <col min="3333" max="3333" width="20.6640625" style="403" customWidth="1"/>
    <col min="3334" max="3334" width="18.6640625" style="403" customWidth="1"/>
    <col min="3335" max="3335" width="28.109375" style="403" customWidth="1"/>
    <col min="3336" max="3336" width="0" style="403" hidden="1" customWidth="1"/>
    <col min="3337" max="3337" width="24" style="403" customWidth="1"/>
    <col min="3338" max="3339" width="0" style="403" hidden="1" customWidth="1"/>
    <col min="3340" max="3340" width="23.6640625" style="403" customWidth="1"/>
    <col min="3341" max="3341" width="26.5546875" style="403" customWidth="1"/>
    <col min="3342" max="3342" width="24.33203125" style="403" customWidth="1"/>
    <col min="3343" max="3343" width="20.33203125" style="403" customWidth="1"/>
    <col min="3344" max="3344" width="23.88671875" style="403" customWidth="1"/>
    <col min="3345" max="3345" width="0" style="403" hidden="1" customWidth="1"/>
    <col min="3346" max="3346" width="17.6640625" style="403" customWidth="1"/>
    <col min="3347" max="3347" width="0" style="403" hidden="1" customWidth="1"/>
    <col min="3348" max="3348" width="24.44140625" style="403" customWidth="1"/>
    <col min="3349" max="3349" width="26.6640625" style="403" customWidth="1"/>
    <col min="3350" max="3350" width="23.5546875" style="403" customWidth="1"/>
    <col min="3351" max="3351" width="27" style="403" customWidth="1"/>
    <col min="3352" max="3352" width="110.33203125" style="403" customWidth="1"/>
    <col min="3353" max="3353" width="55.109375" style="403" customWidth="1"/>
    <col min="3354" max="3584" width="11.5546875" style="403"/>
    <col min="3585" max="3585" width="75" style="403" customWidth="1"/>
    <col min="3586" max="3586" width="0" style="403" hidden="1" customWidth="1"/>
    <col min="3587" max="3588" width="14.33203125" style="403" customWidth="1"/>
    <col min="3589" max="3589" width="20.6640625" style="403" customWidth="1"/>
    <col min="3590" max="3590" width="18.6640625" style="403" customWidth="1"/>
    <col min="3591" max="3591" width="28.109375" style="403" customWidth="1"/>
    <col min="3592" max="3592" width="0" style="403" hidden="1" customWidth="1"/>
    <col min="3593" max="3593" width="24" style="403" customWidth="1"/>
    <col min="3594" max="3595" width="0" style="403" hidden="1" customWidth="1"/>
    <col min="3596" max="3596" width="23.6640625" style="403" customWidth="1"/>
    <col min="3597" max="3597" width="26.5546875" style="403" customWidth="1"/>
    <col min="3598" max="3598" width="24.33203125" style="403" customWidth="1"/>
    <col min="3599" max="3599" width="20.33203125" style="403" customWidth="1"/>
    <col min="3600" max="3600" width="23.88671875" style="403" customWidth="1"/>
    <col min="3601" max="3601" width="0" style="403" hidden="1" customWidth="1"/>
    <col min="3602" max="3602" width="17.6640625" style="403" customWidth="1"/>
    <col min="3603" max="3603" width="0" style="403" hidden="1" customWidth="1"/>
    <col min="3604" max="3604" width="24.44140625" style="403" customWidth="1"/>
    <col min="3605" max="3605" width="26.6640625" style="403" customWidth="1"/>
    <col min="3606" max="3606" width="23.5546875" style="403" customWidth="1"/>
    <col min="3607" max="3607" width="27" style="403" customWidth="1"/>
    <col min="3608" max="3608" width="110.33203125" style="403" customWidth="1"/>
    <col min="3609" max="3609" width="55.109375" style="403" customWidth="1"/>
    <col min="3610" max="3840" width="11.5546875" style="403"/>
    <col min="3841" max="3841" width="75" style="403" customWidth="1"/>
    <col min="3842" max="3842" width="0" style="403" hidden="1" customWidth="1"/>
    <col min="3843" max="3844" width="14.33203125" style="403" customWidth="1"/>
    <col min="3845" max="3845" width="20.6640625" style="403" customWidth="1"/>
    <col min="3846" max="3846" width="18.6640625" style="403" customWidth="1"/>
    <col min="3847" max="3847" width="28.109375" style="403" customWidth="1"/>
    <col min="3848" max="3848" width="0" style="403" hidden="1" customWidth="1"/>
    <col min="3849" max="3849" width="24" style="403" customWidth="1"/>
    <col min="3850" max="3851" width="0" style="403" hidden="1" customWidth="1"/>
    <col min="3852" max="3852" width="23.6640625" style="403" customWidth="1"/>
    <col min="3853" max="3853" width="26.5546875" style="403" customWidth="1"/>
    <col min="3854" max="3854" width="24.33203125" style="403" customWidth="1"/>
    <col min="3855" max="3855" width="20.33203125" style="403" customWidth="1"/>
    <col min="3856" max="3856" width="23.88671875" style="403" customWidth="1"/>
    <col min="3857" max="3857" width="0" style="403" hidden="1" customWidth="1"/>
    <col min="3858" max="3858" width="17.6640625" style="403" customWidth="1"/>
    <col min="3859" max="3859" width="0" style="403" hidden="1" customWidth="1"/>
    <col min="3860" max="3860" width="24.44140625" style="403" customWidth="1"/>
    <col min="3861" max="3861" width="26.6640625" style="403" customWidth="1"/>
    <col min="3862" max="3862" width="23.5546875" style="403" customWidth="1"/>
    <col min="3863" max="3863" width="27" style="403" customWidth="1"/>
    <col min="3864" max="3864" width="110.33203125" style="403" customWidth="1"/>
    <col min="3865" max="3865" width="55.109375" style="403" customWidth="1"/>
    <col min="3866" max="4096" width="11.5546875" style="403"/>
    <col min="4097" max="4097" width="75" style="403" customWidth="1"/>
    <col min="4098" max="4098" width="0" style="403" hidden="1" customWidth="1"/>
    <col min="4099" max="4100" width="14.33203125" style="403" customWidth="1"/>
    <col min="4101" max="4101" width="20.6640625" style="403" customWidth="1"/>
    <col min="4102" max="4102" width="18.6640625" style="403" customWidth="1"/>
    <col min="4103" max="4103" width="28.109375" style="403" customWidth="1"/>
    <col min="4104" max="4104" width="0" style="403" hidden="1" customWidth="1"/>
    <col min="4105" max="4105" width="24" style="403" customWidth="1"/>
    <col min="4106" max="4107" width="0" style="403" hidden="1" customWidth="1"/>
    <col min="4108" max="4108" width="23.6640625" style="403" customWidth="1"/>
    <col min="4109" max="4109" width="26.5546875" style="403" customWidth="1"/>
    <col min="4110" max="4110" width="24.33203125" style="403" customWidth="1"/>
    <col min="4111" max="4111" width="20.33203125" style="403" customWidth="1"/>
    <col min="4112" max="4112" width="23.88671875" style="403" customWidth="1"/>
    <col min="4113" max="4113" width="0" style="403" hidden="1" customWidth="1"/>
    <col min="4114" max="4114" width="17.6640625" style="403" customWidth="1"/>
    <col min="4115" max="4115" width="0" style="403" hidden="1" customWidth="1"/>
    <col min="4116" max="4116" width="24.44140625" style="403" customWidth="1"/>
    <col min="4117" max="4117" width="26.6640625" style="403" customWidth="1"/>
    <col min="4118" max="4118" width="23.5546875" style="403" customWidth="1"/>
    <col min="4119" max="4119" width="27" style="403" customWidth="1"/>
    <col min="4120" max="4120" width="110.33203125" style="403" customWidth="1"/>
    <col min="4121" max="4121" width="55.109375" style="403" customWidth="1"/>
    <col min="4122" max="4352" width="11.5546875" style="403"/>
    <col min="4353" max="4353" width="75" style="403" customWidth="1"/>
    <col min="4354" max="4354" width="0" style="403" hidden="1" customWidth="1"/>
    <col min="4355" max="4356" width="14.33203125" style="403" customWidth="1"/>
    <col min="4357" max="4357" width="20.6640625" style="403" customWidth="1"/>
    <col min="4358" max="4358" width="18.6640625" style="403" customWidth="1"/>
    <col min="4359" max="4359" width="28.109375" style="403" customWidth="1"/>
    <col min="4360" max="4360" width="0" style="403" hidden="1" customWidth="1"/>
    <col min="4361" max="4361" width="24" style="403" customWidth="1"/>
    <col min="4362" max="4363" width="0" style="403" hidden="1" customWidth="1"/>
    <col min="4364" max="4364" width="23.6640625" style="403" customWidth="1"/>
    <col min="4365" max="4365" width="26.5546875" style="403" customWidth="1"/>
    <col min="4366" max="4366" width="24.33203125" style="403" customWidth="1"/>
    <col min="4367" max="4367" width="20.33203125" style="403" customWidth="1"/>
    <col min="4368" max="4368" width="23.88671875" style="403" customWidth="1"/>
    <col min="4369" max="4369" width="0" style="403" hidden="1" customWidth="1"/>
    <col min="4370" max="4370" width="17.6640625" style="403" customWidth="1"/>
    <col min="4371" max="4371" width="0" style="403" hidden="1" customWidth="1"/>
    <col min="4372" max="4372" width="24.44140625" style="403" customWidth="1"/>
    <col min="4373" max="4373" width="26.6640625" style="403" customWidth="1"/>
    <col min="4374" max="4374" width="23.5546875" style="403" customWidth="1"/>
    <col min="4375" max="4375" width="27" style="403" customWidth="1"/>
    <col min="4376" max="4376" width="110.33203125" style="403" customWidth="1"/>
    <col min="4377" max="4377" width="55.109375" style="403" customWidth="1"/>
    <col min="4378" max="4608" width="11.5546875" style="403"/>
    <col min="4609" max="4609" width="75" style="403" customWidth="1"/>
    <col min="4610" max="4610" width="0" style="403" hidden="1" customWidth="1"/>
    <col min="4611" max="4612" width="14.33203125" style="403" customWidth="1"/>
    <col min="4613" max="4613" width="20.6640625" style="403" customWidth="1"/>
    <col min="4614" max="4614" width="18.6640625" style="403" customWidth="1"/>
    <col min="4615" max="4615" width="28.109375" style="403" customWidth="1"/>
    <col min="4616" max="4616" width="0" style="403" hidden="1" customWidth="1"/>
    <col min="4617" max="4617" width="24" style="403" customWidth="1"/>
    <col min="4618" max="4619" width="0" style="403" hidden="1" customWidth="1"/>
    <col min="4620" max="4620" width="23.6640625" style="403" customWidth="1"/>
    <col min="4621" max="4621" width="26.5546875" style="403" customWidth="1"/>
    <col min="4622" max="4622" width="24.33203125" style="403" customWidth="1"/>
    <col min="4623" max="4623" width="20.33203125" style="403" customWidth="1"/>
    <col min="4624" max="4624" width="23.88671875" style="403" customWidth="1"/>
    <col min="4625" max="4625" width="0" style="403" hidden="1" customWidth="1"/>
    <col min="4626" max="4626" width="17.6640625" style="403" customWidth="1"/>
    <col min="4627" max="4627" width="0" style="403" hidden="1" customWidth="1"/>
    <col min="4628" max="4628" width="24.44140625" style="403" customWidth="1"/>
    <col min="4629" max="4629" width="26.6640625" style="403" customWidth="1"/>
    <col min="4630" max="4630" width="23.5546875" style="403" customWidth="1"/>
    <col min="4631" max="4631" width="27" style="403" customWidth="1"/>
    <col min="4632" max="4632" width="110.33203125" style="403" customWidth="1"/>
    <col min="4633" max="4633" width="55.109375" style="403" customWidth="1"/>
    <col min="4634" max="4864" width="11.5546875" style="403"/>
    <col min="4865" max="4865" width="75" style="403" customWidth="1"/>
    <col min="4866" max="4866" width="0" style="403" hidden="1" customWidth="1"/>
    <col min="4867" max="4868" width="14.33203125" style="403" customWidth="1"/>
    <col min="4869" max="4869" width="20.6640625" style="403" customWidth="1"/>
    <col min="4870" max="4870" width="18.6640625" style="403" customWidth="1"/>
    <col min="4871" max="4871" width="28.109375" style="403" customWidth="1"/>
    <col min="4872" max="4872" width="0" style="403" hidden="1" customWidth="1"/>
    <col min="4873" max="4873" width="24" style="403" customWidth="1"/>
    <col min="4874" max="4875" width="0" style="403" hidden="1" customWidth="1"/>
    <col min="4876" max="4876" width="23.6640625" style="403" customWidth="1"/>
    <col min="4877" max="4877" width="26.5546875" style="403" customWidth="1"/>
    <col min="4878" max="4878" width="24.33203125" style="403" customWidth="1"/>
    <col min="4879" max="4879" width="20.33203125" style="403" customWidth="1"/>
    <col min="4880" max="4880" width="23.88671875" style="403" customWidth="1"/>
    <col min="4881" max="4881" width="0" style="403" hidden="1" customWidth="1"/>
    <col min="4882" max="4882" width="17.6640625" style="403" customWidth="1"/>
    <col min="4883" max="4883" width="0" style="403" hidden="1" customWidth="1"/>
    <col min="4884" max="4884" width="24.44140625" style="403" customWidth="1"/>
    <col min="4885" max="4885" width="26.6640625" style="403" customWidth="1"/>
    <col min="4886" max="4886" width="23.5546875" style="403" customWidth="1"/>
    <col min="4887" max="4887" width="27" style="403" customWidth="1"/>
    <col min="4888" max="4888" width="110.33203125" style="403" customWidth="1"/>
    <col min="4889" max="4889" width="55.109375" style="403" customWidth="1"/>
    <col min="4890" max="5120" width="11.5546875" style="403"/>
    <col min="5121" max="5121" width="75" style="403" customWidth="1"/>
    <col min="5122" max="5122" width="0" style="403" hidden="1" customWidth="1"/>
    <col min="5123" max="5124" width="14.33203125" style="403" customWidth="1"/>
    <col min="5125" max="5125" width="20.6640625" style="403" customWidth="1"/>
    <col min="5126" max="5126" width="18.6640625" style="403" customWidth="1"/>
    <col min="5127" max="5127" width="28.109375" style="403" customWidth="1"/>
    <col min="5128" max="5128" width="0" style="403" hidden="1" customWidth="1"/>
    <col min="5129" max="5129" width="24" style="403" customWidth="1"/>
    <col min="5130" max="5131" width="0" style="403" hidden="1" customWidth="1"/>
    <col min="5132" max="5132" width="23.6640625" style="403" customWidth="1"/>
    <col min="5133" max="5133" width="26.5546875" style="403" customWidth="1"/>
    <col min="5134" max="5134" width="24.33203125" style="403" customWidth="1"/>
    <col min="5135" max="5135" width="20.33203125" style="403" customWidth="1"/>
    <col min="5136" max="5136" width="23.88671875" style="403" customWidth="1"/>
    <col min="5137" max="5137" width="0" style="403" hidden="1" customWidth="1"/>
    <col min="5138" max="5138" width="17.6640625" style="403" customWidth="1"/>
    <col min="5139" max="5139" width="0" style="403" hidden="1" customWidth="1"/>
    <col min="5140" max="5140" width="24.44140625" style="403" customWidth="1"/>
    <col min="5141" max="5141" width="26.6640625" style="403" customWidth="1"/>
    <col min="5142" max="5142" width="23.5546875" style="403" customWidth="1"/>
    <col min="5143" max="5143" width="27" style="403" customWidth="1"/>
    <col min="5144" max="5144" width="110.33203125" style="403" customWidth="1"/>
    <col min="5145" max="5145" width="55.109375" style="403" customWidth="1"/>
    <col min="5146" max="5376" width="11.5546875" style="403"/>
    <col min="5377" max="5377" width="75" style="403" customWidth="1"/>
    <col min="5378" max="5378" width="0" style="403" hidden="1" customWidth="1"/>
    <col min="5379" max="5380" width="14.33203125" style="403" customWidth="1"/>
    <col min="5381" max="5381" width="20.6640625" style="403" customWidth="1"/>
    <col min="5382" max="5382" width="18.6640625" style="403" customWidth="1"/>
    <col min="5383" max="5383" width="28.109375" style="403" customWidth="1"/>
    <col min="5384" max="5384" width="0" style="403" hidden="1" customWidth="1"/>
    <col min="5385" max="5385" width="24" style="403" customWidth="1"/>
    <col min="5386" max="5387" width="0" style="403" hidden="1" customWidth="1"/>
    <col min="5388" max="5388" width="23.6640625" style="403" customWidth="1"/>
    <col min="5389" max="5389" width="26.5546875" style="403" customWidth="1"/>
    <col min="5390" max="5390" width="24.33203125" style="403" customWidth="1"/>
    <col min="5391" max="5391" width="20.33203125" style="403" customWidth="1"/>
    <col min="5392" max="5392" width="23.88671875" style="403" customWidth="1"/>
    <col min="5393" max="5393" width="0" style="403" hidden="1" customWidth="1"/>
    <col min="5394" max="5394" width="17.6640625" style="403" customWidth="1"/>
    <col min="5395" max="5395" width="0" style="403" hidden="1" customWidth="1"/>
    <col min="5396" max="5396" width="24.44140625" style="403" customWidth="1"/>
    <col min="5397" max="5397" width="26.6640625" style="403" customWidth="1"/>
    <col min="5398" max="5398" width="23.5546875" style="403" customWidth="1"/>
    <col min="5399" max="5399" width="27" style="403" customWidth="1"/>
    <col min="5400" max="5400" width="110.33203125" style="403" customWidth="1"/>
    <col min="5401" max="5401" width="55.109375" style="403" customWidth="1"/>
    <col min="5402" max="5632" width="11.5546875" style="403"/>
    <col min="5633" max="5633" width="75" style="403" customWidth="1"/>
    <col min="5634" max="5634" width="0" style="403" hidden="1" customWidth="1"/>
    <col min="5635" max="5636" width="14.33203125" style="403" customWidth="1"/>
    <col min="5637" max="5637" width="20.6640625" style="403" customWidth="1"/>
    <col min="5638" max="5638" width="18.6640625" style="403" customWidth="1"/>
    <col min="5639" max="5639" width="28.109375" style="403" customWidth="1"/>
    <col min="5640" max="5640" width="0" style="403" hidden="1" customWidth="1"/>
    <col min="5641" max="5641" width="24" style="403" customWidth="1"/>
    <col min="5642" max="5643" width="0" style="403" hidden="1" customWidth="1"/>
    <col min="5644" max="5644" width="23.6640625" style="403" customWidth="1"/>
    <col min="5645" max="5645" width="26.5546875" style="403" customWidth="1"/>
    <col min="5646" max="5646" width="24.33203125" style="403" customWidth="1"/>
    <col min="5647" max="5647" width="20.33203125" style="403" customWidth="1"/>
    <col min="5648" max="5648" width="23.88671875" style="403" customWidth="1"/>
    <col min="5649" max="5649" width="0" style="403" hidden="1" customWidth="1"/>
    <col min="5650" max="5650" width="17.6640625" style="403" customWidth="1"/>
    <col min="5651" max="5651" width="0" style="403" hidden="1" customWidth="1"/>
    <col min="5652" max="5652" width="24.44140625" style="403" customWidth="1"/>
    <col min="5653" max="5653" width="26.6640625" style="403" customWidth="1"/>
    <col min="5654" max="5654" width="23.5546875" style="403" customWidth="1"/>
    <col min="5655" max="5655" width="27" style="403" customWidth="1"/>
    <col min="5656" max="5656" width="110.33203125" style="403" customWidth="1"/>
    <col min="5657" max="5657" width="55.109375" style="403" customWidth="1"/>
    <col min="5658" max="5888" width="11.5546875" style="403"/>
    <col min="5889" max="5889" width="75" style="403" customWidth="1"/>
    <col min="5890" max="5890" width="0" style="403" hidden="1" customWidth="1"/>
    <col min="5891" max="5892" width="14.33203125" style="403" customWidth="1"/>
    <col min="5893" max="5893" width="20.6640625" style="403" customWidth="1"/>
    <col min="5894" max="5894" width="18.6640625" style="403" customWidth="1"/>
    <col min="5895" max="5895" width="28.109375" style="403" customWidth="1"/>
    <col min="5896" max="5896" width="0" style="403" hidden="1" customWidth="1"/>
    <col min="5897" max="5897" width="24" style="403" customWidth="1"/>
    <col min="5898" max="5899" width="0" style="403" hidden="1" customWidth="1"/>
    <col min="5900" max="5900" width="23.6640625" style="403" customWidth="1"/>
    <col min="5901" max="5901" width="26.5546875" style="403" customWidth="1"/>
    <col min="5902" max="5902" width="24.33203125" style="403" customWidth="1"/>
    <col min="5903" max="5903" width="20.33203125" style="403" customWidth="1"/>
    <col min="5904" max="5904" width="23.88671875" style="403" customWidth="1"/>
    <col min="5905" max="5905" width="0" style="403" hidden="1" customWidth="1"/>
    <col min="5906" max="5906" width="17.6640625" style="403" customWidth="1"/>
    <col min="5907" max="5907" width="0" style="403" hidden="1" customWidth="1"/>
    <col min="5908" max="5908" width="24.44140625" style="403" customWidth="1"/>
    <col min="5909" max="5909" width="26.6640625" style="403" customWidth="1"/>
    <col min="5910" max="5910" width="23.5546875" style="403" customWidth="1"/>
    <col min="5911" max="5911" width="27" style="403" customWidth="1"/>
    <col min="5912" max="5912" width="110.33203125" style="403" customWidth="1"/>
    <col min="5913" max="5913" width="55.109375" style="403" customWidth="1"/>
    <col min="5914" max="6144" width="11.5546875" style="403"/>
    <col min="6145" max="6145" width="75" style="403" customWidth="1"/>
    <col min="6146" max="6146" width="0" style="403" hidden="1" customWidth="1"/>
    <col min="6147" max="6148" width="14.33203125" style="403" customWidth="1"/>
    <col min="6149" max="6149" width="20.6640625" style="403" customWidth="1"/>
    <col min="6150" max="6150" width="18.6640625" style="403" customWidth="1"/>
    <col min="6151" max="6151" width="28.109375" style="403" customWidth="1"/>
    <col min="6152" max="6152" width="0" style="403" hidden="1" customWidth="1"/>
    <col min="6153" max="6153" width="24" style="403" customWidth="1"/>
    <col min="6154" max="6155" width="0" style="403" hidden="1" customWidth="1"/>
    <col min="6156" max="6156" width="23.6640625" style="403" customWidth="1"/>
    <col min="6157" max="6157" width="26.5546875" style="403" customWidth="1"/>
    <col min="6158" max="6158" width="24.33203125" style="403" customWidth="1"/>
    <col min="6159" max="6159" width="20.33203125" style="403" customWidth="1"/>
    <col min="6160" max="6160" width="23.88671875" style="403" customWidth="1"/>
    <col min="6161" max="6161" width="0" style="403" hidden="1" customWidth="1"/>
    <col min="6162" max="6162" width="17.6640625" style="403" customWidth="1"/>
    <col min="6163" max="6163" width="0" style="403" hidden="1" customWidth="1"/>
    <col min="6164" max="6164" width="24.44140625" style="403" customWidth="1"/>
    <col min="6165" max="6165" width="26.6640625" style="403" customWidth="1"/>
    <col min="6166" max="6166" width="23.5546875" style="403" customWidth="1"/>
    <col min="6167" max="6167" width="27" style="403" customWidth="1"/>
    <col min="6168" max="6168" width="110.33203125" style="403" customWidth="1"/>
    <col min="6169" max="6169" width="55.109375" style="403" customWidth="1"/>
    <col min="6170" max="6400" width="11.5546875" style="403"/>
    <col min="6401" max="6401" width="75" style="403" customWidth="1"/>
    <col min="6402" max="6402" width="0" style="403" hidden="1" customWidth="1"/>
    <col min="6403" max="6404" width="14.33203125" style="403" customWidth="1"/>
    <col min="6405" max="6405" width="20.6640625" style="403" customWidth="1"/>
    <col min="6406" max="6406" width="18.6640625" style="403" customWidth="1"/>
    <col min="6407" max="6407" width="28.109375" style="403" customWidth="1"/>
    <col min="6408" max="6408" width="0" style="403" hidden="1" customWidth="1"/>
    <col min="6409" max="6409" width="24" style="403" customWidth="1"/>
    <col min="6410" max="6411" width="0" style="403" hidden="1" customWidth="1"/>
    <col min="6412" max="6412" width="23.6640625" style="403" customWidth="1"/>
    <col min="6413" max="6413" width="26.5546875" style="403" customWidth="1"/>
    <col min="6414" max="6414" width="24.33203125" style="403" customWidth="1"/>
    <col min="6415" max="6415" width="20.33203125" style="403" customWidth="1"/>
    <col min="6416" max="6416" width="23.88671875" style="403" customWidth="1"/>
    <col min="6417" max="6417" width="0" style="403" hidden="1" customWidth="1"/>
    <col min="6418" max="6418" width="17.6640625" style="403" customWidth="1"/>
    <col min="6419" max="6419" width="0" style="403" hidden="1" customWidth="1"/>
    <col min="6420" max="6420" width="24.44140625" style="403" customWidth="1"/>
    <col min="6421" max="6421" width="26.6640625" style="403" customWidth="1"/>
    <col min="6422" max="6422" width="23.5546875" style="403" customWidth="1"/>
    <col min="6423" max="6423" width="27" style="403" customWidth="1"/>
    <col min="6424" max="6424" width="110.33203125" style="403" customWidth="1"/>
    <col min="6425" max="6425" width="55.109375" style="403" customWidth="1"/>
    <col min="6426" max="6656" width="11.5546875" style="403"/>
    <col min="6657" max="6657" width="75" style="403" customWidth="1"/>
    <col min="6658" max="6658" width="0" style="403" hidden="1" customWidth="1"/>
    <col min="6659" max="6660" width="14.33203125" style="403" customWidth="1"/>
    <col min="6661" max="6661" width="20.6640625" style="403" customWidth="1"/>
    <col min="6662" max="6662" width="18.6640625" style="403" customWidth="1"/>
    <col min="6663" max="6663" width="28.109375" style="403" customWidth="1"/>
    <col min="6664" max="6664" width="0" style="403" hidden="1" customWidth="1"/>
    <col min="6665" max="6665" width="24" style="403" customWidth="1"/>
    <col min="6666" max="6667" width="0" style="403" hidden="1" customWidth="1"/>
    <col min="6668" max="6668" width="23.6640625" style="403" customWidth="1"/>
    <col min="6669" max="6669" width="26.5546875" style="403" customWidth="1"/>
    <col min="6670" max="6670" width="24.33203125" style="403" customWidth="1"/>
    <col min="6671" max="6671" width="20.33203125" style="403" customWidth="1"/>
    <col min="6672" max="6672" width="23.88671875" style="403" customWidth="1"/>
    <col min="6673" max="6673" width="0" style="403" hidden="1" customWidth="1"/>
    <col min="6674" max="6674" width="17.6640625" style="403" customWidth="1"/>
    <col min="6675" max="6675" width="0" style="403" hidden="1" customWidth="1"/>
    <col min="6676" max="6676" width="24.44140625" style="403" customWidth="1"/>
    <col min="6677" max="6677" width="26.6640625" style="403" customWidth="1"/>
    <col min="6678" max="6678" width="23.5546875" style="403" customWidth="1"/>
    <col min="6679" max="6679" width="27" style="403" customWidth="1"/>
    <col min="6680" max="6680" width="110.33203125" style="403" customWidth="1"/>
    <col min="6681" max="6681" width="55.109375" style="403" customWidth="1"/>
    <col min="6682" max="6912" width="11.5546875" style="403"/>
    <col min="6913" max="6913" width="75" style="403" customWidth="1"/>
    <col min="6914" max="6914" width="0" style="403" hidden="1" customWidth="1"/>
    <col min="6915" max="6916" width="14.33203125" style="403" customWidth="1"/>
    <col min="6917" max="6917" width="20.6640625" style="403" customWidth="1"/>
    <col min="6918" max="6918" width="18.6640625" style="403" customWidth="1"/>
    <col min="6919" max="6919" width="28.109375" style="403" customWidth="1"/>
    <col min="6920" max="6920" width="0" style="403" hidden="1" customWidth="1"/>
    <col min="6921" max="6921" width="24" style="403" customWidth="1"/>
    <col min="6922" max="6923" width="0" style="403" hidden="1" customWidth="1"/>
    <col min="6924" max="6924" width="23.6640625" style="403" customWidth="1"/>
    <col min="6925" max="6925" width="26.5546875" style="403" customWidth="1"/>
    <col min="6926" max="6926" width="24.33203125" style="403" customWidth="1"/>
    <col min="6927" max="6927" width="20.33203125" style="403" customWidth="1"/>
    <col min="6928" max="6928" width="23.88671875" style="403" customWidth="1"/>
    <col min="6929" max="6929" width="0" style="403" hidden="1" customWidth="1"/>
    <col min="6930" max="6930" width="17.6640625" style="403" customWidth="1"/>
    <col min="6931" max="6931" width="0" style="403" hidden="1" customWidth="1"/>
    <col min="6932" max="6932" width="24.44140625" style="403" customWidth="1"/>
    <col min="6933" max="6933" width="26.6640625" style="403" customWidth="1"/>
    <col min="6934" max="6934" width="23.5546875" style="403" customWidth="1"/>
    <col min="6935" max="6935" width="27" style="403" customWidth="1"/>
    <col min="6936" max="6936" width="110.33203125" style="403" customWidth="1"/>
    <col min="6937" max="6937" width="55.109375" style="403" customWidth="1"/>
    <col min="6938" max="7168" width="11.5546875" style="403"/>
    <col min="7169" max="7169" width="75" style="403" customWidth="1"/>
    <col min="7170" max="7170" width="0" style="403" hidden="1" customWidth="1"/>
    <col min="7171" max="7172" width="14.33203125" style="403" customWidth="1"/>
    <col min="7173" max="7173" width="20.6640625" style="403" customWidth="1"/>
    <col min="7174" max="7174" width="18.6640625" style="403" customWidth="1"/>
    <col min="7175" max="7175" width="28.109375" style="403" customWidth="1"/>
    <col min="7176" max="7176" width="0" style="403" hidden="1" customWidth="1"/>
    <col min="7177" max="7177" width="24" style="403" customWidth="1"/>
    <col min="7178" max="7179" width="0" style="403" hidden="1" customWidth="1"/>
    <col min="7180" max="7180" width="23.6640625" style="403" customWidth="1"/>
    <col min="7181" max="7181" width="26.5546875" style="403" customWidth="1"/>
    <col min="7182" max="7182" width="24.33203125" style="403" customWidth="1"/>
    <col min="7183" max="7183" width="20.33203125" style="403" customWidth="1"/>
    <col min="7184" max="7184" width="23.88671875" style="403" customWidth="1"/>
    <col min="7185" max="7185" width="0" style="403" hidden="1" customWidth="1"/>
    <col min="7186" max="7186" width="17.6640625" style="403" customWidth="1"/>
    <col min="7187" max="7187" width="0" style="403" hidden="1" customWidth="1"/>
    <col min="7188" max="7188" width="24.44140625" style="403" customWidth="1"/>
    <col min="7189" max="7189" width="26.6640625" style="403" customWidth="1"/>
    <col min="7190" max="7190" width="23.5546875" style="403" customWidth="1"/>
    <col min="7191" max="7191" width="27" style="403" customWidth="1"/>
    <col min="7192" max="7192" width="110.33203125" style="403" customWidth="1"/>
    <col min="7193" max="7193" width="55.109375" style="403" customWidth="1"/>
    <col min="7194" max="7424" width="11.5546875" style="403"/>
    <col min="7425" max="7425" width="75" style="403" customWidth="1"/>
    <col min="7426" max="7426" width="0" style="403" hidden="1" customWidth="1"/>
    <col min="7427" max="7428" width="14.33203125" style="403" customWidth="1"/>
    <col min="7429" max="7429" width="20.6640625" style="403" customWidth="1"/>
    <col min="7430" max="7430" width="18.6640625" style="403" customWidth="1"/>
    <col min="7431" max="7431" width="28.109375" style="403" customWidth="1"/>
    <col min="7432" max="7432" width="0" style="403" hidden="1" customWidth="1"/>
    <col min="7433" max="7433" width="24" style="403" customWidth="1"/>
    <col min="7434" max="7435" width="0" style="403" hidden="1" customWidth="1"/>
    <col min="7436" max="7436" width="23.6640625" style="403" customWidth="1"/>
    <col min="7437" max="7437" width="26.5546875" style="403" customWidth="1"/>
    <col min="7438" max="7438" width="24.33203125" style="403" customWidth="1"/>
    <col min="7439" max="7439" width="20.33203125" style="403" customWidth="1"/>
    <col min="7440" max="7440" width="23.88671875" style="403" customWidth="1"/>
    <col min="7441" max="7441" width="0" style="403" hidden="1" customWidth="1"/>
    <col min="7442" max="7442" width="17.6640625" style="403" customWidth="1"/>
    <col min="7443" max="7443" width="0" style="403" hidden="1" customWidth="1"/>
    <col min="7444" max="7444" width="24.44140625" style="403" customWidth="1"/>
    <col min="7445" max="7445" width="26.6640625" style="403" customWidth="1"/>
    <col min="7446" max="7446" width="23.5546875" style="403" customWidth="1"/>
    <col min="7447" max="7447" width="27" style="403" customWidth="1"/>
    <col min="7448" max="7448" width="110.33203125" style="403" customWidth="1"/>
    <col min="7449" max="7449" width="55.109375" style="403" customWidth="1"/>
    <col min="7450" max="7680" width="11.5546875" style="403"/>
    <col min="7681" max="7681" width="75" style="403" customWidth="1"/>
    <col min="7682" max="7682" width="0" style="403" hidden="1" customWidth="1"/>
    <col min="7683" max="7684" width="14.33203125" style="403" customWidth="1"/>
    <col min="7685" max="7685" width="20.6640625" style="403" customWidth="1"/>
    <col min="7686" max="7686" width="18.6640625" style="403" customWidth="1"/>
    <col min="7687" max="7687" width="28.109375" style="403" customWidth="1"/>
    <col min="7688" max="7688" width="0" style="403" hidden="1" customWidth="1"/>
    <col min="7689" max="7689" width="24" style="403" customWidth="1"/>
    <col min="7690" max="7691" width="0" style="403" hidden="1" customWidth="1"/>
    <col min="7692" max="7692" width="23.6640625" style="403" customWidth="1"/>
    <col min="7693" max="7693" width="26.5546875" style="403" customWidth="1"/>
    <col min="7694" max="7694" width="24.33203125" style="403" customWidth="1"/>
    <col min="7695" max="7695" width="20.33203125" style="403" customWidth="1"/>
    <col min="7696" max="7696" width="23.88671875" style="403" customWidth="1"/>
    <col min="7697" max="7697" width="0" style="403" hidden="1" customWidth="1"/>
    <col min="7698" max="7698" width="17.6640625" style="403" customWidth="1"/>
    <col min="7699" max="7699" width="0" style="403" hidden="1" customWidth="1"/>
    <col min="7700" max="7700" width="24.44140625" style="403" customWidth="1"/>
    <col min="7701" max="7701" width="26.6640625" style="403" customWidth="1"/>
    <col min="7702" max="7702" width="23.5546875" style="403" customWidth="1"/>
    <col min="7703" max="7703" width="27" style="403" customWidth="1"/>
    <col min="7704" max="7704" width="110.33203125" style="403" customWidth="1"/>
    <col min="7705" max="7705" width="55.109375" style="403" customWidth="1"/>
    <col min="7706" max="7936" width="11.5546875" style="403"/>
    <col min="7937" max="7937" width="75" style="403" customWidth="1"/>
    <col min="7938" max="7938" width="0" style="403" hidden="1" customWidth="1"/>
    <col min="7939" max="7940" width="14.33203125" style="403" customWidth="1"/>
    <col min="7941" max="7941" width="20.6640625" style="403" customWidth="1"/>
    <col min="7942" max="7942" width="18.6640625" style="403" customWidth="1"/>
    <col min="7943" max="7943" width="28.109375" style="403" customWidth="1"/>
    <col min="7944" max="7944" width="0" style="403" hidden="1" customWidth="1"/>
    <col min="7945" max="7945" width="24" style="403" customWidth="1"/>
    <col min="7946" max="7947" width="0" style="403" hidden="1" customWidth="1"/>
    <col min="7948" max="7948" width="23.6640625" style="403" customWidth="1"/>
    <col min="7949" max="7949" width="26.5546875" style="403" customWidth="1"/>
    <col min="7950" max="7950" width="24.33203125" style="403" customWidth="1"/>
    <col min="7951" max="7951" width="20.33203125" style="403" customWidth="1"/>
    <col min="7952" max="7952" width="23.88671875" style="403" customWidth="1"/>
    <col min="7953" max="7953" width="0" style="403" hidden="1" customWidth="1"/>
    <col min="7954" max="7954" width="17.6640625" style="403" customWidth="1"/>
    <col min="7955" max="7955" width="0" style="403" hidden="1" customWidth="1"/>
    <col min="7956" max="7956" width="24.44140625" style="403" customWidth="1"/>
    <col min="7957" max="7957" width="26.6640625" style="403" customWidth="1"/>
    <col min="7958" max="7958" width="23.5546875" style="403" customWidth="1"/>
    <col min="7959" max="7959" width="27" style="403" customWidth="1"/>
    <col min="7960" max="7960" width="110.33203125" style="403" customWidth="1"/>
    <col min="7961" max="7961" width="55.109375" style="403" customWidth="1"/>
    <col min="7962" max="8192" width="11.5546875" style="403"/>
    <col min="8193" max="8193" width="75" style="403" customWidth="1"/>
    <col min="8194" max="8194" width="0" style="403" hidden="1" customWidth="1"/>
    <col min="8195" max="8196" width="14.33203125" style="403" customWidth="1"/>
    <col min="8197" max="8197" width="20.6640625" style="403" customWidth="1"/>
    <col min="8198" max="8198" width="18.6640625" style="403" customWidth="1"/>
    <col min="8199" max="8199" width="28.109375" style="403" customWidth="1"/>
    <col min="8200" max="8200" width="0" style="403" hidden="1" customWidth="1"/>
    <col min="8201" max="8201" width="24" style="403" customWidth="1"/>
    <col min="8202" max="8203" width="0" style="403" hidden="1" customWidth="1"/>
    <col min="8204" max="8204" width="23.6640625" style="403" customWidth="1"/>
    <col min="8205" max="8205" width="26.5546875" style="403" customWidth="1"/>
    <col min="8206" max="8206" width="24.33203125" style="403" customWidth="1"/>
    <col min="8207" max="8207" width="20.33203125" style="403" customWidth="1"/>
    <col min="8208" max="8208" width="23.88671875" style="403" customWidth="1"/>
    <col min="8209" max="8209" width="0" style="403" hidden="1" customWidth="1"/>
    <col min="8210" max="8210" width="17.6640625" style="403" customWidth="1"/>
    <col min="8211" max="8211" width="0" style="403" hidden="1" customWidth="1"/>
    <col min="8212" max="8212" width="24.44140625" style="403" customWidth="1"/>
    <col min="8213" max="8213" width="26.6640625" style="403" customWidth="1"/>
    <col min="8214" max="8214" width="23.5546875" style="403" customWidth="1"/>
    <col min="8215" max="8215" width="27" style="403" customWidth="1"/>
    <col min="8216" max="8216" width="110.33203125" style="403" customWidth="1"/>
    <col min="8217" max="8217" width="55.109375" style="403" customWidth="1"/>
    <col min="8218" max="8448" width="11.5546875" style="403"/>
    <col min="8449" max="8449" width="75" style="403" customWidth="1"/>
    <col min="8450" max="8450" width="0" style="403" hidden="1" customWidth="1"/>
    <col min="8451" max="8452" width="14.33203125" style="403" customWidth="1"/>
    <col min="8453" max="8453" width="20.6640625" style="403" customWidth="1"/>
    <col min="8454" max="8454" width="18.6640625" style="403" customWidth="1"/>
    <col min="8455" max="8455" width="28.109375" style="403" customWidth="1"/>
    <col min="8456" max="8456" width="0" style="403" hidden="1" customWidth="1"/>
    <col min="8457" max="8457" width="24" style="403" customWidth="1"/>
    <col min="8458" max="8459" width="0" style="403" hidden="1" customWidth="1"/>
    <col min="8460" max="8460" width="23.6640625" style="403" customWidth="1"/>
    <col min="8461" max="8461" width="26.5546875" style="403" customWidth="1"/>
    <col min="8462" max="8462" width="24.33203125" style="403" customWidth="1"/>
    <col min="8463" max="8463" width="20.33203125" style="403" customWidth="1"/>
    <col min="8464" max="8464" width="23.88671875" style="403" customWidth="1"/>
    <col min="8465" max="8465" width="0" style="403" hidden="1" customWidth="1"/>
    <col min="8466" max="8466" width="17.6640625" style="403" customWidth="1"/>
    <col min="8467" max="8467" width="0" style="403" hidden="1" customWidth="1"/>
    <col min="8468" max="8468" width="24.44140625" style="403" customWidth="1"/>
    <col min="8469" max="8469" width="26.6640625" style="403" customWidth="1"/>
    <col min="8470" max="8470" width="23.5546875" style="403" customWidth="1"/>
    <col min="8471" max="8471" width="27" style="403" customWidth="1"/>
    <col min="8472" max="8472" width="110.33203125" style="403" customWidth="1"/>
    <col min="8473" max="8473" width="55.109375" style="403" customWidth="1"/>
    <col min="8474" max="8704" width="11.5546875" style="403"/>
    <col min="8705" max="8705" width="75" style="403" customWidth="1"/>
    <col min="8706" max="8706" width="0" style="403" hidden="1" customWidth="1"/>
    <col min="8707" max="8708" width="14.33203125" style="403" customWidth="1"/>
    <col min="8709" max="8709" width="20.6640625" style="403" customWidth="1"/>
    <col min="8710" max="8710" width="18.6640625" style="403" customWidth="1"/>
    <col min="8711" max="8711" width="28.109375" style="403" customWidth="1"/>
    <col min="8712" max="8712" width="0" style="403" hidden="1" customWidth="1"/>
    <col min="8713" max="8713" width="24" style="403" customWidth="1"/>
    <col min="8714" max="8715" width="0" style="403" hidden="1" customWidth="1"/>
    <col min="8716" max="8716" width="23.6640625" style="403" customWidth="1"/>
    <col min="8717" max="8717" width="26.5546875" style="403" customWidth="1"/>
    <col min="8718" max="8718" width="24.33203125" style="403" customWidth="1"/>
    <col min="8719" max="8719" width="20.33203125" style="403" customWidth="1"/>
    <col min="8720" max="8720" width="23.88671875" style="403" customWidth="1"/>
    <col min="8721" max="8721" width="0" style="403" hidden="1" customWidth="1"/>
    <col min="8722" max="8722" width="17.6640625" style="403" customWidth="1"/>
    <col min="8723" max="8723" width="0" style="403" hidden="1" customWidth="1"/>
    <col min="8724" max="8724" width="24.44140625" style="403" customWidth="1"/>
    <col min="8725" max="8725" width="26.6640625" style="403" customWidth="1"/>
    <col min="8726" max="8726" width="23.5546875" style="403" customWidth="1"/>
    <col min="8727" max="8727" width="27" style="403" customWidth="1"/>
    <col min="8728" max="8728" width="110.33203125" style="403" customWidth="1"/>
    <col min="8729" max="8729" width="55.109375" style="403" customWidth="1"/>
    <col min="8730" max="8960" width="11.5546875" style="403"/>
    <col min="8961" max="8961" width="75" style="403" customWidth="1"/>
    <col min="8962" max="8962" width="0" style="403" hidden="1" customWidth="1"/>
    <col min="8963" max="8964" width="14.33203125" style="403" customWidth="1"/>
    <col min="8965" max="8965" width="20.6640625" style="403" customWidth="1"/>
    <col min="8966" max="8966" width="18.6640625" style="403" customWidth="1"/>
    <col min="8967" max="8967" width="28.109375" style="403" customWidth="1"/>
    <col min="8968" max="8968" width="0" style="403" hidden="1" customWidth="1"/>
    <col min="8969" max="8969" width="24" style="403" customWidth="1"/>
    <col min="8970" max="8971" width="0" style="403" hidden="1" customWidth="1"/>
    <col min="8972" max="8972" width="23.6640625" style="403" customWidth="1"/>
    <col min="8973" max="8973" width="26.5546875" style="403" customWidth="1"/>
    <col min="8974" max="8974" width="24.33203125" style="403" customWidth="1"/>
    <col min="8975" max="8975" width="20.33203125" style="403" customWidth="1"/>
    <col min="8976" max="8976" width="23.88671875" style="403" customWidth="1"/>
    <col min="8977" max="8977" width="0" style="403" hidden="1" customWidth="1"/>
    <col min="8978" max="8978" width="17.6640625" style="403" customWidth="1"/>
    <col min="8979" max="8979" width="0" style="403" hidden="1" customWidth="1"/>
    <col min="8980" max="8980" width="24.44140625" style="403" customWidth="1"/>
    <col min="8981" max="8981" width="26.6640625" style="403" customWidth="1"/>
    <col min="8982" max="8982" width="23.5546875" style="403" customWidth="1"/>
    <col min="8983" max="8983" width="27" style="403" customWidth="1"/>
    <col min="8984" max="8984" width="110.33203125" style="403" customWidth="1"/>
    <col min="8985" max="8985" width="55.109375" style="403" customWidth="1"/>
    <col min="8986" max="9216" width="11.5546875" style="403"/>
    <col min="9217" max="9217" width="75" style="403" customWidth="1"/>
    <col min="9218" max="9218" width="0" style="403" hidden="1" customWidth="1"/>
    <col min="9219" max="9220" width="14.33203125" style="403" customWidth="1"/>
    <col min="9221" max="9221" width="20.6640625" style="403" customWidth="1"/>
    <col min="9222" max="9222" width="18.6640625" style="403" customWidth="1"/>
    <col min="9223" max="9223" width="28.109375" style="403" customWidth="1"/>
    <col min="9224" max="9224" width="0" style="403" hidden="1" customWidth="1"/>
    <col min="9225" max="9225" width="24" style="403" customWidth="1"/>
    <col min="9226" max="9227" width="0" style="403" hidden="1" customWidth="1"/>
    <col min="9228" max="9228" width="23.6640625" style="403" customWidth="1"/>
    <col min="9229" max="9229" width="26.5546875" style="403" customWidth="1"/>
    <col min="9230" max="9230" width="24.33203125" style="403" customWidth="1"/>
    <col min="9231" max="9231" width="20.33203125" style="403" customWidth="1"/>
    <col min="9232" max="9232" width="23.88671875" style="403" customWidth="1"/>
    <col min="9233" max="9233" width="0" style="403" hidden="1" customWidth="1"/>
    <col min="9234" max="9234" width="17.6640625" style="403" customWidth="1"/>
    <col min="9235" max="9235" width="0" style="403" hidden="1" customWidth="1"/>
    <col min="9236" max="9236" width="24.44140625" style="403" customWidth="1"/>
    <col min="9237" max="9237" width="26.6640625" style="403" customWidth="1"/>
    <col min="9238" max="9238" width="23.5546875" style="403" customWidth="1"/>
    <col min="9239" max="9239" width="27" style="403" customWidth="1"/>
    <col min="9240" max="9240" width="110.33203125" style="403" customWidth="1"/>
    <col min="9241" max="9241" width="55.109375" style="403" customWidth="1"/>
    <col min="9242" max="9472" width="11.5546875" style="403"/>
    <col min="9473" max="9473" width="75" style="403" customWidth="1"/>
    <col min="9474" max="9474" width="0" style="403" hidden="1" customWidth="1"/>
    <col min="9475" max="9476" width="14.33203125" style="403" customWidth="1"/>
    <col min="9477" max="9477" width="20.6640625" style="403" customWidth="1"/>
    <col min="9478" max="9478" width="18.6640625" style="403" customWidth="1"/>
    <col min="9479" max="9479" width="28.109375" style="403" customWidth="1"/>
    <col min="9480" max="9480" width="0" style="403" hidden="1" customWidth="1"/>
    <col min="9481" max="9481" width="24" style="403" customWidth="1"/>
    <col min="9482" max="9483" width="0" style="403" hidden="1" customWidth="1"/>
    <col min="9484" max="9484" width="23.6640625" style="403" customWidth="1"/>
    <col min="9485" max="9485" width="26.5546875" style="403" customWidth="1"/>
    <col min="9486" max="9486" width="24.33203125" style="403" customWidth="1"/>
    <col min="9487" max="9487" width="20.33203125" style="403" customWidth="1"/>
    <col min="9488" max="9488" width="23.88671875" style="403" customWidth="1"/>
    <col min="9489" max="9489" width="0" style="403" hidden="1" customWidth="1"/>
    <col min="9490" max="9490" width="17.6640625" style="403" customWidth="1"/>
    <col min="9491" max="9491" width="0" style="403" hidden="1" customWidth="1"/>
    <col min="9492" max="9492" width="24.44140625" style="403" customWidth="1"/>
    <col min="9493" max="9493" width="26.6640625" style="403" customWidth="1"/>
    <col min="9494" max="9494" width="23.5546875" style="403" customWidth="1"/>
    <col min="9495" max="9495" width="27" style="403" customWidth="1"/>
    <col min="9496" max="9496" width="110.33203125" style="403" customWidth="1"/>
    <col min="9497" max="9497" width="55.109375" style="403" customWidth="1"/>
    <col min="9498" max="9728" width="11.5546875" style="403"/>
    <col min="9729" max="9729" width="75" style="403" customWidth="1"/>
    <col min="9730" max="9730" width="0" style="403" hidden="1" customWidth="1"/>
    <col min="9731" max="9732" width="14.33203125" style="403" customWidth="1"/>
    <col min="9733" max="9733" width="20.6640625" style="403" customWidth="1"/>
    <col min="9734" max="9734" width="18.6640625" style="403" customWidth="1"/>
    <col min="9735" max="9735" width="28.109375" style="403" customWidth="1"/>
    <col min="9736" max="9736" width="0" style="403" hidden="1" customWidth="1"/>
    <col min="9737" max="9737" width="24" style="403" customWidth="1"/>
    <col min="9738" max="9739" width="0" style="403" hidden="1" customWidth="1"/>
    <col min="9740" max="9740" width="23.6640625" style="403" customWidth="1"/>
    <col min="9741" max="9741" width="26.5546875" style="403" customWidth="1"/>
    <col min="9742" max="9742" width="24.33203125" style="403" customWidth="1"/>
    <col min="9743" max="9743" width="20.33203125" style="403" customWidth="1"/>
    <col min="9744" max="9744" width="23.88671875" style="403" customWidth="1"/>
    <col min="9745" max="9745" width="0" style="403" hidden="1" customWidth="1"/>
    <col min="9746" max="9746" width="17.6640625" style="403" customWidth="1"/>
    <col min="9747" max="9747" width="0" style="403" hidden="1" customWidth="1"/>
    <col min="9748" max="9748" width="24.44140625" style="403" customWidth="1"/>
    <col min="9749" max="9749" width="26.6640625" style="403" customWidth="1"/>
    <col min="9750" max="9750" width="23.5546875" style="403" customWidth="1"/>
    <col min="9751" max="9751" width="27" style="403" customWidth="1"/>
    <col min="9752" max="9752" width="110.33203125" style="403" customWidth="1"/>
    <col min="9753" max="9753" width="55.109375" style="403" customWidth="1"/>
    <col min="9754" max="9984" width="11.5546875" style="403"/>
    <col min="9985" max="9985" width="75" style="403" customWidth="1"/>
    <col min="9986" max="9986" width="0" style="403" hidden="1" customWidth="1"/>
    <col min="9987" max="9988" width="14.33203125" style="403" customWidth="1"/>
    <col min="9989" max="9989" width="20.6640625" style="403" customWidth="1"/>
    <col min="9990" max="9990" width="18.6640625" style="403" customWidth="1"/>
    <col min="9991" max="9991" width="28.109375" style="403" customWidth="1"/>
    <col min="9992" max="9992" width="0" style="403" hidden="1" customWidth="1"/>
    <col min="9993" max="9993" width="24" style="403" customWidth="1"/>
    <col min="9994" max="9995" width="0" style="403" hidden="1" customWidth="1"/>
    <col min="9996" max="9996" width="23.6640625" style="403" customWidth="1"/>
    <col min="9997" max="9997" width="26.5546875" style="403" customWidth="1"/>
    <col min="9998" max="9998" width="24.33203125" style="403" customWidth="1"/>
    <col min="9999" max="9999" width="20.33203125" style="403" customWidth="1"/>
    <col min="10000" max="10000" width="23.88671875" style="403" customWidth="1"/>
    <col min="10001" max="10001" width="0" style="403" hidden="1" customWidth="1"/>
    <col min="10002" max="10002" width="17.6640625" style="403" customWidth="1"/>
    <col min="10003" max="10003" width="0" style="403" hidden="1" customWidth="1"/>
    <col min="10004" max="10004" width="24.44140625" style="403" customWidth="1"/>
    <col min="10005" max="10005" width="26.6640625" style="403" customWidth="1"/>
    <col min="10006" max="10006" width="23.5546875" style="403" customWidth="1"/>
    <col min="10007" max="10007" width="27" style="403" customWidth="1"/>
    <col min="10008" max="10008" width="110.33203125" style="403" customWidth="1"/>
    <col min="10009" max="10009" width="55.109375" style="403" customWidth="1"/>
    <col min="10010" max="10240" width="11.5546875" style="403"/>
    <col min="10241" max="10241" width="75" style="403" customWidth="1"/>
    <col min="10242" max="10242" width="0" style="403" hidden="1" customWidth="1"/>
    <col min="10243" max="10244" width="14.33203125" style="403" customWidth="1"/>
    <col min="10245" max="10245" width="20.6640625" style="403" customWidth="1"/>
    <col min="10246" max="10246" width="18.6640625" style="403" customWidth="1"/>
    <col min="10247" max="10247" width="28.109375" style="403" customWidth="1"/>
    <col min="10248" max="10248" width="0" style="403" hidden="1" customWidth="1"/>
    <col min="10249" max="10249" width="24" style="403" customWidth="1"/>
    <col min="10250" max="10251" width="0" style="403" hidden="1" customWidth="1"/>
    <col min="10252" max="10252" width="23.6640625" style="403" customWidth="1"/>
    <col min="10253" max="10253" width="26.5546875" style="403" customWidth="1"/>
    <col min="10254" max="10254" width="24.33203125" style="403" customWidth="1"/>
    <col min="10255" max="10255" width="20.33203125" style="403" customWidth="1"/>
    <col min="10256" max="10256" width="23.88671875" style="403" customWidth="1"/>
    <col min="10257" max="10257" width="0" style="403" hidden="1" customWidth="1"/>
    <col min="10258" max="10258" width="17.6640625" style="403" customWidth="1"/>
    <col min="10259" max="10259" width="0" style="403" hidden="1" customWidth="1"/>
    <col min="10260" max="10260" width="24.44140625" style="403" customWidth="1"/>
    <col min="10261" max="10261" width="26.6640625" style="403" customWidth="1"/>
    <col min="10262" max="10262" width="23.5546875" style="403" customWidth="1"/>
    <col min="10263" max="10263" width="27" style="403" customWidth="1"/>
    <col min="10264" max="10264" width="110.33203125" style="403" customWidth="1"/>
    <col min="10265" max="10265" width="55.109375" style="403" customWidth="1"/>
    <col min="10266" max="10496" width="11.5546875" style="403"/>
    <col min="10497" max="10497" width="75" style="403" customWidth="1"/>
    <col min="10498" max="10498" width="0" style="403" hidden="1" customWidth="1"/>
    <col min="10499" max="10500" width="14.33203125" style="403" customWidth="1"/>
    <col min="10501" max="10501" width="20.6640625" style="403" customWidth="1"/>
    <col min="10502" max="10502" width="18.6640625" style="403" customWidth="1"/>
    <col min="10503" max="10503" width="28.109375" style="403" customWidth="1"/>
    <col min="10504" max="10504" width="0" style="403" hidden="1" customWidth="1"/>
    <col min="10505" max="10505" width="24" style="403" customWidth="1"/>
    <col min="10506" max="10507" width="0" style="403" hidden="1" customWidth="1"/>
    <col min="10508" max="10508" width="23.6640625" style="403" customWidth="1"/>
    <col min="10509" max="10509" width="26.5546875" style="403" customWidth="1"/>
    <col min="10510" max="10510" width="24.33203125" style="403" customWidth="1"/>
    <col min="10511" max="10511" width="20.33203125" style="403" customWidth="1"/>
    <col min="10512" max="10512" width="23.88671875" style="403" customWidth="1"/>
    <col min="10513" max="10513" width="0" style="403" hidden="1" customWidth="1"/>
    <col min="10514" max="10514" width="17.6640625" style="403" customWidth="1"/>
    <col min="10515" max="10515" width="0" style="403" hidden="1" customWidth="1"/>
    <col min="10516" max="10516" width="24.44140625" style="403" customWidth="1"/>
    <col min="10517" max="10517" width="26.6640625" style="403" customWidth="1"/>
    <col min="10518" max="10518" width="23.5546875" style="403" customWidth="1"/>
    <col min="10519" max="10519" width="27" style="403" customWidth="1"/>
    <col min="10520" max="10520" width="110.33203125" style="403" customWidth="1"/>
    <col min="10521" max="10521" width="55.109375" style="403" customWidth="1"/>
    <col min="10522" max="10752" width="11.5546875" style="403"/>
    <col min="10753" max="10753" width="75" style="403" customWidth="1"/>
    <col min="10754" max="10754" width="0" style="403" hidden="1" customWidth="1"/>
    <col min="10755" max="10756" width="14.33203125" style="403" customWidth="1"/>
    <col min="10757" max="10757" width="20.6640625" style="403" customWidth="1"/>
    <col min="10758" max="10758" width="18.6640625" style="403" customWidth="1"/>
    <col min="10759" max="10759" width="28.109375" style="403" customWidth="1"/>
    <col min="10760" max="10760" width="0" style="403" hidden="1" customWidth="1"/>
    <col min="10761" max="10761" width="24" style="403" customWidth="1"/>
    <col min="10762" max="10763" width="0" style="403" hidden="1" customWidth="1"/>
    <col min="10764" max="10764" width="23.6640625" style="403" customWidth="1"/>
    <col min="10765" max="10765" width="26.5546875" style="403" customWidth="1"/>
    <col min="10766" max="10766" width="24.33203125" style="403" customWidth="1"/>
    <col min="10767" max="10767" width="20.33203125" style="403" customWidth="1"/>
    <col min="10768" max="10768" width="23.88671875" style="403" customWidth="1"/>
    <col min="10769" max="10769" width="0" style="403" hidden="1" customWidth="1"/>
    <col min="10770" max="10770" width="17.6640625" style="403" customWidth="1"/>
    <col min="10771" max="10771" width="0" style="403" hidden="1" customWidth="1"/>
    <col min="10772" max="10772" width="24.44140625" style="403" customWidth="1"/>
    <col min="10773" max="10773" width="26.6640625" style="403" customWidth="1"/>
    <col min="10774" max="10774" width="23.5546875" style="403" customWidth="1"/>
    <col min="10775" max="10775" width="27" style="403" customWidth="1"/>
    <col min="10776" max="10776" width="110.33203125" style="403" customWidth="1"/>
    <col min="10777" max="10777" width="55.109375" style="403" customWidth="1"/>
    <col min="10778" max="11008" width="11.5546875" style="403"/>
    <col min="11009" max="11009" width="75" style="403" customWidth="1"/>
    <col min="11010" max="11010" width="0" style="403" hidden="1" customWidth="1"/>
    <col min="11011" max="11012" width="14.33203125" style="403" customWidth="1"/>
    <col min="11013" max="11013" width="20.6640625" style="403" customWidth="1"/>
    <col min="11014" max="11014" width="18.6640625" style="403" customWidth="1"/>
    <col min="11015" max="11015" width="28.109375" style="403" customWidth="1"/>
    <col min="11016" max="11016" width="0" style="403" hidden="1" customWidth="1"/>
    <col min="11017" max="11017" width="24" style="403" customWidth="1"/>
    <col min="11018" max="11019" width="0" style="403" hidden="1" customWidth="1"/>
    <col min="11020" max="11020" width="23.6640625" style="403" customWidth="1"/>
    <col min="11021" max="11021" width="26.5546875" style="403" customWidth="1"/>
    <col min="11022" max="11022" width="24.33203125" style="403" customWidth="1"/>
    <col min="11023" max="11023" width="20.33203125" style="403" customWidth="1"/>
    <col min="11024" max="11024" width="23.88671875" style="403" customWidth="1"/>
    <col min="11025" max="11025" width="0" style="403" hidden="1" customWidth="1"/>
    <col min="11026" max="11026" width="17.6640625" style="403" customWidth="1"/>
    <col min="11027" max="11027" width="0" style="403" hidden="1" customWidth="1"/>
    <col min="11028" max="11028" width="24.44140625" style="403" customWidth="1"/>
    <col min="11029" max="11029" width="26.6640625" style="403" customWidth="1"/>
    <col min="11030" max="11030" width="23.5546875" style="403" customWidth="1"/>
    <col min="11031" max="11031" width="27" style="403" customWidth="1"/>
    <col min="11032" max="11032" width="110.33203125" style="403" customWidth="1"/>
    <col min="11033" max="11033" width="55.109375" style="403" customWidth="1"/>
    <col min="11034" max="11264" width="11.5546875" style="403"/>
    <col min="11265" max="11265" width="75" style="403" customWidth="1"/>
    <col min="11266" max="11266" width="0" style="403" hidden="1" customWidth="1"/>
    <col min="11267" max="11268" width="14.33203125" style="403" customWidth="1"/>
    <col min="11269" max="11269" width="20.6640625" style="403" customWidth="1"/>
    <col min="11270" max="11270" width="18.6640625" style="403" customWidth="1"/>
    <col min="11271" max="11271" width="28.109375" style="403" customWidth="1"/>
    <col min="11272" max="11272" width="0" style="403" hidden="1" customWidth="1"/>
    <col min="11273" max="11273" width="24" style="403" customWidth="1"/>
    <col min="11274" max="11275" width="0" style="403" hidden="1" customWidth="1"/>
    <col min="11276" max="11276" width="23.6640625" style="403" customWidth="1"/>
    <col min="11277" max="11277" width="26.5546875" style="403" customWidth="1"/>
    <col min="11278" max="11278" width="24.33203125" style="403" customWidth="1"/>
    <col min="11279" max="11279" width="20.33203125" style="403" customWidth="1"/>
    <col min="11280" max="11280" width="23.88671875" style="403" customWidth="1"/>
    <col min="11281" max="11281" width="0" style="403" hidden="1" customWidth="1"/>
    <col min="11282" max="11282" width="17.6640625" style="403" customWidth="1"/>
    <col min="11283" max="11283" width="0" style="403" hidden="1" customWidth="1"/>
    <col min="11284" max="11284" width="24.44140625" style="403" customWidth="1"/>
    <col min="11285" max="11285" width="26.6640625" style="403" customWidth="1"/>
    <col min="11286" max="11286" width="23.5546875" style="403" customWidth="1"/>
    <col min="11287" max="11287" width="27" style="403" customWidth="1"/>
    <col min="11288" max="11288" width="110.33203125" style="403" customWidth="1"/>
    <col min="11289" max="11289" width="55.109375" style="403" customWidth="1"/>
    <col min="11290" max="11520" width="11.5546875" style="403"/>
    <col min="11521" max="11521" width="75" style="403" customWidth="1"/>
    <col min="11522" max="11522" width="0" style="403" hidden="1" customWidth="1"/>
    <col min="11523" max="11524" width="14.33203125" style="403" customWidth="1"/>
    <col min="11525" max="11525" width="20.6640625" style="403" customWidth="1"/>
    <col min="11526" max="11526" width="18.6640625" style="403" customWidth="1"/>
    <col min="11527" max="11527" width="28.109375" style="403" customWidth="1"/>
    <col min="11528" max="11528" width="0" style="403" hidden="1" customWidth="1"/>
    <col min="11529" max="11529" width="24" style="403" customWidth="1"/>
    <col min="11530" max="11531" width="0" style="403" hidden="1" customWidth="1"/>
    <col min="11532" max="11532" width="23.6640625" style="403" customWidth="1"/>
    <col min="11533" max="11533" width="26.5546875" style="403" customWidth="1"/>
    <col min="11534" max="11534" width="24.33203125" style="403" customWidth="1"/>
    <col min="11535" max="11535" width="20.33203125" style="403" customWidth="1"/>
    <col min="11536" max="11536" width="23.88671875" style="403" customWidth="1"/>
    <col min="11537" max="11537" width="0" style="403" hidden="1" customWidth="1"/>
    <col min="11538" max="11538" width="17.6640625" style="403" customWidth="1"/>
    <col min="11539" max="11539" width="0" style="403" hidden="1" customWidth="1"/>
    <col min="11540" max="11540" width="24.44140625" style="403" customWidth="1"/>
    <col min="11541" max="11541" width="26.6640625" style="403" customWidth="1"/>
    <col min="11542" max="11542" width="23.5546875" style="403" customWidth="1"/>
    <col min="11543" max="11543" width="27" style="403" customWidth="1"/>
    <col min="11544" max="11544" width="110.33203125" style="403" customWidth="1"/>
    <col min="11545" max="11545" width="55.109375" style="403" customWidth="1"/>
    <col min="11546" max="11776" width="11.5546875" style="403"/>
    <col min="11777" max="11777" width="75" style="403" customWidth="1"/>
    <col min="11778" max="11778" width="0" style="403" hidden="1" customWidth="1"/>
    <col min="11779" max="11780" width="14.33203125" style="403" customWidth="1"/>
    <col min="11781" max="11781" width="20.6640625" style="403" customWidth="1"/>
    <col min="11782" max="11782" width="18.6640625" style="403" customWidth="1"/>
    <col min="11783" max="11783" width="28.109375" style="403" customWidth="1"/>
    <col min="11784" max="11784" width="0" style="403" hidden="1" customWidth="1"/>
    <col min="11785" max="11785" width="24" style="403" customWidth="1"/>
    <col min="11786" max="11787" width="0" style="403" hidden="1" customWidth="1"/>
    <col min="11788" max="11788" width="23.6640625" style="403" customWidth="1"/>
    <col min="11789" max="11789" width="26.5546875" style="403" customWidth="1"/>
    <col min="11790" max="11790" width="24.33203125" style="403" customWidth="1"/>
    <col min="11791" max="11791" width="20.33203125" style="403" customWidth="1"/>
    <col min="11792" max="11792" width="23.88671875" style="403" customWidth="1"/>
    <col min="11793" max="11793" width="0" style="403" hidden="1" customWidth="1"/>
    <col min="11794" max="11794" width="17.6640625" style="403" customWidth="1"/>
    <col min="11795" max="11795" width="0" style="403" hidden="1" customWidth="1"/>
    <col min="11796" max="11796" width="24.44140625" style="403" customWidth="1"/>
    <col min="11797" max="11797" width="26.6640625" style="403" customWidth="1"/>
    <col min="11798" max="11798" width="23.5546875" style="403" customWidth="1"/>
    <col min="11799" max="11799" width="27" style="403" customWidth="1"/>
    <col min="11800" max="11800" width="110.33203125" style="403" customWidth="1"/>
    <col min="11801" max="11801" width="55.109375" style="403" customWidth="1"/>
    <col min="11802" max="12032" width="11.5546875" style="403"/>
    <col min="12033" max="12033" width="75" style="403" customWidth="1"/>
    <col min="12034" max="12034" width="0" style="403" hidden="1" customWidth="1"/>
    <col min="12035" max="12036" width="14.33203125" style="403" customWidth="1"/>
    <col min="12037" max="12037" width="20.6640625" style="403" customWidth="1"/>
    <col min="12038" max="12038" width="18.6640625" style="403" customWidth="1"/>
    <col min="12039" max="12039" width="28.109375" style="403" customWidth="1"/>
    <col min="12040" max="12040" width="0" style="403" hidden="1" customWidth="1"/>
    <col min="12041" max="12041" width="24" style="403" customWidth="1"/>
    <col min="12042" max="12043" width="0" style="403" hidden="1" customWidth="1"/>
    <col min="12044" max="12044" width="23.6640625" style="403" customWidth="1"/>
    <col min="12045" max="12045" width="26.5546875" style="403" customWidth="1"/>
    <col min="12046" max="12046" width="24.33203125" style="403" customWidth="1"/>
    <col min="12047" max="12047" width="20.33203125" style="403" customWidth="1"/>
    <col min="12048" max="12048" width="23.88671875" style="403" customWidth="1"/>
    <col min="12049" max="12049" width="0" style="403" hidden="1" customWidth="1"/>
    <col min="12050" max="12050" width="17.6640625" style="403" customWidth="1"/>
    <col min="12051" max="12051" width="0" style="403" hidden="1" customWidth="1"/>
    <col min="12052" max="12052" width="24.44140625" style="403" customWidth="1"/>
    <col min="12053" max="12053" width="26.6640625" style="403" customWidth="1"/>
    <col min="12054" max="12054" width="23.5546875" style="403" customWidth="1"/>
    <col min="12055" max="12055" width="27" style="403" customWidth="1"/>
    <col min="12056" max="12056" width="110.33203125" style="403" customWidth="1"/>
    <col min="12057" max="12057" width="55.109375" style="403" customWidth="1"/>
    <col min="12058" max="12288" width="11.5546875" style="403"/>
    <col min="12289" max="12289" width="75" style="403" customWidth="1"/>
    <col min="12290" max="12290" width="0" style="403" hidden="1" customWidth="1"/>
    <col min="12291" max="12292" width="14.33203125" style="403" customWidth="1"/>
    <col min="12293" max="12293" width="20.6640625" style="403" customWidth="1"/>
    <col min="12294" max="12294" width="18.6640625" style="403" customWidth="1"/>
    <col min="12295" max="12295" width="28.109375" style="403" customWidth="1"/>
    <col min="12296" max="12296" width="0" style="403" hidden="1" customWidth="1"/>
    <col min="12297" max="12297" width="24" style="403" customWidth="1"/>
    <col min="12298" max="12299" width="0" style="403" hidden="1" customWidth="1"/>
    <col min="12300" max="12300" width="23.6640625" style="403" customWidth="1"/>
    <col min="12301" max="12301" width="26.5546875" style="403" customWidth="1"/>
    <col min="12302" max="12302" width="24.33203125" style="403" customWidth="1"/>
    <col min="12303" max="12303" width="20.33203125" style="403" customWidth="1"/>
    <col min="12304" max="12304" width="23.88671875" style="403" customWidth="1"/>
    <col min="12305" max="12305" width="0" style="403" hidden="1" customWidth="1"/>
    <col min="12306" max="12306" width="17.6640625" style="403" customWidth="1"/>
    <col min="12307" max="12307" width="0" style="403" hidden="1" customWidth="1"/>
    <col min="12308" max="12308" width="24.44140625" style="403" customWidth="1"/>
    <col min="12309" max="12309" width="26.6640625" style="403" customWidth="1"/>
    <col min="12310" max="12310" width="23.5546875" style="403" customWidth="1"/>
    <col min="12311" max="12311" width="27" style="403" customWidth="1"/>
    <col min="12312" max="12312" width="110.33203125" style="403" customWidth="1"/>
    <col min="12313" max="12313" width="55.109375" style="403" customWidth="1"/>
    <col min="12314" max="12544" width="11.5546875" style="403"/>
    <col min="12545" max="12545" width="75" style="403" customWidth="1"/>
    <col min="12546" max="12546" width="0" style="403" hidden="1" customWidth="1"/>
    <col min="12547" max="12548" width="14.33203125" style="403" customWidth="1"/>
    <col min="12549" max="12549" width="20.6640625" style="403" customWidth="1"/>
    <col min="12550" max="12550" width="18.6640625" style="403" customWidth="1"/>
    <col min="12551" max="12551" width="28.109375" style="403" customWidth="1"/>
    <col min="12552" max="12552" width="0" style="403" hidden="1" customWidth="1"/>
    <col min="12553" max="12553" width="24" style="403" customWidth="1"/>
    <col min="12554" max="12555" width="0" style="403" hidden="1" customWidth="1"/>
    <col min="12556" max="12556" width="23.6640625" style="403" customWidth="1"/>
    <col min="12557" max="12557" width="26.5546875" style="403" customWidth="1"/>
    <col min="12558" max="12558" width="24.33203125" style="403" customWidth="1"/>
    <col min="12559" max="12559" width="20.33203125" style="403" customWidth="1"/>
    <col min="12560" max="12560" width="23.88671875" style="403" customWidth="1"/>
    <col min="12561" max="12561" width="0" style="403" hidden="1" customWidth="1"/>
    <col min="12562" max="12562" width="17.6640625" style="403" customWidth="1"/>
    <col min="12563" max="12563" width="0" style="403" hidden="1" customWidth="1"/>
    <col min="12564" max="12564" width="24.44140625" style="403" customWidth="1"/>
    <col min="12565" max="12565" width="26.6640625" style="403" customWidth="1"/>
    <col min="12566" max="12566" width="23.5546875" style="403" customWidth="1"/>
    <col min="12567" max="12567" width="27" style="403" customWidth="1"/>
    <col min="12568" max="12568" width="110.33203125" style="403" customWidth="1"/>
    <col min="12569" max="12569" width="55.109375" style="403" customWidth="1"/>
    <col min="12570" max="12800" width="11.5546875" style="403"/>
    <col min="12801" max="12801" width="75" style="403" customWidth="1"/>
    <col min="12802" max="12802" width="0" style="403" hidden="1" customWidth="1"/>
    <col min="12803" max="12804" width="14.33203125" style="403" customWidth="1"/>
    <col min="12805" max="12805" width="20.6640625" style="403" customWidth="1"/>
    <col min="12806" max="12806" width="18.6640625" style="403" customWidth="1"/>
    <col min="12807" max="12807" width="28.109375" style="403" customWidth="1"/>
    <col min="12808" max="12808" width="0" style="403" hidden="1" customWidth="1"/>
    <col min="12809" max="12809" width="24" style="403" customWidth="1"/>
    <col min="12810" max="12811" width="0" style="403" hidden="1" customWidth="1"/>
    <col min="12812" max="12812" width="23.6640625" style="403" customWidth="1"/>
    <col min="12813" max="12813" width="26.5546875" style="403" customWidth="1"/>
    <col min="12814" max="12814" width="24.33203125" style="403" customWidth="1"/>
    <col min="12815" max="12815" width="20.33203125" style="403" customWidth="1"/>
    <col min="12816" max="12816" width="23.88671875" style="403" customWidth="1"/>
    <col min="12817" max="12817" width="0" style="403" hidden="1" customWidth="1"/>
    <col min="12818" max="12818" width="17.6640625" style="403" customWidth="1"/>
    <col min="12819" max="12819" width="0" style="403" hidden="1" customWidth="1"/>
    <col min="12820" max="12820" width="24.44140625" style="403" customWidth="1"/>
    <col min="12821" max="12821" width="26.6640625" style="403" customWidth="1"/>
    <col min="12822" max="12822" width="23.5546875" style="403" customWidth="1"/>
    <col min="12823" max="12823" width="27" style="403" customWidth="1"/>
    <col min="12824" max="12824" width="110.33203125" style="403" customWidth="1"/>
    <col min="12825" max="12825" width="55.109375" style="403" customWidth="1"/>
    <col min="12826" max="13056" width="11.5546875" style="403"/>
    <col min="13057" max="13057" width="75" style="403" customWidth="1"/>
    <col min="13058" max="13058" width="0" style="403" hidden="1" customWidth="1"/>
    <col min="13059" max="13060" width="14.33203125" style="403" customWidth="1"/>
    <col min="13061" max="13061" width="20.6640625" style="403" customWidth="1"/>
    <col min="13062" max="13062" width="18.6640625" style="403" customWidth="1"/>
    <col min="13063" max="13063" width="28.109375" style="403" customWidth="1"/>
    <col min="13064" max="13064" width="0" style="403" hidden="1" customWidth="1"/>
    <col min="13065" max="13065" width="24" style="403" customWidth="1"/>
    <col min="13066" max="13067" width="0" style="403" hidden="1" customWidth="1"/>
    <col min="13068" max="13068" width="23.6640625" style="403" customWidth="1"/>
    <col min="13069" max="13069" width="26.5546875" style="403" customWidth="1"/>
    <col min="13070" max="13070" width="24.33203125" style="403" customWidth="1"/>
    <col min="13071" max="13071" width="20.33203125" style="403" customWidth="1"/>
    <col min="13072" max="13072" width="23.88671875" style="403" customWidth="1"/>
    <col min="13073" max="13073" width="0" style="403" hidden="1" customWidth="1"/>
    <col min="13074" max="13074" width="17.6640625" style="403" customWidth="1"/>
    <col min="13075" max="13075" width="0" style="403" hidden="1" customWidth="1"/>
    <col min="13076" max="13076" width="24.44140625" style="403" customWidth="1"/>
    <col min="13077" max="13077" width="26.6640625" style="403" customWidth="1"/>
    <col min="13078" max="13078" width="23.5546875" style="403" customWidth="1"/>
    <col min="13079" max="13079" width="27" style="403" customWidth="1"/>
    <col min="13080" max="13080" width="110.33203125" style="403" customWidth="1"/>
    <col min="13081" max="13081" width="55.109375" style="403" customWidth="1"/>
    <col min="13082" max="13312" width="11.5546875" style="403"/>
    <col min="13313" max="13313" width="75" style="403" customWidth="1"/>
    <col min="13314" max="13314" width="0" style="403" hidden="1" customWidth="1"/>
    <col min="13315" max="13316" width="14.33203125" style="403" customWidth="1"/>
    <col min="13317" max="13317" width="20.6640625" style="403" customWidth="1"/>
    <col min="13318" max="13318" width="18.6640625" style="403" customWidth="1"/>
    <col min="13319" max="13319" width="28.109375" style="403" customWidth="1"/>
    <col min="13320" max="13320" width="0" style="403" hidden="1" customWidth="1"/>
    <col min="13321" max="13321" width="24" style="403" customWidth="1"/>
    <col min="13322" max="13323" width="0" style="403" hidden="1" customWidth="1"/>
    <col min="13324" max="13324" width="23.6640625" style="403" customWidth="1"/>
    <col min="13325" max="13325" width="26.5546875" style="403" customWidth="1"/>
    <col min="13326" max="13326" width="24.33203125" style="403" customWidth="1"/>
    <col min="13327" max="13327" width="20.33203125" style="403" customWidth="1"/>
    <col min="13328" max="13328" width="23.88671875" style="403" customWidth="1"/>
    <col min="13329" max="13329" width="0" style="403" hidden="1" customWidth="1"/>
    <col min="13330" max="13330" width="17.6640625" style="403" customWidth="1"/>
    <col min="13331" max="13331" width="0" style="403" hidden="1" customWidth="1"/>
    <col min="13332" max="13332" width="24.44140625" style="403" customWidth="1"/>
    <col min="13333" max="13333" width="26.6640625" style="403" customWidth="1"/>
    <col min="13334" max="13334" width="23.5546875" style="403" customWidth="1"/>
    <col min="13335" max="13335" width="27" style="403" customWidth="1"/>
    <col min="13336" max="13336" width="110.33203125" style="403" customWidth="1"/>
    <col min="13337" max="13337" width="55.109375" style="403" customWidth="1"/>
    <col min="13338" max="13568" width="11.5546875" style="403"/>
    <col min="13569" max="13569" width="75" style="403" customWidth="1"/>
    <col min="13570" max="13570" width="0" style="403" hidden="1" customWidth="1"/>
    <col min="13571" max="13572" width="14.33203125" style="403" customWidth="1"/>
    <col min="13573" max="13573" width="20.6640625" style="403" customWidth="1"/>
    <col min="13574" max="13574" width="18.6640625" style="403" customWidth="1"/>
    <col min="13575" max="13575" width="28.109375" style="403" customWidth="1"/>
    <col min="13576" max="13576" width="0" style="403" hidden="1" customWidth="1"/>
    <col min="13577" max="13577" width="24" style="403" customWidth="1"/>
    <col min="13578" max="13579" width="0" style="403" hidden="1" customWidth="1"/>
    <col min="13580" max="13580" width="23.6640625" style="403" customWidth="1"/>
    <col min="13581" max="13581" width="26.5546875" style="403" customWidth="1"/>
    <col min="13582" max="13582" width="24.33203125" style="403" customWidth="1"/>
    <col min="13583" max="13583" width="20.33203125" style="403" customWidth="1"/>
    <col min="13584" max="13584" width="23.88671875" style="403" customWidth="1"/>
    <col min="13585" max="13585" width="0" style="403" hidden="1" customWidth="1"/>
    <col min="13586" max="13586" width="17.6640625" style="403" customWidth="1"/>
    <col min="13587" max="13587" width="0" style="403" hidden="1" customWidth="1"/>
    <col min="13588" max="13588" width="24.44140625" style="403" customWidth="1"/>
    <col min="13589" max="13589" width="26.6640625" style="403" customWidth="1"/>
    <col min="13590" max="13590" width="23.5546875" style="403" customWidth="1"/>
    <col min="13591" max="13591" width="27" style="403" customWidth="1"/>
    <col min="13592" max="13592" width="110.33203125" style="403" customWidth="1"/>
    <col min="13593" max="13593" width="55.109375" style="403" customWidth="1"/>
    <col min="13594" max="13824" width="11.5546875" style="403"/>
    <col min="13825" max="13825" width="75" style="403" customWidth="1"/>
    <col min="13826" max="13826" width="0" style="403" hidden="1" customWidth="1"/>
    <col min="13827" max="13828" width="14.33203125" style="403" customWidth="1"/>
    <col min="13829" max="13829" width="20.6640625" style="403" customWidth="1"/>
    <col min="13830" max="13830" width="18.6640625" style="403" customWidth="1"/>
    <col min="13831" max="13831" width="28.109375" style="403" customWidth="1"/>
    <col min="13832" max="13832" width="0" style="403" hidden="1" customWidth="1"/>
    <col min="13833" max="13833" width="24" style="403" customWidth="1"/>
    <col min="13834" max="13835" width="0" style="403" hidden="1" customWidth="1"/>
    <col min="13836" max="13836" width="23.6640625" style="403" customWidth="1"/>
    <col min="13837" max="13837" width="26.5546875" style="403" customWidth="1"/>
    <col min="13838" max="13838" width="24.33203125" style="403" customWidth="1"/>
    <col min="13839" max="13839" width="20.33203125" style="403" customWidth="1"/>
    <col min="13840" max="13840" width="23.88671875" style="403" customWidth="1"/>
    <col min="13841" max="13841" width="0" style="403" hidden="1" customWidth="1"/>
    <col min="13842" max="13842" width="17.6640625" style="403" customWidth="1"/>
    <col min="13843" max="13843" width="0" style="403" hidden="1" customWidth="1"/>
    <col min="13844" max="13844" width="24.44140625" style="403" customWidth="1"/>
    <col min="13845" max="13845" width="26.6640625" style="403" customWidth="1"/>
    <col min="13846" max="13846" width="23.5546875" style="403" customWidth="1"/>
    <col min="13847" max="13847" width="27" style="403" customWidth="1"/>
    <col min="13848" max="13848" width="110.33203125" style="403" customWidth="1"/>
    <col min="13849" max="13849" width="55.109375" style="403" customWidth="1"/>
    <col min="13850" max="14080" width="11.5546875" style="403"/>
    <col min="14081" max="14081" width="75" style="403" customWidth="1"/>
    <col min="14082" max="14082" width="0" style="403" hidden="1" customWidth="1"/>
    <col min="14083" max="14084" width="14.33203125" style="403" customWidth="1"/>
    <col min="14085" max="14085" width="20.6640625" style="403" customWidth="1"/>
    <col min="14086" max="14086" width="18.6640625" style="403" customWidth="1"/>
    <col min="14087" max="14087" width="28.109375" style="403" customWidth="1"/>
    <col min="14088" max="14088" width="0" style="403" hidden="1" customWidth="1"/>
    <col min="14089" max="14089" width="24" style="403" customWidth="1"/>
    <col min="14090" max="14091" width="0" style="403" hidden="1" customWidth="1"/>
    <col min="14092" max="14092" width="23.6640625" style="403" customWidth="1"/>
    <col min="14093" max="14093" width="26.5546875" style="403" customWidth="1"/>
    <col min="14094" max="14094" width="24.33203125" style="403" customWidth="1"/>
    <col min="14095" max="14095" width="20.33203125" style="403" customWidth="1"/>
    <col min="14096" max="14096" width="23.88671875" style="403" customWidth="1"/>
    <col min="14097" max="14097" width="0" style="403" hidden="1" customWidth="1"/>
    <col min="14098" max="14098" width="17.6640625" style="403" customWidth="1"/>
    <col min="14099" max="14099" width="0" style="403" hidden="1" customWidth="1"/>
    <col min="14100" max="14100" width="24.44140625" style="403" customWidth="1"/>
    <col min="14101" max="14101" width="26.6640625" style="403" customWidth="1"/>
    <col min="14102" max="14102" width="23.5546875" style="403" customWidth="1"/>
    <col min="14103" max="14103" width="27" style="403" customWidth="1"/>
    <col min="14104" max="14104" width="110.33203125" style="403" customWidth="1"/>
    <col min="14105" max="14105" width="55.109375" style="403" customWidth="1"/>
    <col min="14106" max="14336" width="11.5546875" style="403"/>
    <col min="14337" max="14337" width="75" style="403" customWidth="1"/>
    <col min="14338" max="14338" width="0" style="403" hidden="1" customWidth="1"/>
    <col min="14339" max="14340" width="14.33203125" style="403" customWidth="1"/>
    <col min="14341" max="14341" width="20.6640625" style="403" customWidth="1"/>
    <col min="14342" max="14342" width="18.6640625" style="403" customWidth="1"/>
    <col min="14343" max="14343" width="28.109375" style="403" customWidth="1"/>
    <col min="14344" max="14344" width="0" style="403" hidden="1" customWidth="1"/>
    <col min="14345" max="14345" width="24" style="403" customWidth="1"/>
    <col min="14346" max="14347" width="0" style="403" hidden="1" customWidth="1"/>
    <col min="14348" max="14348" width="23.6640625" style="403" customWidth="1"/>
    <col min="14349" max="14349" width="26.5546875" style="403" customWidth="1"/>
    <col min="14350" max="14350" width="24.33203125" style="403" customWidth="1"/>
    <col min="14351" max="14351" width="20.33203125" style="403" customWidth="1"/>
    <col min="14352" max="14352" width="23.88671875" style="403" customWidth="1"/>
    <col min="14353" max="14353" width="0" style="403" hidden="1" customWidth="1"/>
    <col min="14354" max="14354" width="17.6640625" style="403" customWidth="1"/>
    <col min="14355" max="14355" width="0" style="403" hidden="1" customWidth="1"/>
    <col min="14356" max="14356" width="24.44140625" style="403" customWidth="1"/>
    <col min="14357" max="14357" width="26.6640625" style="403" customWidth="1"/>
    <col min="14358" max="14358" width="23.5546875" style="403" customWidth="1"/>
    <col min="14359" max="14359" width="27" style="403" customWidth="1"/>
    <col min="14360" max="14360" width="110.33203125" style="403" customWidth="1"/>
    <col min="14361" max="14361" width="55.109375" style="403" customWidth="1"/>
    <col min="14362" max="14592" width="11.5546875" style="403"/>
    <col min="14593" max="14593" width="75" style="403" customWidth="1"/>
    <col min="14594" max="14594" width="0" style="403" hidden="1" customWidth="1"/>
    <col min="14595" max="14596" width="14.33203125" style="403" customWidth="1"/>
    <col min="14597" max="14597" width="20.6640625" style="403" customWidth="1"/>
    <col min="14598" max="14598" width="18.6640625" style="403" customWidth="1"/>
    <col min="14599" max="14599" width="28.109375" style="403" customWidth="1"/>
    <col min="14600" max="14600" width="0" style="403" hidden="1" customWidth="1"/>
    <col min="14601" max="14601" width="24" style="403" customWidth="1"/>
    <col min="14602" max="14603" width="0" style="403" hidden="1" customWidth="1"/>
    <col min="14604" max="14604" width="23.6640625" style="403" customWidth="1"/>
    <col min="14605" max="14605" width="26.5546875" style="403" customWidth="1"/>
    <col min="14606" max="14606" width="24.33203125" style="403" customWidth="1"/>
    <col min="14607" max="14607" width="20.33203125" style="403" customWidth="1"/>
    <col min="14608" max="14608" width="23.88671875" style="403" customWidth="1"/>
    <col min="14609" max="14609" width="0" style="403" hidden="1" customWidth="1"/>
    <col min="14610" max="14610" width="17.6640625" style="403" customWidth="1"/>
    <col min="14611" max="14611" width="0" style="403" hidden="1" customWidth="1"/>
    <col min="14612" max="14612" width="24.44140625" style="403" customWidth="1"/>
    <col min="14613" max="14613" width="26.6640625" style="403" customWidth="1"/>
    <col min="14614" max="14614" width="23.5546875" style="403" customWidth="1"/>
    <col min="14615" max="14615" width="27" style="403" customWidth="1"/>
    <col min="14616" max="14616" width="110.33203125" style="403" customWidth="1"/>
    <col min="14617" max="14617" width="55.109375" style="403" customWidth="1"/>
    <col min="14618" max="14848" width="11.5546875" style="403"/>
    <col min="14849" max="14849" width="75" style="403" customWidth="1"/>
    <col min="14850" max="14850" width="0" style="403" hidden="1" customWidth="1"/>
    <col min="14851" max="14852" width="14.33203125" style="403" customWidth="1"/>
    <col min="14853" max="14853" width="20.6640625" style="403" customWidth="1"/>
    <col min="14854" max="14854" width="18.6640625" style="403" customWidth="1"/>
    <col min="14855" max="14855" width="28.109375" style="403" customWidth="1"/>
    <col min="14856" max="14856" width="0" style="403" hidden="1" customWidth="1"/>
    <col min="14857" max="14857" width="24" style="403" customWidth="1"/>
    <col min="14858" max="14859" width="0" style="403" hidden="1" customWidth="1"/>
    <col min="14860" max="14860" width="23.6640625" style="403" customWidth="1"/>
    <col min="14861" max="14861" width="26.5546875" style="403" customWidth="1"/>
    <col min="14862" max="14862" width="24.33203125" style="403" customWidth="1"/>
    <col min="14863" max="14863" width="20.33203125" style="403" customWidth="1"/>
    <col min="14864" max="14864" width="23.88671875" style="403" customWidth="1"/>
    <col min="14865" max="14865" width="0" style="403" hidden="1" customWidth="1"/>
    <col min="14866" max="14866" width="17.6640625" style="403" customWidth="1"/>
    <col min="14867" max="14867" width="0" style="403" hidden="1" customWidth="1"/>
    <col min="14868" max="14868" width="24.44140625" style="403" customWidth="1"/>
    <col min="14869" max="14869" width="26.6640625" style="403" customWidth="1"/>
    <col min="14870" max="14870" width="23.5546875" style="403" customWidth="1"/>
    <col min="14871" max="14871" width="27" style="403" customWidth="1"/>
    <col min="14872" max="14872" width="110.33203125" style="403" customWidth="1"/>
    <col min="14873" max="14873" width="55.109375" style="403" customWidth="1"/>
    <col min="14874" max="15104" width="11.5546875" style="403"/>
    <col min="15105" max="15105" width="75" style="403" customWidth="1"/>
    <col min="15106" max="15106" width="0" style="403" hidden="1" customWidth="1"/>
    <col min="15107" max="15108" width="14.33203125" style="403" customWidth="1"/>
    <col min="15109" max="15109" width="20.6640625" style="403" customWidth="1"/>
    <col min="15110" max="15110" width="18.6640625" style="403" customWidth="1"/>
    <col min="15111" max="15111" width="28.109375" style="403" customWidth="1"/>
    <col min="15112" max="15112" width="0" style="403" hidden="1" customWidth="1"/>
    <col min="15113" max="15113" width="24" style="403" customWidth="1"/>
    <col min="15114" max="15115" width="0" style="403" hidden="1" customWidth="1"/>
    <col min="15116" max="15116" width="23.6640625" style="403" customWidth="1"/>
    <col min="15117" max="15117" width="26.5546875" style="403" customWidth="1"/>
    <col min="15118" max="15118" width="24.33203125" style="403" customWidth="1"/>
    <col min="15119" max="15119" width="20.33203125" style="403" customWidth="1"/>
    <col min="15120" max="15120" width="23.88671875" style="403" customWidth="1"/>
    <col min="15121" max="15121" width="0" style="403" hidden="1" customWidth="1"/>
    <col min="15122" max="15122" width="17.6640625" style="403" customWidth="1"/>
    <col min="15123" max="15123" width="0" style="403" hidden="1" customWidth="1"/>
    <col min="15124" max="15124" width="24.44140625" style="403" customWidth="1"/>
    <col min="15125" max="15125" width="26.6640625" style="403" customWidth="1"/>
    <col min="15126" max="15126" width="23.5546875" style="403" customWidth="1"/>
    <col min="15127" max="15127" width="27" style="403" customWidth="1"/>
    <col min="15128" max="15128" width="110.33203125" style="403" customWidth="1"/>
    <col min="15129" max="15129" width="55.109375" style="403" customWidth="1"/>
    <col min="15130" max="15360" width="11.5546875" style="403"/>
    <col min="15361" max="15361" width="75" style="403" customWidth="1"/>
    <col min="15362" max="15362" width="0" style="403" hidden="1" customWidth="1"/>
    <col min="15363" max="15364" width="14.33203125" style="403" customWidth="1"/>
    <col min="15365" max="15365" width="20.6640625" style="403" customWidth="1"/>
    <col min="15366" max="15366" width="18.6640625" style="403" customWidth="1"/>
    <col min="15367" max="15367" width="28.109375" style="403" customWidth="1"/>
    <col min="15368" max="15368" width="0" style="403" hidden="1" customWidth="1"/>
    <col min="15369" max="15369" width="24" style="403" customWidth="1"/>
    <col min="15370" max="15371" width="0" style="403" hidden="1" customWidth="1"/>
    <col min="15372" max="15372" width="23.6640625" style="403" customWidth="1"/>
    <col min="15373" max="15373" width="26.5546875" style="403" customWidth="1"/>
    <col min="15374" max="15374" width="24.33203125" style="403" customWidth="1"/>
    <col min="15375" max="15375" width="20.33203125" style="403" customWidth="1"/>
    <col min="15376" max="15376" width="23.88671875" style="403" customWidth="1"/>
    <col min="15377" max="15377" width="0" style="403" hidden="1" customWidth="1"/>
    <col min="15378" max="15378" width="17.6640625" style="403" customWidth="1"/>
    <col min="15379" max="15379" width="0" style="403" hidden="1" customWidth="1"/>
    <col min="15380" max="15380" width="24.44140625" style="403" customWidth="1"/>
    <col min="15381" max="15381" width="26.6640625" style="403" customWidth="1"/>
    <col min="15382" max="15382" width="23.5546875" style="403" customWidth="1"/>
    <col min="15383" max="15383" width="27" style="403" customWidth="1"/>
    <col min="15384" max="15384" width="110.33203125" style="403" customWidth="1"/>
    <col min="15385" max="15385" width="55.109375" style="403" customWidth="1"/>
    <col min="15386" max="15616" width="11.5546875" style="403"/>
    <col min="15617" max="15617" width="75" style="403" customWidth="1"/>
    <col min="15618" max="15618" width="0" style="403" hidden="1" customWidth="1"/>
    <col min="15619" max="15620" width="14.33203125" style="403" customWidth="1"/>
    <col min="15621" max="15621" width="20.6640625" style="403" customWidth="1"/>
    <col min="15622" max="15622" width="18.6640625" style="403" customWidth="1"/>
    <col min="15623" max="15623" width="28.109375" style="403" customWidth="1"/>
    <col min="15624" max="15624" width="0" style="403" hidden="1" customWidth="1"/>
    <col min="15625" max="15625" width="24" style="403" customWidth="1"/>
    <col min="15626" max="15627" width="0" style="403" hidden="1" customWidth="1"/>
    <col min="15628" max="15628" width="23.6640625" style="403" customWidth="1"/>
    <col min="15629" max="15629" width="26.5546875" style="403" customWidth="1"/>
    <col min="15630" max="15630" width="24.33203125" style="403" customWidth="1"/>
    <col min="15631" max="15631" width="20.33203125" style="403" customWidth="1"/>
    <col min="15632" max="15632" width="23.88671875" style="403" customWidth="1"/>
    <col min="15633" max="15633" width="0" style="403" hidden="1" customWidth="1"/>
    <col min="15634" max="15634" width="17.6640625" style="403" customWidth="1"/>
    <col min="15635" max="15635" width="0" style="403" hidden="1" customWidth="1"/>
    <col min="15636" max="15636" width="24.44140625" style="403" customWidth="1"/>
    <col min="15637" max="15637" width="26.6640625" style="403" customWidth="1"/>
    <col min="15638" max="15638" width="23.5546875" style="403" customWidth="1"/>
    <col min="15639" max="15639" width="27" style="403" customWidth="1"/>
    <col min="15640" max="15640" width="110.33203125" style="403" customWidth="1"/>
    <col min="15641" max="15641" width="55.109375" style="403" customWidth="1"/>
    <col min="15642" max="15872" width="11.5546875" style="403"/>
    <col min="15873" max="15873" width="75" style="403" customWidth="1"/>
    <col min="15874" max="15874" width="0" style="403" hidden="1" customWidth="1"/>
    <col min="15875" max="15876" width="14.33203125" style="403" customWidth="1"/>
    <col min="15877" max="15877" width="20.6640625" style="403" customWidth="1"/>
    <col min="15878" max="15878" width="18.6640625" style="403" customWidth="1"/>
    <col min="15879" max="15879" width="28.109375" style="403" customWidth="1"/>
    <col min="15880" max="15880" width="0" style="403" hidden="1" customWidth="1"/>
    <col min="15881" max="15881" width="24" style="403" customWidth="1"/>
    <col min="15882" max="15883" width="0" style="403" hidden="1" customWidth="1"/>
    <col min="15884" max="15884" width="23.6640625" style="403" customWidth="1"/>
    <col min="15885" max="15885" width="26.5546875" style="403" customWidth="1"/>
    <col min="15886" max="15886" width="24.33203125" style="403" customWidth="1"/>
    <col min="15887" max="15887" width="20.33203125" style="403" customWidth="1"/>
    <col min="15888" max="15888" width="23.88671875" style="403" customWidth="1"/>
    <col min="15889" max="15889" width="0" style="403" hidden="1" customWidth="1"/>
    <col min="15890" max="15890" width="17.6640625" style="403" customWidth="1"/>
    <col min="15891" max="15891" width="0" style="403" hidden="1" customWidth="1"/>
    <col min="15892" max="15892" width="24.44140625" style="403" customWidth="1"/>
    <col min="15893" max="15893" width="26.6640625" style="403" customWidth="1"/>
    <col min="15894" max="15894" width="23.5546875" style="403" customWidth="1"/>
    <col min="15895" max="15895" width="27" style="403" customWidth="1"/>
    <col min="15896" max="15896" width="110.33203125" style="403" customWidth="1"/>
    <col min="15897" max="15897" width="55.109375" style="403" customWidth="1"/>
    <col min="15898" max="16128" width="11.5546875" style="403"/>
    <col min="16129" max="16129" width="75" style="403" customWidth="1"/>
    <col min="16130" max="16130" width="0" style="403" hidden="1" customWidth="1"/>
    <col min="16131" max="16132" width="14.33203125" style="403" customWidth="1"/>
    <col min="16133" max="16133" width="20.6640625" style="403" customWidth="1"/>
    <col min="16134" max="16134" width="18.6640625" style="403" customWidth="1"/>
    <col min="16135" max="16135" width="28.109375" style="403" customWidth="1"/>
    <col min="16136" max="16136" width="0" style="403" hidden="1" customWidth="1"/>
    <col min="16137" max="16137" width="24" style="403" customWidth="1"/>
    <col min="16138" max="16139" width="0" style="403" hidden="1" customWidth="1"/>
    <col min="16140" max="16140" width="23.6640625" style="403" customWidth="1"/>
    <col min="16141" max="16141" width="26.5546875" style="403" customWidth="1"/>
    <col min="16142" max="16142" width="24.33203125" style="403" customWidth="1"/>
    <col min="16143" max="16143" width="20.33203125" style="403" customWidth="1"/>
    <col min="16144" max="16144" width="23.88671875" style="403" customWidth="1"/>
    <col min="16145" max="16145" width="0" style="403" hidden="1" customWidth="1"/>
    <col min="16146" max="16146" width="17.6640625" style="403" customWidth="1"/>
    <col min="16147" max="16147" width="0" style="403" hidden="1" customWidth="1"/>
    <col min="16148" max="16148" width="24.44140625" style="403" customWidth="1"/>
    <col min="16149" max="16149" width="26.6640625" style="403" customWidth="1"/>
    <col min="16150" max="16150" width="23.5546875" style="403" customWidth="1"/>
    <col min="16151" max="16151" width="27" style="403" customWidth="1"/>
    <col min="16152" max="16152" width="110.33203125" style="403" customWidth="1"/>
    <col min="16153" max="16153" width="55.109375" style="403" customWidth="1"/>
    <col min="16154" max="16384" width="11.5546875" style="403"/>
  </cols>
  <sheetData>
    <row r="1" spans="1:24" s="418" customFormat="1" ht="65.25" customHeight="1" x14ac:dyDescent="0.5">
      <c r="A1" s="461" t="s">
        <v>54</v>
      </c>
      <c r="B1" s="461" t="s">
        <v>53</v>
      </c>
      <c r="C1" s="421" t="s">
        <v>52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 t="s">
        <v>51</v>
      </c>
      <c r="O1" s="421"/>
      <c r="P1" s="421"/>
      <c r="Q1" s="421"/>
      <c r="R1" s="421"/>
      <c r="S1" s="421"/>
      <c r="T1" s="420"/>
      <c r="U1" s="420"/>
      <c r="V1" s="420"/>
      <c r="W1" s="420"/>
      <c r="X1" s="461" t="s">
        <v>50</v>
      </c>
    </row>
    <row r="2" spans="1:24" s="418" customFormat="1" ht="65.25" customHeight="1" x14ac:dyDescent="0.45">
      <c r="A2" s="461"/>
      <c r="B2" s="461"/>
      <c r="C2" s="472" t="s">
        <v>49</v>
      </c>
      <c r="D2" s="472" t="s">
        <v>48</v>
      </c>
      <c r="E2" s="471" t="s">
        <v>26</v>
      </c>
      <c r="F2" s="467" t="s">
        <v>47</v>
      </c>
      <c r="G2" s="470" t="s">
        <v>46</v>
      </c>
      <c r="H2" s="470" t="s">
        <v>45</v>
      </c>
      <c r="I2" s="469" t="s">
        <v>25</v>
      </c>
      <c r="J2" s="467" t="s">
        <v>44</v>
      </c>
      <c r="K2" s="467" t="s">
        <v>43</v>
      </c>
      <c r="L2" s="467" t="s">
        <v>569</v>
      </c>
      <c r="M2" s="461" t="s">
        <v>35</v>
      </c>
      <c r="N2" s="466" t="s">
        <v>63</v>
      </c>
      <c r="O2" s="466" t="s">
        <v>40</v>
      </c>
      <c r="P2" s="465" t="s">
        <v>39</v>
      </c>
      <c r="Q2" s="464" t="s">
        <v>38</v>
      </c>
      <c r="R2" s="464" t="s">
        <v>37</v>
      </c>
      <c r="S2" s="464" t="s">
        <v>568</v>
      </c>
      <c r="T2" s="463" t="s">
        <v>35</v>
      </c>
      <c r="U2" s="462" t="s">
        <v>35</v>
      </c>
      <c r="V2" s="419" t="s">
        <v>34</v>
      </c>
      <c r="W2" s="462" t="s">
        <v>33</v>
      </c>
      <c r="X2" s="461"/>
    </row>
    <row r="3" spans="1:24" s="418" customFormat="1" ht="65.25" customHeight="1" x14ac:dyDescent="0.45">
      <c r="A3" s="419" t="s">
        <v>32</v>
      </c>
      <c r="B3" s="461"/>
      <c r="C3" s="472"/>
      <c r="D3" s="472"/>
      <c r="E3" s="471" t="s">
        <v>31</v>
      </c>
      <c r="F3" s="467" t="s">
        <v>567</v>
      </c>
      <c r="G3" s="470"/>
      <c r="H3" s="470"/>
      <c r="I3" s="469" t="s">
        <v>28</v>
      </c>
      <c r="J3" s="467" t="s">
        <v>29</v>
      </c>
      <c r="K3" s="468" t="s">
        <v>92</v>
      </c>
      <c r="L3" s="467" t="s">
        <v>91</v>
      </c>
      <c r="M3" s="461"/>
      <c r="N3" s="466"/>
      <c r="O3" s="466"/>
      <c r="P3" s="465" t="s">
        <v>25</v>
      </c>
      <c r="Q3" s="464" t="s">
        <v>24</v>
      </c>
      <c r="R3" s="464" t="s">
        <v>23</v>
      </c>
      <c r="S3" s="464" t="s">
        <v>22</v>
      </c>
      <c r="T3" s="463"/>
      <c r="U3" s="462" t="s">
        <v>21</v>
      </c>
      <c r="V3" s="419" t="s">
        <v>566</v>
      </c>
      <c r="W3" s="462" t="s">
        <v>19</v>
      </c>
      <c r="X3" s="461"/>
    </row>
    <row r="4" spans="1:24" s="458" customFormat="1" ht="65.25" customHeight="1" x14ac:dyDescent="0.45">
      <c r="A4" s="460" t="s">
        <v>565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</row>
    <row r="5" spans="1:24" ht="65.25" customHeight="1" x14ac:dyDescent="0.5">
      <c r="A5" s="450" t="s">
        <v>564</v>
      </c>
      <c r="B5" s="442"/>
      <c r="C5" s="442">
        <v>1201</v>
      </c>
      <c r="D5" s="442">
        <v>1200</v>
      </c>
      <c r="E5" s="448">
        <v>334.64</v>
      </c>
      <c r="F5" s="447">
        <v>15</v>
      </c>
      <c r="G5" s="446">
        <f>E5*F5</f>
        <v>5019.5999999999995</v>
      </c>
      <c r="H5" s="444">
        <v>0</v>
      </c>
      <c r="I5" s="444">
        <v>0</v>
      </c>
      <c r="J5" s="444"/>
      <c r="K5" s="444">
        <v>0</v>
      </c>
      <c r="L5" s="444">
        <v>0</v>
      </c>
      <c r="M5" s="444">
        <f>G5+H5+I5+J5+K5+L5</f>
        <v>5019.5999999999995</v>
      </c>
      <c r="N5" s="444">
        <v>527.02</v>
      </c>
      <c r="O5" s="444">
        <v>0</v>
      </c>
      <c r="P5" s="444">
        <v>0</v>
      </c>
      <c r="Q5" s="444">
        <v>0</v>
      </c>
      <c r="R5" s="444">
        <v>0</v>
      </c>
      <c r="S5" s="444">
        <v>0</v>
      </c>
      <c r="T5" s="444">
        <f>N5+O5+P5+Q5+R5+S5</f>
        <v>527.02</v>
      </c>
      <c r="U5" s="444">
        <f>M5-T5</f>
        <v>4492.58</v>
      </c>
      <c r="V5" s="444">
        <v>200.78</v>
      </c>
      <c r="W5" s="443">
        <f>U5-V5</f>
        <v>4291.8</v>
      </c>
      <c r="X5" s="442"/>
    </row>
    <row r="6" spans="1:24" ht="65.25" customHeight="1" x14ac:dyDescent="0.5">
      <c r="A6" s="452" t="s">
        <v>563</v>
      </c>
      <c r="B6" s="442"/>
      <c r="C6" s="442"/>
      <c r="D6" s="442"/>
      <c r="E6" s="448"/>
      <c r="F6" s="447"/>
      <c r="G6" s="446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3"/>
      <c r="X6" s="442"/>
    </row>
    <row r="7" spans="1:24" ht="65.25" customHeight="1" x14ac:dyDescent="0.5">
      <c r="A7" s="450" t="s">
        <v>562</v>
      </c>
      <c r="B7" s="442"/>
      <c r="C7" s="442">
        <v>1201</v>
      </c>
      <c r="D7" s="442">
        <v>1200</v>
      </c>
      <c r="E7" s="448">
        <v>360.54</v>
      </c>
      <c r="F7" s="447">
        <v>15</v>
      </c>
      <c r="G7" s="446">
        <f>E7*F7</f>
        <v>5408.1</v>
      </c>
      <c r="H7" s="444">
        <v>0</v>
      </c>
      <c r="I7" s="444">
        <v>0</v>
      </c>
      <c r="J7" s="444">
        <v>0</v>
      </c>
      <c r="K7" s="444">
        <v>0</v>
      </c>
      <c r="L7" s="444">
        <v>0</v>
      </c>
      <c r="M7" s="444">
        <f>G7+H7+I7+J7+K7+L7</f>
        <v>5408.1</v>
      </c>
      <c r="N7" s="444">
        <v>607.98</v>
      </c>
      <c r="O7" s="444">
        <v>0</v>
      </c>
      <c r="P7" s="444">
        <v>0</v>
      </c>
      <c r="Q7" s="444">
        <v>0</v>
      </c>
      <c r="R7" s="444">
        <v>0</v>
      </c>
      <c r="S7" s="444">
        <v>0</v>
      </c>
      <c r="T7" s="444">
        <f>N7+O7+P7+Q7+R7+S7</f>
        <v>607.98</v>
      </c>
      <c r="U7" s="444">
        <f>M7-T7</f>
        <v>4800.1200000000008</v>
      </c>
      <c r="V7" s="444">
        <v>216.32</v>
      </c>
      <c r="W7" s="443">
        <f>U7-V7</f>
        <v>4583.8000000000011</v>
      </c>
      <c r="X7" s="442"/>
    </row>
    <row r="8" spans="1:24" ht="65.25" customHeight="1" x14ac:dyDescent="0.5">
      <c r="A8" s="452" t="s">
        <v>561</v>
      </c>
      <c r="B8" s="442"/>
      <c r="C8" s="442"/>
      <c r="D8" s="442"/>
      <c r="E8" s="448"/>
      <c r="F8" s="447"/>
      <c r="G8" s="446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3"/>
      <c r="X8" s="442"/>
    </row>
    <row r="9" spans="1:24" s="455" customFormat="1" ht="65.25" customHeight="1" x14ac:dyDescent="0.5">
      <c r="A9" s="450" t="s">
        <v>560</v>
      </c>
      <c r="B9" s="456"/>
      <c r="C9" s="456">
        <v>1201</v>
      </c>
      <c r="D9" s="456">
        <v>1200</v>
      </c>
      <c r="E9" s="448">
        <v>262.52999999999997</v>
      </c>
      <c r="F9" s="457">
        <v>15</v>
      </c>
      <c r="G9" s="446">
        <f>E9*F9</f>
        <v>3937.95</v>
      </c>
      <c r="H9" s="443">
        <v>0</v>
      </c>
      <c r="I9" s="454">
        <v>0</v>
      </c>
      <c r="J9" s="454">
        <v>0</v>
      </c>
      <c r="K9" s="454">
        <v>0</v>
      </c>
      <c r="L9" s="454">
        <v>0</v>
      </c>
      <c r="M9" s="443">
        <f>G9+H9+I9+J9+K9+L9</f>
        <v>3937.95</v>
      </c>
      <c r="N9" s="443">
        <v>339.16</v>
      </c>
      <c r="O9" s="443">
        <v>0</v>
      </c>
      <c r="P9" s="443">
        <v>0</v>
      </c>
      <c r="Q9" s="444">
        <v>0</v>
      </c>
      <c r="R9" s="443">
        <v>0</v>
      </c>
      <c r="S9" s="443">
        <v>0</v>
      </c>
      <c r="T9" s="444">
        <f>N9+O9+P9+Q9+R9+S9</f>
        <v>339.16</v>
      </c>
      <c r="U9" s="443">
        <f>M9-T9</f>
        <v>3598.79</v>
      </c>
      <c r="V9" s="444">
        <v>118.14</v>
      </c>
      <c r="W9" s="443">
        <f>U9-V9</f>
        <v>3480.65</v>
      </c>
      <c r="X9" s="456"/>
    </row>
    <row r="10" spans="1:24" s="455" customFormat="1" ht="65.25" customHeight="1" x14ac:dyDescent="0.5">
      <c r="A10" s="452" t="s">
        <v>559</v>
      </c>
      <c r="B10" s="456"/>
      <c r="C10" s="456"/>
      <c r="D10" s="456"/>
      <c r="E10" s="448"/>
      <c r="F10" s="457"/>
      <c r="G10" s="446"/>
      <c r="H10" s="443"/>
      <c r="I10" s="454"/>
      <c r="J10" s="454"/>
      <c r="K10" s="454"/>
      <c r="L10" s="454"/>
      <c r="M10" s="443"/>
      <c r="N10" s="443"/>
      <c r="O10" s="443"/>
      <c r="P10" s="443"/>
      <c r="Q10" s="444"/>
      <c r="R10" s="443"/>
      <c r="S10" s="443"/>
      <c r="T10" s="444"/>
      <c r="U10" s="443"/>
      <c r="V10" s="444"/>
      <c r="W10" s="443"/>
      <c r="X10" s="456"/>
    </row>
    <row r="11" spans="1:24" ht="65.25" hidden="1" customHeight="1" x14ac:dyDescent="0.5">
      <c r="A11" s="453"/>
      <c r="B11" s="442"/>
      <c r="C11" s="442">
        <v>1201</v>
      </c>
      <c r="D11" s="442">
        <v>1200</v>
      </c>
      <c r="E11" s="448"/>
      <c r="F11" s="447"/>
      <c r="G11" s="446">
        <f>E11*F11</f>
        <v>0</v>
      </c>
      <c r="H11" s="444">
        <v>0</v>
      </c>
      <c r="I11" s="454">
        <v>0</v>
      </c>
      <c r="J11" s="454">
        <v>0</v>
      </c>
      <c r="K11" s="454">
        <v>0</v>
      </c>
      <c r="L11" s="454"/>
      <c r="M11" s="444">
        <f>G11+H11+I11+J11+K11+L11</f>
        <v>0</v>
      </c>
      <c r="N11" s="444"/>
      <c r="O11" s="444">
        <v>0</v>
      </c>
      <c r="P11" s="444">
        <v>0</v>
      </c>
      <c r="Q11" s="444">
        <v>0</v>
      </c>
      <c r="R11" s="444">
        <v>0</v>
      </c>
      <c r="S11" s="444">
        <v>0</v>
      </c>
      <c r="T11" s="444">
        <f>N11+O11+P11+Q11+R11+S11</f>
        <v>0</v>
      </c>
      <c r="U11" s="444">
        <f>M11-T11</f>
        <v>0</v>
      </c>
      <c r="V11" s="444"/>
      <c r="W11" s="443">
        <f>U11-V11</f>
        <v>0</v>
      </c>
      <c r="X11" s="442"/>
    </row>
    <row r="12" spans="1:24" ht="65.25" hidden="1" customHeight="1" x14ac:dyDescent="0.5">
      <c r="A12" s="451"/>
      <c r="B12" s="442"/>
      <c r="C12" s="442"/>
      <c r="D12" s="442"/>
      <c r="E12" s="448"/>
      <c r="F12" s="447"/>
      <c r="G12" s="446"/>
      <c r="H12" s="444"/>
      <c r="I12" s="454"/>
      <c r="J12" s="454"/>
      <c r="K12" s="454"/>
      <c r="L12" s="45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3"/>
      <c r="X12" s="442"/>
    </row>
    <row r="13" spans="1:24" ht="65.25" customHeight="1" x14ac:dyDescent="0.5">
      <c r="A13" s="450" t="s">
        <v>558</v>
      </c>
      <c r="B13" s="442"/>
      <c r="C13" s="442">
        <v>1201</v>
      </c>
      <c r="D13" s="442">
        <v>1200</v>
      </c>
      <c r="E13" s="448">
        <v>406.75</v>
      </c>
      <c r="F13" s="447">
        <v>15</v>
      </c>
      <c r="G13" s="446">
        <f>E13*F13</f>
        <v>6101.25</v>
      </c>
      <c r="H13" s="444">
        <v>0</v>
      </c>
      <c r="I13" s="445">
        <v>0</v>
      </c>
      <c r="J13" s="445"/>
      <c r="K13" s="445">
        <v>0</v>
      </c>
      <c r="L13" s="445">
        <v>0</v>
      </c>
      <c r="M13" s="444">
        <f>G13+H13+I13+J13+K13+L13</f>
        <v>6101.25</v>
      </c>
      <c r="N13" s="444">
        <v>756.04</v>
      </c>
      <c r="O13" s="444">
        <v>0</v>
      </c>
      <c r="P13" s="444">
        <v>0</v>
      </c>
      <c r="Q13" s="444">
        <v>0</v>
      </c>
      <c r="R13" s="444"/>
      <c r="S13" s="444">
        <v>0</v>
      </c>
      <c r="T13" s="444">
        <f>N13+O13+P13+Q13+R13+S13</f>
        <v>756.04</v>
      </c>
      <c r="U13" s="444">
        <f>M13-T13</f>
        <v>5345.21</v>
      </c>
      <c r="V13" s="444">
        <v>244.05</v>
      </c>
      <c r="W13" s="443">
        <f>U13-V13</f>
        <v>5101.16</v>
      </c>
      <c r="X13" s="442"/>
    </row>
    <row r="14" spans="1:24" ht="65.25" customHeight="1" x14ac:dyDescent="0.5">
      <c r="A14" s="452" t="s">
        <v>557</v>
      </c>
      <c r="B14" s="442"/>
      <c r="C14" s="442"/>
      <c r="D14" s="442"/>
      <c r="E14" s="448"/>
      <c r="F14" s="447"/>
      <c r="G14" s="446"/>
      <c r="H14" s="444"/>
      <c r="I14" s="445"/>
      <c r="J14" s="445"/>
      <c r="K14" s="445"/>
      <c r="L14" s="445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3"/>
      <c r="X14" s="442"/>
    </row>
    <row r="15" spans="1:24" ht="65.25" customHeight="1" x14ac:dyDescent="0.5">
      <c r="A15" s="450" t="s">
        <v>556</v>
      </c>
      <c r="B15" s="442"/>
      <c r="C15" s="442">
        <v>1201</v>
      </c>
      <c r="D15" s="442">
        <v>1200</v>
      </c>
      <c r="E15" s="448">
        <v>262.52999999999997</v>
      </c>
      <c r="F15" s="447">
        <v>15</v>
      </c>
      <c r="G15" s="446">
        <f>E15*F15</f>
        <v>3937.95</v>
      </c>
      <c r="H15" s="444">
        <v>0</v>
      </c>
      <c r="I15" s="445">
        <v>0</v>
      </c>
      <c r="J15" s="445">
        <v>0</v>
      </c>
      <c r="K15" s="445">
        <v>0</v>
      </c>
      <c r="L15" s="445">
        <v>0</v>
      </c>
      <c r="M15" s="444">
        <f>G15+H15+I15+J15+K15+L15</f>
        <v>3937.95</v>
      </c>
      <c r="N15" s="444">
        <v>339.16</v>
      </c>
      <c r="O15" s="444">
        <v>0</v>
      </c>
      <c r="P15" s="444">
        <v>0</v>
      </c>
      <c r="Q15" s="444">
        <v>0</v>
      </c>
      <c r="R15" s="444">
        <v>0</v>
      </c>
      <c r="S15" s="444">
        <v>0</v>
      </c>
      <c r="T15" s="444">
        <f>N15+O15+P15+Q15+R15+S15</f>
        <v>339.16</v>
      </c>
      <c r="U15" s="444">
        <f>M15-T15</f>
        <v>3598.79</v>
      </c>
      <c r="V15" s="444">
        <v>118.14</v>
      </c>
      <c r="W15" s="443">
        <f>U15-V15</f>
        <v>3480.65</v>
      </c>
      <c r="X15" s="442"/>
    </row>
    <row r="16" spans="1:24" ht="65.25" customHeight="1" x14ac:dyDescent="0.5">
      <c r="A16" s="452" t="s">
        <v>555</v>
      </c>
      <c r="B16" s="442"/>
      <c r="C16" s="442"/>
      <c r="D16" s="442"/>
      <c r="E16" s="448"/>
      <c r="F16" s="447"/>
      <c r="G16" s="446"/>
      <c r="H16" s="444"/>
      <c r="I16" s="445"/>
      <c r="J16" s="445"/>
      <c r="K16" s="445"/>
      <c r="L16" s="445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3"/>
      <c r="X16" s="442"/>
    </row>
    <row r="17" spans="1:24" ht="65.25" customHeight="1" x14ac:dyDescent="0.5">
      <c r="A17" s="450" t="s">
        <v>554</v>
      </c>
      <c r="B17" s="442"/>
      <c r="C17" s="442">
        <v>1201</v>
      </c>
      <c r="D17" s="442">
        <v>1200</v>
      </c>
      <c r="E17" s="448">
        <v>288.42</v>
      </c>
      <c r="F17" s="447">
        <v>15</v>
      </c>
      <c r="G17" s="446">
        <f>E17*F17</f>
        <v>4326.3</v>
      </c>
      <c r="H17" s="444">
        <v>0</v>
      </c>
      <c r="I17" s="445">
        <v>0</v>
      </c>
      <c r="J17" s="445"/>
      <c r="K17" s="445">
        <v>0</v>
      </c>
      <c r="L17" s="445">
        <v>0</v>
      </c>
      <c r="M17" s="444">
        <f>G17+H17+I17+J17+K17+L17</f>
        <v>4326.3</v>
      </c>
      <c r="N17" s="444">
        <v>402.78</v>
      </c>
      <c r="O17" s="444">
        <v>0</v>
      </c>
      <c r="P17" s="444">
        <v>0</v>
      </c>
      <c r="Q17" s="444">
        <v>0</v>
      </c>
      <c r="R17" s="444"/>
      <c r="S17" s="444">
        <v>0</v>
      </c>
      <c r="T17" s="444">
        <f>N17+O17+P17+Q17+R17+S17</f>
        <v>402.78</v>
      </c>
      <c r="U17" s="444">
        <f>M17-T17</f>
        <v>3923.5200000000004</v>
      </c>
      <c r="V17" s="444">
        <v>173.5</v>
      </c>
      <c r="W17" s="443">
        <f>U17-V17</f>
        <v>3750.0200000000004</v>
      </c>
      <c r="X17" s="442"/>
    </row>
    <row r="18" spans="1:24" ht="65.25" customHeight="1" x14ac:dyDescent="0.5">
      <c r="A18" s="452" t="s">
        <v>553</v>
      </c>
      <c r="B18" s="442"/>
      <c r="C18" s="442"/>
      <c r="D18" s="442"/>
      <c r="E18" s="448"/>
      <c r="F18" s="447"/>
      <c r="G18" s="446"/>
      <c r="H18" s="444"/>
      <c r="I18" s="445"/>
      <c r="J18" s="445"/>
      <c r="K18" s="445"/>
      <c r="L18" s="445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3"/>
      <c r="X18" s="442"/>
    </row>
    <row r="19" spans="1:24" ht="65.25" customHeight="1" x14ac:dyDescent="0.5">
      <c r="A19" s="453" t="s">
        <v>552</v>
      </c>
      <c r="B19" s="442"/>
      <c r="C19" s="442">
        <v>1201</v>
      </c>
      <c r="D19" s="442">
        <v>1200</v>
      </c>
      <c r="E19" s="448">
        <v>173.96</v>
      </c>
      <c r="F19" s="447">
        <v>15</v>
      </c>
      <c r="G19" s="446">
        <f>E19*F19</f>
        <v>2609.4</v>
      </c>
      <c r="H19" s="444">
        <v>0</v>
      </c>
      <c r="I19" s="445">
        <v>0</v>
      </c>
      <c r="J19" s="445">
        <v>0</v>
      </c>
      <c r="K19" s="445">
        <v>0</v>
      </c>
      <c r="L19" s="445">
        <v>0</v>
      </c>
      <c r="M19" s="444">
        <f>G19+H19+I19+J19+K19+L19</f>
        <v>2609.4</v>
      </c>
      <c r="N19" s="444">
        <v>19.52</v>
      </c>
      <c r="O19" s="444">
        <v>0</v>
      </c>
      <c r="P19" s="444">
        <v>0</v>
      </c>
      <c r="Q19" s="444">
        <v>0</v>
      </c>
      <c r="R19" s="444">
        <v>0</v>
      </c>
      <c r="S19" s="444">
        <v>0</v>
      </c>
      <c r="T19" s="444">
        <f>N19+O19+P19+Q19+R19+S19</f>
        <v>19.52</v>
      </c>
      <c r="U19" s="444">
        <f>M19-T19</f>
        <v>2589.88</v>
      </c>
      <c r="V19" s="444">
        <v>52.19</v>
      </c>
      <c r="W19" s="443">
        <f>U19-V19</f>
        <v>2537.69</v>
      </c>
      <c r="X19" s="442"/>
    </row>
    <row r="20" spans="1:24" ht="65.25" customHeight="1" x14ac:dyDescent="0.5">
      <c r="A20" s="452" t="s">
        <v>551</v>
      </c>
      <c r="B20" s="442"/>
      <c r="C20" s="442"/>
      <c r="D20" s="442"/>
      <c r="E20" s="448"/>
      <c r="F20" s="447"/>
      <c r="G20" s="446"/>
      <c r="H20" s="444"/>
      <c r="I20" s="445"/>
      <c r="J20" s="445"/>
      <c r="K20" s="445"/>
      <c r="L20" s="445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3"/>
      <c r="X20" s="442"/>
    </row>
    <row r="21" spans="1:24" ht="65.25" customHeight="1" x14ac:dyDescent="0.5">
      <c r="A21" s="450" t="s">
        <v>550</v>
      </c>
      <c r="B21" s="442"/>
      <c r="C21" s="442">
        <v>1201</v>
      </c>
      <c r="D21" s="442">
        <v>1200</v>
      </c>
      <c r="E21" s="448">
        <v>406.75</v>
      </c>
      <c r="F21" s="447">
        <v>15</v>
      </c>
      <c r="G21" s="446">
        <f>E21*F21</f>
        <v>6101.25</v>
      </c>
      <c r="H21" s="444">
        <v>0</v>
      </c>
      <c r="I21" s="445">
        <v>0</v>
      </c>
      <c r="J21" s="445"/>
      <c r="K21" s="445">
        <v>0</v>
      </c>
      <c r="L21" s="445">
        <v>0</v>
      </c>
      <c r="M21" s="444">
        <f>G21+H21+I21+J21+K21+L21</f>
        <v>6101.25</v>
      </c>
      <c r="N21" s="444">
        <v>756.04</v>
      </c>
      <c r="O21" s="444">
        <v>0</v>
      </c>
      <c r="P21" s="444">
        <v>0</v>
      </c>
      <c r="Q21" s="444">
        <v>0</v>
      </c>
      <c r="R21" s="444">
        <v>0</v>
      </c>
      <c r="S21" s="444">
        <v>0</v>
      </c>
      <c r="T21" s="444">
        <f>N21+O21+P21+Q21+R21+S21</f>
        <v>756.04</v>
      </c>
      <c r="U21" s="444">
        <f>M21-T21</f>
        <v>5345.21</v>
      </c>
      <c r="V21" s="444">
        <v>0</v>
      </c>
      <c r="W21" s="443">
        <f>U21-V21</f>
        <v>5345.21</v>
      </c>
      <c r="X21" s="442"/>
    </row>
    <row r="22" spans="1:24" ht="65.25" customHeight="1" x14ac:dyDescent="0.5">
      <c r="A22" s="452" t="s">
        <v>549</v>
      </c>
      <c r="B22" s="442"/>
      <c r="C22" s="442"/>
      <c r="D22" s="442"/>
      <c r="E22" s="448"/>
      <c r="F22" s="447"/>
      <c r="G22" s="446"/>
      <c r="H22" s="444"/>
      <c r="I22" s="445"/>
      <c r="J22" s="445"/>
      <c r="K22" s="445"/>
      <c r="L22" s="445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3"/>
      <c r="X22" s="442"/>
    </row>
    <row r="23" spans="1:24" ht="65.25" customHeight="1" x14ac:dyDescent="0.5">
      <c r="A23" s="450" t="s">
        <v>547</v>
      </c>
      <c r="B23" s="442"/>
      <c r="C23" s="442">
        <v>1201</v>
      </c>
      <c r="D23" s="442">
        <v>1200</v>
      </c>
      <c r="E23" s="448">
        <v>142.73330000000001</v>
      </c>
      <c r="F23" s="447">
        <v>15</v>
      </c>
      <c r="G23" s="446">
        <f>E23*F23</f>
        <v>2140.9995000000004</v>
      </c>
      <c r="H23" s="444">
        <v>0</v>
      </c>
      <c r="I23" s="445">
        <v>0</v>
      </c>
      <c r="J23" s="445"/>
      <c r="K23" s="445">
        <v>0</v>
      </c>
      <c r="L23" s="445">
        <v>59.85</v>
      </c>
      <c r="M23" s="444">
        <f>G23+H23+I23+J23+K23+L23</f>
        <v>2200.8495000000003</v>
      </c>
      <c r="N23" s="444">
        <v>0</v>
      </c>
      <c r="O23" s="444">
        <v>0</v>
      </c>
      <c r="P23" s="444">
        <v>0</v>
      </c>
      <c r="Q23" s="444">
        <v>0</v>
      </c>
      <c r="R23" s="444">
        <v>0</v>
      </c>
      <c r="S23" s="444">
        <v>0</v>
      </c>
      <c r="T23" s="444">
        <f>N23+O23+P23+Q23+R23+S23</f>
        <v>0</v>
      </c>
      <c r="U23" s="444">
        <f>M23-T23</f>
        <v>2200.8495000000003</v>
      </c>
      <c r="V23" s="444">
        <v>0</v>
      </c>
      <c r="W23" s="443">
        <f>U23-V23</f>
        <v>2200.8495000000003</v>
      </c>
      <c r="X23" s="442"/>
    </row>
    <row r="24" spans="1:24" ht="65.25" customHeight="1" x14ac:dyDescent="0.5">
      <c r="A24" s="452" t="s">
        <v>548</v>
      </c>
      <c r="B24" s="442"/>
      <c r="C24" s="442"/>
      <c r="D24" s="442"/>
      <c r="E24" s="448"/>
      <c r="F24" s="447"/>
      <c r="G24" s="446"/>
      <c r="H24" s="444"/>
      <c r="I24" s="445"/>
      <c r="J24" s="445"/>
      <c r="K24" s="445"/>
      <c r="L24" s="445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3"/>
      <c r="X24" s="442"/>
    </row>
    <row r="25" spans="1:24" ht="65.25" customHeight="1" x14ac:dyDescent="0.5">
      <c r="A25" s="450" t="s">
        <v>547</v>
      </c>
      <c r="B25" s="442"/>
      <c r="C25" s="442">
        <v>1201</v>
      </c>
      <c r="D25" s="442">
        <v>1200</v>
      </c>
      <c r="E25" s="448">
        <v>160.15</v>
      </c>
      <c r="F25" s="447">
        <v>15</v>
      </c>
      <c r="G25" s="446">
        <f>E25*F25</f>
        <v>2402.25</v>
      </c>
      <c r="H25" s="444">
        <v>0</v>
      </c>
      <c r="I25" s="445">
        <v>0</v>
      </c>
      <c r="J25" s="445"/>
      <c r="K25" s="445">
        <v>0</v>
      </c>
      <c r="L25" s="445">
        <v>3.02</v>
      </c>
      <c r="M25" s="444">
        <f>G25+H25+I25+J25+K25+L25</f>
        <v>2405.27</v>
      </c>
      <c r="N25" s="444">
        <v>0</v>
      </c>
      <c r="O25" s="444">
        <f>G25*1.1875%</f>
        <v>28.526718750000001</v>
      </c>
      <c r="P25" s="444">
        <v>0</v>
      </c>
      <c r="Q25" s="444">
        <v>0</v>
      </c>
      <c r="R25" s="444">
        <v>0</v>
      </c>
      <c r="S25" s="444">
        <v>0</v>
      </c>
      <c r="T25" s="444">
        <f>N25+O25+P25+Q25+R25+S25</f>
        <v>28.526718750000001</v>
      </c>
      <c r="U25" s="444">
        <f>M25-T25</f>
        <v>2376.7432812500001</v>
      </c>
      <c r="V25" s="444">
        <v>0</v>
      </c>
      <c r="W25" s="443">
        <f>U25-V25</f>
        <v>2376.7432812500001</v>
      </c>
      <c r="X25" s="442"/>
    </row>
    <row r="26" spans="1:24" ht="65.25" customHeight="1" x14ac:dyDescent="0.5">
      <c r="A26" s="452" t="s">
        <v>546</v>
      </c>
      <c r="B26" s="442"/>
      <c r="C26" s="442"/>
      <c r="D26" s="442"/>
      <c r="E26" s="448"/>
      <c r="F26" s="447"/>
      <c r="G26" s="446"/>
      <c r="H26" s="444"/>
      <c r="I26" s="445"/>
      <c r="J26" s="445"/>
      <c r="K26" s="445"/>
      <c r="L26" s="445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3"/>
      <c r="X26" s="442"/>
    </row>
    <row r="27" spans="1:24" ht="65.25" customHeight="1" x14ac:dyDescent="0.5">
      <c r="A27" s="450" t="s">
        <v>545</v>
      </c>
      <c r="B27" s="442"/>
      <c r="C27" s="442">
        <v>1201</v>
      </c>
      <c r="D27" s="442">
        <v>1200</v>
      </c>
      <c r="E27" s="448">
        <v>248.07</v>
      </c>
      <c r="F27" s="447">
        <v>15</v>
      </c>
      <c r="G27" s="446">
        <f>E27*F27</f>
        <v>3721.0499999999997</v>
      </c>
      <c r="H27" s="444">
        <v>0</v>
      </c>
      <c r="I27" s="445"/>
      <c r="J27" s="445"/>
      <c r="K27" s="445">
        <v>0</v>
      </c>
      <c r="L27" s="445">
        <v>0</v>
      </c>
      <c r="M27" s="444">
        <f>G27+H27+I27+J27+K27+L27</f>
        <v>3721.0499999999997</v>
      </c>
      <c r="N27" s="444">
        <v>304.45999999999998</v>
      </c>
      <c r="O27" s="444">
        <v>0</v>
      </c>
      <c r="P27" s="444">
        <v>0</v>
      </c>
      <c r="Q27" s="444">
        <v>0</v>
      </c>
      <c r="R27" s="444">
        <v>0</v>
      </c>
      <c r="S27" s="444">
        <v>0</v>
      </c>
      <c r="T27" s="444">
        <f>N27+O27+P27+Q27+R27+S27</f>
        <v>304.45999999999998</v>
      </c>
      <c r="U27" s="444">
        <f>M27-T27</f>
        <v>3416.5899999999997</v>
      </c>
      <c r="V27" s="444">
        <v>111.63</v>
      </c>
      <c r="W27" s="443">
        <f>U27-V27</f>
        <v>3304.9599999999996</v>
      </c>
      <c r="X27" s="442"/>
    </row>
    <row r="28" spans="1:24" ht="65.25" customHeight="1" x14ac:dyDescent="0.5">
      <c r="A28" s="451" t="s">
        <v>544</v>
      </c>
      <c r="B28" s="442"/>
      <c r="C28" s="442"/>
      <c r="D28" s="442"/>
      <c r="E28" s="448"/>
      <c r="F28" s="447"/>
      <c r="G28" s="446"/>
      <c r="H28" s="444"/>
      <c r="I28" s="445"/>
      <c r="J28" s="445"/>
      <c r="K28" s="445"/>
      <c r="L28" s="445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3"/>
      <c r="X28" s="442"/>
    </row>
    <row r="29" spans="1:24" ht="65.25" customHeight="1" x14ac:dyDescent="0.5">
      <c r="A29" s="410" t="s">
        <v>543</v>
      </c>
      <c r="B29" s="442"/>
      <c r="C29" s="442">
        <v>1201</v>
      </c>
      <c r="D29" s="442">
        <v>1200</v>
      </c>
      <c r="E29" s="448">
        <v>230.02</v>
      </c>
      <c r="F29" s="447">
        <v>15</v>
      </c>
      <c r="G29" s="446">
        <f>E29*F29</f>
        <v>3450.3</v>
      </c>
      <c r="H29" s="444">
        <v>0</v>
      </c>
      <c r="I29" s="445">
        <v>0</v>
      </c>
      <c r="J29" s="445">
        <v>0</v>
      </c>
      <c r="K29" s="445">
        <v>0</v>
      </c>
      <c r="L29" s="445">
        <v>0</v>
      </c>
      <c r="M29" s="444">
        <f>G29+H29+I29+J29+K29+L29</f>
        <v>3450.3</v>
      </c>
      <c r="N29" s="444">
        <v>146.21</v>
      </c>
      <c r="O29" s="444">
        <v>0</v>
      </c>
      <c r="P29" s="444">
        <v>0</v>
      </c>
      <c r="Q29" s="444">
        <v>0</v>
      </c>
      <c r="R29" s="444">
        <v>0</v>
      </c>
      <c r="S29" s="444">
        <v>0</v>
      </c>
      <c r="T29" s="444">
        <f>N29+O29+P29+Q29+R29+S29</f>
        <v>146.21</v>
      </c>
      <c r="U29" s="444">
        <f>M29-T29</f>
        <v>3304.09</v>
      </c>
      <c r="V29" s="444">
        <v>103.51</v>
      </c>
      <c r="W29" s="443">
        <f>U29-V29</f>
        <v>3200.58</v>
      </c>
      <c r="X29" s="442"/>
    </row>
    <row r="30" spans="1:24" ht="65.25" customHeight="1" x14ac:dyDescent="0.5">
      <c r="A30" s="433" t="s">
        <v>542</v>
      </c>
      <c r="B30" s="442"/>
      <c r="C30" s="442"/>
      <c r="D30" s="442"/>
      <c r="E30" s="448"/>
      <c r="F30" s="447"/>
      <c r="G30" s="446"/>
      <c r="H30" s="444"/>
      <c r="I30" s="445"/>
      <c r="J30" s="445"/>
      <c r="K30" s="445"/>
      <c r="L30" s="445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3"/>
      <c r="X30" s="442"/>
    </row>
    <row r="31" spans="1:24" ht="65.25" customHeight="1" x14ac:dyDescent="0.5">
      <c r="A31" s="410" t="s">
        <v>541</v>
      </c>
      <c r="B31" s="442"/>
      <c r="C31" s="442">
        <v>1201</v>
      </c>
      <c r="D31" s="442">
        <v>1200</v>
      </c>
      <c r="E31" s="448">
        <v>140.61000000000001</v>
      </c>
      <c r="F31" s="447">
        <v>15</v>
      </c>
      <c r="G31" s="446">
        <f>E31*F31</f>
        <v>2109.15</v>
      </c>
      <c r="H31" s="444">
        <v>0</v>
      </c>
      <c r="I31" s="445">
        <v>0</v>
      </c>
      <c r="J31" s="445">
        <v>0</v>
      </c>
      <c r="K31" s="445">
        <v>0</v>
      </c>
      <c r="L31" s="445">
        <v>63.32</v>
      </c>
      <c r="M31" s="444">
        <f>G31+H31+I31+J31+K31+L31</f>
        <v>2172.4700000000003</v>
      </c>
      <c r="N31" s="444">
        <v>0</v>
      </c>
      <c r="O31" s="444">
        <v>0</v>
      </c>
      <c r="P31" s="444">
        <v>0</v>
      </c>
      <c r="Q31" s="444">
        <v>0</v>
      </c>
      <c r="R31" s="444">
        <v>0</v>
      </c>
      <c r="S31" s="444">
        <v>0</v>
      </c>
      <c r="T31" s="444">
        <f>N31+O31+P31+Q31+R31+S31</f>
        <v>0</v>
      </c>
      <c r="U31" s="444">
        <f>M31-T31</f>
        <v>2172.4700000000003</v>
      </c>
      <c r="V31" s="444">
        <v>0</v>
      </c>
      <c r="W31" s="443">
        <f>U31-V31</f>
        <v>2172.4700000000003</v>
      </c>
      <c r="X31" s="442"/>
    </row>
    <row r="32" spans="1:24" ht="65.25" customHeight="1" x14ac:dyDescent="0.5">
      <c r="A32" s="433" t="s">
        <v>540</v>
      </c>
      <c r="B32" s="442"/>
      <c r="C32" s="442"/>
      <c r="D32" s="442"/>
      <c r="E32" s="448"/>
      <c r="F32" s="447"/>
      <c r="G32" s="446"/>
      <c r="H32" s="444"/>
      <c r="I32" s="445"/>
      <c r="J32" s="445"/>
      <c r="K32" s="445"/>
      <c r="L32" s="445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3"/>
      <c r="X32" s="442"/>
    </row>
    <row r="33" spans="1:24" ht="65.25" hidden="1" customHeight="1" x14ac:dyDescent="0.5">
      <c r="A33" s="450"/>
      <c r="B33" s="442"/>
      <c r="C33" s="442">
        <v>1201</v>
      </c>
      <c r="D33" s="442">
        <v>1200</v>
      </c>
      <c r="E33" s="448"/>
      <c r="F33" s="447"/>
      <c r="G33" s="446">
        <f>E33*F33</f>
        <v>0</v>
      </c>
      <c r="H33" s="444">
        <v>0</v>
      </c>
      <c r="I33" s="445"/>
      <c r="J33" s="445"/>
      <c r="K33" s="445">
        <v>0</v>
      </c>
      <c r="L33" s="445"/>
      <c r="M33" s="444">
        <f>G33+H33+I33+J33+K33+L33</f>
        <v>0</v>
      </c>
      <c r="N33" s="444"/>
      <c r="O33" s="444">
        <v>0</v>
      </c>
      <c r="P33" s="444"/>
      <c r="Q33" s="444">
        <v>0</v>
      </c>
      <c r="R33" s="444">
        <v>0</v>
      </c>
      <c r="S33" s="444">
        <v>0</v>
      </c>
      <c r="T33" s="444">
        <f>N33+O33+P33+Q33+R33+S33</f>
        <v>0</v>
      </c>
      <c r="U33" s="444">
        <f>M33-T33</f>
        <v>0</v>
      </c>
      <c r="V33" s="444">
        <f>G33*2%</f>
        <v>0</v>
      </c>
      <c r="W33" s="443">
        <f>U33-V33</f>
        <v>0</v>
      </c>
      <c r="X33" s="442"/>
    </row>
    <row r="34" spans="1:24" ht="65.25" hidden="1" customHeight="1" x14ac:dyDescent="0.5">
      <c r="A34" s="449"/>
      <c r="B34" s="442"/>
      <c r="C34" s="442"/>
      <c r="D34" s="442"/>
      <c r="E34" s="448"/>
      <c r="F34" s="447"/>
      <c r="G34" s="446"/>
      <c r="H34" s="444"/>
      <c r="I34" s="445"/>
      <c r="J34" s="445"/>
      <c r="K34" s="445"/>
      <c r="L34" s="445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3"/>
      <c r="X34" s="442"/>
    </row>
    <row r="35" spans="1:24" ht="65.25" customHeight="1" x14ac:dyDescent="0.5">
      <c r="A35" s="441" t="s">
        <v>539</v>
      </c>
      <c r="B35" s="442"/>
      <c r="C35" s="442">
        <v>1201</v>
      </c>
      <c r="D35" s="442">
        <v>1200</v>
      </c>
      <c r="E35" s="448">
        <v>200.5</v>
      </c>
      <c r="F35" s="447">
        <v>15</v>
      </c>
      <c r="G35" s="446">
        <f>E35*F35</f>
        <v>3007.5</v>
      </c>
      <c r="H35" s="444">
        <v>0</v>
      </c>
      <c r="I35" s="445">
        <v>0</v>
      </c>
      <c r="J35" s="445">
        <v>0</v>
      </c>
      <c r="K35" s="445">
        <v>0</v>
      </c>
      <c r="L35" s="445">
        <v>0</v>
      </c>
      <c r="M35" s="444">
        <f>G35+H35+I35+J35+K35+L35</f>
        <v>3007.5</v>
      </c>
      <c r="N35" s="444">
        <v>77.75</v>
      </c>
      <c r="O35" s="444">
        <f>G35*1.1875%</f>
        <v>35.714062499999997</v>
      </c>
      <c r="P35" s="444">
        <v>0</v>
      </c>
      <c r="Q35" s="444">
        <v>0</v>
      </c>
      <c r="R35" s="444">
        <v>0</v>
      </c>
      <c r="S35" s="444">
        <v>0</v>
      </c>
      <c r="T35" s="444">
        <f>N35+O35+P35+Q35+R35+S35</f>
        <v>113.4640625</v>
      </c>
      <c r="U35" s="444">
        <f>M35-T35</f>
        <v>2894.0359374999998</v>
      </c>
      <c r="V35" s="444">
        <v>0</v>
      </c>
      <c r="W35" s="443">
        <f>U35-V35</f>
        <v>2894.0359374999998</v>
      </c>
      <c r="X35" s="442"/>
    </row>
    <row r="36" spans="1:24" ht="65.25" customHeight="1" x14ac:dyDescent="0.5">
      <c r="A36" s="433" t="s">
        <v>538</v>
      </c>
      <c r="B36" s="442"/>
      <c r="C36" s="442"/>
      <c r="D36" s="442"/>
      <c r="E36" s="448"/>
      <c r="F36" s="447"/>
      <c r="G36" s="446"/>
      <c r="H36" s="444"/>
      <c r="I36" s="445"/>
      <c r="J36" s="445"/>
      <c r="K36" s="445"/>
      <c r="L36" s="445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3"/>
      <c r="X36" s="442"/>
    </row>
    <row r="37" spans="1:24" ht="65.25" customHeight="1" x14ac:dyDescent="0.5">
      <c r="A37" s="441" t="s">
        <v>537</v>
      </c>
      <c r="B37" s="442"/>
      <c r="C37" s="442">
        <v>1201</v>
      </c>
      <c r="D37" s="442">
        <v>1200</v>
      </c>
      <c r="E37" s="448">
        <v>190.8</v>
      </c>
      <c r="F37" s="447">
        <v>15</v>
      </c>
      <c r="G37" s="446">
        <f>E37*F37</f>
        <v>2862</v>
      </c>
      <c r="H37" s="444">
        <v>0</v>
      </c>
      <c r="I37" s="445">
        <v>0</v>
      </c>
      <c r="J37" s="445">
        <v>0</v>
      </c>
      <c r="K37" s="445">
        <v>0</v>
      </c>
      <c r="L37" s="445">
        <v>0</v>
      </c>
      <c r="M37" s="444">
        <f>G37+H37+I37+J37+K37+L37</f>
        <v>2862</v>
      </c>
      <c r="N37" s="444">
        <v>61.92</v>
      </c>
      <c r="O37" s="444">
        <v>0</v>
      </c>
      <c r="P37" s="444">
        <v>0</v>
      </c>
      <c r="Q37" s="444">
        <v>0</v>
      </c>
      <c r="R37" s="444">
        <v>0</v>
      </c>
      <c r="S37" s="444">
        <v>0</v>
      </c>
      <c r="T37" s="444">
        <f>N37+O37+P37+Q37+R37+S37</f>
        <v>61.92</v>
      </c>
      <c r="U37" s="444">
        <f>M37-T37</f>
        <v>2800.08</v>
      </c>
      <c r="V37" s="444">
        <v>0</v>
      </c>
      <c r="W37" s="443">
        <f>U37-V37</f>
        <v>2800.08</v>
      </c>
      <c r="X37" s="442"/>
    </row>
    <row r="38" spans="1:24" ht="65.25" customHeight="1" x14ac:dyDescent="0.5">
      <c r="A38" s="433" t="s">
        <v>536</v>
      </c>
      <c r="B38" s="442"/>
      <c r="C38" s="442"/>
      <c r="D38" s="442"/>
      <c r="E38" s="448"/>
      <c r="F38" s="447"/>
      <c r="G38" s="446"/>
      <c r="H38" s="444"/>
      <c r="I38" s="445"/>
      <c r="J38" s="445"/>
      <c r="K38" s="445"/>
      <c r="L38" s="445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3"/>
      <c r="X38" s="442"/>
    </row>
    <row r="39" spans="1:24" ht="65.25" customHeight="1" x14ac:dyDescent="0.5">
      <c r="A39" s="441" t="s">
        <v>535</v>
      </c>
      <c r="B39" s="442"/>
      <c r="C39" s="442">
        <v>1201</v>
      </c>
      <c r="D39" s="442">
        <v>1200</v>
      </c>
      <c r="E39" s="448">
        <v>173.96</v>
      </c>
      <c r="F39" s="447">
        <v>15</v>
      </c>
      <c r="G39" s="446">
        <f>E39*F39</f>
        <v>2609.4</v>
      </c>
      <c r="H39" s="444">
        <v>0</v>
      </c>
      <c r="I39" s="445">
        <v>0</v>
      </c>
      <c r="J39" s="445">
        <v>0</v>
      </c>
      <c r="K39" s="445">
        <v>0</v>
      </c>
      <c r="L39" s="445">
        <v>0</v>
      </c>
      <c r="M39" s="444">
        <f>G39+H39+I39+J39+K39+L39</f>
        <v>2609.4</v>
      </c>
      <c r="N39" s="444">
        <v>19.52</v>
      </c>
      <c r="O39" s="444">
        <v>0</v>
      </c>
      <c r="P39" s="444">
        <v>0</v>
      </c>
      <c r="Q39" s="444">
        <v>0</v>
      </c>
      <c r="R39" s="444">
        <v>0</v>
      </c>
      <c r="S39" s="444">
        <v>0</v>
      </c>
      <c r="T39" s="444">
        <f>N39+O39+P39+Q39+R39+S39</f>
        <v>19.52</v>
      </c>
      <c r="U39" s="444">
        <f>M39-T39</f>
        <v>2589.88</v>
      </c>
      <c r="V39" s="444">
        <v>52.19</v>
      </c>
      <c r="W39" s="443">
        <f>U39-V39</f>
        <v>2537.69</v>
      </c>
      <c r="X39" s="442"/>
    </row>
    <row r="40" spans="1:24" ht="65.25" customHeight="1" x14ac:dyDescent="0.5">
      <c r="A40" s="433" t="s">
        <v>534</v>
      </c>
      <c r="B40" s="442"/>
      <c r="C40" s="442"/>
      <c r="D40" s="442"/>
      <c r="E40" s="448"/>
      <c r="F40" s="447"/>
      <c r="G40" s="446"/>
      <c r="H40" s="444"/>
      <c r="I40" s="445"/>
      <c r="J40" s="445"/>
      <c r="K40" s="445"/>
      <c r="L40" s="445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3"/>
      <c r="X40" s="442"/>
    </row>
    <row r="41" spans="1:24" ht="65.25" customHeight="1" x14ac:dyDescent="0.5">
      <c r="A41" s="441" t="s">
        <v>533</v>
      </c>
      <c r="B41" s="442"/>
      <c r="C41" s="442">
        <v>1201</v>
      </c>
      <c r="D41" s="442">
        <v>1200</v>
      </c>
      <c r="E41" s="448">
        <v>153.37</v>
      </c>
      <c r="F41" s="447">
        <v>15</v>
      </c>
      <c r="G41" s="446">
        <f>E41*F41</f>
        <v>2300.5500000000002</v>
      </c>
      <c r="H41" s="444">
        <v>0</v>
      </c>
      <c r="I41" s="445">
        <v>0</v>
      </c>
      <c r="J41" s="445">
        <v>0</v>
      </c>
      <c r="K41" s="445">
        <v>0</v>
      </c>
      <c r="L41" s="445">
        <v>28.56</v>
      </c>
      <c r="M41" s="444">
        <f>G41+H41+I41+J41+K41+L41</f>
        <v>2329.11</v>
      </c>
      <c r="N41" s="444">
        <v>0</v>
      </c>
      <c r="O41" s="444">
        <v>0</v>
      </c>
      <c r="P41" s="444">
        <v>0</v>
      </c>
      <c r="Q41" s="444">
        <v>0</v>
      </c>
      <c r="R41" s="444">
        <v>0</v>
      </c>
      <c r="S41" s="444">
        <v>0</v>
      </c>
      <c r="T41" s="444">
        <f>N41+O41+P41+Q41+R41+S41</f>
        <v>0</v>
      </c>
      <c r="U41" s="444">
        <f>M41-T41</f>
        <v>2329.11</v>
      </c>
      <c r="V41" s="444">
        <v>46.01</v>
      </c>
      <c r="W41" s="443">
        <f>U41-V41</f>
        <v>2283.1</v>
      </c>
      <c r="X41" s="442"/>
    </row>
    <row r="42" spans="1:24" ht="65.25" customHeight="1" x14ac:dyDescent="0.5">
      <c r="A42" s="433" t="s">
        <v>532</v>
      </c>
      <c r="B42" s="442"/>
      <c r="C42" s="442"/>
      <c r="D42" s="442"/>
      <c r="E42" s="448"/>
      <c r="F42" s="447"/>
      <c r="G42" s="446"/>
      <c r="H42" s="444"/>
      <c r="I42" s="445"/>
      <c r="J42" s="445"/>
      <c r="K42" s="445"/>
      <c r="L42" s="445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3"/>
      <c r="X42" s="442"/>
    </row>
    <row r="43" spans="1:24" ht="65.25" customHeight="1" x14ac:dyDescent="0.5">
      <c r="A43" s="441" t="s">
        <v>531</v>
      </c>
      <c r="B43" s="442"/>
      <c r="C43" s="442">
        <v>1201</v>
      </c>
      <c r="D43" s="442">
        <v>1200</v>
      </c>
      <c r="E43" s="448">
        <v>262.52999999999997</v>
      </c>
      <c r="F43" s="447">
        <v>15</v>
      </c>
      <c r="G43" s="446">
        <f>E43*F43</f>
        <v>3937.95</v>
      </c>
      <c r="H43" s="444">
        <v>0</v>
      </c>
      <c r="I43" s="445">
        <v>0</v>
      </c>
      <c r="J43" s="445">
        <v>0</v>
      </c>
      <c r="K43" s="445">
        <v>0</v>
      </c>
      <c r="L43" s="445">
        <v>0</v>
      </c>
      <c r="M43" s="444">
        <f>G43+H43+I43+J43+K43+L43</f>
        <v>3937.95</v>
      </c>
      <c r="N43" s="444">
        <v>339.16</v>
      </c>
      <c r="O43" s="444">
        <v>0</v>
      </c>
      <c r="P43" s="444">
        <v>0</v>
      </c>
      <c r="Q43" s="444">
        <v>0</v>
      </c>
      <c r="R43" s="444">
        <v>0</v>
      </c>
      <c r="S43" s="444">
        <v>0</v>
      </c>
      <c r="T43" s="444">
        <f>N43+O43+P43+Q43+R43+S43</f>
        <v>339.16</v>
      </c>
      <c r="U43" s="444">
        <f>M43-T43</f>
        <v>3598.79</v>
      </c>
      <c r="V43" s="444">
        <v>118.14</v>
      </c>
      <c r="W43" s="443">
        <f>U43-V43</f>
        <v>3480.65</v>
      </c>
      <c r="X43" s="442"/>
    </row>
    <row r="44" spans="1:24" ht="65.25" customHeight="1" x14ac:dyDescent="0.5">
      <c r="A44" s="433" t="s">
        <v>530</v>
      </c>
      <c r="B44" s="442"/>
      <c r="C44" s="442"/>
      <c r="D44" s="442"/>
      <c r="E44" s="448"/>
      <c r="F44" s="447"/>
      <c r="G44" s="446"/>
      <c r="H44" s="444"/>
      <c r="I44" s="445"/>
      <c r="J44" s="445"/>
      <c r="K44" s="445"/>
      <c r="L44" s="445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3"/>
      <c r="X44" s="442"/>
    </row>
    <row r="45" spans="1:24" ht="65.25" customHeight="1" x14ac:dyDescent="0.5">
      <c r="A45" s="441" t="s">
        <v>528</v>
      </c>
      <c r="B45" s="442"/>
      <c r="C45" s="442">
        <v>1201</v>
      </c>
      <c r="D45" s="442">
        <v>1200</v>
      </c>
      <c r="E45" s="448">
        <v>187.2</v>
      </c>
      <c r="F45" s="447">
        <v>15</v>
      </c>
      <c r="G45" s="446">
        <f>E45*F45</f>
        <v>2808</v>
      </c>
      <c r="H45" s="444">
        <v>0</v>
      </c>
      <c r="I45" s="445">
        <v>0</v>
      </c>
      <c r="J45" s="445">
        <v>0</v>
      </c>
      <c r="K45" s="445">
        <v>0</v>
      </c>
      <c r="L45" s="445">
        <v>0</v>
      </c>
      <c r="M45" s="444">
        <f>G45+H45+I45+J45+K45+L45</f>
        <v>2808</v>
      </c>
      <c r="N45" s="444">
        <v>56.05</v>
      </c>
      <c r="O45" s="444">
        <v>0</v>
      </c>
      <c r="P45" s="444">
        <v>0</v>
      </c>
      <c r="Q45" s="444">
        <v>0</v>
      </c>
      <c r="R45" s="444">
        <v>0</v>
      </c>
      <c r="S45" s="444">
        <v>0</v>
      </c>
      <c r="T45" s="444">
        <f>N45+O45+P45+Q45+R45+S45</f>
        <v>56.05</v>
      </c>
      <c r="U45" s="444">
        <f>M45-T45</f>
        <v>2751.95</v>
      </c>
      <c r="V45" s="444">
        <v>0</v>
      </c>
      <c r="W45" s="443">
        <f>U45-V45</f>
        <v>2751.95</v>
      </c>
      <c r="X45" s="442"/>
    </row>
    <row r="46" spans="1:24" ht="65.25" customHeight="1" x14ac:dyDescent="0.5">
      <c r="A46" s="433" t="s">
        <v>529</v>
      </c>
      <c r="B46" s="442"/>
      <c r="C46" s="442"/>
      <c r="D46" s="442"/>
      <c r="E46" s="448"/>
      <c r="F46" s="447"/>
      <c r="G46" s="446"/>
      <c r="H46" s="444"/>
      <c r="I46" s="445"/>
      <c r="J46" s="445"/>
      <c r="K46" s="445"/>
      <c r="L46" s="445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3"/>
      <c r="X46" s="442"/>
    </row>
    <row r="47" spans="1:24" ht="65.25" customHeight="1" x14ac:dyDescent="0.5">
      <c r="A47" s="441" t="s">
        <v>528</v>
      </c>
      <c r="B47" s="442"/>
      <c r="C47" s="442">
        <v>1201</v>
      </c>
      <c r="D47" s="442">
        <v>1200</v>
      </c>
      <c r="E47" s="448">
        <v>147.05000000000001</v>
      </c>
      <c r="F47" s="447">
        <v>15</v>
      </c>
      <c r="G47" s="446">
        <f>E47*F47</f>
        <v>2205.75</v>
      </c>
      <c r="H47" s="444">
        <v>0</v>
      </c>
      <c r="I47" s="445">
        <v>0</v>
      </c>
      <c r="J47" s="445">
        <v>0</v>
      </c>
      <c r="K47" s="445">
        <v>0</v>
      </c>
      <c r="L47" s="445">
        <v>38.880000000000003</v>
      </c>
      <c r="M47" s="444">
        <f>G47+H47+I47+J47+K47+L47</f>
        <v>2244.63</v>
      </c>
      <c r="N47" s="444">
        <v>0</v>
      </c>
      <c r="O47" s="444">
        <v>0</v>
      </c>
      <c r="P47" s="444">
        <v>0</v>
      </c>
      <c r="Q47" s="444">
        <v>0</v>
      </c>
      <c r="R47" s="444">
        <v>0</v>
      </c>
      <c r="S47" s="444">
        <v>0</v>
      </c>
      <c r="T47" s="444">
        <f>N47+O47+P47+Q47+R47+S47</f>
        <v>0</v>
      </c>
      <c r="U47" s="444">
        <f>M47-T47</f>
        <v>2244.63</v>
      </c>
      <c r="V47" s="444">
        <v>0</v>
      </c>
      <c r="W47" s="443">
        <f>U47-V47</f>
        <v>2244.63</v>
      </c>
      <c r="X47" s="442"/>
    </row>
    <row r="48" spans="1:24" ht="65.25" customHeight="1" x14ac:dyDescent="0.5">
      <c r="A48" s="433" t="s">
        <v>527</v>
      </c>
      <c r="B48" s="442"/>
      <c r="C48" s="442"/>
      <c r="D48" s="442"/>
      <c r="E48" s="448"/>
      <c r="F48" s="447"/>
      <c r="G48" s="446"/>
      <c r="H48" s="444"/>
      <c r="I48" s="445"/>
      <c r="J48" s="445"/>
      <c r="K48" s="445"/>
      <c r="L48" s="445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3"/>
      <c r="X48" s="442"/>
    </row>
    <row r="49" spans="1:24" ht="65.25" customHeight="1" x14ac:dyDescent="0.5">
      <c r="A49" s="441" t="s">
        <v>525</v>
      </c>
      <c r="B49" s="442"/>
      <c r="C49" s="442">
        <v>1201</v>
      </c>
      <c r="D49" s="442">
        <v>1200</v>
      </c>
      <c r="E49" s="448">
        <v>249.6</v>
      </c>
      <c r="F49" s="447">
        <v>15</v>
      </c>
      <c r="G49" s="446">
        <f>E49*F49</f>
        <v>3744</v>
      </c>
      <c r="H49" s="444">
        <v>0</v>
      </c>
      <c r="I49" s="445">
        <v>0</v>
      </c>
      <c r="J49" s="445">
        <v>0</v>
      </c>
      <c r="K49" s="445">
        <v>0</v>
      </c>
      <c r="L49" s="445">
        <v>0</v>
      </c>
      <c r="M49" s="444">
        <f>G49+H49+I49+J49+K49+L49</f>
        <v>3744</v>
      </c>
      <c r="N49" s="444">
        <v>308.13</v>
      </c>
      <c r="O49" s="444">
        <v>0</v>
      </c>
      <c r="P49" s="444">
        <v>0</v>
      </c>
      <c r="Q49" s="444">
        <v>0</v>
      </c>
      <c r="R49" s="444">
        <v>0</v>
      </c>
      <c r="S49" s="444">
        <v>0</v>
      </c>
      <c r="T49" s="444">
        <f>N49+O49+P49+Q49+R49+S49</f>
        <v>308.13</v>
      </c>
      <c r="U49" s="444">
        <f>M49-T49</f>
        <v>3435.87</v>
      </c>
      <c r="V49" s="444">
        <v>112.32</v>
      </c>
      <c r="W49" s="443">
        <f>U49-V49</f>
        <v>3323.5499999999997</v>
      </c>
      <c r="X49" s="442"/>
    </row>
    <row r="50" spans="1:24" ht="65.25" customHeight="1" x14ac:dyDescent="0.5">
      <c r="A50" s="433" t="s">
        <v>526</v>
      </c>
      <c r="B50" s="442"/>
      <c r="C50" s="442"/>
      <c r="D50" s="442"/>
      <c r="E50" s="448"/>
      <c r="F50" s="447"/>
      <c r="G50" s="446"/>
      <c r="H50" s="444"/>
      <c r="I50" s="445"/>
      <c r="J50" s="445"/>
      <c r="K50" s="445"/>
      <c r="L50" s="445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3"/>
      <c r="X50" s="442"/>
    </row>
    <row r="51" spans="1:24" ht="65.25" customHeight="1" x14ac:dyDescent="0.5">
      <c r="A51" s="441" t="s">
        <v>525</v>
      </c>
      <c r="B51" s="442"/>
      <c r="C51" s="442">
        <v>1201</v>
      </c>
      <c r="D51" s="442">
        <v>1200</v>
      </c>
      <c r="E51" s="448">
        <v>249.6</v>
      </c>
      <c r="F51" s="447">
        <v>15</v>
      </c>
      <c r="G51" s="446">
        <f>E51*F51</f>
        <v>3744</v>
      </c>
      <c r="H51" s="444">
        <v>0</v>
      </c>
      <c r="I51" s="445">
        <v>0</v>
      </c>
      <c r="J51" s="445">
        <v>0</v>
      </c>
      <c r="K51" s="445">
        <v>0</v>
      </c>
      <c r="L51" s="445">
        <v>0</v>
      </c>
      <c r="M51" s="444">
        <f>G51+H51+I51+J51+K51+L51</f>
        <v>3744</v>
      </c>
      <c r="N51" s="444">
        <v>308.13</v>
      </c>
      <c r="O51" s="444">
        <v>0</v>
      </c>
      <c r="P51" s="444">
        <v>0</v>
      </c>
      <c r="Q51" s="444">
        <v>0</v>
      </c>
      <c r="R51" s="444">
        <v>0</v>
      </c>
      <c r="S51" s="444">
        <v>0</v>
      </c>
      <c r="T51" s="444">
        <f>N51+O51+P51+Q51+R51+S51</f>
        <v>308.13</v>
      </c>
      <c r="U51" s="444">
        <f>M51-T51</f>
        <v>3435.87</v>
      </c>
      <c r="V51" s="444">
        <v>112.32</v>
      </c>
      <c r="W51" s="443">
        <f>U51-V51</f>
        <v>3323.5499999999997</v>
      </c>
      <c r="X51" s="442"/>
    </row>
    <row r="52" spans="1:24" ht="65.25" customHeight="1" x14ac:dyDescent="0.5">
      <c r="A52" s="433" t="s">
        <v>524</v>
      </c>
      <c r="B52" s="442"/>
      <c r="C52" s="442"/>
      <c r="D52" s="442"/>
      <c r="E52" s="448"/>
      <c r="F52" s="447"/>
      <c r="G52" s="446"/>
      <c r="H52" s="444"/>
      <c r="I52" s="445"/>
      <c r="J52" s="445"/>
      <c r="K52" s="445"/>
      <c r="L52" s="445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3"/>
      <c r="X52" s="442"/>
    </row>
    <row r="53" spans="1:24" ht="65.25" customHeight="1" x14ac:dyDescent="0.5">
      <c r="A53" s="441" t="s">
        <v>523</v>
      </c>
      <c r="B53" s="442"/>
      <c r="C53" s="442">
        <v>1201</v>
      </c>
      <c r="D53" s="442">
        <v>1200</v>
      </c>
      <c r="E53" s="448">
        <v>334.64</v>
      </c>
      <c r="F53" s="447">
        <v>15</v>
      </c>
      <c r="G53" s="446">
        <f>E53*F53</f>
        <v>5019.5999999999995</v>
      </c>
      <c r="H53" s="444">
        <v>0</v>
      </c>
      <c r="I53" s="445">
        <v>0</v>
      </c>
      <c r="J53" s="445">
        <v>0</v>
      </c>
      <c r="K53" s="445">
        <v>0</v>
      </c>
      <c r="L53" s="445">
        <v>0</v>
      </c>
      <c r="M53" s="444">
        <f>G53+H53+I53+J53+K53+L53</f>
        <v>5019.5999999999995</v>
      </c>
      <c r="N53" s="444">
        <v>527.02</v>
      </c>
      <c r="O53" s="444">
        <v>0</v>
      </c>
      <c r="P53" s="444">
        <v>0</v>
      </c>
      <c r="Q53" s="444">
        <v>0</v>
      </c>
      <c r="R53" s="444">
        <v>0</v>
      </c>
      <c r="S53" s="444">
        <v>0</v>
      </c>
      <c r="T53" s="444">
        <f>N53+O53+P53+Q53+R53+S53</f>
        <v>527.02</v>
      </c>
      <c r="U53" s="444">
        <f>M53-T53</f>
        <v>4492.58</v>
      </c>
      <c r="V53" s="444">
        <v>200.78</v>
      </c>
      <c r="W53" s="443">
        <f>U53-V53</f>
        <v>4291.8</v>
      </c>
      <c r="X53" s="442"/>
    </row>
    <row r="54" spans="1:24" ht="65.25" customHeight="1" x14ac:dyDescent="0.5">
      <c r="A54" s="433" t="s">
        <v>522</v>
      </c>
      <c r="B54" s="442"/>
      <c r="C54" s="442"/>
      <c r="D54" s="442"/>
      <c r="E54" s="448"/>
      <c r="F54" s="447"/>
      <c r="G54" s="446"/>
      <c r="H54" s="444"/>
      <c r="I54" s="445"/>
      <c r="J54" s="445"/>
      <c r="K54" s="445"/>
      <c r="L54" s="445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3"/>
      <c r="X54" s="442"/>
    </row>
    <row r="55" spans="1:24" ht="65.25" customHeight="1" x14ac:dyDescent="0.5">
      <c r="A55" s="441" t="s">
        <v>520</v>
      </c>
      <c r="B55" s="442"/>
      <c r="C55" s="442">
        <v>1201</v>
      </c>
      <c r="D55" s="442">
        <v>1200</v>
      </c>
      <c r="E55" s="448">
        <v>288.42</v>
      </c>
      <c r="F55" s="447">
        <v>15</v>
      </c>
      <c r="G55" s="446">
        <f>E55*F55</f>
        <v>4326.3</v>
      </c>
      <c r="H55" s="444">
        <v>0</v>
      </c>
      <c r="I55" s="445">
        <v>0</v>
      </c>
      <c r="J55" s="445">
        <v>0</v>
      </c>
      <c r="K55" s="445">
        <v>0</v>
      </c>
      <c r="L55" s="445">
        <v>0</v>
      </c>
      <c r="M55" s="444">
        <f>G55+H55+I55+J55+K55+L55</f>
        <v>4326.3</v>
      </c>
      <c r="N55" s="444">
        <v>402.78</v>
      </c>
      <c r="O55" s="444">
        <v>0</v>
      </c>
      <c r="P55" s="444">
        <v>0</v>
      </c>
      <c r="Q55" s="444">
        <v>0</v>
      </c>
      <c r="R55" s="444">
        <v>0</v>
      </c>
      <c r="S55" s="444">
        <v>0</v>
      </c>
      <c r="T55" s="444">
        <f>N55+O55+P55+Q55+R55+S55</f>
        <v>402.78</v>
      </c>
      <c r="U55" s="444">
        <f>M55-T55</f>
        <v>3923.5200000000004</v>
      </c>
      <c r="V55" s="444">
        <v>0</v>
      </c>
      <c r="W55" s="443">
        <f>U55-V55</f>
        <v>3923.5200000000004</v>
      </c>
      <c r="X55" s="442"/>
    </row>
    <row r="56" spans="1:24" ht="65.25" customHeight="1" x14ac:dyDescent="0.5">
      <c r="A56" s="433" t="s">
        <v>521</v>
      </c>
      <c r="B56" s="442"/>
      <c r="C56" s="442"/>
      <c r="D56" s="442"/>
      <c r="E56" s="448"/>
      <c r="F56" s="447"/>
      <c r="G56" s="446"/>
      <c r="H56" s="444"/>
      <c r="I56" s="445"/>
      <c r="J56" s="445"/>
      <c r="K56" s="445"/>
      <c r="L56" s="445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3"/>
      <c r="X56" s="442"/>
    </row>
    <row r="57" spans="1:24" ht="65.25" customHeight="1" x14ac:dyDescent="0.5">
      <c r="A57" s="441" t="s">
        <v>520</v>
      </c>
      <c r="B57" s="442"/>
      <c r="C57" s="442">
        <v>1201</v>
      </c>
      <c r="D57" s="442">
        <v>1200</v>
      </c>
      <c r="E57" s="448">
        <v>288.42</v>
      </c>
      <c r="F57" s="447">
        <v>15</v>
      </c>
      <c r="G57" s="446">
        <f>E57*F57</f>
        <v>4326.3</v>
      </c>
      <c r="H57" s="444">
        <v>0</v>
      </c>
      <c r="I57" s="445">
        <v>0</v>
      </c>
      <c r="J57" s="445">
        <v>0</v>
      </c>
      <c r="K57" s="445">
        <v>0</v>
      </c>
      <c r="L57" s="445">
        <v>0</v>
      </c>
      <c r="M57" s="444">
        <f>G57+H57+I57+J57+K57+L57</f>
        <v>4326.3</v>
      </c>
      <c r="N57" s="444">
        <v>402.78</v>
      </c>
      <c r="O57" s="444">
        <v>0</v>
      </c>
      <c r="P57" s="444">
        <v>0</v>
      </c>
      <c r="Q57" s="444">
        <v>0</v>
      </c>
      <c r="R57" s="444">
        <v>0</v>
      </c>
      <c r="S57" s="444">
        <v>0</v>
      </c>
      <c r="T57" s="444">
        <f>N57+O57+P57+Q57+R57+S57</f>
        <v>402.78</v>
      </c>
      <c r="U57" s="444">
        <f>M57-T57</f>
        <v>3923.5200000000004</v>
      </c>
      <c r="V57" s="444">
        <v>0</v>
      </c>
      <c r="W57" s="443">
        <f>U57-V57</f>
        <v>3923.5200000000004</v>
      </c>
      <c r="X57" s="442"/>
    </row>
    <row r="58" spans="1:24" ht="65.25" customHeight="1" x14ac:dyDescent="0.5">
      <c r="A58" s="433" t="s">
        <v>519</v>
      </c>
      <c r="B58" s="442"/>
      <c r="C58" s="442"/>
      <c r="D58" s="442"/>
      <c r="E58" s="448"/>
      <c r="F58" s="447"/>
      <c r="G58" s="446"/>
      <c r="H58" s="444"/>
      <c r="I58" s="445"/>
      <c r="J58" s="445"/>
      <c r="K58" s="445"/>
      <c r="L58" s="445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3"/>
      <c r="X58" s="442"/>
    </row>
    <row r="59" spans="1:24" ht="65.25" customHeight="1" x14ac:dyDescent="0.5">
      <c r="A59" s="441" t="s">
        <v>518</v>
      </c>
      <c r="B59" s="442"/>
      <c r="C59" s="442">
        <v>1201</v>
      </c>
      <c r="D59" s="442">
        <v>1200</v>
      </c>
      <c r="E59" s="448">
        <v>167.26666</v>
      </c>
      <c r="F59" s="447">
        <v>15</v>
      </c>
      <c r="G59" s="446">
        <f>E59*F59</f>
        <v>2508.9998999999998</v>
      </c>
      <c r="H59" s="444">
        <v>0</v>
      </c>
      <c r="I59" s="445">
        <v>0</v>
      </c>
      <c r="J59" s="445">
        <v>0</v>
      </c>
      <c r="K59" s="445">
        <v>0</v>
      </c>
      <c r="L59" s="445">
        <v>0</v>
      </c>
      <c r="M59" s="444">
        <f>G59+H59+I59+J59+K59+L59</f>
        <v>2508.9998999999998</v>
      </c>
      <c r="N59" s="444">
        <v>8.6</v>
      </c>
      <c r="O59" s="444">
        <v>0</v>
      </c>
      <c r="P59" s="444">
        <v>0</v>
      </c>
      <c r="Q59" s="444">
        <v>0</v>
      </c>
      <c r="R59" s="444">
        <v>0</v>
      </c>
      <c r="S59" s="444">
        <v>0</v>
      </c>
      <c r="T59" s="444">
        <f>N59+O59+P59+Q59+R59+S59</f>
        <v>8.6</v>
      </c>
      <c r="U59" s="444">
        <f>M59-T59</f>
        <v>2500.3998999999999</v>
      </c>
      <c r="V59" s="444">
        <v>0</v>
      </c>
      <c r="W59" s="443">
        <f>U59-V59</f>
        <v>2500.3998999999999</v>
      </c>
      <c r="X59" s="442"/>
    </row>
    <row r="60" spans="1:24" ht="65.25" customHeight="1" x14ac:dyDescent="0.5">
      <c r="A60" s="433" t="s">
        <v>517</v>
      </c>
      <c r="B60" s="442"/>
      <c r="C60" s="442"/>
      <c r="D60" s="442"/>
      <c r="E60" s="448"/>
      <c r="F60" s="447"/>
      <c r="G60" s="446"/>
      <c r="H60" s="444"/>
      <c r="I60" s="445"/>
      <c r="J60" s="445"/>
      <c r="K60" s="445"/>
      <c r="L60" s="445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3"/>
      <c r="X60" s="442"/>
    </row>
    <row r="61" spans="1:24" ht="65.25" customHeight="1" x14ac:dyDescent="0.5">
      <c r="A61" s="441" t="s">
        <v>516</v>
      </c>
      <c r="B61" s="442"/>
      <c r="C61" s="442">
        <v>1201</v>
      </c>
      <c r="D61" s="442">
        <v>1200</v>
      </c>
      <c r="E61" s="448">
        <v>233.63</v>
      </c>
      <c r="F61" s="447">
        <v>15</v>
      </c>
      <c r="G61" s="446">
        <f>E61*F61</f>
        <v>3504.45</v>
      </c>
      <c r="H61" s="444">
        <v>0</v>
      </c>
      <c r="I61" s="445">
        <v>0</v>
      </c>
      <c r="J61" s="445">
        <v>0</v>
      </c>
      <c r="K61" s="445">
        <v>0</v>
      </c>
      <c r="L61" s="445">
        <v>0</v>
      </c>
      <c r="M61" s="444">
        <f>G61+H61+I61+J61+K61+L61</f>
        <v>3504.45</v>
      </c>
      <c r="N61" s="444">
        <v>152.1</v>
      </c>
      <c r="O61" s="444">
        <v>0</v>
      </c>
      <c r="P61" s="444">
        <v>0</v>
      </c>
      <c r="Q61" s="444">
        <v>0</v>
      </c>
      <c r="R61" s="444">
        <v>0</v>
      </c>
      <c r="S61" s="444">
        <v>0</v>
      </c>
      <c r="T61" s="444">
        <f>N61+O61+P61+Q61+R61+S61</f>
        <v>152.1</v>
      </c>
      <c r="U61" s="444">
        <f>M61-T61</f>
        <v>3352.35</v>
      </c>
      <c r="V61" s="444">
        <v>0</v>
      </c>
      <c r="W61" s="443">
        <f>U61-V61</f>
        <v>3352.35</v>
      </c>
      <c r="X61" s="442"/>
    </row>
    <row r="62" spans="1:24" ht="65.25" customHeight="1" x14ac:dyDescent="0.5">
      <c r="A62" s="433" t="s">
        <v>515</v>
      </c>
      <c r="B62" s="442"/>
      <c r="C62" s="442"/>
      <c r="D62" s="442"/>
      <c r="E62" s="448"/>
      <c r="F62" s="447"/>
      <c r="G62" s="446"/>
      <c r="H62" s="444"/>
      <c r="I62" s="445"/>
      <c r="J62" s="445"/>
      <c r="K62" s="445"/>
      <c r="L62" s="445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3"/>
      <c r="X62" s="442"/>
    </row>
    <row r="63" spans="1:24" ht="65.25" customHeight="1" x14ac:dyDescent="0.5">
      <c r="A63" s="441" t="s">
        <v>514</v>
      </c>
      <c r="B63" s="442"/>
      <c r="C63" s="442">
        <v>1201</v>
      </c>
      <c r="D63" s="442">
        <v>1200</v>
      </c>
      <c r="E63" s="448">
        <v>138.43</v>
      </c>
      <c r="F63" s="447">
        <v>7</v>
      </c>
      <c r="G63" s="446">
        <f>E63*F63</f>
        <v>969.01</v>
      </c>
      <c r="H63" s="444">
        <v>0</v>
      </c>
      <c r="I63" s="445">
        <v>0</v>
      </c>
      <c r="J63" s="445">
        <v>0</v>
      </c>
      <c r="K63" s="445">
        <v>0</v>
      </c>
      <c r="L63" s="445">
        <v>31.19</v>
      </c>
      <c r="M63" s="444">
        <f>G63+H63+I63+J63+K63+L63</f>
        <v>1000.2</v>
      </c>
      <c r="N63" s="444">
        <v>0</v>
      </c>
      <c r="O63" s="444">
        <v>0</v>
      </c>
      <c r="P63" s="444">
        <v>0</v>
      </c>
      <c r="Q63" s="444">
        <v>0</v>
      </c>
      <c r="R63" s="444">
        <v>0</v>
      </c>
      <c r="S63" s="444">
        <v>0</v>
      </c>
      <c r="T63" s="444">
        <f>N63+O63+P63+Q63+R63+S63</f>
        <v>0</v>
      </c>
      <c r="U63" s="444">
        <f>M63-T63</f>
        <v>1000.2</v>
      </c>
      <c r="V63" s="444">
        <v>0</v>
      </c>
      <c r="W63" s="443">
        <f>U63-V63</f>
        <v>1000.2</v>
      </c>
      <c r="X63" s="442"/>
    </row>
    <row r="64" spans="1:24" ht="65.25" customHeight="1" x14ac:dyDescent="0.5">
      <c r="A64" s="433" t="s">
        <v>513</v>
      </c>
      <c r="B64" s="442"/>
      <c r="C64" s="442"/>
      <c r="D64" s="442"/>
      <c r="E64" s="448"/>
      <c r="F64" s="447"/>
      <c r="G64" s="446"/>
      <c r="H64" s="444"/>
      <c r="I64" s="445"/>
      <c r="J64" s="445"/>
      <c r="K64" s="445"/>
      <c r="L64" s="445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3"/>
      <c r="X64" s="442"/>
    </row>
    <row r="65" spans="1:24" ht="65.25" customHeight="1" x14ac:dyDescent="0.5">
      <c r="A65" s="441" t="s">
        <v>512</v>
      </c>
      <c r="B65" s="442"/>
      <c r="C65" s="442">
        <v>1201</v>
      </c>
      <c r="D65" s="442">
        <v>1200</v>
      </c>
      <c r="E65" s="448">
        <v>65.86</v>
      </c>
      <c r="F65" s="447">
        <v>15</v>
      </c>
      <c r="G65" s="446">
        <f>E65*F65</f>
        <v>987.9</v>
      </c>
      <c r="H65" s="444">
        <v>0</v>
      </c>
      <c r="I65" s="445">
        <v>0</v>
      </c>
      <c r="J65" s="445">
        <v>0</v>
      </c>
      <c r="K65" s="445">
        <v>0</v>
      </c>
      <c r="L65" s="445">
        <v>148.83000000000001</v>
      </c>
      <c r="M65" s="444">
        <f>G65+H65+I65+J65+K65+L65</f>
        <v>1136.73</v>
      </c>
      <c r="N65" s="444">
        <v>0</v>
      </c>
      <c r="O65" s="444">
        <v>0</v>
      </c>
      <c r="P65" s="444">
        <v>0</v>
      </c>
      <c r="Q65" s="444">
        <v>0</v>
      </c>
      <c r="R65" s="444">
        <v>0</v>
      </c>
      <c r="S65" s="444">
        <v>0</v>
      </c>
      <c r="T65" s="444">
        <f>N65+O65+P65+Q65+R65+S65</f>
        <v>0</v>
      </c>
      <c r="U65" s="444">
        <f>M65-T65</f>
        <v>1136.73</v>
      </c>
      <c r="V65" s="444">
        <v>0</v>
      </c>
      <c r="W65" s="443">
        <f>U65-V65</f>
        <v>1136.73</v>
      </c>
      <c r="X65" s="442"/>
    </row>
    <row r="66" spans="1:24" ht="65.25" customHeight="1" x14ac:dyDescent="0.5">
      <c r="A66" s="433" t="s">
        <v>511</v>
      </c>
      <c r="B66" s="442"/>
      <c r="C66" s="442"/>
      <c r="D66" s="442"/>
      <c r="E66" s="448"/>
      <c r="F66" s="447"/>
      <c r="G66" s="446"/>
      <c r="H66" s="444"/>
      <c r="I66" s="445"/>
      <c r="J66" s="445"/>
      <c r="K66" s="445"/>
      <c r="L66" s="445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3"/>
      <c r="X66" s="442"/>
    </row>
    <row r="67" spans="1:24" ht="65.25" customHeight="1" x14ac:dyDescent="0.5">
      <c r="A67" s="441" t="s">
        <v>510</v>
      </c>
      <c r="B67" s="442"/>
      <c r="C67" s="442">
        <v>1201</v>
      </c>
      <c r="D67" s="442">
        <v>1200</v>
      </c>
      <c r="E67" s="448">
        <v>159.46</v>
      </c>
      <c r="F67" s="447">
        <v>15</v>
      </c>
      <c r="G67" s="446">
        <f>E67*F67</f>
        <v>2391.9</v>
      </c>
      <c r="H67" s="444">
        <v>0</v>
      </c>
      <c r="I67" s="445">
        <v>0</v>
      </c>
      <c r="J67" s="445">
        <v>0</v>
      </c>
      <c r="K67" s="445">
        <v>0</v>
      </c>
      <c r="L67" s="445">
        <v>4.1399999999999997</v>
      </c>
      <c r="M67" s="444">
        <f>G67+H67+I67+J67+K67+L67</f>
        <v>2396.04</v>
      </c>
      <c r="N67" s="444">
        <v>0</v>
      </c>
      <c r="O67" s="444">
        <v>0</v>
      </c>
      <c r="P67" s="444">
        <v>0</v>
      </c>
      <c r="Q67" s="444">
        <v>0</v>
      </c>
      <c r="R67" s="444">
        <v>0</v>
      </c>
      <c r="S67" s="444">
        <v>0</v>
      </c>
      <c r="T67" s="444">
        <f>N67+O67+P67+Q67+R67+S67</f>
        <v>0</v>
      </c>
      <c r="U67" s="444">
        <f>M67-T67</f>
        <v>2396.04</v>
      </c>
      <c r="V67" s="444">
        <v>0</v>
      </c>
      <c r="W67" s="443">
        <f>U67-V67</f>
        <v>2396.04</v>
      </c>
      <c r="X67" s="442"/>
    </row>
    <row r="68" spans="1:24" ht="65.25" customHeight="1" x14ac:dyDescent="0.5">
      <c r="A68" s="433" t="s">
        <v>509</v>
      </c>
      <c r="B68" s="442"/>
      <c r="C68" s="442"/>
      <c r="D68" s="442"/>
      <c r="E68" s="448"/>
      <c r="F68" s="447"/>
      <c r="G68" s="446"/>
      <c r="H68" s="444"/>
      <c r="I68" s="445"/>
      <c r="J68" s="445"/>
      <c r="K68" s="445"/>
      <c r="L68" s="445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3"/>
      <c r="X68" s="442"/>
    </row>
    <row r="69" spans="1:24" ht="65.25" customHeight="1" x14ac:dyDescent="0.5">
      <c r="A69" s="441" t="s">
        <v>508</v>
      </c>
      <c r="B69" s="442"/>
      <c r="C69" s="442">
        <v>1201</v>
      </c>
      <c r="D69" s="442">
        <v>1200</v>
      </c>
      <c r="E69" s="448">
        <v>288.42</v>
      </c>
      <c r="F69" s="447">
        <v>15</v>
      </c>
      <c r="G69" s="446">
        <f>E69*F69</f>
        <v>4326.3</v>
      </c>
      <c r="H69" s="444">
        <v>0</v>
      </c>
      <c r="I69" s="445">
        <v>0</v>
      </c>
      <c r="J69" s="445">
        <v>0</v>
      </c>
      <c r="K69" s="445">
        <v>0</v>
      </c>
      <c r="L69" s="445">
        <v>0</v>
      </c>
      <c r="M69" s="444">
        <f>G69+H69+I69+J69+K69+L69</f>
        <v>4326.3</v>
      </c>
      <c r="N69" s="444">
        <v>402.78</v>
      </c>
      <c r="O69" s="444">
        <v>0</v>
      </c>
      <c r="P69" s="444">
        <v>0</v>
      </c>
      <c r="Q69" s="444">
        <v>0</v>
      </c>
      <c r="R69" s="444">
        <v>0</v>
      </c>
      <c r="S69" s="444">
        <v>0</v>
      </c>
      <c r="T69" s="444">
        <f>N69+O69+P69+Q69+R69+S69</f>
        <v>402.78</v>
      </c>
      <c r="U69" s="444">
        <f>M69-T69</f>
        <v>3923.5200000000004</v>
      </c>
      <c r="V69" s="444">
        <v>0</v>
      </c>
      <c r="W69" s="443">
        <f>U69-V69</f>
        <v>3923.5200000000004</v>
      </c>
      <c r="X69" s="442"/>
    </row>
    <row r="70" spans="1:24" ht="65.25" customHeight="1" x14ac:dyDescent="0.5">
      <c r="A70" s="433" t="s">
        <v>507</v>
      </c>
      <c r="B70" s="442"/>
      <c r="C70" s="442"/>
      <c r="D70" s="442"/>
      <c r="E70" s="448"/>
      <c r="F70" s="447"/>
      <c r="G70" s="446"/>
      <c r="H70" s="444"/>
      <c r="I70" s="445"/>
      <c r="J70" s="445"/>
      <c r="K70" s="445"/>
      <c r="L70" s="445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3"/>
      <c r="X70" s="442"/>
    </row>
    <row r="71" spans="1:24" ht="65.25" customHeight="1" x14ac:dyDescent="0.5">
      <c r="A71" s="441" t="s">
        <v>506</v>
      </c>
      <c r="B71" s="442"/>
      <c r="C71" s="442">
        <v>1201</v>
      </c>
      <c r="D71" s="442">
        <v>1200</v>
      </c>
      <c r="E71" s="448">
        <v>291.14999999999998</v>
      </c>
      <c r="F71" s="447">
        <v>15</v>
      </c>
      <c r="G71" s="446">
        <f>E71*F71</f>
        <v>4367.25</v>
      </c>
      <c r="H71" s="444">
        <v>0</v>
      </c>
      <c r="I71" s="445">
        <v>0</v>
      </c>
      <c r="J71" s="445">
        <v>0</v>
      </c>
      <c r="K71" s="445">
        <v>0</v>
      </c>
      <c r="L71" s="445">
        <v>0</v>
      </c>
      <c r="M71" s="444">
        <f>G71+H71+I71+J71+K71+L71</f>
        <v>4367.25</v>
      </c>
      <c r="N71" s="444">
        <v>410.11</v>
      </c>
      <c r="O71" s="444">
        <v>0</v>
      </c>
      <c r="P71" s="444">
        <v>0</v>
      </c>
      <c r="Q71" s="444">
        <v>0</v>
      </c>
      <c r="R71" s="444">
        <v>0</v>
      </c>
      <c r="S71" s="444">
        <v>0</v>
      </c>
      <c r="T71" s="444">
        <f>N71+O71+P71+Q71+R71+S71</f>
        <v>410.11</v>
      </c>
      <c r="U71" s="444">
        <f>M71-T71</f>
        <v>3957.14</v>
      </c>
      <c r="V71" s="444">
        <v>481.53</v>
      </c>
      <c r="W71" s="443">
        <f>U71-V71</f>
        <v>3475.6099999999997</v>
      </c>
      <c r="X71" s="442"/>
    </row>
    <row r="72" spans="1:24" ht="65.25" customHeight="1" x14ac:dyDescent="0.5">
      <c r="A72" s="433" t="s">
        <v>505</v>
      </c>
      <c r="B72" s="442"/>
      <c r="C72" s="442"/>
      <c r="D72" s="442"/>
      <c r="E72" s="448"/>
      <c r="F72" s="447"/>
      <c r="G72" s="446"/>
      <c r="H72" s="444"/>
      <c r="I72" s="445"/>
      <c r="J72" s="445"/>
      <c r="K72" s="445"/>
      <c r="L72" s="445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3"/>
      <c r="X72" s="442"/>
    </row>
    <row r="73" spans="1:24" ht="65.25" customHeight="1" x14ac:dyDescent="0.5">
      <c r="A73" s="441" t="s">
        <v>504</v>
      </c>
      <c r="B73" s="434"/>
      <c r="C73" s="434">
        <v>1201</v>
      </c>
      <c r="D73" s="434">
        <v>1200</v>
      </c>
      <c r="E73" s="440">
        <v>194.14</v>
      </c>
      <c r="F73" s="439">
        <v>15</v>
      </c>
      <c r="G73" s="438">
        <f>E73*F73</f>
        <v>2912.1</v>
      </c>
      <c r="H73" s="436">
        <v>0</v>
      </c>
      <c r="I73" s="437">
        <v>0</v>
      </c>
      <c r="J73" s="437">
        <v>0</v>
      </c>
      <c r="K73" s="437">
        <v>0</v>
      </c>
      <c r="L73" s="437">
        <v>0</v>
      </c>
      <c r="M73" s="436">
        <f>G73+H73+I73+J73+K73+L73</f>
        <v>2912.1</v>
      </c>
      <c r="N73" s="436">
        <v>67.37</v>
      </c>
      <c r="O73" s="436">
        <v>0</v>
      </c>
      <c r="P73" s="436">
        <v>0</v>
      </c>
      <c r="Q73" s="436">
        <v>0</v>
      </c>
      <c r="R73" s="436">
        <v>0</v>
      </c>
      <c r="S73" s="436">
        <v>0</v>
      </c>
      <c r="T73" s="436">
        <f>N73+O73+P73+Q73+R73+S73</f>
        <v>67.37</v>
      </c>
      <c r="U73" s="436">
        <f>M73-T73</f>
        <v>2844.73</v>
      </c>
      <c r="V73" s="436">
        <v>58.24</v>
      </c>
      <c r="W73" s="435">
        <f>U73-V73</f>
        <v>2786.4900000000002</v>
      </c>
      <c r="X73" s="434"/>
    </row>
    <row r="74" spans="1:24" ht="65.25" customHeight="1" x14ac:dyDescent="0.5">
      <c r="A74" s="433" t="s">
        <v>503</v>
      </c>
      <c r="B74" s="426"/>
      <c r="C74" s="426"/>
      <c r="D74" s="426"/>
      <c r="E74" s="432"/>
      <c r="F74" s="431"/>
      <c r="G74" s="430"/>
      <c r="H74" s="428"/>
      <c r="I74" s="429"/>
      <c r="J74" s="429"/>
      <c r="K74" s="429"/>
      <c r="L74" s="429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7"/>
      <c r="X74" s="426"/>
    </row>
    <row r="75" spans="1:24" ht="65.25" customHeight="1" x14ac:dyDescent="0.5">
      <c r="A75" s="441" t="s">
        <v>502</v>
      </c>
      <c r="B75" s="434"/>
      <c r="C75" s="434">
        <v>1201</v>
      </c>
      <c r="D75" s="434">
        <v>1200</v>
      </c>
      <c r="E75" s="440">
        <v>138.66659999999999</v>
      </c>
      <c r="F75" s="439">
        <v>15</v>
      </c>
      <c r="G75" s="438">
        <f>E75*F75</f>
        <v>2079.9989999999998</v>
      </c>
      <c r="H75" s="436">
        <v>0</v>
      </c>
      <c r="I75" s="437">
        <v>0</v>
      </c>
      <c r="J75" s="437">
        <v>0</v>
      </c>
      <c r="K75" s="437">
        <v>0</v>
      </c>
      <c r="L75" s="437">
        <v>66.5</v>
      </c>
      <c r="M75" s="436">
        <f>G75+H75+I75+J75+K75+L75</f>
        <v>2146.4989999999998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36">
        <v>0</v>
      </c>
      <c r="T75" s="436">
        <f>N75+O75+P75+Q75+R75+S75</f>
        <v>0</v>
      </c>
      <c r="U75" s="436">
        <f>M75-T75</f>
        <v>2146.4989999999998</v>
      </c>
      <c r="V75" s="436">
        <v>0</v>
      </c>
      <c r="W75" s="435">
        <f>U75-V75</f>
        <v>2146.4989999999998</v>
      </c>
      <c r="X75" s="434"/>
    </row>
    <row r="76" spans="1:24" ht="65.25" customHeight="1" x14ac:dyDescent="0.5">
      <c r="A76" s="433" t="s">
        <v>501</v>
      </c>
      <c r="B76" s="426"/>
      <c r="C76" s="426"/>
      <c r="D76" s="426"/>
      <c r="E76" s="432"/>
      <c r="F76" s="431"/>
      <c r="G76" s="430"/>
      <c r="H76" s="428"/>
      <c r="I76" s="429"/>
      <c r="J76" s="429"/>
      <c r="K76" s="429"/>
      <c r="L76" s="429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7"/>
      <c r="X76" s="426"/>
    </row>
    <row r="77" spans="1:24" ht="65.25" customHeight="1" x14ac:dyDescent="0.5">
      <c r="A77" s="441" t="s">
        <v>500</v>
      </c>
      <c r="B77" s="442"/>
      <c r="C77" s="442">
        <v>1201</v>
      </c>
      <c r="D77" s="442">
        <v>1200</v>
      </c>
      <c r="E77" s="448">
        <v>167.26660000000001</v>
      </c>
      <c r="F77" s="447">
        <v>15</v>
      </c>
      <c r="G77" s="446">
        <f>E77*F77</f>
        <v>2508.9990000000003</v>
      </c>
      <c r="H77" s="444">
        <v>0</v>
      </c>
      <c r="I77" s="445">
        <v>0</v>
      </c>
      <c r="J77" s="445">
        <v>0</v>
      </c>
      <c r="K77" s="445">
        <v>0</v>
      </c>
      <c r="L77" s="445">
        <v>0</v>
      </c>
      <c r="M77" s="444">
        <f>G77+H77+I77+J77+K77+L77</f>
        <v>2508.9990000000003</v>
      </c>
      <c r="N77" s="444">
        <v>8.6</v>
      </c>
      <c r="O77" s="444">
        <v>0</v>
      </c>
      <c r="P77" s="444">
        <v>0</v>
      </c>
      <c r="Q77" s="444">
        <v>0</v>
      </c>
      <c r="R77" s="444">
        <v>0</v>
      </c>
      <c r="S77" s="444">
        <v>0</v>
      </c>
      <c r="T77" s="444">
        <f>N77+O77+P77+Q77+R77+S77</f>
        <v>8.6</v>
      </c>
      <c r="U77" s="444">
        <f>M77-T77</f>
        <v>2500.3990000000003</v>
      </c>
      <c r="V77" s="444">
        <v>0</v>
      </c>
      <c r="W77" s="443">
        <f>U77-V77</f>
        <v>2500.3990000000003</v>
      </c>
      <c r="X77" s="442"/>
    </row>
    <row r="78" spans="1:24" ht="65.25" customHeight="1" x14ac:dyDescent="0.5">
      <c r="A78" s="433" t="s">
        <v>499</v>
      </c>
      <c r="B78" s="442"/>
      <c r="C78" s="442"/>
      <c r="D78" s="442"/>
      <c r="E78" s="448"/>
      <c r="F78" s="447"/>
      <c r="G78" s="446"/>
      <c r="H78" s="444"/>
      <c r="I78" s="445"/>
      <c r="J78" s="445"/>
      <c r="K78" s="445"/>
      <c r="L78" s="445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3"/>
      <c r="X78" s="442"/>
    </row>
    <row r="79" spans="1:24" ht="65.25" customHeight="1" x14ac:dyDescent="0.5">
      <c r="A79" s="441" t="s">
        <v>103</v>
      </c>
      <c r="B79" s="442"/>
      <c r="C79" s="442">
        <v>1201</v>
      </c>
      <c r="D79" s="442">
        <v>1200</v>
      </c>
      <c r="E79" s="448">
        <v>221.66</v>
      </c>
      <c r="F79" s="447">
        <v>15</v>
      </c>
      <c r="G79" s="446">
        <f>E79*F79</f>
        <v>3324.9</v>
      </c>
      <c r="H79" s="444">
        <v>0</v>
      </c>
      <c r="I79" s="445">
        <v>0</v>
      </c>
      <c r="J79" s="445">
        <v>0</v>
      </c>
      <c r="K79" s="445">
        <v>0</v>
      </c>
      <c r="L79" s="445">
        <v>0</v>
      </c>
      <c r="M79" s="444">
        <f>G79+H79+I79+J79+K79+L79</f>
        <v>3324.9</v>
      </c>
      <c r="N79" s="444">
        <v>132.57</v>
      </c>
      <c r="O79" s="444">
        <v>0</v>
      </c>
      <c r="P79" s="444">
        <v>0</v>
      </c>
      <c r="Q79" s="444">
        <v>0</v>
      </c>
      <c r="R79" s="444">
        <v>0</v>
      </c>
      <c r="S79" s="444">
        <v>0</v>
      </c>
      <c r="T79" s="444">
        <f>N79+O79+P79+Q79+R79+S79</f>
        <v>132.57</v>
      </c>
      <c r="U79" s="444">
        <f>M79-T79</f>
        <v>3192.33</v>
      </c>
      <c r="V79" s="444">
        <v>0</v>
      </c>
      <c r="W79" s="443">
        <f>U79-V79</f>
        <v>3192.33</v>
      </c>
      <c r="X79" s="442"/>
    </row>
    <row r="80" spans="1:24" ht="65.25" customHeight="1" x14ac:dyDescent="0.5">
      <c r="A80" s="433" t="s">
        <v>498</v>
      </c>
      <c r="B80" s="442"/>
      <c r="C80" s="442"/>
      <c r="D80" s="442"/>
      <c r="E80" s="448"/>
      <c r="F80" s="447"/>
      <c r="G80" s="446"/>
      <c r="H80" s="444"/>
      <c r="I80" s="445"/>
      <c r="J80" s="445"/>
      <c r="K80" s="445"/>
      <c r="L80" s="445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3"/>
      <c r="X80" s="442"/>
    </row>
    <row r="81" spans="1:24" ht="65.25" customHeight="1" x14ac:dyDescent="0.5">
      <c r="A81" s="441" t="s">
        <v>103</v>
      </c>
      <c r="B81" s="442"/>
      <c r="C81" s="442">
        <v>1201</v>
      </c>
      <c r="D81" s="442">
        <v>1200</v>
      </c>
      <c r="E81" s="448">
        <v>167.26660000000001</v>
      </c>
      <c r="F81" s="447">
        <v>15</v>
      </c>
      <c r="G81" s="446">
        <f>E81*F81</f>
        <v>2508.9990000000003</v>
      </c>
      <c r="H81" s="444">
        <v>0</v>
      </c>
      <c r="I81" s="445">
        <v>0</v>
      </c>
      <c r="J81" s="445">
        <v>0</v>
      </c>
      <c r="K81" s="445">
        <v>0</v>
      </c>
      <c r="L81" s="445">
        <v>0</v>
      </c>
      <c r="M81" s="444">
        <f>G81+H81+I81+J81+K81+L81</f>
        <v>2508.9990000000003</v>
      </c>
      <c r="N81" s="444">
        <v>8.6</v>
      </c>
      <c r="O81" s="444">
        <v>0</v>
      </c>
      <c r="P81" s="444">
        <v>0</v>
      </c>
      <c r="Q81" s="444">
        <v>0</v>
      </c>
      <c r="R81" s="444">
        <v>0</v>
      </c>
      <c r="S81" s="444">
        <v>0</v>
      </c>
      <c r="T81" s="444">
        <f>N81+O81+P81+Q81+R81+S81</f>
        <v>8.6</v>
      </c>
      <c r="U81" s="444">
        <f>M81-T81</f>
        <v>2500.3990000000003</v>
      </c>
      <c r="V81" s="444">
        <v>0</v>
      </c>
      <c r="W81" s="443">
        <f>U81-V81</f>
        <v>2500.3990000000003</v>
      </c>
      <c r="X81" s="442"/>
    </row>
    <row r="82" spans="1:24" ht="65.25" customHeight="1" x14ac:dyDescent="0.5">
      <c r="A82" s="433" t="s">
        <v>497</v>
      </c>
      <c r="B82" s="442"/>
      <c r="C82" s="442"/>
      <c r="D82" s="442"/>
      <c r="E82" s="448"/>
      <c r="F82" s="447"/>
      <c r="G82" s="446"/>
      <c r="H82" s="444"/>
      <c r="I82" s="445"/>
      <c r="J82" s="445"/>
      <c r="K82" s="445"/>
      <c r="L82" s="445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3"/>
      <c r="X82" s="442"/>
    </row>
    <row r="83" spans="1:24" ht="65.25" customHeight="1" x14ac:dyDescent="0.5">
      <c r="A83" s="441" t="s">
        <v>496</v>
      </c>
      <c r="B83" s="442"/>
      <c r="C83" s="442">
        <v>1201</v>
      </c>
      <c r="D83" s="442">
        <v>1200</v>
      </c>
      <c r="E83" s="448">
        <v>173.96</v>
      </c>
      <c r="F83" s="447">
        <v>15</v>
      </c>
      <c r="G83" s="446">
        <f>E83*F83</f>
        <v>2609.4</v>
      </c>
      <c r="H83" s="444">
        <v>0</v>
      </c>
      <c r="I83" s="445">
        <v>0</v>
      </c>
      <c r="J83" s="445">
        <v>0</v>
      </c>
      <c r="K83" s="445">
        <v>0</v>
      </c>
      <c r="L83" s="445">
        <v>0</v>
      </c>
      <c r="M83" s="444">
        <f>G83+H83+I83+J83+K83+L83</f>
        <v>2609.4</v>
      </c>
      <c r="N83" s="444">
        <v>19.52</v>
      </c>
      <c r="O83" s="444">
        <v>0</v>
      </c>
      <c r="P83" s="444">
        <v>0</v>
      </c>
      <c r="Q83" s="444">
        <v>0</v>
      </c>
      <c r="R83" s="444">
        <v>0</v>
      </c>
      <c r="S83" s="444">
        <v>0</v>
      </c>
      <c r="T83" s="444">
        <f>N83+O83+P83+Q83+R83+S83</f>
        <v>19.52</v>
      </c>
      <c r="U83" s="444">
        <f>M83-T83</f>
        <v>2589.88</v>
      </c>
      <c r="V83" s="444">
        <v>0</v>
      </c>
      <c r="W83" s="443">
        <f>U83-V83</f>
        <v>2589.88</v>
      </c>
      <c r="X83" s="442"/>
    </row>
    <row r="84" spans="1:24" ht="65.25" customHeight="1" x14ac:dyDescent="0.5">
      <c r="A84" s="433" t="s">
        <v>495</v>
      </c>
      <c r="B84" s="442"/>
      <c r="C84" s="442"/>
      <c r="D84" s="442"/>
      <c r="E84" s="448"/>
      <c r="F84" s="447"/>
      <c r="G84" s="446"/>
      <c r="H84" s="444"/>
      <c r="I84" s="445"/>
      <c r="J84" s="445"/>
      <c r="K84" s="445"/>
      <c r="L84" s="445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3"/>
      <c r="X84" s="442"/>
    </row>
    <row r="85" spans="1:24" ht="65.25" customHeight="1" x14ac:dyDescent="0.5">
      <c r="A85" s="441" t="s">
        <v>494</v>
      </c>
      <c r="B85" s="442"/>
      <c r="C85" s="442">
        <v>1201</v>
      </c>
      <c r="D85" s="442">
        <v>1200</v>
      </c>
      <c r="E85" s="448">
        <v>216.32</v>
      </c>
      <c r="F85" s="447">
        <v>15</v>
      </c>
      <c r="G85" s="446">
        <f>E85*F85</f>
        <v>3244.7999999999997</v>
      </c>
      <c r="H85" s="444">
        <v>0</v>
      </c>
      <c r="I85" s="445">
        <v>0</v>
      </c>
      <c r="J85" s="445">
        <v>0</v>
      </c>
      <c r="K85" s="445">
        <v>0</v>
      </c>
      <c r="L85" s="445">
        <v>0</v>
      </c>
      <c r="M85" s="444">
        <f>G85+H85+I85+J85+K85+L85</f>
        <v>3244.7999999999997</v>
      </c>
      <c r="N85" s="444">
        <v>123.85</v>
      </c>
      <c r="O85" s="444">
        <v>0</v>
      </c>
      <c r="P85" s="444">
        <v>0</v>
      </c>
      <c r="Q85" s="444">
        <v>0</v>
      </c>
      <c r="R85" s="444">
        <v>0</v>
      </c>
      <c r="S85" s="444">
        <v>0</v>
      </c>
      <c r="T85" s="444">
        <f>N85+O85+P85+Q85+R85+S85</f>
        <v>123.85</v>
      </c>
      <c r="U85" s="444">
        <f>M85-T85</f>
        <v>3120.95</v>
      </c>
      <c r="V85" s="444">
        <v>0</v>
      </c>
      <c r="W85" s="443">
        <f>U85-V85</f>
        <v>3120.95</v>
      </c>
      <c r="X85" s="442"/>
    </row>
    <row r="86" spans="1:24" ht="65.25" customHeight="1" x14ac:dyDescent="0.5">
      <c r="A86" s="433" t="s">
        <v>493</v>
      </c>
      <c r="B86" s="442"/>
      <c r="C86" s="442"/>
      <c r="D86" s="442"/>
      <c r="E86" s="448"/>
      <c r="F86" s="447"/>
      <c r="G86" s="446"/>
      <c r="H86" s="444"/>
      <c r="I86" s="445"/>
      <c r="J86" s="445"/>
      <c r="K86" s="445"/>
      <c r="L86" s="445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3"/>
      <c r="X86" s="442"/>
    </row>
    <row r="87" spans="1:24" ht="65.25" customHeight="1" x14ac:dyDescent="0.5">
      <c r="A87" s="441" t="s">
        <v>490</v>
      </c>
      <c r="B87" s="442"/>
      <c r="C87" s="442">
        <v>1201</v>
      </c>
      <c r="D87" s="442">
        <v>1200</v>
      </c>
      <c r="E87" s="448">
        <v>263.41000000000003</v>
      </c>
      <c r="F87" s="447">
        <v>15</v>
      </c>
      <c r="G87" s="446">
        <f>E87*F87</f>
        <v>3951.1500000000005</v>
      </c>
      <c r="H87" s="444">
        <v>0</v>
      </c>
      <c r="I87" s="445">
        <v>0</v>
      </c>
      <c r="J87" s="445">
        <v>0</v>
      </c>
      <c r="K87" s="445">
        <v>0</v>
      </c>
      <c r="L87" s="445">
        <v>0</v>
      </c>
      <c r="M87" s="444">
        <f>G87+H87+I87+J87+K87+L87</f>
        <v>3951.1500000000005</v>
      </c>
      <c r="N87" s="444">
        <v>341.27</v>
      </c>
      <c r="O87" s="444">
        <v>0</v>
      </c>
      <c r="P87" s="444">
        <v>0</v>
      </c>
      <c r="Q87" s="444">
        <v>0</v>
      </c>
      <c r="R87" s="444">
        <v>0</v>
      </c>
      <c r="S87" s="444">
        <v>0</v>
      </c>
      <c r="T87" s="444">
        <f>N87+O87+P87+Q87+R87+S87</f>
        <v>341.27</v>
      </c>
      <c r="U87" s="444">
        <f>M87-T87</f>
        <v>3609.8800000000006</v>
      </c>
      <c r="V87" s="444">
        <v>0</v>
      </c>
      <c r="W87" s="443">
        <f>U87-V87</f>
        <v>3609.8800000000006</v>
      </c>
      <c r="X87" s="442"/>
    </row>
    <row r="88" spans="1:24" ht="65.25" customHeight="1" x14ac:dyDescent="0.5">
      <c r="A88" s="433" t="s">
        <v>492</v>
      </c>
      <c r="B88" s="442"/>
      <c r="C88" s="442"/>
      <c r="D88" s="442"/>
      <c r="E88" s="448"/>
      <c r="F88" s="447"/>
      <c r="G88" s="446"/>
      <c r="H88" s="444"/>
      <c r="I88" s="445"/>
      <c r="J88" s="445"/>
      <c r="K88" s="445"/>
      <c r="L88" s="445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3"/>
      <c r="X88" s="442"/>
    </row>
    <row r="89" spans="1:24" ht="65.25" customHeight="1" x14ac:dyDescent="0.5">
      <c r="A89" s="441" t="s">
        <v>490</v>
      </c>
      <c r="B89" s="442"/>
      <c r="C89" s="442">
        <v>1201</v>
      </c>
      <c r="D89" s="442">
        <v>1200</v>
      </c>
      <c r="E89" s="448">
        <v>205.82</v>
      </c>
      <c r="F89" s="447">
        <v>15</v>
      </c>
      <c r="G89" s="446">
        <f>E89*F89</f>
        <v>3087.2999999999997</v>
      </c>
      <c r="H89" s="444">
        <v>0</v>
      </c>
      <c r="I89" s="445">
        <v>0</v>
      </c>
      <c r="J89" s="445">
        <v>0</v>
      </c>
      <c r="K89" s="445">
        <v>0</v>
      </c>
      <c r="L89" s="445">
        <v>0</v>
      </c>
      <c r="M89" s="444">
        <f>G89+H89+I89+J89+K89+L89</f>
        <v>3087.2999999999997</v>
      </c>
      <c r="N89" s="444">
        <v>106.72</v>
      </c>
      <c r="O89" s="444">
        <f>G89*1.1875%</f>
        <v>36.661687499999999</v>
      </c>
      <c r="P89" s="444">
        <v>0</v>
      </c>
      <c r="Q89" s="444">
        <v>0</v>
      </c>
      <c r="R89" s="444">
        <v>0</v>
      </c>
      <c r="S89" s="444">
        <v>0</v>
      </c>
      <c r="T89" s="444">
        <f>N89+O89+P89+Q89+R89+S89</f>
        <v>143.3816875</v>
      </c>
      <c r="U89" s="444">
        <f>M89-T89</f>
        <v>2943.9183125</v>
      </c>
      <c r="V89" s="444">
        <v>0</v>
      </c>
      <c r="W89" s="443">
        <f>U89-V89</f>
        <v>2943.9183125</v>
      </c>
      <c r="X89" s="442"/>
    </row>
    <row r="90" spans="1:24" ht="65.25" customHeight="1" x14ac:dyDescent="0.5">
      <c r="A90" s="433" t="s">
        <v>491</v>
      </c>
      <c r="B90" s="442"/>
      <c r="C90" s="442"/>
      <c r="D90" s="442"/>
      <c r="E90" s="448"/>
      <c r="F90" s="447"/>
      <c r="G90" s="446"/>
      <c r="H90" s="444"/>
      <c r="I90" s="445"/>
      <c r="J90" s="445"/>
      <c r="K90" s="445"/>
      <c r="L90" s="445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3"/>
      <c r="X90" s="442"/>
    </row>
    <row r="91" spans="1:24" ht="65.25" customHeight="1" x14ac:dyDescent="0.5">
      <c r="A91" s="441" t="s">
        <v>490</v>
      </c>
      <c r="B91" s="442"/>
      <c r="C91" s="442">
        <v>1201</v>
      </c>
      <c r="D91" s="442">
        <v>1200</v>
      </c>
      <c r="E91" s="448">
        <v>274.87</v>
      </c>
      <c r="F91" s="447">
        <v>15</v>
      </c>
      <c r="G91" s="446">
        <f>E91*F91</f>
        <v>4123.05</v>
      </c>
      <c r="H91" s="444">
        <v>0</v>
      </c>
      <c r="I91" s="445">
        <v>0</v>
      </c>
      <c r="J91" s="445">
        <v>0</v>
      </c>
      <c r="K91" s="445">
        <v>0</v>
      </c>
      <c r="L91" s="445">
        <v>0</v>
      </c>
      <c r="M91" s="444">
        <f>G91+H91+I91+J91+K91+L91</f>
        <v>4123.05</v>
      </c>
      <c r="N91" s="444">
        <v>368.78</v>
      </c>
      <c r="O91" s="444">
        <f>G91*1.1875%</f>
        <v>48.96121875</v>
      </c>
      <c r="P91" s="444">
        <v>0</v>
      </c>
      <c r="Q91" s="444">
        <v>0</v>
      </c>
      <c r="R91" s="444">
        <v>0</v>
      </c>
      <c r="S91" s="444">
        <v>0</v>
      </c>
      <c r="T91" s="444">
        <f>N91+O91+P91+Q91+R91+S91</f>
        <v>417.74121874999997</v>
      </c>
      <c r="U91" s="444">
        <f>M91-T91</f>
        <v>3705.3087812500003</v>
      </c>
      <c r="V91" s="444">
        <v>0</v>
      </c>
      <c r="W91" s="443">
        <f>U91-V91</f>
        <v>3705.3087812500003</v>
      </c>
      <c r="X91" s="442"/>
    </row>
    <row r="92" spans="1:24" ht="65.25" customHeight="1" x14ac:dyDescent="0.5">
      <c r="A92" s="433" t="s">
        <v>489</v>
      </c>
      <c r="B92" s="442"/>
      <c r="C92" s="442"/>
      <c r="D92" s="442"/>
      <c r="E92" s="448"/>
      <c r="F92" s="447"/>
      <c r="G92" s="446"/>
      <c r="H92" s="444"/>
      <c r="I92" s="445"/>
      <c r="J92" s="445"/>
      <c r="K92" s="445"/>
      <c r="L92" s="445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3"/>
      <c r="X92" s="442"/>
    </row>
    <row r="93" spans="1:24" ht="65.25" customHeight="1" x14ac:dyDescent="0.5">
      <c r="A93" s="441" t="s">
        <v>488</v>
      </c>
      <c r="B93" s="442"/>
      <c r="C93" s="442">
        <v>1201</v>
      </c>
      <c r="D93" s="442">
        <v>1200</v>
      </c>
      <c r="E93" s="448">
        <v>334.64</v>
      </c>
      <c r="F93" s="447">
        <v>15</v>
      </c>
      <c r="G93" s="446">
        <f>E93*F93</f>
        <v>5019.5999999999995</v>
      </c>
      <c r="H93" s="444">
        <v>0</v>
      </c>
      <c r="I93" s="445">
        <v>0</v>
      </c>
      <c r="J93" s="445">
        <v>0</v>
      </c>
      <c r="K93" s="445">
        <v>0</v>
      </c>
      <c r="L93" s="445">
        <v>0</v>
      </c>
      <c r="M93" s="444">
        <f>G93+H93+I93+J93+K93+L93</f>
        <v>5019.5999999999995</v>
      </c>
      <c r="N93" s="444">
        <v>527.02</v>
      </c>
      <c r="O93" s="444">
        <f>G93*1.1875%</f>
        <v>59.607749999999996</v>
      </c>
      <c r="P93" s="444">
        <v>0</v>
      </c>
      <c r="Q93" s="444">
        <v>0</v>
      </c>
      <c r="R93" s="444">
        <v>0</v>
      </c>
      <c r="S93" s="444">
        <v>0</v>
      </c>
      <c r="T93" s="444">
        <f>N93+O93+P93+Q93+R93+S93</f>
        <v>586.62774999999999</v>
      </c>
      <c r="U93" s="444">
        <f>M93-T93</f>
        <v>4432.9722499999998</v>
      </c>
      <c r="V93" s="444">
        <v>200.78</v>
      </c>
      <c r="W93" s="443">
        <f>U93-V93</f>
        <v>4232.1922500000001</v>
      </c>
      <c r="X93" s="442"/>
    </row>
    <row r="94" spans="1:24" ht="65.25" customHeight="1" x14ac:dyDescent="0.5">
      <c r="A94" s="433" t="s">
        <v>487</v>
      </c>
      <c r="B94" s="442"/>
      <c r="C94" s="442"/>
      <c r="D94" s="442"/>
      <c r="E94" s="448"/>
      <c r="F94" s="447"/>
      <c r="G94" s="446"/>
      <c r="H94" s="444"/>
      <c r="I94" s="445"/>
      <c r="J94" s="445"/>
      <c r="K94" s="445"/>
      <c r="L94" s="445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3"/>
      <c r="X94" s="442"/>
    </row>
    <row r="95" spans="1:24" ht="65.25" customHeight="1" x14ac:dyDescent="0.5">
      <c r="A95" s="441" t="s">
        <v>481</v>
      </c>
      <c r="B95" s="442"/>
      <c r="C95" s="442">
        <v>1201</v>
      </c>
      <c r="D95" s="442">
        <v>1200</v>
      </c>
      <c r="E95" s="448">
        <v>171.97</v>
      </c>
      <c r="F95" s="447">
        <v>15</v>
      </c>
      <c r="G95" s="446">
        <f>E95*F95</f>
        <v>2579.5500000000002</v>
      </c>
      <c r="H95" s="444">
        <v>0</v>
      </c>
      <c r="I95" s="445">
        <v>0</v>
      </c>
      <c r="J95" s="445">
        <v>0</v>
      </c>
      <c r="K95" s="445">
        <v>0</v>
      </c>
      <c r="L95" s="445">
        <v>0</v>
      </c>
      <c r="M95" s="444">
        <f>G95+H95+I95+J95+K95+L95</f>
        <v>2579.5500000000002</v>
      </c>
      <c r="N95" s="444">
        <v>16.27</v>
      </c>
      <c r="O95" s="444">
        <v>0</v>
      </c>
      <c r="P95" s="444">
        <v>0</v>
      </c>
      <c r="Q95" s="444">
        <v>0</v>
      </c>
      <c r="R95" s="444">
        <v>0</v>
      </c>
      <c r="S95" s="444">
        <v>0</v>
      </c>
      <c r="T95" s="444">
        <f>N95+O95+P95+Q95+R95+S95</f>
        <v>16.27</v>
      </c>
      <c r="U95" s="444">
        <f>M95-T95</f>
        <v>2563.2800000000002</v>
      </c>
      <c r="V95" s="444">
        <v>51.59</v>
      </c>
      <c r="W95" s="443">
        <f>U95-V95</f>
        <v>2511.69</v>
      </c>
      <c r="X95" s="442"/>
    </row>
    <row r="96" spans="1:24" ht="65.25" customHeight="1" x14ac:dyDescent="0.5">
      <c r="A96" s="433" t="s">
        <v>486</v>
      </c>
      <c r="B96" s="442"/>
      <c r="C96" s="442"/>
      <c r="D96" s="442"/>
      <c r="E96" s="448"/>
      <c r="F96" s="447"/>
      <c r="G96" s="446"/>
      <c r="H96" s="444"/>
      <c r="I96" s="445"/>
      <c r="J96" s="445"/>
      <c r="K96" s="445"/>
      <c r="L96" s="445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3"/>
      <c r="X96" s="442"/>
    </row>
    <row r="97" spans="1:24" ht="65.25" customHeight="1" x14ac:dyDescent="0.5">
      <c r="A97" s="441" t="s">
        <v>481</v>
      </c>
      <c r="B97" s="442"/>
      <c r="C97" s="442">
        <v>1201</v>
      </c>
      <c r="D97" s="442">
        <v>1200</v>
      </c>
      <c r="E97" s="448">
        <v>171.97</v>
      </c>
      <c r="F97" s="447">
        <v>15</v>
      </c>
      <c r="G97" s="446">
        <f>E97*F97</f>
        <v>2579.5500000000002</v>
      </c>
      <c r="H97" s="444">
        <v>0</v>
      </c>
      <c r="I97" s="445">
        <v>0</v>
      </c>
      <c r="J97" s="445">
        <v>0</v>
      </c>
      <c r="K97" s="445">
        <v>0</v>
      </c>
      <c r="L97" s="445">
        <v>0</v>
      </c>
      <c r="M97" s="444">
        <f>G97+H97+I97+J97+K97+L97</f>
        <v>2579.5500000000002</v>
      </c>
      <c r="N97" s="444">
        <v>16.27</v>
      </c>
      <c r="O97" s="444">
        <f>G97*1.1875%</f>
        <v>30.632156250000001</v>
      </c>
      <c r="P97" s="444">
        <v>0</v>
      </c>
      <c r="Q97" s="444">
        <v>0</v>
      </c>
      <c r="R97" s="444">
        <v>0</v>
      </c>
      <c r="S97" s="444">
        <v>0</v>
      </c>
      <c r="T97" s="444">
        <f>N97+O97+P97+Q97+R97+S97</f>
        <v>46.902156250000004</v>
      </c>
      <c r="U97" s="444">
        <f>M97-T97</f>
        <v>2532.64784375</v>
      </c>
      <c r="V97" s="444">
        <v>51.59</v>
      </c>
      <c r="W97" s="443">
        <f>U97-V97</f>
        <v>2481.0578437499998</v>
      </c>
      <c r="X97" s="442"/>
    </row>
    <row r="98" spans="1:24" ht="65.25" customHeight="1" x14ac:dyDescent="0.5">
      <c r="A98" s="433" t="s">
        <v>485</v>
      </c>
      <c r="B98" s="442"/>
      <c r="C98" s="442"/>
      <c r="D98" s="442"/>
      <c r="E98" s="448"/>
      <c r="F98" s="447"/>
      <c r="G98" s="446"/>
      <c r="H98" s="444"/>
      <c r="I98" s="445"/>
      <c r="J98" s="445"/>
      <c r="K98" s="445"/>
      <c r="L98" s="445"/>
      <c r="M98" s="444"/>
      <c r="N98" s="444"/>
      <c r="O98" s="444"/>
      <c r="P98" s="444"/>
      <c r="Q98" s="444"/>
      <c r="R98" s="444"/>
      <c r="S98" s="444"/>
      <c r="T98" s="444"/>
      <c r="U98" s="444"/>
      <c r="V98" s="444"/>
      <c r="W98" s="443"/>
      <c r="X98" s="442"/>
    </row>
    <row r="99" spans="1:24" ht="65.25" customHeight="1" x14ac:dyDescent="0.5">
      <c r="A99" s="441" t="s">
        <v>481</v>
      </c>
      <c r="B99" s="442"/>
      <c r="C99" s="442">
        <v>1201</v>
      </c>
      <c r="D99" s="442">
        <v>1200</v>
      </c>
      <c r="E99" s="448">
        <v>171.97</v>
      </c>
      <c r="F99" s="447">
        <v>15</v>
      </c>
      <c r="G99" s="446">
        <f>E99*F99</f>
        <v>2579.5500000000002</v>
      </c>
      <c r="H99" s="444">
        <v>0</v>
      </c>
      <c r="I99" s="445">
        <v>0</v>
      </c>
      <c r="J99" s="445">
        <v>0</v>
      </c>
      <c r="K99" s="445">
        <v>0</v>
      </c>
      <c r="L99" s="445">
        <v>0</v>
      </c>
      <c r="M99" s="444">
        <f>G99+H99+I99+J99+K99+L99</f>
        <v>2579.5500000000002</v>
      </c>
      <c r="N99" s="444">
        <v>16.27</v>
      </c>
      <c r="O99" s="444">
        <v>0</v>
      </c>
      <c r="P99" s="444">
        <v>0</v>
      </c>
      <c r="Q99" s="444">
        <v>0</v>
      </c>
      <c r="R99" s="444">
        <v>0</v>
      </c>
      <c r="S99" s="444">
        <v>0</v>
      </c>
      <c r="T99" s="444">
        <f>N99+O99+P99+Q99+R99+S99</f>
        <v>16.27</v>
      </c>
      <c r="U99" s="444">
        <f>M99-T99</f>
        <v>2563.2800000000002</v>
      </c>
      <c r="V99" s="444">
        <v>51.59</v>
      </c>
      <c r="W99" s="443">
        <f>U99-V99</f>
        <v>2511.69</v>
      </c>
      <c r="X99" s="442"/>
    </row>
    <row r="100" spans="1:24" ht="65.25" customHeight="1" x14ac:dyDescent="0.5">
      <c r="A100" s="433" t="s">
        <v>484</v>
      </c>
      <c r="B100" s="442"/>
      <c r="C100" s="442"/>
      <c r="D100" s="442"/>
      <c r="E100" s="448"/>
      <c r="F100" s="447"/>
      <c r="G100" s="446"/>
      <c r="H100" s="444"/>
      <c r="I100" s="445"/>
      <c r="J100" s="445"/>
      <c r="K100" s="445"/>
      <c r="L100" s="445"/>
      <c r="M100" s="444"/>
      <c r="N100" s="444"/>
      <c r="O100" s="444"/>
      <c r="P100" s="444"/>
      <c r="Q100" s="444"/>
      <c r="R100" s="444"/>
      <c r="S100" s="444"/>
      <c r="T100" s="444"/>
      <c r="U100" s="444"/>
      <c r="V100" s="444"/>
      <c r="W100" s="443"/>
      <c r="X100" s="442"/>
    </row>
    <row r="101" spans="1:24" ht="65.25" customHeight="1" x14ac:dyDescent="0.5">
      <c r="A101" s="441" t="s">
        <v>481</v>
      </c>
      <c r="B101" s="442"/>
      <c r="C101" s="442">
        <v>1201</v>
      </c>
      <c r="D101" s="442">
        <v>1200</v>
      </c>
      <c r="E101" s="448">
        <v>171.97</v>
      </c>
      <c r="F101" s="447">
        <v>15</v>
      </c>
      <c r="G101" s="446">
        <f>E101*F101</f>
        <v>2579.5500000000002</v>
      </c>
      <c r="H101" s="444">
        <v>0</v>
      </c>
      <c r="I101" s="445">
        <v>0</v>
      </c>
      <c r="J101" s="445">
        <v>0</v>
      </c>
      <c r="K101" s="445">
        <v>0</v>
      </c>
      <c r="L101" s="445">
        <v>0</v>
      </c>
      <c r="M101" s="444">
        <f>G101+H101+I101+J101+K101+L101</f>
        <v>2579.5500000000002</v>
      </c>
      <c r="N101" s="444">
        <v>16.27</v>
      </c>
      <c r="O101" s="444">
        <v>0</v>
      </c>
      <c r="P101" s="444">
        <v>0</v>
      </c>
      <c r="Q101" s="444">
        <v>0</v>
      </c>
      <c r="R101" s="444">
        <v>0</v>
      </c>
      <c r="S101" s="444">
        <v>0</v>
      </c>
      <c r="T101" s="444">
        <f>N101+O101+P101+Q101+R101+S101</f>
        <v>16.27</v>
      </c>
      <c r="U101" s="444">
        <f>M101-T101</f>
        <v>2563.2800000000002</v>
      </c>
      <c r="V101" s="444">
        <v>51.59</v>
      </c>
      <c r="W101" s="443">
        <f>U101-V101</f>
        <v>2511.69</v>
      </c>
      <c r="X101" s="442"/>
    </row>
    <row r="102" spans="1:24" ht="65.25" customHeight="1" x14ac:dyDescent="0.5">
      <c r="A102" s="433" t="s">
        <v>483</v>
      </c>
      <c r="B102" s="442"/>
      <c r="C102" s="442"/>
      <c r="D102" s="442"/>
      <c r="E102" s="448"/>
      <c r="F102" s="447"/>
      <c r="G102" s="446"/>
      <c r="H102" s="444"/>
      <c r="I102" s="445"/>
      <c r="J102" s="445"/>
      <c r="K102" s="445"/>
      <c r="L102" s="445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3"/>
      <c r="X102" s="442"/>
    </row>
    <row r="103" spans="1:24" ht="65.25" customHeight="1" x14ac:dyDescent="0.5">
      <c r="A103" s="441" t="s">
        <v>481</v>
      </c>
      <c r="B103" s="442"/>
      <c r="C103" s="442">
        <v>1201</v>
      </c>
      <c r="D103" s="442">
        <v>1200</v>
      </c>
      <c r="E103" s="448">
        <v>171.97</v>
      </c>
      <c r="F103" s="447">
        <v>0</v>
      </c>
      <c r="G103" s="446">
        <f>E103*F103</f>
        <v>0</v>
      </c>
      <c r="H103" s="444">
        <v>0</v>
      </c>
      <c r="I103" s="445">
        <v>0</v>
      </c>
      <c r="J103" s="445">
        <v>0</v>
      </c>
      <c r="K103" s="445">
        <v>0</v>
      </c>
      <c r="L103" s="445">
        <v>0</v>
      </c>
      <c r="M103" s="444">
        <f>G103+H103+I103+J103+K103+L103</f>
        <v>0</v>
      </c>
      <c r="N103" s="444">
        <v>0</v>
      </c>
      <c r="O103" s="444">
        <v>0</v>
      </c>
      <c r="P103" s="444">
        <v>0</v>
      </c>
      <c r="Q103" s="444">
        <v>0</v>
      </c>
      <c r="R103" s="444">
        <v>0</v>
      </c>
      <c r="S103" s="444">
        <v>0</v>
      </c>
      <c r="T103" s="444">
        <f>N103+O103+P103+Q103+R103+S103</f>
        <v>0</v>
      </c>
      <c r="U103" s="444">
        <f>M103-T103</f>
        <v>0</v>
      </c>
      <c r="V103" s="444">
        <v>0</v>
      </c>
      <c r="W103" s="443">
        <f>U103-V103</f>
        <v>0</v>
      </c>
      <c r="X103" s="442"/>
    </row>
    <row r="104" spans="1:24" ht="65.25" customHeight="1" x14ac:dyDescent="0.5">
      <c r="A104" s="433" t="s">
        <v>482</v>
      </c>
      <c r="B104" s="442"/>
      <c r="C104" s="442"/>
      <c r="D104" s="442"/>
      <c r="E104" s="448"/>
      <c r="F104" s="447"/>
      <c r="G104" s="446"/>
      <c r="H104" s="444"/>
      <c r="I104" s="445"/>
      <c r="J104" s="445"/>
      <c r="K104" s="445"/>
      <c r="L104" s="445"/>
      <c r="M104" s="444"/>
      <c r="N104" s="444"/>
      <c r="O104" s="444"/>
      <c r="P104" s="444"/>
      <c r="Q104" s="444"/>
      <c r="R104" s="444"/>
      <c r="S104" s="444"/>
      <c r="T104" s="444"/>
      <c r="U104" s="444"/>
      <c r="V104" s="444"/>
      <c r="W104" s="443"/>
      <c r="X104" s="442"/>
    </row>
    <row r="105" spans="1:24" ht="65.25" customHeight="1" x14ac:dyDescent="0.5">
      <c r="A105" s="441" t="s">
        <v>481</v>
      </c>
      <c r="B105" s="442"/>
      <c r="C105" s="442">
        <v>1201</v>
      </c>
      <c r="D105" s="442">
        <v>1200</v>
      </c>
      <c r="E105" s="448">
        <v>171.97</v>
      </c>
      <c r="F105" s="447">
        <v>15</v>
      </c>
      <c r="G105" s="446">
        <f>E105*F105</f>
        <v>2579.5500000000002</v>
      </c>
      <c r="H105" s="444">
        <v>0</v>
      </c>
      <c r="I105" s="445">
        <v>0</v>
      </c>
      <c r="J105" s="445">
        <v>0</v>
      </c>
      <c r="K105" s="445">
        <v>0</v>
      </c>
      <c r="L105" s="445">
        <v>0</v>
      </c>
      <c r="M105" s="444">
        <f>G105+H105+I105+J105+K105+L105</f>
        <v>2579.5500000000002</v>
      </c>
      <c r="N105" s="444">
        <v>16.27</v>
      </c>
      <c r="O105" s="444">
        <v>0</v>
      </c>
      <c r="P105" s="444">
        <v>0</v>
      </c>
      <c r="Q105" s="444">
        <v>0</v>
      </c>
      <c r="R105" s="444">
        <v>0</v>
      </c>
      <c r="S105" s="444">
        <v>0</v>
      </c>
      <c r="T105" s="444">
        <f>N105+O105+P105+Q105+R105+S105</f>
        <v>16.27</v>
      </c>
      <c r="U105" s="444">
        <f>M105-T105</f>
        <v>2563.2800000000002</v>
      </c>
      <c r="V105" s="444">
        <v>51.59</v>
      </c>
      <c r="W105" s="443">
        <f>U105-V105</f>
        <v>2511.69</v>
      </c>
      <c r="X105" s="442"/>
    </row>
    <row r="106" spans="1:24" ht="65.25" customHeight="1" x14ac:dyDescent="0.5">
      <c r="A106" s="433" t="s">
        <v>480</v>
      </c>
      <c r="B106" s="442"/>
      <c r="C106" s="442"/>
      <c r="D106" s="442"/>
      <c r="E106" s="448"/>
      <c r="F106" s="447"/>
      <c r="G106" s="446"/>
      <c r="H106" s="444"/>
      <c r="I106" s="445"/>
      <c r="J106" s="445"/>
      <c r="K106" s="445"/>
      <c r="L106" s="445"/>
      <c r="M106" s="444"/>
      <c r="N106" s="444"/>
      <c r="O106" s="444"/>
      <c r="P106" s="444"/>
      <c r="Q106" s="444"/>
      <c r="R106" s="444"/>
      <c r="S106" s="444"/>
      <c r="T106" s="444"/>
      <c r="U106" s="444"/>
      <c r="V106" s="444"/>
      <c r="W106" s="443"/>
      <c r="X106" s="442"/>
    </row>
    <row r="107" spans="1:24" ht="65.25" customHeight="1" x14ac:dyDescent="0.5">
      <c r="A107" s="441" t="s">
        <v>477</v>
      </c>
      <c r="B107" s="442"/>
      <c r="C107" s="442">
        <v>1201</v>
      </c>
      <c r="D107" s="442">
        <v>1200</v>
      </c>
      <c r="E107" s="448">
        <v>160.56</v>
      </c>
      <c r="F107" s="447">
        <v>15</v>
      </c>
      <c r="G107" s="446">
        <f>E107*F107</f>
        <v>2408.4</v>
      </c>
      <c r="H107" s="444">
        <v>0</v>
      </c>
      <c r="I107" s="445">
        <v>0</v>
      </c>
      <c r="J107" s="445">
        <v>0</v>
      </c>
      <c r="K107" s="445">
        <v>0</v>
      </c>
      <c r="L107" s="445">
        <v>2.36</v>
      </c>
      <c r="M107" s="444">
        <f>G107+H107+I107+J107+K107+L107</f>
        <v>2410.7600000000002</v>
      </c>
      <c r="N107" s="444">
        <v>0</v>
      </c>
      <c r="O107" s="444">
        <v>0</v>
      </c>
      <c r="P107" s="444">
        <v>0</v>
      </c>
      <c r="Q107" s="444">
        <v>0</v>
      </c>
      <c r="R107" s="444">
        <v>0</v>
      </c>
      <c r="S107" s="444">
        <v>0</v>
      </c>
      <c r="T107" s="444">
        <f>N107+O107+P107+Q107+R107+S107</f>
        <v>0</v>
      </c>
      <c r="U107" s="444">
        <f>M107-T107</f>
        <v>2410.7600000000002</v>
      </c>
      <c r="V107" s="444">
        <v>0</v>
      </c>
      <c r="W107" s="443">
        <f>U107-V107</f>
        <v>2410.7600000000002</v>
      </c>
      <c r="X107" s="442"/>
    </row>
    <row r="108" spans="1:24" ht="65.25" customHeight="1" x14ac:dyDescent="0.5">
      <c r="A108" s="433" t="s">
        <v>479</v>
      </c>
      <c r="B108" s="442"/>
      <c r="C108" s="442"/>
      <c r="D108" s="442"/>
      <c r="E108" s="448"/>
      <c r="F108" s="447"/>
      <c r="G108" s="446"/>
      <c r="H108" s="444"/>
      <c r="I108" s="445"/>
      <c r="J108" s="445"/>
      <c r="K108" s="445"/>
      <c r="L108" s="445"/>
      <c r="M108" s="444"/>
      <c r="N108" s="444"/>
      <c r="O108" s="444"/>
      <c r="P108" s="444"/>
      <c r="Q108" s="444"/>
      <c r="R108" s="444"/>
      <c r="S108" s="444"/>
      <c r="T108" s="444"/>
      <c r="U108" s="444"/>
      <c r="V108" s="444"/>
      <c r="W108" s="443"/>
      <c r="X108" s="442"/>
    </row>
    <row r="109" spans="1:24" ht="65.25" customHeight="1" x14ac:dyDescent="0.5">
      <c r="A109" s="441" t="s">
        <v>477</v>
      </c>
      <c r="B109" s="442"/>
      <c r="C109" s="442">
        <v>1201</v>
      </c>
      <c r="D109" s="442">
        <v>1200</v>
      </c>
      <c r="E109" s="448">
        <v>202.04</v>
      </c>
      <c r="F109" s="447">
        <v>15</v>
      </c>
      <c r="G109" s="446">
        <f>E109*F109</f>
        <v>3030.6</v>
      </c>
      <c r="H109" s="444">
        <v>0</v>
      </c>
      <c r="I109" s="445">
        <v>0</v>
      </c>
      <c r="J109" s="445">
        <v>0</v>
      </c>
      <c r="K109" s="445">
        <v>0</v>
      </c>
      <c r="L109" s="445">
        <v>0</v>
      </c>
      <c r="M109" s="444">
        <f>G109+H109+I109+J109+K109+L109</f>
        <v>3030.6</v>
      </c>
      <c r="N109" s="444">
        <v>80.27</v>
      </c>
      <c r="O109" s="444">
        <v>0</v>
      </c>
      <c r="P109" s="444">
        <v>0</v>
      </c>
      <c r="Q109" s="444">
        <v>0</v>
      </c>
      <c r="R109" s="444">
        <v>0</v>
      </c>
      <c r="S109" s="444">
        <v>0</v>
      </c>
      <c r="T109" s="444">
        <f>N109+O109+P109+Q109+R109+S109</f>
        <v>80.27</v>
      </c>
      <c r="U109" s="444">
        <f>M109-T109</f>
        <v>2950.33</v>
      </c>
      <c r="V109" s="444">
        <v>0</v>
      </c>
      <c r="W109" s="443">
        <f>U109-V109</f>
        <v>2950.33</v>
      </c>
      <c r="X109" s="442"/>
    </row>
    <row r="110" spans="1:24" ht="65.25" customHeight="1" x14ac:dyDescent="0.5">
      <c r="A110" s="433" t="s">
        <v>478</v>
      </c>
      <c r="B110" s="442"/>
      <c r="C110" s="442"/>
      <c r="D110" s="442"/>
      <c r="E110" s="448"/>
      <c r="F110" s="447"/>
      <c r="G110" s="446"/>
      <c r="H110" s="444"/>
      <c r="I110" s="445"/>
      <c r="J110" s="445"/>
      <c r="K110" s="445"/>
      <c r="L110" s="445"/>
      <c r="M110" s="444"/>
      <c r="N110" s="444"/>
      <c r="O110" s="444"/>
      <c r="P110" s="444"/>
      <c r="Q110" s="444"/>
      <c r="R110" s="444"/>
      <c r="S110" s="444"/>
      <c r="T110" s="444"/>
      <c r="U110" s="444"/>
      <c r="V110" s="444"/>
      <c r="W110" s="443"/>
      <c r="X110" s="442"/>
    </row>
    <row r="111" spans="1:24" ht="65.25" customHeight="1" x14ac:dyDescent="0.5">
      <c r="A111" s="441" t="s">
        <v>477</v>
      </c>
      <c r="B111" s="442"/>
      <c r="C111" s="442">
        <v>1201</v>
      </c>
      <c r="D111" s="442">
        <v>1200</v>
      </c>
      <c r="E111" s="448">
        <v>140.38</v>
      </c>
      <c r="F111" s="447">
        <v>15</v>
      </c>
      <c r="G111" s="446">
        <f>E111*F111</f>
        <v>2105.6999999999998</v>
      </c>
      <c r="H111" s="444">
        <v>0</v>
      </c>
      <c r="I111" s="445">
        <v>0</v>
      </c>
      <c r="J111" s="445">
        <v>0</v>
      </c>
      <c r="K111" s="445">
        <v>0</v>
      </c>
      <c r="L111" s="445">
        <v>63.69</v>
      </c>
      <c r="M111" s="444">
        <f>G111+H111+I111+J111+K111+L111</f>
        <v>2169.39</v>
      </c>
      <c r="N111" s="444">
        <v>0</v>
      </c>
      <c r="O111" s="444">
        <v>0</v>
      </c>
      <c r="P111" s="444">
        <v>0</v>
      </c>
      <c r="Q111" s="444">
        <v>0</v>
      </c>
      <c r="R111" s="444">
        <v>0</v>
      </c>
      <c r="S111" s="444">
        <v>0</v>
      </c>
      <c r="T111" s="444">
        <f>N111+O111+P111+Q111+R111+S111</f>
        <v>0</v>
      </c>
      <c r="U111" s="444">
        <f>M111-T111</f>
        <v>2169.39</v>
      </c>
      <c r="V111" s="444">
        <v>0</v>
      </c>
      <c r="W111" s="443">
        <f>U111-V111</f>
        <v>2169.39</v>
      </c>
      <c r="X111" s="442"/>
    </row>
    <row r="112" spans="1:24" ht="65.25" customHeight="1" x14ac:dyDescent="0.5">
      <c r="A112" s="433" t="s">
        <v>476</v>
      </c>
      <c r="B112" s="442"/>
      <c r="C112" s="442"/>
      <c r="D112" s="442"/>
      <c r="E112" s="448"/>
      <c r="F112" s="447"/>
      <c r="G112" s="446"/>
      <c r="H112" s="444"/>
      <c r="I112" s="445"/>
      <c r="J112" s="445"/>
      <c r="K112" s="445"/>
      <c r="L112" s="445"/>
      <c r="M112" s="444"/>
      <c r="N112" s="444"/>
      <c r="O112" s="444"/>
      <c r="P112" s="444"/>
      <c r="Q112" s="444"/>
      <c r="R112" s="444"/>
      <c r="S112" s="444"/>
      <c r="T112" s="444"/>
      <c r="U112" s="444"/>
      <c r="V112" s="444"/>
      <c r="W112" s="443"/>
      <c r="X112" s="442"/>
    </row>
    <row r="113" spans="1:24" ht="65.25" customHeight="1" x14ac:dyDescent="0.5">
      <c r="A113" s="441" t="s">
        <v>147</v>
      </c>
      <c r="B113" s="442"/>
      <c r="C113" s="442">
        <v>1201</v>
      </c>
      <c r="D113" s="442">
        <v>1200</v>
      </c>
      <c r="E113" s="448">
        <v>156.37</v>
      </c>
      <c r="F113" s="447">
        <v>15</v>
      </c>
      <c r="G113" s="446">
        <f>E113*F113</f>
        <v>2345.5500000000002</v>
      </c>
      <c r="H113" s="444">
        <v>0</v>
      </c>
      <c r="I113" s="445">
        <v>0</v>
      </c>
      <c r="J113" s="445">
        <v>0</v>
      </c>
      <c r="K113" s="445">
        <v>0</v>
      </c>
      <c r="L113" s="445">
        <v>9.19</v>
      </c>
      <c r="M113" s="444">
        <f>G113+H113+I113+J113+K113+L113</f>
        <v>2354.7400000000002</v>
      </c>
      <c r="N113" s="444">
        <v>0</v>
      </c>
      <c r="O113" s="444">
        <v>0</v>
      </c>
      <c r="P113" s="444">
        <v>0</v>
      </c>
      <c r="Q113" s="444">
        <v>0</v>
      </c>
      <c r="R113" s="444">
        <v>0</v>
      </c>
      <c r="S113" s="444">
        <v>0</v>
      </c>
      <c r="T113" s="444">
        <f>N113+O113+P113+Q113+R113+S113</f>
        <v>0</v>
      </c>
      <c r="U113" s="444">
        <f>M113-T113</f>
        <v>2354.7400000000002</v>
      </c>
      <c r="V113" s="444">
        <v>0</v>
      </c>
      <c r="W113" s="443">
        <f>U113-V113</f>
        <v>2354.7400000000002</v>
      </c>
      <c r="X113" s="442"/>
    </row>
    <row r="114" spans="1:24" ht="65.25" customHeight="1" x14ac:dyDescent="0.5">
      <c r="A114" s="433" t="s">
        <v>475</v>
      </c>
      <c r="B114" s="442"/>
      <c r="C114" s="442"/>
      <c r="D114" s="442"/>
      <c r="E114" s="448"/>
      <c r="F114" s="447"/>
      <c r="G114" s="446"/>
      <c r="H114" s="444"/>
      <c r="I114" s="445"/>
      <c r="J114" s="445"/>
      <c r="K114" s="445"/>
      <c r="L114" s="445"/>
      <c r="M114" s="444"/>
      <c r="N114" s="444"/>
      <c r="O114" s="444"/>
      <c r="P114" s="444"/>
      <c r="Q114" s="444"/>
      <c r="R114" s="444"/>
      <c r="S114" s="444"/>
      <c r="T114" s="444"/>
      <c r="U114" s="444"/>
      <c r="V114" s="444"/>
      <c r="W114" s="443"/>
      <c r="X114" s="442"/>
    </row>
    <row r="115" spans="1:24" ht="65.25" customHeight="1" x14ac:dyDescent="0.5">
      <c r="A115" s="441" t="s">
        <v>147</v>
      </c>
      <c r="B115" s="442"/>
      <c r="C115" s="442">
        <v>1201</v>
      </c>
      <c r="D115" s="442">
        <v>1200</v>
      </c>
      <c r="E115" s="448">
        <v>156.37</v>
      </c>
      <c r="F115" s="447">
        <v>15</v>
      </c>
      <c r="G115" s="446">
        <f>E115*F115</f>
        <v>2345.5500000000002</v>
      </c>
      <c r="H115" s="444">
        <v>0</v>
      </c>
      <c r="I115" s="445">
        <v>0</v>
      </c>
      <c r="J115" s="445">
        <v>0</v>
      </c>
      <c r="K115" s="445">
        <v>0</v>
      </c>
      <c r="L115" s="445">
        <v>9.19</v>
      </c>
      <c r="M115" s="444">
        <f>G115+H115+I115+J115+K115+L115</f>
        <v>2354.7400000000002</v>
      </c>
      <c r="N115" s="444">
        <v>0</v>
      </c>
      <c r="O115" s="444">
        <v>0</v>
      </c>
      <c r="P115" s="444">
        <v>0</v>
      </c>
      <c r="Q115" s="444">
        <v>0</v>
      </c>
      <c r="R115" s="444">
        <v>0</v>
      </c>
      <c r="S115" s="444">
        <v>0</v>
      </c>
      <c r="T115" s="444">
        <f>N115+O115+P115+Q115+R115+S115</f>
        <v>0</v>
      </c>
      <c r="U115" s="444">
        <f>M115-T115</f>
        <v>2354.7400000000002</v>
      </c>
      <c r="V115" s="444">
        <v>0</v>
      </c>
      <c r="W115" s="443">
        <f>U115-V115</f>
        <v>2354.7400000000002</v>
      </c>
      <c r="X115" s="442"/>
    </row>
    <row r="116" spans="1:24" ht="65.25" customHeight="1" x14ac:dyDescent="0.5">
      <c r="A116" s="433" t="s">
        <v>474</v>
      </c>
      <c r="B116" s="442"/>
      <c r="C116" s="442"/>
      <c r="D116" s="442"/>
      <c r="E116" s="448"/>
      <c r="F116" s="447"/>
      <c r="G116" s="446"/>
      <c r="H116" s="444"/>
      <c r="I116" s="445"/>
      <c r="J116" s="445"/>
      <c r="K116" s="445"/>
      <c r="L116" s="445"/>
      <c r="M116" s="444"/>
      <c r="N116" s="444"/>
      <c r="O116" s="444"/>
      <c r="P116" s="444"/>
      <c r="Q116" s="444"/>
      <c r="R116" s="444"/>
      <c r="S116" s="444"/>
      <c r="T116" s="444"/>
      <c r="U116" s="444"/>
      <c r="V116" s="444"/>
      <c r="W116" s="443"/>
      <c r="X116" s="442"/>
    </row>
    <row r="117" spans="1:24" ht="65.25" customHeight="1" x14ac:dyDescent="0.5">
      <c r="A117" s="441" t="s">
        <v>147</v>
      </c>
      <c r="B117" s="442"/>
      <c r="C117" s="442">
        <v>1201</v>
      </c>
      <c r="D117" s="442">
        <v>1200</v>
      </c>
      <c r="E117" s="448">
        <v>134.66659999999999</v>
      </c>
      <c r="F117" s="447">
        <v>15</v>
      </c>
      <c r="G117" s="446">
        <f>E117*F117</f>
        <v>2019.9989999999998</v>
      </c>
      <c r="H117" s="444">
        <v>0</v>
      </c>
      <c r="I117" s="445">
        <v>0</v>
      </c>
      <c r="J117" s="445">
        <v>0</v>
      </c>
      <c r="K117" s="445">
        <v>0</v>
      </c>
      <c r="L117" s="445">
        <v>70.45</v>
      </c>
      <c r="M117" s="444">
        <f>G117+H117+I117+J117+K117+L117</f>
        <v>2090.4489999999996</v>
      </c>
      <c r="N117" s="444">
        <v>0</v>
      </c>
      <c r="O117" s="444">
        <v>0</v>
      </c>
      <c r="P117" s="444">
        <v>0</v>
      </c>
      <c r="Q117" s="444">
        <v>0</v>
      </c>
      <c r="R117" s="444">
        <v>0</v>
      </c>
      <c r="S117" s="444">
        <v>0</v>
      </c>
      <c r="T117" s="444">
        <f>N117+O117+P117+Q117+R117+S117</f>
        <v>0</v>
      </c>
      <c r="U117" s="444">
        <f>M117-T117</f>
        <v>2090.4489999999996</v>
      </c>
      <c r="V117" s="444">
        <v>0</v>
      </c>
      <c r="W117" s="443">
        <f>U117-V117</f>
        <v>2090.4489999999996</v>
      </c>
      <c r="X117" s="442"/>
    </row>
    <row r="118" spans="1:24" ht="65.25" customHeight="1" x14ac:dyDescent="0.5">
      <c r="A118" s="433" t="s">
        <v>473</v>
      </c>
      <c r="B118" s="442"/>
      <c r="C118" s="442"/>
      <c r="D118" s="442"/>
      <c r="E118" s="448"/>
      <c r="F118" s="447"/>
      <c r="G118" s="446"/>
      <c r="H118" s="444"/>
      <c r="I118" s="445"/>
      <c r="J118" s="445"/>
      <c r="K118" s="445"/>
      <c r="L118" s="445"/>
      <c r="M118" s="444"/>
      <c r="N118" s="444"/>
      <c r="O118" s="444"/>
      <c r="P118" s="444"/>
      <c r="Q118" s="444"/>
      <c r="R118" s="444"/>
      <c r="S118" s="444"/>
      <c r="T118" s="444"/>
      <c r="U118" s="444"/>
      <c r="V118" s="444"/>
      <c r="W118" s="443"/>
      <c r="X118" s="442"/>
    </row>
    <row r="119" spans="1:24" ht="65.25" customHeight="1" x14ac:dyDescent="0.5">
      <c r="A119" s="441" t="s">
        <v>173</v>
      </c>
      <c r="B119" s="442"/>
      <c r="C119" s="442">
        <v>1201</v>
      </c>
      <c r="D119" s="442">
        <v>1200</v>
      </c>
      <c r="E119" s="448">
        <v>160.56</v>
      </c>
      <c r="F119" s="447">
        <v>15</v>
      </c>
      <c r="G119" s="446">
        <f>E119*F119</f>
        <v>2408.4</v>
      </c>
      <c r="H119" s="444">
        <v>0</v>
      </c>
      <c r="I119" s="445">
        <v>0</v>
      </c>
      <c r="J119" s="445">
        <v>0</v>
      </c>
      <c r="K119" s="445">
        <v>0</v>
      </c>
      <c r="L119" s="445">
        <v>2.36</v>
      </c>
      <c r="M119" s="444">
        <f>G119+H119+I119+J119+K119+L119</f>
        <v>2410.7600000000002</v>
      </c>
      <c r="N119" s="444">
        <v>0</v>
      </c>
      <c r="O119" s="444">
        <v>0</v>
      </c>
      <c r="P119" s="444">
        <v>0</v>
      </c>
      <c r="Q119" s="444">
        <v>0</v>
      </c>
      <c r="R119" s="444">
        <v>0</v>
      </c>
      <c r="S119" s="444">
        <v>0</v>
      </c>
      <c r="T119" s="444">
        <f>N119+O119+P119+Q119+R119+S119</f>
        <v>0</v>
      </c>
      <c r="U119" s="444">
        <f>M119-T119</f>
        <v>2410.7600000000002</v>
      </c>
      <c r="V119" s="444">
        <v>0</v>
      </c>
      <c r="W119" s="443">
        <f>U119-V119</f>
        <v>2410.7600000000002</v>
      </c>
      <c r="X119" s="442"/>
    </row>
    <row r="120" spans="1:24" ht="65.25" customHeight="1" x14ac:dyDescent="0.5">
      <c r="A120" s="433" t="s">
        <v>472</v>
      </c>
      <c r="B120" s="442"/>
      <c r="C120" s="442"/>
      <c r="D120" s="442"/>
      <c r="E120" s="448"/>
      <c r="F120" s="447"/>
      <c r="G120" s="446"/>
      <c r="H120" s="444"/>
      <c r="I120" s="445"/>
      <c r="J120" s="445"/>
      <c r="K120" s="445"/>
      <c r="L120" s="445"/>
      <c r="M120" s="444"/>
      <c r="N120" s="444"/>
      <c r="O120" s="444"/>
      <c r="P120" s="444"/>
      <c r="Q120" s="444"/>
      <c r="R120" s="444"/>
      <c r="S120" s="444"/>
      <c r="T120" s="444"/>
      <c r="U120" s="444"/>
      <c r="V120" s="444"/>
      <c r="W120" s="443"/>
      <c r="X120" s="442"/>
    </row>
    <row r="121" spans="1:24" ht="65.25" customHeight="1" x14ac:dyDescent="0.5">
      <c r="A121" s="441" t="s">
        <v>173</v>
      </c>
      <c r="B121" s="442"/>
      <c r="C121" s="442">
        <v>1201</v>
      </c>
      <c r="D121" s="442">
        <v>1200</v>
      </c>
      <c r="E121" s="448">
        <v>160.56</v>
      </c>
      <c r="F121" s="447">
        <v>15</v>
      </c>
      <c r="G121" s="446">
        <f>E121*F121</f>
        <v>2408.4</v>
      </c>
      <c r="H121" s="444">
        <v>0</v>
      </c>
      <c r="I121" s="445">
        <v>0</v>
      </c>
      <c r="J121" s="445">
        <v>0</v>
      </c>
      <c r="K121" s="445">
        <v>0</v>
      </c>
      <c r="L121" s="445">
        <v>2.36</v>
      </c>
      <c r="M121" s="444">
        <f>G121+H121+I121+J121+K121+L121</f>
        <v>2410.7600000000002</v>
      </c>
      <c r="N121" s="444">
        <v>0</v>
      </c>
      <c r="O121" s="444">
        <v>0</v>
      </c>
      <c r="P121" s="444">
        <v>0</v>
      </c>
      <c r="Q121" s="444">
        <v>0</v>
      </c>
      <c r="R121" s="444">
        <v>0</v>
      </c>
      <c r="S121" s="444">
        <v>0</v>
      </c>
      <c r="T121" s="444">
        <f>N121+O121+P121+Q121+R121+S121</f>
        <v>0</v>
      </c>
      <c r="U121" s="444">
        <f>M121-T121</f>
        <v>2410.7600000000002</v>
      </c>
      <c r="V121" s="444">
        <v>0</v>
      </c>
      <c r="W121" s="443">
        <f>U121-V121</f>
        <v>2410.7600000000002</v>
      </c>
      <c r="X121" s="442"/>
    </row>
    <row r="122" spans="1:24" ht="65.25" customHeight="1" x14ac:dyDescent="0.5">
      <c r="A122" s="433" t="s">
        <v>471</v>
      </c>
      <c r="B122" s="442"/>
      <c r="C122" s="442"/>
      <c r="D122" s="442"/>
      <c r="E122" s="448"/>
      <c r="F122" s="447"/>
      <c r="G122" s="446"/>
      <c r="H122" s="444"/>
      <c r="I122" s="445"/>
      <c r="J122" s="445"/>
      <c r="K122" s="445"/>
      <c r="L122" s="445"/>
      <c r="M122" s="444"/>
      <c r="N122" s="444"/>
      <c r="O122" s="444"/>
      <c r="P122" s="444"/>
      <c r="Q122" s="444"/>
      <c r="R122" s="444"/>
      <c r="S122" s="444"/>
      <c r="T122" s="444"/>
      <c r="U122" s="444"/>
      <c r="V122" s="444"/>
      <c r="W122" s="443"/>
      <c r="X122" s="442"/>
    </row>
    <row r="123" spans="1:24" ht="65.25" customHeight="1" x14ac:dyDescent="0.5">
      <c r="A123" s="441" t="s">
        <v>173</v>
      </c>
      <c r="B123" s="442"/>
      <c r="C123" s="442">
        <v>1201</v>
      </c>
      <c r="D123" s="442">
        <v>1200</v>
      </c>
      <c r="E123" s="448">
        <v>160.56</v>
      </c>
      <c r="F123" s="447">
        <v>15</v>
      </c>
      <c r="G123" s="446">
        <f>E123*F123</f>
        <v>2408.4</v>
      </c>
      <c r="H123" s="444">
        <v>0</v>
      </c>
      <c r="I123" s="445">
        <v>0</v>
      </c>
      <c r="J123" s="445">
        <v>0</v>
      </c>
      <c r="K123" s="445">
        <v>0</v>
      </c>
      <c r="L123" s="445">
        <v>2.36</v>
      </c>
      <c r="M123" s="444">
        <f>G123+H123+I123+J123+K123+L123</f>
        <v>2410.7600000000002</v>
      </c>
      <c r="N123" s="444">
        <v>0</v>
      </c>
      <c r="O123" s="444">
        <v>0</v>
      </c>
      <c r="P123" s="444">
        <v>0</v>
      </c>
      <c r="Q123" s="444">
        <v>0</v>
      </c>
      <c r="R123" s="444">
        <v>0</v>
      </c>
      <c r="S123" s="444">
        <v>0</v>
      </c>
      <c r="T123" s="444">
        <f>N123+O123+P123+Q123+R123+S123</f>
        <v>0</v>
      </c>
      <c r="U123" s="444">
        <f>M123-T123</f>
        <v>2410.7600000000002</v>
      </c>
      <c r="V123" s="444">
        <v>48.17</v>
      </c>
      <c r="W123" s="443">
        <f>U123-V123</f>
        <v>2362.59</v>
      </c>
      <c r="X123" s="442"/>
    </row>
    <row r="124" spans="1:24" ht="65.25" customHeight="1" x14ac:dyDescent="0.5">
      <c r="A124" s="433" t="s">
        <v>470</v>
      </c>
      <c r="B124" s="442"/>
      <c r="C124" s="442"/>
      <c r="D124" s="442"/>
      <c r="E124" s="448"/>
      <c r="F124" s="447"/>
      <c r="G124" s="446"/>
      <c r="H124" s="444"/>
      <c r="I124" s="445"/>
      <c r="J124" s="445"/>
      <c r="K124" s="445"/>
      <c r="L124" s="445"/>
      <c r="M124" s="444"/>
      <c r="N124" s="444"/>
      <c r="O124" s="444"/>
      <c r="P124" s="444"/>
      <c r="Q124" s="444"/>
      <c r="R124" s="444"/>
      <c r="S124" s="444"/>
      <c r="T124" s="444"/>
      <c r="U124" s="444"/>
      <c r="V124" s="444"/>
      <c r="W124" s="443"/>
      <c r="X124" s="442"/>
    </row>
    <row r="125" spans="1:24" ht="65.25" customHeight="1" x14ac:dyDescent="0.5">
      <c r="A125" s="441" t="s">
        <v>469</v>
      </c>
      <c r="B125" s="442"/>
      <c r="C125" s="442">
        <v>1201</v>
      </c>
      <c r="D125" s="442">
        <v>1200</v>
      </c>
      <c r="E125" s="448">
        <v>124.52</v>
      </c>
      <c r="F125" s="447">
        <v>15</v>
      </c>
      <c r="G125" s="446">
        <f>E125*F125</f>
        <v>1867.8</v>
      </c>
      <c r="H125" s="444">
        <v>0</v>
      </c>
      <c r="I125" s="445">
        <v>0</v>
      </c>
      <c r="J125" s="445">
        <v>0</v>
      </c>
      <c r="K125" s="445">
        <v>0</v>
      </c>
      <c r="L125" s="445">
        <v>80.19</v>
      </c>
      <c r="M125" s="444">
        <f>G125+H125+I125+J125+K125+L125</f>
        <v>1947.99</v>
      </c>
      <c r="N125" s="444">
        <v>0</v>
      </c>
      <c r="O125" s="444">
        <v>0</v>
      </c>
      <c r="P125" s="444">
        <v>0</v>
      </c>
      <c r="Q125" s="444">
        <v>0</v>
      </c>
      <c r="R125" s="444">
        <v>0</v>
      </c>
      <c r="S125" s="444">
        <v>0</v>
      </c>
      <c r="T125" s="444">
        <f>N125+O125+P125+Q125+R125+S125</f>
        <v>0</v>
      </c>
      <c r="U125" s="444">
        <f>M125-T125</f>
        <v>1947.99</v>
      </c>
      <c r="V125" s="444">
        <v>0</v>
      </c>
      <c r="W125" s="443">
        <f>U125-V125</f>
        <v>1947.99</v>
      </c>
      <c r="X125" s="442"/>
    </row>
    <row r="126" spans="1:24" ht="65.25" customHeight="1" x14ac:dyDescent="0.5">
      <c r="A126" s="433" t="s">
        <v>468</v>
      </c>
      <c r="B126" s="442"/>
      <c r="C126" s="442"/>
      <c r="D126" s="442"/>
      <c r="E126" s="448"/>
      <c r="F126" s="447"/>
      <c r="G126" s="446"/>
      <c r="H126" s="444"/>
      <c r="I126" s="445"/>
      <c r="J126" s="445"/>
      <c r="K126" s="445"/>
      <c r="L126" s="445"/>
      <c r="M126" s="444"/>
      <c r="N126" s="444"/>
      <c r="O126" s="444"/>
      <c r="P126" s="444"/>
      <c r="Q126" s="444"/>
      <c r="R126" s="444"/>
      <c r="S126" s="444"/>
      <c r="T126" s="444"/>
      <c r="U126" s="444"/>
      <c r="V126" s="444"/>
      <c r="W126" s="443"/>
      <c r="X126" s="442"/>
    </row>
    <row r="127" spans="1:24" ht="65.25" customHeight="1" x14ac:dyDescent="0.5">
      <c r="A127" s="441" t="s">
        <v>467</v>
      </c>
      <c r="B127" s="442"/>
      <c r="C127" s="442">
        <v>1201</v>
      </c>
      <c r="D127" s="442">
        <v>1200</v>
      </c>
      <c r="E127" s="448">
        <v>146.6</v>
      </c>
      <c r="F127" s="447">
        <v>15</v>
      </c>
      <c r="G127" s="446">
        <f>E127*F127</f>
        <v>2199</v>
      </c>
      <c r="H127" s="444">
        <v>0</v>
      </c>
      <c r="I127" s="445">
        <v>0</v>
      </c>
      <c r="J127" s="445">
        <v>0</v>
      </c>
      <c r="K127" s="445">
        <v>0</v>
      </c>
      <c r="L127" s="445">
        <v>39.61</v>
      </c>
      <c r="M127" s="444">
        <f>G127+H127+I127+J127+K127+L127</f>
        <v>2238.61</v>
      </c>
      <c r="N127" s="444">
        <v>0</v>
      </c>
      <c r="O127" s="444">
        <v>0</v>
      </c>
      <c r="P127" s="444">
        <v>0</v>
      </c>
      <c r="Q127" s="444">
        <v>0</v>
      </c>
      <c r="R127" s="444">
        <v>0</v>
      </c>
      <c r="S127" s="444">
        <v>0</v>
      </c>
      <c r="T127" s="444">
        <f>N127+O127+P127+Q127+R127+S127</f>
        <v>0</v>
      </c>
      <c r="U127" s="444">
        <f>M127-T127</f>
        <v>2238.61</v>
      </c>
      <c r="V127" s="444">
        <v>0</v>
      </c>
      <c r="W127" s="443">
        <f>U127-V127</f>
        <v>2238.61</v>
      </c>
      <c r="X127" s="442"/>
    </row>
    <row r="128" spans="1:24" ht="65.25" customHeight="1" x14ac:dyDescent="0.5">
      <c r="A128" s="433" t="s">
        <v>466</v>
      </c>
      <c r="B128" s="442"/>
      <c r="C128" s="442"/>
      <c r="D128" s="442"/>
      <c r="E128" s="448"/>
      <c r="F128" s="447"/>
      <c r="G128" s="446"/>
      <c r="H128" s="444"/>
      <c r="I128" s="445"/>
      <c r="J128" s="445"/>
      <c r="K128" s="445"/>
      <c r="L128" s="445"/>
      <c r="M128" s="444"/>
      <c r="N128" s="444"/>
      <c r="O128" s="444"/>
      <c r="P128" s="444"/>
      <c r="Q128" s="444"/>
      <c r="R128" s="444"/>
      <c r="S128" s="444"/>
      <c r="T128" s="444"/>
      <c r="U128" s="444"/>
      <c r="V128" s="444"/>
      <c r="W128" s="443"/>
      <c r="X128" s="442"/>
    </row>
    <row r="129" spans="1:24" ht="65.25" customHeight="1" x14ac:dyDescent="0.5">
      <c r="A129" s="441" t="s">
        <v>465</v>
      </c>
      <c r="B129" s="442"/>
      <c r="C129" s="442">
        <v>1201</v>
      </c>
      <c r="D129" s="442">
        <v>1200</v>
      </c>
      <c r="E129" s="448">
        <v>162.22</v>
      </c>
      <c r="F129" s="447">
        <v>15</v>
      </c>
      <c r="G129" s="446">
        <f>E129*F129</f>
        <v>2433.3000000000002</v>
      </c>
      <c r="H129" s="444">
        <v>0</v>
      </c>
      <c r="I129" s="445">
        <v>0</v>
      </c>
      <c r="J129" s="445">
        <v>0</v>
      </c>
      <c r="K129" s="445">
        <v>0</v>
      </c>
      <c r="L129" s="445">
        <v>0</v>
      </c>
      <c r="M129" s="444">
        <f>G129+H129+I129+J129+K129+L129</f>
        <v>2433.3000000000002</v>
      </c>
      <c r="N129" s="444">
        <v>0.36</v>
      </c>
      <c r="O129" s="444">
        <v>0</v>
      </c>
      <c r="P129" s="444">
        <v>0</v>
      </c>
      <c r="Q129" s="444">
        <v>0</v>
      </c>
      <c r="R129" s="444">
        <v>0</v>
      </c>
      <c r="S129" s="444">
        <v>0</v>
      </c>
      <c r="T129" s="444">
        <f>N129+O129+P129+Q129+R129+S129</f>
        <v>0.36</v>
      </c>
      <c r="U129" s="444">
        <f>M129-T129</f>
        <v>2432.94</v>
      </c>
      <c r="V129" s="444">
        <v>0</v>
      </c>
      <c r="W129" s="443">
        <f>U129-V129</f>
        <v>2432.94</v>
      </c>
      <c r="X129" s="442"/>
    </row>
    <row r="130" spans="1:24" ht="65.25" customHeight="1" x14ac:dyDescent="0.5">
      <c r="A130" s="433" t="s">
        <v>464</v>
      </c>
      <c r="B130" s="442"/>
      <c r="C130" s="442"/>
      <c r="D130" s="442"/>
      <c r="E130" s="448"/>
      <c r="F130" s="447"/>
      <c r="G130" s="446"/>
      <c r="H130" s="444"/>
      <c r="I130" s="445"/>
      <c r="J130" s="445"/>
      <c r="K130" s="445"/>
      <c r="L130" s="445"/>
      <c r="M130" s="444"/>
      <c r="N130" s="444"/>
      <c r="O130" s="444"/>
      <c r="P130" s="444"/>
      <c r="Q130" s="444"/>
      <c r="R130" s="444"/>
      <c r="S130" s="444"/>
      <c r="T130" s="444"/>
      <c r="U130" s="444"/>
      <c r="V130" s="444"/>
      <c r="W130" s="443"/>
      <c r="X130" s="442"/>
    </row>
    <row r="131" spans="1:24" ht="65.25" customHeight="1" x14ac:dyDescent="0.5">
      <c r="A131" s="441" t="s">
        <v>462</v>
      </c>
      <c r="B131" s="442"/>
      <c r="C131" s="442">
        <v>1201</v>
      </c>
      <c r="D131" s="442">
        <v>1200</v>
      </c>
      <c r="E131" s="448">
        <v>126.61</v>
      </c>
      <c r="F131" s="447">
        <v>15</v>
      </c>
      <c r="G131" s="446">
        <f>E131*F131</f>
        <v>1899.15</v>
      </c>
      <c r="H131" s="444">
        <v>0</v>
      </c>
      <c r="I131" s="445">
        <v>0</v>
      </c>
      <c r="J131" s="445">
        <v>0</v>
      </c>
      <c r="K131" s="445">
        <v>0</v>
      </c>
      <c r="L131" s="445">
        <v>78.180000000000007</v>
      </c>
      <c r="M131" s="444">
        <f>G131+H131+I131+J131+K131+L131</f>
        <v>1977.3300000000002</v>
      </c>
      <c r="N131" s="444">
        <v>0</v>
      </c>
      <c r="O131" s="444">
        <v>0</v>
      </c>
      <c r="P131" s="444">
        <v>0</v>
      </c>
      <c r="Q131" s="444">
        <v>0</v>
      </c>
      <c r="R131" s="444">
        <v>0</v>
      </c>
      <c r="S131" s="444">
        <v>0</v>
      </c>
      <c r="T131" s="444">
        <f>N131+O131+P131+Q131+R131+S131</f>
        <v>0</v>
      </c>
      <c r="U131" s="444">
        <f>M131-T131</f>
        <v>1977.3300000000002</v>
      </c>
      <c r="V131" s="444">
        <v>0</v>
      </c>
      <c r="W131" s="443">
        <f>U131-V131</f>
        <v>1977.3300000000002</v>
      </c>
      <c r="X131" s="442"/>
    </row>
    <row r="132" spans="1:24" ht="65.25" customHeight="1" x14ac:dyDescent="0.5">
      <c r="A132" s="433" t="s">
        <v>463</v>
      </c>
      <c r="B132" s="442"/>
      <c r="C132" s="442"/>
      <c r="D132" s="442"/>
      <c r="E132" s="448"/>
      <c r="F132" s="447"/>
      <c r="G132" s="446"/>
      <c r="H132" s="444"/>
      <c r="I132" s="445"/>
      <c r="J132" s="445"/>
      <c r="K132" s="445"/>
      <c r="L132" s="445"/>
      <c r="M132" s="444"/>
      <c r="N132" s="444"/>
      <c r="O132" s="444"/>
      <c r="P132" s="444"/>
      <c r="Q132" s="444"/>
      <c r="R132" s="444"/>
      <c r="S132" s="444"/>
      <c r="T132" s="444"/>
      <c r="U132" s="444"/>
      <c r="V132" s="444"/>
      <c r="W132" s="443"/>
      <c r="X132" s="442"/>
    </row>
    <row r="133" spans="1:24" ht="65.25" customHeight="1" x14ac:dyDescent="0.5">
      <c r="A133" s="441" t="s">
        <v>462</v>
      </c>
      <c r="B133" s="442"/>
      <c r="C133" s="442">
        <v>1201</v>
      </c>
      <c r="D133" s="442">
        <v>1200</v>
      </c>
      <c r="E133" s="448">
        <v>139.91</v>
      </c>
      <c r="F133" s="447">
        <v>15</v>
      </c>
      <c r="G133" s="446">
        <f>E133*F133</f>
        <v>2098.65</v>
      </c>
      <c r="H133" s="444">
        <v>0</v>
      </c>
      <c r="I133" s="445">
        <v>0</v>
      </c>
      <c r="J133" s="445">
        <v>0</v>
      </c>
      <c r="K133" s="445">
        <v>0</v>
      </c>
      <c r="L133" s="445">
        <v>64.459999999999994</v>
      </c>
      <c r="M133" s="444">
        <f>G133+H133+I133+J133+K133+L133</f>
        <v>2163.11</v>
      </c>
      <c r="N133" s="444">
        <v>0</v>
      </c>
      <c r="O133" s="444">
        <v>0</v>
      </c>
      <c r="P133" s="444">
        <v>0</v>
      </c>
      <c r="Q133" s="444">
        <v>0</v>
      </c>
      <c r="R133" s="444">
        <v>0</v>
      </c>
      <c r="S133" s="444">
        <v>0</v>
      </c>
      <c r="T133" s="444">
        <f>N133+O133+P133+Q133+R133+S133</f>
        <v>0</v>
      </c>
      <c r="U133" s="444">
        <f>M133-T133</f>
        <v>2163.11</v>
      </c>
      <c r="V133" s="444">
        <v>0</v>
      </c>
      <c r="W133" s="443">
        <f>U133-V133</f>
        <v>2163.11</v>
      </c>
      <c r="X133" s="442"/>
    </row>
    <row r="134" spans="1:24" ht="65.25" customHeight="1" x14ac:dyDescent="0.5">
      <c r="A134" s="433" t="s">
        <v>461</v>
      </c>
      <c r="B134" s="442"/>
      <c r="C134" s="442"/>
      <c r="D134" s="442"/>
      <c r="E134" s="448"/>
      <c r="F134" s="447"/>
      <c r="G134" s="446"/>
      <c r="H134" s="444"/>
      <c r="I134" s="445"/>
      <c r="J134" s="445"/>
      <c r="K134" s="445"/>
      <c r="L134" s="445"/>
      <c r="M134" s="444"/>
      <c r="N134" s="444"/>
      <c r="O134" s="444"/>
      <c r="P134" s="444"/>
      <c r="Q134" s="444"/>
      <c r="R134" s="444"/>
      <c r="S134" s="444"/>
      <c r="T134" s="444"/>
      <c r="U134" s="444"/>
      <c r="V134" s="444"/>
      <c r="W134" s="443"/>
      <c r="X134" s="442"/>
    </row>
    <row r="135" spans="1:24" ht="65.25" customHeight="1" x14ac:dyDescent="0.5">
      <c r="A135" s="441" t="s">
        <v>460</v>
      </c>
      <c r="B135" s="442"/>
      <c r="C135" s="442">
        <v>1201</v>
      </c>
      <c r="D135" s="442">
        <v>1200</v>
      </c>
      <c r="E135" s="448">
        <v>104.02</v>
      </c>
      <c r="F135" s="447">
        <v>15</v>
      </c>
      <c r="G135" s="446">
        <f>E135*F135</f>
        <v>1560.3</v>
      </c>
      <c r="H135" s="444">
        <v>0</v>
      </c>
      <c r="I135" s="445">
        <v>0</v>
      </c>
      <c r="J135" s="445">
        <v>0</v>
      </c>
      <c r="K135" s="445">
        <v>0</v>
      </c>
      <c r="L135" s="445">
        <v>111.71</v>
      </c>
      <c r="M135" s="444">
        <f>G135+H135+I135+J135+K135+L135</f>
        <v>1672.01</v>
      </c>
      <c r="N135" s="444">
        <v>0</v>
      </c>
      <c r="O135" s="444">
        <v>0</v>
      </c>
      <c r="P135" s="444">
        <v>0</v>
      </c>
      <c r="Q135" s="444">
        <v>0</v>
      </c>
      <c r="R135" s="444">
        <v>0</v>
      </c>
      <c r="S135" s="444">
        <v>0</v>
      </c>
      <c r="T135" s="444">
        <f>N135+O135+P135+Q135+R135+S135</f>
        <v>0</v>
      </c>
      <c r="U135" s="444">
        <f>M135-T135</f>
        <v>1672.01</v>
      </c>
      <c r="V135" s="444">
        <v>0</v>
      </c>
      <c r="W135" s="443">
        <f>U135-V135</f>
        <v>1672.01</v>
      </c>
      <c r="X135" s="442"/>
    </row>
    <row r="136" spans="1:24" ht="65.25" customHeight="1" x14ac:dyDescent="0.5">
      <c r="A136" s="433" t="s">
        <v>459</v>
      </c>
      <c r="B136" s="442"/>
      <c r="C136" s="442"/>
      <c r="D136" s="442"/>
      <c r="E136" s="448"/>
      <c r="F136" s="447"/>
      <c r="G136" s="446"/>
      <c r="H136" s="444"/>
      <c r="I136" s="445"/>
      <c r="J136" s="445"/>
      <c r="K136" s="445"/>
      <c r="L136" s="445"/>
      <c r="M136" s="444"/>
      <c r="N136" s="444"/>
      <c r="O136" s="444"/>
      <c r="P136" s="444"/>
      <c r="Q136" s="444"/>
      <c r="R136" s="444"/>
      <c r="S136" s="444"/>
      <c r="T136" s="444"/>
      <c r="U136" s="444"/>
      <c r="V136" s="444"/>
      <c r="W136" s="443"/>
      <c r="X136" s="442"/>
    </row>
    <row r="137" spans="1:24" ht="65.25" customHeight="1" x14ac:dyDescent="0.5">
      <c r="A137" s="441" t="s">
        <v>458</v>
      </c>
      <c r="B137" s="442"/>
      <c r="C137" s="442">
        <v>1201</v>
      </c>
      <c r="D137" s="442">
        <v>1200</v>
      </c>
      <c r="E137" s="448">
        <v>140.38</v>
      </c>
      <c r="F137" s="447">
        <v>15</v>
      </c>
      <c r="G137" s="446">
        <f>E137*F137</f>
        <v>2105.6999999999998</v>
      </c>
      <c r="H137" s="444">
        <v>0</v>
      </c>
      <c r="I137" s="445">
        <v>0</v>
      </c>
      <c r="J137" s="445">
        <v>0</v>
      </c>
      <c r="K137" s="445">
        <v>0</v>
      </c>
      <c r="L137" s="445">
        <v>63.69</v>
      </c>
      <c r="M137" s="444">
        <f>G137+H137+I137+J137+K137+L137</f>
        <v>2169.39</v>
      </c>
      <c r="N137" s="444">
        <v>0</v>
      </c>
      <c r="O137" s="444">
        <f>G137*1.1875%</f>
        <v>25.005187499999998</v>
      </c>
      <c r="P137" s="444">
        <v>0</v>
      </c>
      <c r="Q137" s="444">
        <v>0</v>
      </c>
      <c r="R137" s="444">
        <v>0</v>
      </c>
      <c r="S137" s="444">
        <v>0</v>
      </c>
      <c r="T137" s="444">
        <f>N137+O137+P137+Q137+R137+S137</f>
        <v>25.005187499999998</v>
      </c>
      <c r="U137" s="444">
        <f>M137-T137</f>
        <v>2144.3848125</v>
      </c>
      <c r="V137" s="444">
        <v>0</v>
      </c>
      <c r="W137" s="443">
        <f>U137-V137</f>
        <v>2144.3848125</v>
      </c>
      <c r="X137" s="442"/>
    </row>
    <row r="138" spans="1:24" ht="65.25" customHeight="1" x14ac:dyDescent="0.5">
      <c r="A138" s="433" t="s">
        <v>457</v>
      </c>
      <c r="B138" s="442"/>
      <c r="C138" s="442"/>
      <c r="D138" s="442"/>
      <c r="E138" s="448"/>
      <c r="F138" s="447"/>
      <c r="G138" s="446"/>
      <c r="H138" s="444"/>
      <c r="I138" s="445"/>
      <c r="J138" s="445"/>
      <c r="K138" s="445"/>
      <c r="L138" s="445"/>
      <c r="M138" s="444"/>
      <c r="N138" s="444"/>
      <c r="O138" s="444"/>
      <c r="P138" s="444"/>
      <c r="Q138" s="444"/>
      <c r="R138" s="444"/>
      <c r="S138" s="444"/>
      <c r="T138" s="444"/>
      <c r="U138" s="444"/>
      <c r="V138" s="444"/>
      <c r="W138" s="443"/>
      <c r="X138" s="442"/>
    </row>
    <row r="139" spans="1:24" ht="65.25" customHeight="1" x14ac:dyDescent="0.5">
      <c r="A139" s="441" t="s">
        <v>456</v>
      </c>
      <c r="B139" s="442"/>
      <c r="C139" s="442">
        <v>1201</v>
      </c>
      <c r="D139" s="442">
        <v>1200</v>
      </c>
      <c r="E139" s="448">
        <v>140.38</v>
      </c>
      <c r="F139" s="447">
        <v>15</v>
      </c>
      <c r="G139" s="446">
        <f>E139*F139</f>
        <v>2105.6999999999998</v>
      </c>
      <c r="H139" s="444">
        <v>0</v>
      </c>
      <c r="I139" s="445">
        <v>0</v>
      </c>
      <c r="J139" s="445">
        <v>0</v>
      </c>
      <c r="K139" s="445">
        <v>0</v>
      </c>
      <c r="L139" s="445">
        <v>63.69</v>
      </c>
      <c r="M139" s="444">
        <f>G139+H139+I139+J139+K139+L139</f>
        <v>2169.39</v>
      </c>
      <c r="N139" s="444">
        <v>0</v>
      </c>
      <c r="O139" s="444">
        <v>0</v>
      </c>
      <c r="P139" s="444">
        <v>0</v>
      </c>
      <c r="Q139" s="444">
        <v>0</v>
      </c>
      <c r="R139" s="444">
        <v>0</v>
      </c>
      <c r="S139" s="444">
        <v>0</v>
      </c>
      <c r="T139" s="444">
        <f>N139+O139+P139+Q139+R139+S139</f>
        <v>0</v>
      </c>
      <c r="U139" s="444">
        <f>M139-T139</f>
        <v>2169.39</v>
      </c>
      <c r="V139" s="444">
        <v>0</v>
      </c>
      <c r="W139" s="443">
        <f>U139-V139</f>
        <v>2169.39</v>
      </c>
      <c r="X139" s="442"/>
    </row>
    <row r="140" spans="1:24" ht="65.25" customHeight="1" x14ac:dyDescent="0.5">
      <c r="A140" s="433" t="s">
        <v>455</v>
      </c>
      <c r="B140" s="442"/>
      <c r="C140" s="442"/>
      <c r="D140" s="442"/>
      <c r="E140" s="448"/>
      <c r="F140" s="447"/>
      <c r="G140" s="446"/>
      <c r="H140" s="444"/>
      <c r="I140" s="445"/>
      <c r="J140" s="445"/>
      <c r="K140" s="445"/>
      <c r="L140" s="445"/>
      <c r="M140" s="444"/>
      <c r="N140" s="444"/>
      <c r="O140" s="444"/>
      <c r="P140" s="444"/>
      <c r="Q140" s="444"/>
      <c r="R140" s="444"/>
      <c r="S140" s="444"/>
      <c r="T140" s="444"/>
      <c r="U140" s="444"/>
      <c r="V140" s="444"/>
      <c r="W140" s="443"/>
      <c r="X140" s="442"/>
    </row>
    <row r="141" spans="1:24" ht="65.25" customHeight="1" x14ac:dyDescent="0.5">
      <c r="A141" s="441" t="s">
        <v>127</v>
      </c>
      <c r="B141" s="442"/>
      <c r="C141" s="442">
        <v>1201</v>
      </c>
      <c r="D141" s="442">
        <v>1200</v>
      </c>
      <c r="E141" s="448">
        <v>183.6</v>
      </c>
      <c r="F141" s="447">
        <v>15</v>
      </c>
      <c r="G141" s="446">
        <f>E141*F141</f>
        <v>2754</v>
      </c>
      <c r="H141" s="444">
        <v>0</v>
      </c>
      <c r="I141" s="445">
        <v>0</v>
      </c>
      <c r="J141" s="445">
        <v>0</v>
      </c>
      <c r="K141" s="445">
        <v>0</v>
      </c>
      <c r="L141" s="445">
        <v>0</v>
      </c>
      <c r="M141" s="444">
        <f>G141+H141+I141+J141+K141+L141</f>
        <v>2754</v>
      </c>
      <c r="N141" s="444">
        <v>50.17</v>
      </c>
      <c r="O141" s="444">
        <v>0</v>
      </c>
      <c r="P141" s="444">
        <v>0</v>
      </c>
      <c r="Q141" s="444">
        <v>0</v>
      </c>
      <c r="R141" s="444">
        <v>0</v>
      </c>
      <c r="S141" s="444">
        <v>0</v>
      </c>
      <c r="T141" s="444">
        <f>N141+O141+P141+Q141+R141+S141</f>
        <v>50.17</v>
      </c>
      <c r="U141" s="444">
        <f>M141-T141</f>
        <v>2703.83</v>
      </c>
      <c r="V141" s="444">
        <v>0</v>
      </c>
      <c r="W141" s="443">
        <f>U141-V141</f>
        <v>2703.83</v>
      </c>
      <c r="X141" s="442"/>
    </row>
    <row r="142" spans="1:24" ht="65.25" customHeight="1" x14ac:dyDescent="0.5">
      <c r="A142" s="433" t="s">
        <v>454</v>
      </c>
      <c r="B142" s="442"/>
      <c r="C142" s="442"/>
      <c r="D142" s="442"/>
      <c r="E142" s="448"/>
      <c r="F142" s="447"/>
      <c r="G142" s="446"/>
      <c r="H142" s="444"/>
      <c r="I142" s="445"/>
      <c r="J142" s="445"/>
      <c r="K142" s="445"/>
      <c r="L142" s="445"/>
      <c r="M142" s="444"/>
      <c r="N142" s="444"/>
      <c r="O142" s="444"/>
      <c r="P142" s="444"/>
      <c r="Q142" s="444"/>
      <c r="R142" s="444"/>
      <c r="S142" s="444"/>
      <c r="T142" s="444"/>
      <c r="U142" s="444"/>
      <c r="V142" s="444"/>
      <c r="W142" s="443"/>
      <c r="X142" s="442"/>
    </row>
    <row r="143" spans="1:24" ht="65.25" customHeight="1" x14ac:dyDescent="0.5">
      <c r="A143" s="441" t="s">
        <v>451</v>
      </c>
      <c r="B143" s="442"/>
      <c r="C143" s="442">
        <v>1201</v>
      </c>
      <c r="D143" s="442">
        <v>1200</v>
      </c>
      <c r="E143" s="448">
        <v>165.24</v>
      </c>
      <c r="F143" s="447">
        <v>14</v>
      </c>
      <c r="G143" s="446">
        <f>E143*F143</f>
        <v>2313.36</v>
      </c>
      <c r="H143" s="444">
        <v>0</v>
      </c>
      <c r="I143" s="445">
        <v>0</v>
      </c>
      <c r="J143" s="445">
        <v>0</v>
      </c>
      <c r="K143" s="445">
        <v>0</v>
      </c>
      <c r="L143" s="445">
        <v>27.17</v>
      </c>
      <c r="M143" s="444">
        <f>G143+H143+I143+J143+K143+L143</f>
        <v>2340.5300000000002</v>
      </c>
      <c r="N143" s="444">
        <v>0</v>
      </c>
      <c r="O143" s="444">
        <v>0</v>
      </c>
      <c r="P143" s="444">
        <v>0</v>
      </c>
      <c r="Q143" s="444">
        <v>0</v>
      </c>
      <c r="R143" s="444">
        <v>0</v>
      </c>
      <c r="S143" s="444">
        <v>0</v>
      </c>
      <c r="T143" s="444">
        <f>N143+O143+P143+Q143+R143+S143</f>
        <v>0</v>
      </c>
      <c r="U143" s="444">
        <f>M143-T143</f>
        <v>2340.5300000000002</v>
      </c>
      <c r="V143" s="444">
        <v>0</v>
      </c>
      <c r="W143" s="443">
        <f>U143-V143</f>
        <v>2340.5300000000002</v>
      </c>
      <c r="X143" s="442"/>
    </row>
    <row r="144" spans="1:24" ht="65.25" customHeight="1" x14ac:dyDescent="0.5">
      <c r="A144" s="433" t="s">
        <v>453</v>
      </c>
      <c r="B144" s="442"/>
      <c r="C144" s="442"/>
      <c r="D144" s="442"/>
      <c r="E144" s="448"/>
      <c r="F144" s="447"/>
      <c r="G144" s="446"/>
      <c r="H144" s="444"/>
      <c r="I144" s="445"/>
      <c r="J144" s="445"/>
      <c r="K144" s="445"/>
      <c r="L144" s="445"/>
      <c r="M144" s="444"/>
      <c r="N144" s="444"/>
      <c r="O144" s="444"/>
      <c r="P144" s="444"/>
      <c r="Q144" s="444"/>
      <c r="R144" s="444"/>
      <c r="S144" s="444"/>
      <c r="T144" s="444"/>
      <c r="U144" s="444"/>
      <c r="V144" s="444"/>
      <c r="W144" s="443"/>
      <c r="X144" s="442"/>
    </row>
    <row r="145" spans="1:24" ht="65.25" customHeight="1" x14ac:dyDescent="0.5">
      <c r="A145" s="441" t="s">
        <v>451</v>
      </c>
      <c r="B145" s="442"/>
      <c r="C145" s="442">
        <v>1201</v>
      </c>
      <c r="D145" s="442">
        <v>1200</v>
      </c>
      <c r="E145" s="448">
        <v>183.6</v>
      </c>
      <c r="F145" s="447">
        <v>15</v>
      </c>
      <c r="G145" s="446">
        <f>E145*F145</f>
        <v>2754</v>
      </c>
      <c r="H145" s="444">
        <v>0</v>
      </c>
      <c r="I145" s="445">
        <v>0</v>
      </c>
      <c r="J145" s="445">
        <v>0</v>
      </c>
      <c r="K145" s="445">
        <v>0</v>
      </c>
      <c r="L145" s="445">
        <v>0</v>
      </c>
      <c r="M145" s="444">
        <f>G145+H145+I145+J145+K145+L145</f>
        <v>2754</v>
      </c>
      <c r="N145" s="444">
        <v>50.17</v>
      </c>
      <c r="O145" s="444">
        <v>0</v>
      </c>
      <c r="P145" s="444">
        <v>0</v>
      </c>
      <c r="Q145" s="444">
        <v>0</v>
      </c>
      <c r="R145" s="444">
        <v>0</v>
      </c>
      <c r="S145" s="444">
        <v>0</v>
      </c>
      <c r="T145" s="444">
        <f>N145+O145+P145+Q145+R145+S145</f>
        <v>50.17</v>
      </c>
      <c r="U145" s="444">
        <f>M145-T145</f>
        <v>2703.83</v>
      </c>
      <c r="V145" s="444">
        <v>0</v>
      </c>
      <c r="W145" s="443">
        <f>U145-V145</f>
        <v>2703.83</v>
      </c>
      <c r="X145" s="442"/>
    </row>
    <row r="146" spans="1:24" ht="65.25" customHeight="1" x14ac:dyDescent="0.5">
      <c r="A146" s="433" t="s">
        <v>452</v>
      </c>
      <c r="B146" s="442"/>
      <c r="C146" s="442"/>
      <c r="D146" s="442"/>
      <c r="E146" s="448"/>
      <c r="F146" s="447"/>
      <c r="G146" s="446"/>
      <c r="H146" s="444"/>
      <c r="I146" s="445"/>
      <c r="J146" s="445"/>
      <c r="K146" s="445"/>
      <c r="L146" s="445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3"/>
      <c r="X146" s="442"/>
    </row>
    <row r="147" spans="1:24" ht="65.25" customHeight="1" x14ac:dyDescent="0.5">
      <c r="A147" s="441" t="s">
        <v>451</v>
      </c>
      <c r="B147" s="442"/>
      <c r="C147" s="442">
        <v>1201</v>
      </c>
      <c r="D147" s="442">
        <v>1200</v>
      </c>
      <c r="E147" s="448">
        <v>167.26666</v>
      </c>
      <c r="F147" s="447">
        <v>15</v>
      </c>
      <c r="G147" s="446">
        <f>E147*F147</f>
        <v>2508.9998999999998</v>
      </c>
      <c r="H147" s="444">
        <v>0</v>
      </c>
      <c r="I147" s="445">
        <v>0</v>
      </c>
      <c r="J147" s="445">
        <v>0</v>
      </c>
      <c r="K147" s="445">
        <v>0</v>
      </c>
      <c r="L147" s="445">
        <v>0</v>
      </c>
      <c r="M147" s="444">
        <f>G147+H147+I147+J147+K147+L147</f>
        <v>2508.9998999999998</v>
      </c>
      <c r="N147" s="444">
        <v>8.6</v>
      </c>
      <c r="O147" s="444">
        <v>0</v>
      </c>
      <c r="P147" s="444">
        <v>0</v>
      </c>
      <c r="Q147" s="444">
        <v>0</v>
      </c>
      <c r="R147" s="444">
        <v>0</v>
      </c>
      <c r="S147" s="444">
        <v>0</v>
      </c>
      <c r="T147" s="444">
        <f>N147+O147+P147+Q147+R147+S147</f>
        <v>8.6</v>
      </c>
      <c r="U147" s="444">
        <f>M147-T147</f>
        <v>2500.3998999999999</v>
      </c>
      <c r="V147" s="444">
        <v>0</v>
      </c>
      <c r="W147" s="443">
        <f>U147-V147</f>
        <v>2500.3998999999999</v>
      </c>
      <c r="X147" s="442"/>
    </row>
    <row r="148" spans="1:24" ht="65.25" customHeight="1" x14ac:dyDescent="0.5">
      <c r="A148" s="433" t="s">
        <v>450</v>
      </c>
      <c r="B148" s="442"/>
      <c r="C148" s="442"/>
      <c r="D148" s="442"/>
      <c r="E148" s="448"/>
      <c r="F148" s="447"/>
      <c r="G148" s="446"/>
      <c r="H148" s="444"/>
      <c r="I148" s="445"/>
      <c r="J148" s="445"/>
      <c r="K148" s="445"/>
      <c r="L148" s="445"/>
      <c r="M148" s="444"/>
      <c r="N148" s="444"/>
      <c r="O148" s="444"/>
      <c r="P148" s="444"/>
      <c r="Q148" s="444"/>
      <c r="R148" s="444"/>
      <c r="S148" s="444"/>
      <c r="T148" s="444"/>
      <c r="U148" s="444"/>
      <c r="V148" s="444"/>
      <c r="W148" s="443"/>
      <c r="X148" s="442"/>
    </row>
    <row r="149" spans="1:24" ht="65.25" customHeight="1" x14ac:dyDescent="0.5">
      <c r="A149" s="441" t="s">
        <v>208</v>
      </c>
      <c r="B149" s="434"/>
      <c r="C149" s="434">
        <v>1201</v>
      </c>
      <c r="D149" s="434">
        <v>1200</v>
      </c>
      <c r="E149" s="440">
        <v>191.13</v>
      </c>
      <c r="F149" s="439">
        <v>15</v>
      </c>
      <c r="G149" s="438">
        <f>E149*F149</f>
        <v>2866.95</v>
      </c>
      <c r="H149" s="436">
        <v>0</v>
      </c>
      <c r="I149" s="437">
        <v>0</v>
      </c>
      <c r="J149" s="437">
        <v>0</v>
      </c>
      <c r="K149" s="437">
        <v>0</v>
      </c>
      <c r="L149" s="437">
        <v>0</v>
      </c>
      <c r="M149" s="436">
        <f>G149+H149+I149+J149+K149+L149</f>
        <v>2866.95</v>
      </c>
      <c r="N149" s="436">
        <v>62.46</v>
      </c>
      <c r="O149" s="436">
        <f>G149*1.1875%</f>
        <v>34.045031250000001</v>
      </c>
      <c r="P149" s="436">
        <v>0</v>
      </c>
      <c r="Q149" s="436">
        <v>0</v>
      </c>
      <c r="R149" s="436">
        <v>0</v>
      </c>
      <c r="S149" s="436">
        <v>0</v>
      </c>
      <c r="T149" s="436">
        <f>N149+O149+P149+Q149+R149+S149</f>
        <v>96.505031250000002</v>
      </c>
      <c r="U149" s="436">
        <f>M149-T149</f>
        <v>2770.44496875</v>
      </c>
      <c r="V149" s="436">
        <v>0</v>
      </c>
      <c r="W149" s="435">
        <f>U149-V149</f>
        <v>2770.44496875</v>
      </c>
      <c r="X149" s="434"/>
    </row>
    <row r="150" spans="1:24" ht="65.25" customHeight="1" x14ac:dyDescent="0.5">
      <c r="A150" s="433" t="s">
        <v>449</v>
      </c>
      <c r="B150" s="426"/>
      <c r="C150" s="426"/>
      <c r="D150" s="426"/>
      <c r="E150" s="432"/>
      <c r="F150" s="431"/>
      <c r="G150" s="430"/>
      <c r="H150" s="428"/>
      <c r="I150" s="429"/>
      <c r="J150" s="429"/>
      <c r="K150" s="429"/>
      <c r="L150" s="429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7"/>
      <c r="X150" s="426"/>
    </row>
    <row r="151" spans="1:24" ht="65.25" customHeight="1" x14ac:dyDescent="0.5">
      <c r="A151" s="441" t="s">
        <v>208</v>
      </c>
      <c r="B151" s="434"/>
      <c r="C151" s="434">
        <v>1201</v>
      </c>
      <c r="D151" s="434">
        <v>1200</v>
      </c>
      <c r="E151" s="440">
        <v>207.33330000000001</v>
      </c>
      <c r="F151" s="439">
        <v>15</v>
      </c>
      <c r="G151" s="438">
        <f>E151*F151</f>
        <v>3109.9994999999999</v>
      </c>
      <c r="H151" s="436">
        <v>0</v>
      </c>
      <c r="I151" s="437">
        <v>0</v>
      </c>
      <c r="J151" s="437">
        <v>0</v>
      </c>
      <c r="K151" s="437">
        <v>0</v>
      </c>
      <c r="L151" s="437">
        <v>0</v>
      </c>
      <c r="M151" s="436">
        <f>G151+H151+I151+J151+K151+L151</f>
        <v>3109.9994999999999</v>
      </c>
      <c r="N151" s="436">
        <v>109.18</v>
      </c>
      <c r="O151" s="436">
        <v>0</v>
      </c>
      <c r="P151" s="436">
        <v>0</v>
      </c>
      <c r="Q151" s="436">
        <v>0</v>
      </c>
      <c r="R151" s="436">
        <v>0</v>
      </c>
      <c r="S151" s="436">
        <v>0</v>
      </c>
      <c r="T151" s="436">
        <f>N151+O151+P151+Q151+R151+S151</f>
        <v>109.18</v>
      </c>
      <c r="U151" s="436">
        <f>M151-T151</f>
        <v>3000.8195000000001</v>
      </c>
      <c r="V151" s="436">
        <v>0</v>
      </c>
      <c r="W151" s="435">
        <f>U151-V151</f>
        <v>3000.8195000000001</v>
      </c>
      <c r="X151" s="434"/>
    </row>
    <row r="152" spans="1:24" ht="65.25" customHeight="1" x14ac:dyDescent="0.5">
      <c r="A152" s="433" t="s">
        <v>448</v>
      </c>
      <c r="B152" s="426"/>
      <c r="C152" s="426"/>
      <c r="D152" s="426"/>
      <c r="E152" s="432"/>
      <c r="F152" s="431"/>
      <c r="G152" s="430"/>
      <c r="H152" s="428"/>
      <c r="I152" s="429"/>
      <c r="J152" s="429"/>
      <c r="K152" s="429"/>
      <c r="L152" s="429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7"/>
      <c r="X152" s="426"/>
    </row>
    <row r="153" spans="1:24" ht="65.25" customHeight="1" x14ac:dyDescent="0.5">
      <c r="A153" s="441" t="s">
        <v>208</v>
      </c>
      <c r="B153" s="434"/>
      <c r="C153" s="434">
        <v>1201</v>
      </c>
      <c r="D153" s="434">
        <v>1200</v>
      </c>
      <c r="E153" s="440">
        <v>207.33330000000001</v>
      </c>
      <c r="F153" s="439">
        <v>15</v>
      </c>
      <c r="G153" s="438">
        <f>E153*F153</f>
        <v>3109.9994999999999</v>
      </c>
      <c r="H153" s="436">
        <v>0</v>
      </c>
      <c r="I153" s="437">
        <v>0</v>
      </c>
      <c r="J153" s="437">
        <v>0</v>
      </c>
      <c r="K153" s="437">
        <v>0</v>
      </c>
      <c r="L153" s="437">
        <v>0</v>
      </c>
      <c r="M153" s="436">
        <f>G153+H153+I153+J153+K153+L153</f>
        <v>3109.9994999999999</v>
      </c>
      <c r="N153" s="436">
        <v>109.18</v>
      </c>
      <c r="O153" s="436">
        <f>G153*1.1875%</f>
        <v>36.931244062499999</v>
      </c>
      <c r="P153" s="436">
        <v>0</v>
      </c>
      <c r="Q153" s="436">
        <v>0</v>
      </c>
      <c r="R153" s="436">
        <v>0</v>
      </c>
      <c r="S153" s="436">
        <v>0</v>
      </c>
      <c r="T153" s="436">
        <f>N153+O153+P153+Q153+R153+S153</f>
        <v>146.11124406250002</v>
      </c>
      <c r="U153" s="436">
        <f>M153-T153</f>
        <v>2963.8882559374997</v>
      </c>
      <c r="V153" s="436">
        <v>0</v>
      </c>
      <c r="W153" s="435">
        <f>U153-V153</f>
        <v>2963.8882559374997</v>
      </c>
      <c r="X153" s="434"/>
    </row>
    <row r="154" spans="1:24" ht="65.25" customHeight="1" x14ac:dyDescent="0.5">
      <c r="A154" s="433" t="s">
        <v>447</v>
      </c>
      <c r="B154" s="426"/>
      <c r="C154" s="426"/>
      <c r="D154" s="426"/>
      <c r="E154" s="432"/>
      <c r="F154" s="431"/>
      <c r="G154" s="430"/>
      <c r="H154" s="428"/>
      <c r="I154" s="429"/>
      <c r="J154" s="429"/>
      <c r="K154" s="429"/>
      <c r="L154" s="429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7"/>
      <c r="X154" s="426"/>
    </row>
    <row r="155" spans="1:24" ht="65.25" customHeight="1" x14ac:dyDescent="0.5">
      <c r="A155" s="441" t="s">
        <v>208</v>
      </c>
      <c r="B155" s="434"/>
      <c r="C155" s="434">
        <v>1201</v>
      </c>
      <c r="D155" s="434">
        <v>1200</v>
      </c>
      <c r="E155" s="440">
        <v>157.25</v>
      </c>
      <c r="F155" s="439">
        <v>15</v>
      </c>
      <c r="G155" s="438">
        <f>E155*F155</f>
        <v>2358.75</v>
      </c>
      <c r="H155" s="436">
        <v>0</v>
      </c>
      <c r="I155" s="437">
        <v>0</v>
      </c>
      <c r="J155" s="437">
        <v>0</v>
      </c>
      <c r="K155" s="437">
        <v>0</v>
      </c>
      <c r="L155" s="437">
        <v>7.75</v>
      </c>
      <c r="M155" s="436">
        <f>G155+H155+I155+J155+K155+L155</f>
        <v>2366.5</v>
      </c>
      <c r="N155" s="436">
        <v>0</v>
      </c>
      <c r="O155" s="436">
        <v>0</v>
      </c>
      <c r="P155" s="436">
        <v>0</v>
      </c>
      <c r="Q155" s="436">
        <v>0</v>
      </c>
      <c r="R155" s="436">
        <v>0</v>
      </c>
      <c r="S155" s="436">
        <v>0</v>
      </c>
      <c r="T155" s="436">
        <f>N155+O155+P155+Q155+R155+S155</f>
        <v>0</v>
      </c>
      <c r="U155" s="436">
        <f>M155-T155</f>
        <v>2366.5</v>
      </c>
      <c r="V155" s="436">
        <v>47.18</v>
      </c>
      <c r="W155" s="435">
        <f>U155-V155</f>
        <v>2319.3200000000002</v>
      </c>
      <c r="X155" s="434"/>
    </row>
    <row r="156" spans="1:24" ht="65.25" customHeight="1" x14ac:dyDescent="0.5">
      <c r="A156" s="433" t="s">
        <v>446</v>
      </c>
      <c r="B156" s="426"/>
      <c r="C156" s="426"/>
      <c r="D156" s="426"/>
      <c r="E156" s="432"/>
      <c r="F156" s="431"/>
      <c r="G156" s="430"/>
      <c r="H156" s="428"/>
      <c r="I156" s="429"/>
      <c r="J156" s="429"/>
      <c r="K156" s="429"/>
      <c r="L156" s="429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7"/>
      <c r="X156" s="426"/>
    </row>
    <row r="157" spans="1:24" ht="65.25" customHeight="1" x14ac:dyDescent="0.5">
      <c r="A157" s="441" t="s">
        <v>208</v>
      </c>
      <c r="B157" s="434"/>
      <c r="C157" s="434">
        <v>1201</v>
      </c>
      <c r="D157" s="434">
        <v>1200</v>
      </c>
      <c r="E157" s="440">
        <v>238.92</v>
      </c>
      <c r="F157" s="439">
        <v>15</v>
      </c>
      <c r="G157" s="438">
        <f>E157*F157</f>
        <v>3583.7999999999997</v>
      </c>
      <c r="H157" s="436">
        <v>0</v>
      </c>
      <c r="I157" s="437">
        <v>0</v>
      </c>
      <c r="J157" s="437">
        <v>0</v>
      </c>
      <c r="K157" s="437">
        <v>0</v>
      </c>
      <c r="L157" s="437">
        <v>0</v>
      </c>
      <c r="M157" s="436">
        <f>G157+H157+I157+J157+K157+L157</f>
        <v>3583.7999999999997</v>
      </c>
      <c r="N157" s="436">
        <v>178.46</v>
      </c>
      <c r="O157" s="436">
        <v>0</v>
      </c>
      <c r="P157" s="436">
        <v>0</v>
      </c>
      <c r="Q157" s="436">
        <v>0</v>
      </c>
      <c r="R157" s="436">
        <v>0</v>
      </c>
      <c r="S157" s="436">
        <v>0</v>
      </c>
      <c r="T157" s="436">
        <f>N157+O157+P157+Q157+R157+S157</f>
        <v>178.46</v>
      </c>
      <c r="U157" s="436">
        <f>M157-T157</f>
        <v>3405.3399999999997</v>
      </c>
      <c r="V157" s="436">
        <v>0</v>
      </c>
      <c r="W157" s="435">
        <f>U157-V157</f>
        <v>3405.3399999999997</v>
      </c>
      <c r="X157" s="434"/>
    </row>
    <row r="158" spans="1:24" ht="65.25" customHeight="1" x14ac:dyDescent="0.5">
      <c r="A158" s="433" t="s">
        <v>445</v>
      </c>
      <c r="B158" s="426"/>
      <c r="C158" s="426"/>
      <c r="D158" s="426"/>
      <c r="E158" s="432"/>
      <c r="F158" s="431"/>
      <c r="G158" s="430"/>
      <c r="H158" s="428"/>
      <c r="I158" s="429"/>
      <c r="J158" s="429"/>
      <c r="K158" s="429"/>
      <c r="L158" s="429"/>
      <c r="M158" s="428"/>
      <c r="N158" s="428"/>
      <c r="O158" s="428"/>
      <c r="P158" s="428"/>
      <c r="Q158" s="428"/>
      <c r="R158" s="428"/>
      <c r="S158" s="428"/>
      <c r="T158" s="428"/>
      <c r="U158" s="428"/>
      <c r="V158" s="428"/>
      <c r="W158" s="427"/>
      <c r="X158" s="426"/>
    </row>
    <row r="159" spans="1:24" ht="65.25" customHeight="1" x14ac:dyDescent="0.5">
      <c r="A159" s="441" t="s">
        <v>208</v>
      </c>
      <c r="B159" s="434"/>
      <c r="C159" s="434">
        <v>1201</v>
      </c>
      <c r="D159" s="434">
        <v>1200</v>
      </c>
      <c r="E159" s="440">
        <v>140.82</v>
      </c>
      <c r="F159" s="439">
        <v>15</v>
      </c>
      <c r="G159" s="438">
        <f>E159*F159</f>
        <v>2112.2999999999997</v>
      </c>
      <c r="H159" s="436">
        <v>0</v>
      </c>
      <c r="I159" s="437">
        <v>0</v>
      </c>
      <c r="J159" s="437">
        <v>0</v>
      </c>
      <c r="K159" s="437">
        <v>0</v>
      </c>
      <c r="L159" s="437">
        <v>62.97</v>
      </c>
      <c r="M159" s="436">
        <f>G159+H159+I159+J159+K159+L159</f>
        <v>2175.2699999999995</v>
      </c>
      <c r="N159" s="436">
        <v>0</v>
      </c>
      <c r="O159" s="436">
        <v>0</v>
      </c>
      <c r="P159" s="436">
        <v>0</v>
      </c>
      <c r="Q159" s="436">
        <v>0</v>
      </c>
      <c r="R159" s="436">
        <v>0</v>
      </c>
      <c r="S159" s="436">
        <v>0</v>
      </c>
      <c r="T159" s="436">
        <f>N159+O159+P159+Q159+R159+S159</f>
        <v>0</v>
      </c>
      <c r="U159" s="436">
        <f>M159-T159</f>
        <v>2175.2699999999995</v>
      </c>
      <c r="V159" s="436">
        <v>42.25</v>
      </c>
      <c r="W159" s="435">
        <f>U159-V159</f>
        <v>2133.0199999999995</v>
      </c>
      <c r="X159" s="434"/>
    </row>
    <row r="160" spans="1:24" ht="65.25" customHeight="1" x14ac:dyDescent="0.5">
      <c r="A160" s="433" t="s">
        <v>444</v>
      </c>
      <c r="B160" s="426"/>
      <c r="C160" s="426"/>
      <c r="D160" s="426"/>
      <c r="E160" s="432"/>
      <c r="F160" s="431"/>
      <c r="G160" s="430"/>
      <c r="H160" s="428"/>
      <c r="I160" s="429"/>
      <c r="J160" s="429"/>
      <c r="K160" s="429"/>
      <c r="L160" s="429"/>
      <c r="M160" s="428"/>
      <c r="N160" s="428"/>
      <c r="O160" s="428"/>
      <c r="P160" s="428"/>
      <c r="Q160" s="428"/>
      <c r="R160" s="428"/>
      <c r="S160" s="428"/>
      <c r="T160" s="428"/>
      <c r="U160" s="428"/>
      <c r="V160" s="428"/>
      <c r="W160" s="427"/>
      <c r="X160" s="426"/>
    </row>
    <row r="161" spans="1:24" ht="65.25" customHeight="1" x14ac:dyDescent="0.5">
      <c r="A161" s="441" t="s">
        <v>206</v>
      </c>
      <c r="B161" s="434"/>
      <c r="C161" s="434">
        <v>1201</v>
      </c>
      <c r="D161" s="434">
        <v>1200</v>
      </c>
      <c r="E161" s="440">
        <v>264.92</v>
      </c>
      <c r="F161" s="439">
        <v>15</v>
      </c>
      <c r="G161" s="438">
        <f>E161*F161</f>
        <v>3973.8</v>
      </c>
      <c r="H161" s="436">
        <v>0</v>
      </c>
      <c r="I161" s="437">
        <v>0</v>
      </c>
      <c r="J161" s="437">
        <v>0</v>
      </c>
      <c r="K161" s="437">
        <v>0</v>
      </c>
      <c r="L161" s="437">
        <v>0</v>
      </c>
      <c r="M161" s="436">
        <f>G161+H161+I161+J161+K161+L161</f>
        <v>3973.8</v>
      </c>
      <c r="N161" s="436">
        <v>344.9</v>
      </c>
      <c r="O161" s="436">
        <v>0</v>
      </c>
      <c r="P161" s="436">
        <v>0</v>
      </c>
      <c r="Q161" s="436">
        <v>0</v>
      </c>
      <c r="R161" s="436">
        <v>0</v>
      </c>
      <c r="S161" s="436">
        <v>0</v>
      </c>
      <c r="T161" s="436">
        <f>N161+O161+P161+Q161+R161+S161</f>
        <v>344.9</v>
      </c>
      <c r="U161" s="436">
        <f>M161-T161</f>
        <v>3628.9</v>
      </c>
      <c r="V161" s="436">
        <v>0</v>
      </c>
      <c r="W161" s="435">
        <f>U161-V161</f>
        <v>3628.9</v>
      </c>
      <c r="X161" s="434"/>
    </row>
    <row r="162" spans="1:24" ht="65.25" customHeight="1" x14ac:dyDescent="0.5">
      <c r="A162" s="433" t="s">
        <v>443</v>
      </c>
      <c r="B162" s="426"/>
      <c r="C162" s="426"/>
      <c r="D162" s="426"/>
      <c r="E162" s="432"/>
      <c r="F162" s="431"/>
      <c r="G162" s="430"/>
      <c r="H162" s="428"/>
      <c r="I162" s="429"/>
      <c r="J162" s="429"/>
      <c r="K162" s="429"/>
      <c r="L162" s="429"/>
      <c r="M162" s="428"/>
      <c r="N162" s="428"/>
      <c r="O162" s="428"/>
      <c r="P162" s="428"/>
      <c r="Q162" s="428"/>
      <c r="R162" s="428"/>
      <c r="S162" s="428"/>
      <c r="T162" s="428"/>
      <c r="U162" s="428"/>
      <c r="V162" s="428"/>
      <c r="W162" s="427"/>
      <c r="X162" s="426"/>
    </row>
    <row r="163" spans="1:24" ht="65.25" customHeight="1" x14ac:dyDescent="0.5">
      <c r="A163" s="441" t="s">
        <v>440</v>
      </c>
      <c r="B163" s="434"/>
      <c r="C163" s="434">
        <v>1201</v>
      </c>
      <c r="D163" s="434">
        <v>1200</v>
      </c>
      <c r="E163" s="440">
        <v>199.8</v>
      </c>
      <c r="F163" s="439">
        <v>15</v>
      </c>
      <c r="G163" s="438">
        <f>E163*F163</f>
        <v>2997</v>
      </c>
      <c r="H163" s="436">
        <v>0</v>
      </c>
      <c r="I163" s="437">
        <v>0</v>
      </c>
      <c r="J163" s="437">
        <v>0</v>
      </c>
      <c r="K163" s="437">
        <v>0</v>
      </c>
      <c r="L163" s="437">
        <v>0</v>
      </c>
      <c r="M163" s="436">
        <f>G163+H163+I163+J163+K163+L163</f>
        <v>2997</v>
      </c>
      <c r="N163" s="436">
        <v>76.61</v>
      </c>
      <c r="O163" s="436">
        <v>0</v>
      </c>
      <c r="P163" s="436">
        <v>0</v>
      </c>
      <c r="Q163" s="436">
        <v>0</v>
      </c>
      <c r="R163" s="436">
        <v>0</v>
      </c>
      <c r="S163" s="436">
        <v>0</v>
      </c>
      <c r="T163" s="436">
        <f>N163+O163+P163+Q163+R163+S163</f>
        <v>76.61</v>
      </c>
      <c r="U163" s="436">
        <f>M163-T163</f>
        <v>2920.39</v>
      </c>
      <c r="V163" s="436">
        <v>0</v>
      </c>
      <c r="W163" s="435">
        <f>U163-V163</f>
        <v>2920.39</v>
      </c>
      <c r="X163" s="434"/>
    </row>
    <row r="164" spans="1:24" ht="65.25" customHeight="1" x14ac:dyDescent="0.5">
      <c r="A164" s="433" t="s">
        <v>442</v>
      </c>
      <c r="B164" s="426"/>
      <c r="C164" s="426"/>
      <c r="D164" s="426"/>
      <c r="E164" s="432"/>
      <c r="F164" s="431"/>
      <c r="G164" s="430"/>
      <c r="H164" s="428"/>
      <c r="I164" s="429"/>
      <c r="J164" s="429"/>
      <c r="K164" s="429"/>
      <c r="L164" s="429"/>
      <c r="M164" s="428"/>
      <c r="N164" s="428"/>
      <c r="O164" s="428"/>
      <c r="P164" s="428"/>
      <c r="Q164" s="428"/>
      <c r="R164" s="428"/>
      <c r="S164" s="428"/>
      <c r="T164" s="428"/>
      <c r="U164" s="428"/>
      <c r="V164" s="428"/>
      <c r="W164" s="427"/>
      <c r="X164" s="426"/>
    </row>
    <row r="165" spans="1:24" ht="65.25" customHeight="1" x14ac:dyDescent="0.5">
      <c r="A165" s="441" t="s">
        <v>440</v>
      </c>
      <c r="B165" s="434"/>
      <c r="C165" s="434">
        <v>1201</v>
      </c>
      <c r="D165" s="434">
        <v>1200</v>
      </c>
      <c r="E165" s="440">
        <v>319.95</v>
      </c>
      <c r="F165" s="439">
        <v>15</v>
      </c>
      <c r="G165" s="438">
        <f>E165*F165</f>
        <v>4799.25</v>
      </c>
      <c r="H165" s="436">
        <v>0</v>
      </c>
      <c r="I165" s="437">
        <v>0</v>
      </c>
      <c r="J165" s="437">
        <v>0</v>
      </c>
      <c r="K165" s="437">
        <v>0</v>
      </c>
      <c r="L165" s="437">
        <v>0</v>
      </c>
      <c r="M165" s="436">
        <f>G165+H165+I165+J165+K165+L165</f>
        <v>4799.25</v>
      </c>
      <c r="N165" s="436">
        <v>487.52</v>
      </c>
      <c r="O165" s="436">
        <v>0</v>
      </c>
      <c r="P165" s="436">
        <v>0</v>
      </c>
      <c r="Q165" s="436">
        <v>0</v>
      </c>
      <c r="R165" s="436">
        <v>0</v>
      </c>
      <c r="S165" s="436">
        <v>0</v>
      </c>
      <c r="T165" s="436">
        <f>N165+O165+P165+Q165+R165+S165</f>
        <v>487.52</v>
      </c>
      <c r="U165" s="436">
        <f>M165-T165</f>
        <v>4311.7299999999996</v>
      </c>
      <c r="V165" s="436">
        <v>0</v>
      </c>
      <c r="W165" s="435">
        <f>U165-V165</f>
        <v>4311.7299999999996</v>
      </c>
      <c r="X165" s="434"/>
    </row>
    <row r="166" spans="1:24" ht="65.25" customHeight="1" x14ac:dyDescent="0.5">
      <c r="A166" s="433" t="s">
        <v>441</v>
      </c>
      <c r="B166" s="426"/>
      <c r="C166" s="426"/>
      <c r="D166" s="426"/>
      <c r="E166" s="432"/>
      <c r="F166" s="431"/>
      <c r="G166" s="430"/>
      <c r="H166" s="428"/>
      <c r="I166" s="429"/>
      <c r="J166" s="429"/>
      <c r="K166" s="429"/>
      <c r="L166" s="429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7"/>
      <c r="X166" s="426"/>
    </row>
    <row r="167" spans="1:24" ht="65.25" customHeight="1" x14ac:dyDescent="0.5">
      <c r="A167" s="441" t="s">
        <v>440</v>
      </c>
      <c r="B167" s="434"/>
      <c r="C167" s="434">
        <v>1201</v>
      </c>
      <c r="D167" s="434">
        <v>1200</v>
      </c>
      <c r="E167" s="440">
        <v>319.95</v>
      </c>
      <c r="F167" s="439">
        <v>15</v>
      </c>
      <c r="G167" s="438">
        <f>E167*F167</f>
        <v>4799.25</v>
      </c>
      <c r="H167" s="436">
        <v>0</v>
      </c>
      <c r="I167" s="437">
        <v>0</v>
      </c>
      <c r="J167" s="437">
        <v>0</v>
      </c>
      <c r="K167" s="437">
        <v>0</v>
      </c>
      <c r="L167" s="437">
        <v>0</v>
      </c>
      <c r="M167" s="436">
        <f>G167+H167+I167+J167+K167+L167</f>
        <v>4799.25</v>
      </c>
      <c r="N167" s="436">
        <v>487.52</v>
      </c>
      <c r="O167" s="436">
        <v>0</v>
      </c>
      <c r="P167" s="436">
        <v>0</v>
      </c>
      <c r="Q167" s="436">
        <v>0</v>
      </c>
      <c r="R167" s="436">
        <v>0</v>
      </c>
      <c r="S167" s="436">
        <v>0</v>
      </c>
      <c r="T167" s="436">
        <f>N167+O167+P167+Q167+R167+S167</f>
        <v>487.52</v>
      </c>
      <c r="U167" s="436">
        <f>M167-T167</f>
        <v>4311.7299999999996</v>
      </c>
      <c r="V167" s="436">
        <v>0</v>
      </c>
      <c r="W167" s="435">
        <f>U167-V167</f>
        <v>4311.7299999999996</v>
      </c>
      <c r="X167" s="434"/>
    </row>
    <row r="168" spans="1:24" ht="65.25" customHeight="1" x14ac:dyDescent="0.5">
      <c r="A168" s="433" t="s">
        <v>439</v>
      </c>
      <c r="B168" s="426"/>
      <c r="C168" s="426"/>
      <c r="D168" s="426"/>
      <c r="E168" s="432"/>
      <c r="F168" s="431"/>
      <c r="G168" s="430"/>
      <c r="H168" s="428"/>
      <c r="I168" s="429"/>
      <c r="J168" s="429"/>
      <c r="K168" s="429"/>
      <c r="L168" s="429"/>
      <c r="M168" s="428"/>
      <c r="N168" s="428"/>
      <c r="O168" s="428"/>
      <c r="P168" s="428"/>
      <c r="Q168" s="428"/>
      <c r="R168" s="428"/>
      <c r="S168" s="428"/>
      <c r="T168" s="428"/>
      <c r="U168" s="428"/>
      <c r="V168" s="428"/>
      <c r="W168" s="427"/>
      <c r="X168" s="426"/>
    </row>
    <row r="169" spans="1:24" ht="65.25" customHeight="1" x14ac:dyDescent="0.5">
      <c r="A169" s="441" t="s">
        <v>438</v>
      </c>
      <c r="B169" s="434"/>
      <c r="C169" s="434">
        <v>1201</v>
      </c>
      <c r="D169" s="434">
        <v>1200</v>
      </c>
      <c r="E169" s="440">
        <v>144.22</v>
      </c>
      <c r="F169" s="439">
        <v>15</v>
      </c>
      <c r="G169" s="438">
        <f>E169*F169</f>
        <v>2163.3000000000002</v>
      </c>
      <c r="H169" s="436">
        <v>0</v>
      </c>
      <c r="I169" s="437">
        <v>0</v>
      </c>
      <c r="J169" s="437">
        <v>0</v>
      </c>
      <c r="K169" s="437">
        <v>0</v>
      </c>
      <c r="L169" s="437">
        <v>57.43</v>
      </c>
      <c r="M169" s="436">
        <f>G169+H169+I169+J169+K169+L169</f>
        <v>2220.73</v>
      </c>
      <c r="N169" s="436">
        <v>0</v>
      </c>
      <c r="O169" s="436">
        <v>0</v>
      </c>
      <c r="P169" s="436">
        <v>0</v>
      </c>
      <c r="Q169" s="436">
        <v>0</v>
      </c>
      <c r="R169" s="436">
        <v>0</v>
      </c>
      <c r="S169" s="436">
        <v>0</v>
      </c>
      <c r="T169" s="436">
        <f>N169+O169+P169+Q169+R169+S169</f>
        <v>0</v>
      </c>
      <c r="U169" s="436">
        <f>M169-T169</f>
        <v>2220.73</v>
      </c>
      <c r="V169" s="436">
        <v>0</v>
      </c>
      <c r="W169" s="435">
        <f>U169-V169</f>
        <v>2220.73</v>
      </c>
      <c r="X169" s="434"/>
    </row>
    <row r="170" spans="1:24" ht="65.25" customHeight="1" x14ac:dyDescent="0.5">
      <c r="A170" s="433" t="s">
        <v>437</v>
      </c>
      <c r="B170" s="426"/>
      <c r="C170" s="426"/>
      <c r="D170" s="426"/>
      <c r="E170" s="432"/>
      <c r="F170" s="431"/>
      <c r="G170" s="430"/>
      <c r="H170" s="428"/>
      <c r="I170" s="429"/>
      <c r="J170" s="429"/>
      <c r="K170" s="429"/>
      <c r="L170" s="429"/>
      <c r="M170" s="428"/>
      <c r="N170" s="428"/>
      <c r="O170" s="428"/>
      <c r="P170" s="428"/>
      <c r="Q170" s="428"/>
      <c r="R170" s="428"/>
      <c r="S170" s="428"/>
      <c r="T170" s="428"/>
      <c r="U170" s="428"/>
      <c r="V170" s="428"/>
      <c r="W170" s="427"/>
      <c r="X170" s="426"/>
    </row>
    <row r="171" spans="1:24" ht="65.25" customHeight="1" x14ac:dyDescent="0.5">
      <c r="A171" s="441" t="s">
        <v>212</v>
      </c>
      <c r="B171" s="434"/>
      <c r="C171" s="434">
        <v>1201</v>
      </c>
      <c r="D171" s="434">
        <v>1200</v>
      </c>
      <c r="E171" s="440">
        <v>167.26666</v>
      </c>
      <c r="F171" s="439">
        <v>15</v>
      </c>
      <c r="G171" s="438">
        <f>E171*F171</f>
        <v>2508.9998999999998</v>
      </c>
      <c r="H171" s="436">
        <v>0</v>
      </c>
      <c r="I171" s="437">
        <v>0</v>
      </c>
      <c r="J171" s="437">
        <v>0</v>
      </c>
      <c r="K171" s="437">
        <v>0</v>
      </c>
      <c r="L171" s="437">
        <v>0</v>
      </c>
      <c r="M171" s="436">
        <f>G171+H171+I171+J171+K171+L171</f>
        <v>2508.9998999999998</v>
      </c>
      <c r="N171" s="436">
        <v>8.6</v>
      </c>
      <c r="O171" s="436">
        <v>0</v>
      </c>
      <c r="P171" s="436">
        <v>0</v>
      </c>
      <c r="Q171" s="436">
        <v>0</v>
      </c>
      <c r="R171" s="436">
        <v>0</v>
      </c>
      <c r="S171" s="436">
        <v>0</v>
      </c>
      <c r="T171" s="436">
        <f>N171+O171+P171+Q171+R171+S171</f>
        <v>8.6</v>
      </c>
      <c r="U171" s="436">
        <f>M171-T171</f>
        <v>2500.3998999999999</v>
      </c>
      <c r="V171" s="436">
        <v>0</v>
      </c>
      <c r="W171" s="435">
        <f>U171-V171</f>
        <v>2500.3998999999999</v>
      </c>
      <c r="X171" s="434"/>
    </row>
    <row r="172" spans="1:24" ht="65.25" customHeight="1" x14ac:dyDescent="0.5">
      <c r="A172" s="433" t="s">
        <v>436</v>
      </c>
      <c r="B172" s="426"/>
      <c r="C172" s="426"/>
      <c r="D172" s="426"/>
      <c r="E172" s="432"/>
      <c r="F172" s="431"/>
      <c r="G172" s="430"/>
      <c r="H172" s="428"/>
      <c r="I172" s="429"/>
      <c r="J172" s="429"/>
      <c r="K172" s="429"/>
      <c r="L172" s="429"/>
      <c r="M172" s="428"/>
      <c r="N172" s="428"/>
      <c r="O172" s="428"/>
      <c r="P172" s="428"/>
      <c r="Q172" s="428"/>
      <c r="R172" s="428"/>
      <c r="S172" s="428"/>
      <c r="T172" s="428"/>
      <c r="U172" s="428"/>
      <c r="V172" s="428"/>
      <c r="W172" s="427"/>
      <c r="X172" s="426"/>
    </row>
    <row r="173" spans="1:24" ht="65.25" customHeight="1" x14ac:dyDescent="0.5">
      <c r="A173" s="441" t="s">
        <v>435</v>
      </c>
      <c r="B173" s="434"/>
      <c r="C173" s="434">
        <v>1201</v>
      </c>
      <c r="D173" s="434">
        <v>1200</v>
      </c>
      <c r="E173" s="440">
        <v>167.26660000000001</v>
      </c>
      <c r="F173" s="439">
        <v>15</v>
      </c>
      <c r="G173" s="438">
        <f>E173*F173</f>
        <v>2508.9990000000003</v>
      </c>
      <c r="H173" s="436">
        <v>0</v>
      </c>
      <c r="I173" s="437">
        <v>0</v>
      </c>
      <c r="J173" s="437">
        <v>0</v>
      </c>
      <c r="K173" s="437">
        <v>0</v>
      </c>
      <c r="L173" s="437">
        <v>0</v>
      </c>
      <c r="M173" s="436">
        <f>G173+H173+I173+J173+K173+L173</f>
        <v>2508.9990000000003</v>
      </c>
      <c r="N173" s="436">
        <v>8.6</v>
      </c>
      <c r="O173" s="436">
        <v>0</v>
      </c>
      <c r="P173" s="436">
        <v>0</v>
      </c>
      <c r="Q173" s="436">
        <v>0</v>
      </c>
      <c r="R173" s="436">
        <v>0</v>
      </c>
      <c r="S173" s="436">
        <v>0</v>
      </c>
      <c r="T173" s="436">
        <f>N173+O173+P173+Q173+R173+S173</f>
        <v>8.6</v>
      </c>
      <c r="U173" s="436">
        <f>M173-T173</f>
        <v>2500.3990000000003</v>
      </c>
      <c r="V173" s="436">
        <v>0</v>
      </c>
      <c r="W173" s="435">
        <f>U173-V173</f>
        <v>2500.3990000000003</v>
      </c>
      <c r="X173" s="434"/>
    </row>
    <row r="174" spans="1:24" ht="65.25" customHeight="1" x14ac:dyDescent="0.5">
      <c r="A174" s="433" t="s">
        <v>434</v>
      </c>
      <c r="B174" s="426"/>
      <c r="C174" s="426"/>
      <c r="D174" s="426"/>
      <c r="E174" s="432"/>
      <c r="F174" s="431"/>
      <c r="G174" s="430"/>
      <c r="H174" s="428"/>
      <c r="I174" s="429"/>
      <c r="J174" s="429"/>
      <c r="K174" s="429"/>
      <c r="L174" s="429"/>
      <c r="M174" s="428"/>
      <c r="N174" s="428"/>
      <c r="O174" s="428"/>
      <c r="P174" s="428"/>
      <c r="Q174" s="428"/>
      <c r="R174" s="428"/>
      <c r="S174" s="428"/>
      <c r="T174" s="428"/>
      <c r="U174" s="428"/>
      <c r="V174" s="428"/>
      <c r="W174" s="427"/>
      <c r="X174" s="426"/>
    </row>
    <row r="175" spans="1:24" ht="65.25" customHeight="1" x14ac:dyDescent="0.5">
      <c r="A175" s="441" t="s">
        <v>433</v>
      </c>
      <c r="B175" s="434"/>
      <c r="C175" s="434">
        <v>1201</v>
      </c>
      <c r="D175" s="434">
        <v>1200</v>
      </c>
      <c r="E175" s="440">
        <v>183.6</v>
      </c>
      <c r="F175" s="439">
        <v>15</v>
      </c>
      <c r="G175" s="438">
        <f>E175*F175</f>
        <v>2754</v>
      </c>
      <c r="H175" s="436">
        <v>0</v>
      </c>
      <c r="I175" s="437">
        <v>0</v>
      </c>
      <c r="J175" s="437">
        <v>0</v>
      </c>
      <c r="K175" s="437">
        <v>0</v>
      </c>
      <c r="L175" s="437">
        <v>0</v>
      </c>
      <c r="M175" s="436">
        <f>G175+H175+I175+J175+K175+L175</f>
        <v>2754</v>
      </c>
      <c r="N175" s="436">
        <v>50.17</v>
      </c>
      <c r="O175" s="436">
        <v>0</v>
      </c>
      <c r="P175" s="436">
        <v>0</v>
      </c>
      <c r="Q175" s="436">
        <v>0</v>
      </c>
      <c r="R175" s="436">
        <v>0</v>
      </c>
      <c r="S175" s="436">
        <v>0</v>
      </c>
      <c r="T175" s="436">
        <f>N175+O175+P175+Q175+R175+S175</f>
        <v>50.17</v>
      </c>
      <c r="U175" s="436">
        <f>M175-T175</f>
        <v>2703.83</v>
      </c>
      <c r="V175" s="436">
        <v>0</v>
      </c>
      <c r="W175" s="435">
        <f>U175-V175</f>
        <v>2703.83</v>
      </c>
      <c r="X175" s="434"/>
    </row>
    <row r="176" spans="1:24" ht="65.25" customHeight="1" x14ac:dyDescent="0.5">
      <c r="A176" s="433" t="s">
        <v>432</v>
      </c>
      <c r="B176" s="426"/>
      <c r="C176" s="426"/>
      <c r="D176" s="426"/>
      <c r="E176" s="432"/>
      <c r="F176" s="431"/>
      <c r="G176" s="430"/>
      <c r="H176" s="428"/>
      <c r="I176" s="429"/>
      <c r="J176" s="429"/>
      <c r="K176" s="429"/>
      <c r="L176" s="429"/>
      <c r="M176" s="428"/>
      <c r="N176" s="428"/>
      <c r="O176" s="428"/>
      <c r="P176" s="428"/>
      <c r="Q176" s="428"/>
      <c r="R176" s="428"/>
      <c r="S176" s="428"/>
      <c r="T176" s="428"/>
      <c r="U176" s="428"/>
      <c r="V176" s="428"/>
      <c r="W176" s="427"/>
      <c r="X176" s="426"/>
    </row>
    <row r="177" spans="1:24" ht="65.25" customHeight="1" x14ac:dyDescent="0.5">
      <c r="A177" s="441" t="s">
        <v>431</v>
      </c>
      <c r="B177" s="434"/>
      <c r="C177" s="434">
        <v>1201</v>
      </c>
      <c r="D177" s="434">
        <v>1200</v>
      </c>
      <c r="E177" s="440">
        <v>310</v>
      </c>
      <c r="F177" s="439">
        <v>15</v>
      </c>
      <c r="G177" s="438">
        <f>E177*F177</f>
        <v>4650</v>
      </c>
      <c r="H177" s="436">
        <v>0</v>
      </c>
      <c r="I177" s="437">
        <v>0</v>
      </c>
      <c r="J177" s="437">
        <v>0</v>
      </c>
      <c r="K177" s="437">
        <v>0</v>
      </c>
      <c r="L177" s="437">
        <v>0</v>
      </c>
      <c r="M177" s="436">
        <f>G177+H177+I177+J177+K177+L177</f>
        <v>4650</v>
      </c>
      <c r="N177" s="436">
        <v>460.79</v>
      </c>
      <c r="O177" s="436">
        <v>0</v>
      </c>
      <c r="P177" s="436">
        <v>0</v>
      </c>
      <c r="Q177" s="436">
        <v>0</v>
      </c>
      <c r="R177" s="436">
        <v>0</v>
      </c>
      <c r="S177" s="436">
        <v>0</v>
      </c>
      <c r="T177" s="436">
        <f>N177+O177+P177+Q177+R177+S177</f>
        <v>460.79</v>
      </c>
      <c r="U177" s="436">
        <f>M177-T177</f>
        <v>4189.21</v>
      </c>
      <c r="V177" s="436">
        <v>0</v>
      </c>
      <c r="W177" s="435">
        <f>U177-V177</f>
        <v>4189.21</v>
      </c>
      <c r="X177" s="434"/>
    </row>
    <row r="178" spans="1:24" ht="65.25" customHeight="1" x14ac:dyDescent="0.5">
      <c r="A178" s="433" t="s">
        <v>430</v>
      </c>
      <c r="B178" s="426"/>
      <c r="C178" s="426"/>
      <c r="D178" s="426"/>
      <c r="E178" s="432"/>
      <c r="F178" s="431"/>
      <c r="G178" s="430"/>
      <c r="H178" s="428"/>
      <c r="I178" s="429"/>
      <c r="J178" s="429"/>
      <c r="K178" s="429"/>
      <c r="L178" s="429"/>
      <c r="M178" s="428"/>
      <c r="N178" s="428"/>
      <c r="O178" s="428"/>
      <c r="P178" s="428"/>
      <c r="Q178" s="428"/>
      <c r="R178" s="428"/>
      <c r="S178" s="428"/>
      <c r="T178" s="428"/>
      <c r="U178" s="428"/>
      <c r="V178" s="428"/>
      <c r="W178" s="427"/>
      <c r="X178" s="426"/>
    </row>
    <row r="179" spans="1:24" ht="65.25" customHeight="1" x14ac:dyDescent="0.5">
      <c r="A179" s="441" t="s">
        <v>426</v>
      </c>
      <c r="B179" s="434"/>
      <c r="C179" s="434">
        <v>1201</v>
      </c>
      <c r="D179" s="434">
        <v>1200</v>
      </c>
      <c r="E179" s="440">
        <v>315.60000000000002</v>
      </c>
      <c r="F179" s="439">
        <v>15</v>
      </c>
      <c r="G179" s="438">
        <f>E179*F179</f>
        <v>4734</v>
      </c>
      <c r="H179" s="436">
        <v>0</v>
      </c>
      <c r="I179" s="437">
        <v>0</v>
      </c>
      <c r="J179" s="437">
        <v>0</v>
      </c>
      <c r="K179" s="437">
        <v>0</v>
      </c>
      <c r="L179" s="437">
        <v>0</v>
      </c>
      <c r="M179" s="436">
        <f>G179+H179+I179+J179+K179+L179</f>
        <v>4734</v>
      </c>
      <c r="N179" s="436">
        <v>475.84</v>
      </c>
      <c r="O179" s="436">
        <v>0</v>
      </c>
      <c r="P179" s="436">
        <v>0</v>
      </c>
      <c r="Q179" s="436">
        <v>0</v>
      </c>
      <c r="R179" s="436">
        <v>0</v>
      </c>
      <c r="S179" s="436">
        <v>0</v>
      </c>
      <c r="T179" s="436">
        <f>N179+O179+P179+Q179+R179+S179</f>
        <v>475.84</v>
      </c>
      <c r="U179" s="436">
        <f>M179-T179</f>
        <v>4258.16</v>
      </c>
      <c r="V179" s="436">
        <v>0</v>
      </c>
      <c r="W179" s="435">
        <f>U179-V179</f>
        <v>4258.16</v>
      </c>
      <c r="X179" s="434"/>
    </row>
    <row r="180" spans="1:24" ht="65.25" customHeight="1" x14ac:dyDescent="0.5">
      <c r="A180" s="433" t="s">
        <v>429</v>
      </c>
      <c r="B180" s="426"/>
      <c r="C180" s="426"/>
      <c r="D180" s="426"/>
      <c r="E180" s="432"/>
      <c r="F180" s="431"/>
      <c r="G180" s="430"/>
      <c r="H180" s="428"/>
      <c r="I180" s="429"/>
      <c r="J180" s="429"/>
      <c r="K180" s="429"/>
      <c r="L180" s="429"/>
      <c r="M180" s="428"/>
      <c r="N180" s="428"/>
      <c r="O180" s="428"/>
      <c r="P180" s="428"/>
      <c r="Q180" s="428"/>
      <c r="R180" s="428"/>
      <c r="S180" s="428"/>
      <c r="T180" s="428"/>
      <c r="U180" s="428"/>
      <c r="V180" s="428"/>
      <c r="W180" s="427"/>
      <c r="X180" s="426"/>
    </row>
    <row r="181" spans="1:24" ht="65.25" customHeight="1" x14ac:dyDescent="0.5">
      <c r="A181" s="441" t="s">
        <v>426</v>
      </c>
      <c r="B181" s="434"/>
      <c r="C181" s="434">
        <v>1201</v>
      </c>
      <c r="D181" s="434">
        <v>1200</v>
      </c>
      <c r="E181" s="440">
        <v>190.8</v>
      </c>
      <c r="F181" s="439">
        <v>15</v>
      </c>
      <c r="G181" s="438">
        <f>E181*F181</f>
        <v>2862</v>
      </c>
      <c r="H181" s="436">
        <v>0</v>
      </c>
      <c r="I181" s="437">
        <v>0</v>
      </c>
      <c r="J181" s="437">
        <v>0</v>
      </c>
      <c r="K181" s="437">
        <v>0</v>
      </c>
      <c r="L181" s="437">
        <v>0</v>
      </c>
      <c r="M181" s="436">
        <f>G181+H181+I181+J181+K181+L181</f>
        <v>2862</v>
      </c>
      <c r="N181" s="436">
        <v>61.92</v>
      </c>
      <c r="O181" s="436">
        <v>0</v>
      </c>
      <c r="P181" s="436">
        <v>0</v>
      </c>
      <c r="Q181" s="436">
        <v>0</v>
      </c>
      <c r="R181" s="436">
        <v>0</v>
      </c>
      <c r="S181" s="436">
        <v>0</v>
      </c>
      <c r="T181" s="436">
        <f>N181+O181+P181+Q181+R181+S181</f>
        <v>61.92</v>
      </c>
      <c r="U181" s="436">
        <f>M181-T181</f>
        <v>2800.08</v>
      </c>
      <c r="V181" s="436">
        <v>0</v>
      </c>
      <c r="W181" s="435">
        <f>U181-V181</f>
        <v>2800.08</v>
      </c>
      <c r="X181" s="434"/>
    </row>
    <row r="182" spans="1:24" ht="65.25" customHeight="1" x14ac:dyDescent="0.5">
      <c r="A182" s="433" t="s">
        <v>428</v>
      </c>
      <c r="B182" s="426"/>
      <c r="C182" s="426"/>
      <c r="D182" s="426"/>
      <c r="E182" s="432"/>
      <c r="F182" s="431"/>
      <c r="G182" s="430"/>
      <c r="H182" s="428"/>
      <c r="I182" s="429"/>
      <c r="J182" s="429"/>
      <c r="K182" s="429"/>
      <c r="L182" s="429"/>
      <c r="M182" s="428"/>
      <c r="N182" s="428"/>
      <c r="O182" s="428"/>
      <c r="P182" s="428"/>
      <c r="Q182" s="428"/>
      <c r="R182" s="428"/>
      <c r="S182" s="428"/>
      <c r="T182" s="428"/>
      <c r="U182" s="428"/>
      <c r="V182" s="428"/>
      <c r="W182" s="427"/>
      <c r="X182" s="426"/>
    </row>
    <row r="183" spans="1:24" ht="65.25" customHeight="1" x14ac:dyDescent="0.5">
      <c r="A183" s="441" t="s">
        <v>426</v>
      </c>
      <c r="B183" s="434"/>
      <c r="C183" s="434">
        <v>1201</v>
      </c>
      <c r="D183" s="434">
        <v>1200</v>
      </c>
      <c r="E183" s="440">
        <v>190.8</v>
      </c>
      <c r="F183" s="439">
        <v>15</v>
      </c>
      <c r="G183" s="438">
        <f>E183*F183</f>
        <v>2862</v>
      </c>
      <c r="H183" s="436">
        <v>0</v>
      </c>
      <c r="I183" s="437">
        <v>0</v>
      </c>
      <c r="J183" s="437">
        <v>0</v>
      </c>
      <c r="K183" s="437">
        <v>0</v>
      </c>
      <c r="L183" s="437">
        <v>0</v>
      </c>
      <c r="M183" s="436">
        <f>G183+H183+I183+J183+K183+L183</f>
        <v>2862</v>
      </c>
      <c r="N183" s="436">
        <v>61.92</v>
      </c>
      <c r="O183" s="436">
        <v>0</v>
      </c>
      <c r="P183" s="436">
        <v>0</v>
      </c>
      <c r="Q183" s="436">
        <v>0</v>
      </c>
      <c r="R183" s="436">
        <v>0</v>
      </c>
      <c r="S183" s="436">
        <v>0</v>
      </c>
      <c r="T183" s="436">
        <f>N183+O183+P183+Q183+R183+S183</f>
        <v>61.92</v>
      </c>
      <c r="U183" s="436">
        <f>M183-T183</f>
        <v>2800.08</v>
      </c>
      <c r="V183" s="436">
        <v>0</v>
      </c>
      <c r="W183" s="435">
        <f>U183-V183</f>
        <v>2800.08</v>
      </c>
      <c r="X183" s="434"/>
    </row>
    <row r="184" spans="1:24" ht="65.25" customHeight="1" x14ac:dyDescent="0.5">
      <c r="A184" s="433" t="s">
        <v>427</v>
      </c>
      <c r="B184" s="426"/>
      <c r="C184" s="426"/>
      <c r="D184" s="426"/>
      <c r="E184" s="432"/>
      <c r="F184" s="431"/>
      <c r="G184" s="430"/>
      <c r="H184" s="428"/>
      <c r="I184" s="429"/>
      <c r="J184" s="429"/>
      <c r="K184" s="429"/>
      <c r="L184" s="429"/>
      <c r="M184" s="428"/>
      <c r="N184" s="428"/>
      <c r="O184" s="428"/>
      <c r="P184" s="428"/>
      <c r="Q184" s="428"/>
      <c r="R184" s="428"/>
      <c r="S184" s="428"/>
      <c r="T184" s="428"/>
      <c r="U184" s="428"/>
      <c r="V184" s="428"/>
      <c r="W184" s="427"/>
      <c r="X184" s="426"/>
    </row>
    <row r="185" spans="1:24" ht="65.25" customHeight="1" x14ac:dyDescent="0.5">
      <c r="A185" s="441" t="s">
        <v>426</v>
      </c>
      <c r="B185" s="434"/>
      <c r="C185" s="434">
        <v>1201</v>
      </c>
      <c r="D185" s="434">
        <v>1200</v>
      </c>
      <c r="E185" s="440">
        <v>454.26659999999998</v>
      </c>
      <c r="F185" s="439">
        <v>15</v>
      </c>
      <c r="G185" s="438">
        <f>E185*F185</f>
        <v>6813.9989999999998</v>
      </c>
      <c r="H185" s="436">
        <v>0</v>
      </c>
      <c r="I185" s="437">
        <v>0</v>
      </c>
      <c r="J185" s="437">
        <v>0</v>
      </c>
      <c r="K185" s="437">
        <v>0</v>
      </c>
      <c r="L185" s="437">
        <v>0</v>
      </c>
      <c r="M185" s="436">
        <f>G185+H185+I185+J185+K185+L185</f>
        <v>6813.9989999999998</v>
      </c>
      <c r="N185" s="436">
        <v>908.29</v>
      </c>
      <c r="O185" s="436">
        <v>0</v>
      </c>
      <c r="P185" s="436">
        <v>0</v>
      </c>
      <c r="Q185" s="436">
        <v>0</v>
      </c>
      <c r="R185" s="436">
        <v>0</v>
      </c>
      <c r="S185" s="436">
        <v>0</v>
      </c>
      <c r="T185" s="436">
        <f>N185+O185+P185+Q185+R185+S185</f>
        <v>908.29</v>
      </c>
      <c r="U185" s="436">
        <f>M185-T185</f>
        <v>5905.7089999999998</v>
      </c>
      <c r="V185" s="436">
        <v>0</v>
      </c>
      <c r="W185" s="435">
        <f>U185-V185</f>
        <v>5905.7089999999998</v>
      </c>
      <c r="X185" s="434"/>
    </row>
    <row r="186" spans="1:24" ht="65.25" customHeight="1" x14ac:dyDescent="0.5">
      <c r="A186" s="433" t="s">
        <v>425</v>
      </c>
      <c r="B186" s="426"/>
      <c r="C186" s="426"/>
      <c r="D186" s="426"/>
      <c r="E186" s="432"/>
      <c r="F186" s="431"/>
      <c r="G186" s="430"/>
      <c r="H186" s="428"/>
      <c r="I186" s="429"/>
      <c r="J186" s="429"/>
      <c r="K186" s="429"/>
      <c r="L186" s="429"/>
      <c r="M186" s="428"/>
      <c r="N186" s="428"/>
      <c r="O186" s="428"/>
      <c r="P186" s="428"/>
      <c r="Q186" s="428"/>
      <c r="R186" s="428"/>
      <c r="S186" s="428"/>
      <c r="T186" s="428"/>
      <c r="U186" s="428"/>
      <c r="V186" s="428"/>
      <c r="W186" s="427"/>
      <c r="X186" s="426"/>
    </row>
    <row r="187" spans="1:24" ht="65.25" customHeight="1" thickBot="1" x14ac:dyDescent="0.5"/>
    <row r="188" spans="1:24" s="418" customFormat="1" ht="65.25" hidden="1" customHeight="1" thickBot="1" x14ac:dyDescent="0.55000000000000004">
      <c r="A188" s="425" t="s">
        <v>54</v>
      </c>
      <c r="B188" s="425" t="s">
        <v>53</v>
      </c>
      <c r="C188" s="424" t="s">
        <v>52</v>
      </c>
      <c r="D188" s="423"/>
      <c r="E188" s="423"/>
      <c r="F188" s="423"/>
      <c r="G188" s="423"/>
      <c r="H188" s="423"/>
      <c r="I188" s="423"/>
      <c r="J188" s="423"/>
      <c r="K188" s="423"/>
      <c r="L188" s="423"/>
      <c r="M188" s="422"/>
      <c r="N188" s="421" t="s">
        <v>51</v>
      </c>
      <c r="O188" s="421"/>
      <c r="P188" s="421"/>
      <c r="Q188" s="421"/>
      <c r="R188" s="421"/>
      <c r="S188" s="421"/>
      <c r="T188" s="420"/>
      <c r="U188" s="420"/>
      <c r="V188" s="420"/>
      <c r="W188" s="420"/>
      <c r="X188" s="419" t="s">
        <v>50</v>
      </c>
    </row>
    <row r="189" spans="1:24" s="404" customFormat="1" ht="65.25" customHeight="1" thickBot="1" x14ac:dyDescent="0.55000000000000004">
      <c r="G189" s="415" t="s">
        <v>46</v>
      </c>
      <c r="H189" s="414" t="s">
        <v>424</v>
      </c>
      <c r="I189" s="417" t="s">
        <v>66</v>
      </c>
      <c r="J189" s="415" t="s">
        <v>67</v>
      </c>
      <c r="K189" s="414" t="s">
        <v>423</v>
      </c>
      <c r="L189" s="414" t="s">
        <v>422</v>
      </c>
      <c r="M189" s="415" t="s">
        <v>35</v>
      </c>
      <c r="N189" s="416" t="s">
        <v>63</v>
      </c>
      <c r="O189" s="415" t="s">
        <v>40</v>
      </c>
      <c r="P189" s="414" t="s">
        <v>421</v>
      </c>
      <c r="Q189" s="414" t="s">
        <v>420</v>
      </c>
      <c r="R189" s="414" t="s">
        <v>419</v>
      </c>
      <c r="S189" s="414" t="s">
        <v>418</v>
      </c>
      <c r="T189" s="413" t="s">
        <v>35</v>
      </c>
      <c r="U189" s="413" t="s">
        <v>58</v>
      </c>
      <c r="V189" s="412" t="s">
        <v>417</v>
      </c>
      <c r="W189" s="411" t="s">
        <v>416</v>
      </c>
    </row>
    <row r="190" spans="1:24" s="405" customFormat="1" ht="65.25" customHeight="1" x14ac:dyDescent="0.5">
      <c r="A190" s="410" t="s">
        <v>415</v>
      </c>
      <c r="B190" s="406"/>
      <c r="C190" s="406"/>
      <c r="D190" s="406"/>
      <c r="E190" s="409"/>
      <c r="F190" s="408"/>
      <c r="G190" s="407">
        <f>SUM(G5:G187)</f>
        <v>273130.11219999986</v>
      </c>
      <c r="H190" s="407">
        <f>SUM(H5:H42)</f>
        <v>0</v>
      </c>
      <c r="I190" s="407">
        <f>SUM(I5:I186)</f>
        <v>0</v>
      </c>
      <c r="J190" s="407">
        <f>SUM(J5:J42)</f>
        <v>0</v>
      </c>
      <c r="K190" s="407">
        <f>SUM(K5:K42)</f>
        <v>0</v>
      </c>
      <c r="L190" s="407">
        <f>SUM(L5:L186)</f>
        <v>1263.1000000000004</v>
      </c>
      <c r="M190" s="407">
        <f>SUM(M5:M186)</f>
        <v>274393.21219999989</v>
      </c>
      <c r="N190" s="407">
        <f>SUM(N5:N186)</f>
        <v>13542.380000000005</v>
      </c>
      <c r="O190" s="407">
        <f>SUM(O5:O186)</f>
        <v>336.08505656250003</v>
      </c>
      <c r="P190" s="407">
        <f>SUM(P5:P186)</f>
        <v>0</v>
      </c>
      <c r="Q190" s="407">
        <f>SUM(Q5:Q42)</f>
        <v>0</v>
      </c>
      <c r="R190" s="407">
        <f>SUM(R5:R186)</f>
        <v>0</v>
      </c>
      <c r="S190" s="407">
        <f>SUM(S5:S42)</f>
        <v>0</v>
      </c>
      <c r="T190" s="407">
        <f>SUM(T5:T186)</f>
        <v>13878.465056562505</v>
      </c>
      <c r="U190" s="407">
        <f>SUM(U5:U186)</f>
        <v>260514.74714343742</v>
      </c>
      <c r="V190" s="407">
        <f>SUM(V5:V186)</f>
        <v>3116.1200000000008</v>
      </c>
      <c r="W190" s="407">
        <f>SUM(W5:W186)</f>
        <v>257398.62714343748</v>
      </c>
      <c r="X190" s="406"/>
    </row>
    <row r="191" spans="1:24" s="404" customFormat="1" ht="65.25" customHeight="1" x14ac:dyDescent="0.45"/>
    <row r="192" spans="1:24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>
      <c r="A506" s="403"/>
      <c r="B506" s="403"/>
      <c r="C506" s="403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</row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6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6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6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6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6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6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6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6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6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6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6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6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  <c r="Y572" s="403"/>
      <c r="Z572" s="403"/>
    </row>
  </sheetData>
  <mergeCells count="2108">
    <mergeCell ref="K185:K186"/>
    <mergeCell ref="L185:L186"/>
    <mergeCell ref="W185:W186"/>
    <mergeCell ref="X185:X186"/>
    <mergeCell ref="M185:M186"/>
    <mergeCell ref="N185:N186"/>
    <mergeCell ref="O185:O186"/>
    <mergeCell ref="P185:P186"/>
    <mergeCell ref="Q185:Q186"/>
    <mergeCell ref="R185:R186"/>
    <mergeCell ref="C188:M188"/>
    <mergeCell ref="N188:S188"/>
    <mergeCell ref="S185:S186"/>
    <mergeCell ref="T185:T186"/>
    <mergeCell ref="U185:U186"/>
    <mergeCell ref="V185:V186"/>
    <mergeCell ref="G185:G186"/>
    <mergeCell ref="H185:H186"/>
    <mergeCell ref="I185:I186"/>
    <mergeCell ref="J185:J186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85:B186"/>
    <mergeCell ref="C185:C186"/>
    <mergeCell ref="D185:D186"/>
    <mergeCell ref="E185:E186"/>
    <mergeCell ref="F185:F186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1:B182"/>
    <mergeCell ref="C181:C182"/>
    <mergeCell ref="D181:D182"/>
    <mergeCell ref="E181:E182"/>
    <mergeCell ref="F181:F182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B177:B178"/>
    <mergeCell ref="C177:C178"/>
    <mergeCell ref="D177:D178"/>
    <mergeCell ref="E177:E178"/>
    <mergeCell ref="F177:F178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16 AL 31 DE DICIEMBRE  DE 2017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A5" sqref="A5"/>
    </sheetView>
  </sheetViews>
  <sheetFormatPr baseColWidth="10" defaultRowHeight="65.25" customHeight="1" x14ac:dyDescent="0.45"/>
  <cols>
    <col min="1" max="1" width="73.33203125" style="403" customWidth="1"/>
    <col min="2" max="2" width="16.33203125" style="403" hidden="1" customWidth="1"/>
    <col min="3" max="4" width="14.33203125" style="403" hidden="1" customWidth="1"/>
    <col min="5" max="5" width="22.6640625" style="403" customWidth="1"/>
    <col min="6" max="6" width="19" style="403" customWidth="1"/>
    <col min="7" max="7" width="25.44140625" style="403" customWidth="1"/>
    <col min="8" max="8" width="13.33203125" style="403" hidden="1" customWidth="1"/>
    <col min="9" max="9" width="26.33203125" style="403" customWidth="1"/>
    <col min="10" max="10" width="20.6640625" style="403" hidden="1" customWidth="1"/>
    <col min="11" max="11" width="21.33203125" style="403" hidden="1" customWidth="1"/>
    <col min="12" max="12" width="21.6640625" style="403" customWidth="1"/>
    <col min="13" max="13" width="26.6640625" style="403" customWidth="1"/>
    <col min="14" max="14" width="24.88671875" style="403" customWidth="1"/>
    <col min="15" max="15" width="20.33203125" style="403" customWidth="1"/>
    <col min="16" max="16" width="21.6640625" style="403" customWidth="1"/>
    <col min="17" max="17" width="20.33203125" style="403" hidden="1" customWidth="1"/>
    <col min="18" max="18" width="20.33203125" style="403" customWidth="1"/>
    <col min="19" max="19" width="20.109375" style="403" hidden="1" customWidth="1"/>
    <col min="20" max="20" width="24.44140625" style="403" customWidth="1"/>
    <col min="21" max="21" width="25" style="403" customWidth="1"/>
    <col min="22" max="22" width="21.33203125" style="403" customWidth="1"/>
    <col min="23" max="23" width="28.6640625" style="403" customWidth="1"/>
    <col min="24" max="24" width="95.109375" style="403" customWidth="1"/>
    <col min="25" max="256" width="11.5546875" style="403"/>
    <col min="257" max="257" width="73.33203125" style="403" customWidth="1"/>
    <col min="258" max="260" width="0" style="403" hidden="1" customWidth="1"/>
    <col min="261" max="261" width="17.6640625" style="403" customWidth="1"/>
    <col min="262" max="262" width="19" style="403" customWidth="1"/>
    <col min="263" max="263" width="25.44140625" style="403" customWidth="1"/>
    <col min="264" max="264" width="0" style="403" hidden="1" customWidth="1"/>
    <col min="265" max="265" width="26.33203125" style="403" customWidth="1"/>
    <col min="266" max="267" width="0" style="403" hidden="1" customWidth="1"/>
    <col min="268" max="268" width="21.6640625" style="403" customWidth="1"/>
    <col min="269" max="269" width="26.6640625" style="403" customWidth="1"/>
    <col min="270" max="270" width="21.44140625" style="403" customWidth="1"/>
    <col min="271" max="271" width="20.33203125" style="403" customWidth="1"/>
    <col min="272" max="272" width="21.6640625" style="403" customWidth="1"/>
    <col min="273" max="273" width="0" style="403" hidden="1" customWidth="1"/>
    <col min="274" max="274" width="20.33203125" style="403" customWidth="1"/>
    <col min="275" max="275" width="0" style="403" hidden="1" customWidth="1"/>
    <col min="276" max="276" width="24.44140625" style="403" customWidth="1"/>
    <col min="277" max="277" width="25" style="403" customWidth="1"/>
    <col min="278" max="278" width="21.33203125" style="403" customWidth="1"/>
    <col min="279" max="279" width="28.6640625" style="403" customWidth="1"/>
    <col min="280" max="280" width="95.109375" style="403" customWidth="1"/>
    <col min="281" max="512" width="11.5546875" style="403"/>
    <col min="513" max="513" width="73.33203125" style="403" customWidth="1"/>
    <col min="514" max="516" width="0" style="403" hidden="1" customWidth="1"/>
    <col min="517" max="517" width="17.6640625" style="403" customWidth="1"/>
    <col min="518" max="518" width="19" style="403" customWidth="1"/>
    <col min="519" max="519" width="25.44140625" style="403" customWidth="1"/>
    <col min="520" max="520" width="0" style="403" hidden="1" customWidth="1"/>
    <col min="521" max="521" width="26.33203125" style="403" customWidth="1"/>
    <col min="522" max="523" width="0" style="403" hidden="1" customWidth="1"/>
    <col min="524" max="524" width="21.6640625" style="403" customWidth="1"/>
    <col min="525" max="525" width="26.6640625" style="403" customWidth="1"/>
    <col min="526" max="526" width="21.44140625" style="403" customWidth="1"/>
    <col min="527" max="527" width="20.33203125" style="403" customWidth="1"/>
    <col min="528" max="528" width="21.6640625" style="403" customWidth="1"/>
    <col min="529" max="529" width="0" style="403" hidden="1" customWidth="1"/>
    <col min="530" max="530" width="20.33203125" style="403" customWidth="1"/>
    <col min="531" max="531" width="0" style="403" hidden="1" customWidth="1"/>
    <col min="532" max="532" width="24.44140625" style="403" customWidth="1"/>
    <col min="533" max="533" width="25" style="403" customWidth="1"/>
    <col min="534" max="534" width="21.33203125" style="403" customWidth="1"/>
    <col min="535" max="535" width="28.6640625" style="403" customWidth="1"/>
    <col min="536" max="536" width="95.109375" style="403" customWidth="1"/>
    <col min="537" max="768" width="11.5546875" style="403"/>
    <col min="769" max="769" width="73.33203125" style="403" customWidth="1"/>
    <col min="770" max="772" width="0" style="403" hidden="1" customWidth="1"/>
    <col min="773" max="773" width="17.6640625" style="403" customWidth="1"/>
    <col min="774" max="774" width="19" style="403" customWidth="1"/>
    <col min="775" max="775" width="25.44140625" style="403" customWidth="1"/>
    <col min="776" max="776" width="0" style="403" hidden="1" customWidth="1"/>
    <col min="777" max="777" width="26.33203125" style="403" customWidth="1"/>
    <col min="778" max="779" width="0" style="403" hidden="1" customWidth="1"/>
    <col min="780" max="780" width="21.6640625" style="403" customWidth="1"/>
    <col min="781" max="781" width="26.6640625" style="403" customWidth="1"/>
    <col min="782" max="782" width="21.44140625" style="403" customWidth="1"/>
    <col min="783" max="783" width="20.33203125" style="403" customWidth="1"/>
    <col min="784" max="784" width="21.6640625" style="403" customWidth="1"/>
    <col min="785" max="785" width="0" style="403" hidden="1" customWidth="1"/>
    <col min="786" max="786" width="20.33203125" style="403" customWidth="1"/>
    <col min="787" max="787" width="0" style="403" hidden="1" customWidth="1"/>
    <col min="788" max="788" width="24.44140625" style="403" customWidth="1"/>
    <col min="789" max="789" width="25" style="403" customWidth="1"/>
    <col min="790" max="790" width="21.33203125" style="403" customWidth="1"/>
    <col min="791" max="791" width="28.6640625" style="403" customWidth="1"/>
    <col min="792" max="792" width="95.109375" style="403" customWidth="1"/>
    <col min="793" max="1024" width="11.5546875" style="403"/>
    <col min="1025" max="1025" width="73.33203125" style="403" customWidth="1"/>
    <col min="1026" max="1028" width="0" style="403" hidden="1" customWidth="1"/>
    <col min="1029" max="1029" width="17.6640625" style="403" customWidth="1"/>
    <col min="1030" max="1030" width="19" style="403" customWidth="1"/>
    <col min="1031" max="1031" width="25.44140625" style="403" customWidth="1"/>
    <col min="1032" max="1032" width="0" style="403" hidden="1" customWidth="1"/>
    <col min="1033" max="1033" width="26.33203125" style="403" customWidth="1"/>
    <col min="1034" max="1035" width="0" style="403" hidden="1" customWidth="1"/>
    <col min="1036" max="1036" width="21.6640625" style="403" customWidth="1"/>
    <col min="1037" max="1037" width="26.6640625" style="403" customWidth="1"/>
    <col min="1038" max="1038" width="21.44140625" style="403" customWidth="1"/>
    <col min="1039" max="1039" width="20.33203125" style="403" customWidth="1"/>
    <col min="1040" max="1040" width="21.6640625" style="403" customWidth="1"/>
    <col min="1041" max="1041" width="0" style="403" hidden="1" customWidth="1"/>
    <col min="1042" max="1042" width="20.33203125" style="403" customWidth="1"/>
    <col min="1043" max="1043" width="0" style="403" hidden="1" customWidth="1"/>
    <col min="1044" max="1044" width="24.44140625" style="403" customWidth="1"/>
    <col min="1045" max="1045" width="25" style="403" customWidth="1"/>
    <col min="1046" max="1046" width="21.33203125" style="403" customWidth="1"/>
    <col min="1047" max="1047" width="28.6640625" style="403" customWidth="1"/>
    <col min="1048" max="1048" width="95.109375" style="403" customWidth="1"/>
    <col min="1049" max="1280" width="11.5546875" style="403"/>
    <col min="1281" max="1281" width="73.33203125" style="403" customWidth="1"/>
    <col min="1282" max="1284" width="0" style="403" hidden="1" customWidth="1"/>
    <col min="1285" max="1285" width="17.6640625" style="403" customWidth="1"/>
    <col min="1286" max="1286" width="19" style="403" customWidth="1"/>
    <col min="1287" max="1287" width="25.44140625" style="403" customWidth="1"/>
    <col min="1288" max="1288" width="0" style="403" hidden="1" customWidth="1"/>
    <col min="1289" max="1289" width="26.33203125" style="403" customWidth="1"/>
    <col min="1290" max="1291" width="0" style="403" hidden="1" customWidth="1"/>
    <col min="1292" max="1292" width="21.6640625" style="403" customWidth="1"/>
    <col min="1293" max="1293" width="26.6640625" style="403" customWidth="1"/>
    <col min="1294" max="1294" width="21.44140625" style="403" customWidth="1"/>
    <col min="1295" max="1295" width="20.33203125" style="403" customWidth="1"/>
    <col min="1296" max="1296" width="21.6640625" style="403" customWidth="1"/>
    <col min="1297" max="1297" width="0" style="403" hidden="1" customWidth="1"/>
    <col min="1298" max="1298" width="20.33203125" style="403" customWidth="1"/>
    <col min="1299" max="1299" width="0" style="403" hidden="1" customWidth="1"/>
    <col min="1300" max="1300" width="24.44140625" style="403" customWidth="1"/>
    <col min="1301" max="1301" width="25" style="403" customWidth="1"/>
    <col min="1302" max="1302" width="21.33203125" style="403" customWidth="1"/>
    <col min="1303" max="1303" width="28.6640625" style="403" customWidth="1"/>
    <col min="1304" max="1304" width="95.109375" style="403" customWidth="1"/>
    <col min="1305" max="1536" width="11.5546875" style="403"/>
    <col min="1537" max="1537" width="73.33203125" style="403" customWidth="1"/>
    <col min="1538" max="1540" width="0" style="403" hidden="1" customWidth="1"/>
    <col min="1541" max="1541" width="17.6640625" style="403" customWidth="1"/>
    <col min="1542" max="1542" width="19" style="403" customWidth="1"/>
    <col min="1543" max="1543" width="25.44140625" style="403" customWidth="1"/>
    <col min="1544" max="1544" width="0" style="403" hidden="1" customWidth="1"/>
    <col min="1545" max="1545" width="26.33203125" style="403" customWidth="1"/>
    <col min="1546" max="1547" width="0" style="403" hidden="1" customWidth="1"/>
    <col min="1548" max="1548" width="21.6640625" style="403" customWidth="1"/>
    <col min="1549" max="1549" width="26.6640625" style="403" customWidth="1"/>
    <col min="1550" max="1550" width="21.44140625" style="403" customWidth="1"/>
    <col min="1551" max="1551" width="20.33203125" style="403" customWidth="1"/>
    <col min="1552" max="1552" width="21.6640625" style="403" customWidth="1"/>
    <col min="1553" max="1553" width="0" style="403" hidden="1" customWidth="1"/>
    <col min="1554" max="1554" width="20.33203125" style="403" customWidth="1"/>
    <col min="1555" max="1555" width="0" style="403" hidden="1" customWidth="1"/>
    <col min="1556" max="1556" width="24.44140625" style="403" customWidth="1"/>
    <col min="1557" max="1557" width="25" style="403" customWidth="1"/>
    <col min="1558" max="1558" width="21.33203125" style="403" customWidth="1"/>
    <col min="1559" max="1559" width="28.6640625" style="403" customWidth="1"/>
    <col min="1560" max="1560" width="95.109375" style="403" customWidth="1"/>
    <col min="1561" max="1792" width="11.5546875" style="403"/>
    <col min="1793" max="1793" width="73.33203125" style="403" customWidth="1"/>
    <col min="1794" max="1796" width="0" style="403" hidden="1" customWidth="1"/>
    <col min="1797" max="1797" width="17.6640625" style="403" customWidth="1"/>
    <col min="1798" max="1798" width="19" style="403" customWidth="1"/>
    <col min="1799" max="1799" width="25.44140625" style="403" customWidth="1"/>
    <col min="1800" max="1800" width="0" style="403" hidden="1" customWidth="1"/>
    <col min="1801" max="1801" width="26.33203125" style="403" customWidth="1"/>
    <col min="1802" max="1803" width="0" style="403" hidden="1" customWidth="1"/>
    <col min="1804" max="1804" width="21.6640625" style="403" customWidth="1"/>
    <col min="1805" max="1805" width="26.6640625" style="403" customWidth="1"/>
    <col min="1806" max="1806" width="21.44140625" style="403" customWidth="1"/>
    <col min="1807" max="1807" width="20.33203125" style="403" customWidth="1"/>
    <col min="1808" max="1808" width="21.6640625" style="403" customWidth="1"/>
    <col min="1809" max="1809" width="0" style="403" hidden="1" customWidth="1"/>
    <col min="1810" max="1810" width="20.33203125" style="403" customWidth="1"/>
    <col min="1811" max="1811" width="0" style="403" hidden="1" customWidth="1"/>
    <col min="1812" max="1812" width="24.44140625" style="403" customWidth="1"/>
    <col min="1813" max="1813" width="25" style="403" customWidth="1"/>
    <col min="1814" max="1814" width="21.33203125" style="403" customWidth="1"/>
    <col min="1815" max="1815" width="28.6640625" style="403" customWidth="1"/>
    <col min="1816" max="1816" width="95.109375" style="403" customWidth="1"/>
    <col min="1817" max="2048" width="11.5546875" style="403"/>
    <col min="2049" max="2049" width="73.33203125" style="403" customWidth="1"/>
    <col min="2050" max="2052" width="0" style="403" hidden="1" customWidth="1"/>
    <col min="2053" max="2053" width="17.6640625" style="403" customWidth="1"/>
    <col min="2054" max="2054" width="19" style="403" customWidth="1"/>
    <col min="2055" max="2055" width="25.44140625" style="403" customWidth="1"/>
    <col min="2056" max="2056" width="0" style="403" hidden="1" customWidth="1"/>
    <col min="2057" max="2057" width="26.33203125" style="403" customWidth="1"/>
    <col min="2058" max="2059" width="0" style="403" hidden="1" customWidth="1"/>
    <col min="2060" max="2060" width="21.6640625" style="403" customWidth="1"/>
    <col min="2061" max="2061" width="26.6640625" style="403" customWidth="1"/>
    <col min="2062" max="2062" width="21.44140625" style="403" customWidth="1"/>
    <col min="2063" max="2063" width="20.33203125" style="403" customWidth="1"/>
    <col min="2064" max="2064" width="21.6640625" style="403" customWidth="1"/>
    <col min="2065" max="2065" width="0" style="403" hidden="1" customWidth="1"/>
    <col min="2066" max="2066" width="20.33203125" style="403" customWidth="1"/>
    <col min="2067" max="2067" width="0" style="403" hidden="1" customWidth="1"/>
    <col min="2068" max="2068" width="24.44140625" style="403" customWidth="1"/>
    <col min="2069" max="2069" width="25" style="403" customWidth="1"/>
    <col min="2070" max="2070" width="21.33203125" style="403" customWidth="1"/>
    <col min="2071" max="2071" width="28.6640625" style="403" customWidth="1"/>
    <col min="2072" max="2072" width="95.109375" style="403" customWidth="1"/>
    <col min="2073" max="2304" width="11.5546875" style="403"/>
    <col min="2305" max="2305" width="73.33203125" style="403" customWidth="1"/>
    <col min="2306" max="2308" width="0" style="403" hidden="1" customWidth="1"/>
    <col min="2309" max="2309" width="17.6640625" style="403" customWidth="1"/>
    <col min="2310" max="2310" width="19" style="403" customWidth="1"/>
    <col min="2311" max="2311" width="25.44140625" style="403" customWidth="1"/>
    <col min="2312" max="2312" width="0" style="403" hidden="1" customWidth="1"/>
    <col min="2313" max="2313" width="26.33203125" style="403" customWidth="1"/>
    <col min="2314" max="2315" width="0" style="403" hidden="1" customWidth="1"/>
    <col min="2316" max="2316" width="21.6640625" style="403" customWidth="1"/>
    <col min="2317" max="2317" width="26.6640625" style="403" customWidth="1"/>
    <col min="2318" max="2318" width="21.44140625" style="403" customWidth="1"/>
    <col min="2319" max="2319" width="20.33203125" style="403" customWidth="1"/>
    <col min="2320" max="2320" width="21.6640625" style="403" customWidth="1"/>
    <col min="2321" max="2321" width="0" style="403" hidden="1" customWidth="1"/>
    <col min="2322" max="2322" width="20.33203125" style="403" customWidth="1"/>
    <col min="2323" max="2323" width="0" style="403" hidden="1" customWidth="1"/>
    <col min="2324" max="2324" width="24.44140625" style="403" customWidth="1"/>
    <col min="2325" max="2325" width="25" style="403" customWidth="1"/>
    <col min="2326" max="2326" width="21.33203125" style="403" customWidth="1"/>
    <col min="2327" max="2327" width="28.6640625" style="403" customWidth="1"/>
    <col min="2328" max="2328" width="95.109375" style="403" customWidth="1"/>
    <col min="2329" max="2560" width="11.5546875" style="403"/>
    <col min="2561" max="2561" width="73.33203125" style="403" customWidth="1"/>
    <col min="2562" max="2564" width="0" style="403" hidden="1" customWidth="1"/>
    <col min="2565" max="2565" width="17.6640625" style="403" customWidth="1"/>
    <col min="2566" max="2566" width="19" style="403" customWidth="1"/>
    <col min="2567" max="2567" width="25.44140625" style="403" customWidth="1"/>
    <col min="2568" max="2568" width="0" style="403" hidden="1" customWidth="1"/>
    <col min="2569" max="2569" width="26.33203125" style="403" customWidth="1"/>
    <col min="2570" max="2571" width="0" style="403" hidden="1" customWidth="1"/>
    <col min="2572" max="2572" width="21.6640625" style="403" customWidth="1"/>
    <col min="2573" max="2573" width="26.6640625" style="403" customWidth="1"/>
    <col min="2574" max="2574" width="21.44140625" style="403" customWidth="1"/>
    <col min="2575" max="2575" width="20.33203125" style="403" customWidth="1"/>
    <col min="2576" max="2576" width="21.6640625" style="403" customWidth="1"/>
    <col min="2577" max="2577" width="0" style="403" hidden="1" customWidth="1"/>
    <col min="2578" max="2578" width="20.33203125" style="403" customWidth="1"/>
    <col min="2579" max="2579" width="0" style="403" hidden="1" customWidth="1"/>
    <col min="2580" max="2580" width="24.44140625" style="403" customWidth="1"/>
    <col min="2581" max="2581" width="25" style="403" customWidth="1"/>
    <col min="2582" max="2582" width="21.33203125" style="403" customWidth="1"/>
    <col min="2583" max="2583" width="28.6640625" style="403" customWidth="1"/>
    <col min="2584" max="2584" width="95.109375" style="403" customWidth="1"/>
    <col min="2585" max="2816" width="11.5546875" style="403"/>
    <col min="2817" max="2817" width="73.33203125" style="403" customWidth="1"/>
    <col min="2818" max="2820" width="0" style="403" hidden="1" customWidth="1"/>
    <col min="2821" max="2821" width="17.6640625" style="403" customWidth="1"/>
    <col min="2822" max="2822" width="19" style="403" customWidth="1"/>
    <col min="2823" max="2823" width="25.44140625" style="403" customWidth="1"/>
    <col min="2824" max="2824" width="0" style="403" hidden="1" customWidth="1"/>
    <col min="2825" max="2825" width="26.33203125" style="403" customWidth="1"/>
    <col min="2826" max="2827" width="0" style="403" hidden="1" customWidth="1"/>
    <col min="2828" max="2828" width="21.6640625" style="403" customWidth="1"/>
    <col min="2829" max="2829" width="26.6640625" style="403" customWidth="1"/>
    <col min="2830" max="2830" width="21.44140625" style="403" customWidth="1"/>
    <col min="2831" max="2831" width="20.33203125" style="403" customWidth="1"/>
    <col min="2832" max="2832" width="21.6640625" style="403" customWidth="1"/>
    <col min="2833" max="2833" width="0" style="403" hidden="1" customWidth="1"/>
    <col min="2834" max="2834" width="20.33203125" style="403" customWidth="1"/>
    <col min="2835" max="2835" width="0" style="403" hidden="1" customWidth="1"/>
    <col min="2836" max="2836" width="24.44140625" style="403" customWidth="1"/>
    <col min="2837" max="2837" width="25" style="403" customWidth="1"/>
    <col min="2838" max="2838" width="21.33203125" style="403" customWidth="1"/>
    <col min="2839" max="2839" width="28.6640625" style="403" customWidth="1"/>
    <col min="2840" max="2840" width="95.109375" style="403" customWidth="1"/>
    <col min="2841" max="3072" width="11.5546875" style="403"/>
    <col min="3073" max="3073" width="73.33203125" style="403" customWidth="1"/>
    <col min="3074" max="3076" width="0" style="403" hidden="1" customWidth="1"/>
    <col min="3077" max="3077" width="17.6640625" style="403" customWidth="1"/>
    <col min="3078" max="3078" width="19" style="403" customWidth="1"/>
    <col min="3079" max="3079" width="25.44140625" style="403" customWidth="1"/>
    <col min="3080" max="3080" width="0" style="403" hidden="1" customWidth="1"/>
    <col min="3081" max="3081" width="26.33203125" style="403" customWidth="1"/>
    <col min="3082" max="3083" width="0" style="403" hidden="1" customWidth="1"/>
    <col min="3084" max="3084" width="21.6640625" style="403" customWidth="1"/>
    <col min="3085" max="3085" width="26.6640625" style="403" customWidth="1"/>
    <col min="3086" max="3086" width="21.44140625" style="403" customWidth="1"/>
    <col min="3087" max="3087" width="20.33203125" style="403" customWidth="1"/>
    <col min="3088" max="3088" width="21.6640625" style="403" customWidth="1"/>
    <col min="3089" max="3089" width="0" style="403" hidden="1" customWidth="1"/>
    <col min="3090" max="3090" width="20.33203125" style="403" customWidth="1"/>
    <col min="3091" max="3091" width="0" style="403" hidden="1" customWidth="1"/>
    <col min="3092" max="3092" width="24.44140625" style="403" customWidth="1"/>
    <col min="3093" max="3093" width="25" style="403" customWidth="1"/>
    <col min="3094" max="3094" width="21.33203125" style="403" customWidth="1"/>
    <col min="3095" max="3095" width="28.6640625" style="403" customWidth="1"/>
    <col min="3096" max="3096" width="95.109375" style="403" customWidth="1"/>
    <col min="3097" max="3328" width="11.5546875" style="403"/>
    <col min="3329" max="3329" width="73.33203125" style="403" customWidth="1"/>
    <col min="3330" max="3332" width="0" style="403" hidden="1" customWidth="1"/>
    <col min="3333" max="3333" width="17.6640625" style="403" customWidth="1"/>
    <col min="3334" max="3334" width="19" style="403" customWidth="1"/>
    <col min="3335" max="3335" width="25.44140625" style="403" customWidth="1"/>
    <col min="3336" max="3336" width="0" style="403" hidden="1" customWidth="1"/>
    <col min="3337" max="3337" width="26.33203125" style="403" customWidth="1"/>
    <col min="3338" max="3339" width="0" style="403" hidden="1" customWidth="1"/>
    <col min="3340" max="3340" width="21.6640625" style="403" customWidth="1"/>
    <col min="3341" max="3341" width="26.6640625" style="403" customWidth="1"/>
    <col min="3342" max="3342" width="21.44140625" style="403" customWidth="1"/>
    <col min="3343" max="3343" width="20.33203125" style="403" customWidth="1"/>
    <col min="3344" max="3344" width="21.6640625" style="403" customWidth="1"/>
    <col min="3345" max="3345" width="0" style="403" hidden="1" customWidth="1"/>
    <col min="3346" max="3346" width="20.33203125" style="403" customWidth="1"/>
    <col min="3347" max="3347" width="0" style="403" hidden="1" customWidth="1"/>
    <col min="3348" max="3348" width="24.44140625" style="403" customWidth="1"/>
    <col min="3349" max="3349" width="25" style="403" customWidth="1"/>
    <col min="3350" max="3350" width="21.33203125" style="403" customWidth="1"/>
    <col min="3351" max="3351" width="28.6640625" style="403" customWidth="1"/>
    <col min="3352" max="3352" width="95.109375" style="403" customWidth="1"/>
    <col min="3353" max="3584" width="11.5546875" style="403"/>
    <col min="3585" max="3585" width="73.33203125" style="403" customWidth="1"/>
    <col min="3586" max="3588" width="0" style="403" hidden="1" customWidth="1"/>
    <col min="3589" max="3589" width="17.6640625" style="403" customWidth="1"/>
    <col min="3590" max="3590" width="19" style="403" customWidth="1"/>
    <col min="3591" max="3591" width="25.44140625" style="403" customWidth="1"/>
    <col min="3592" max="3592" width="0" style="403" hidden="1" customWidth="1"/>
    <col min="3593" max="3593" width="26.33203125" style="403" customWidth="1"/>
    <col min="3594" max="3595" width="0" style="403" hidden="1" customWidth="1"/>
    <col min="3596" max="3596" width="21.6640625" style="403" customWidth="1"/>
    <col min="3597" max="3597" width="26.6640625" style="403" customWidth="1"/>
    <col min="3598" max="3598" width="21.44140625" style="403" customWidth="1"/>
    <col min="3599" max="3599" width="20.33203125" style="403" customWidth="1"/>
    <col min="3600" max="3600" width="21.6640625" style="403" customWidth="1"/>
    <col min="3601" max="3601" width="0" style="403" hidden="1" customWidth="1"/>
    <col min="3602" max="3602" width="20.33203125" style="403" customWidth="1"/>
    <col min="3603" max="3603" width="0" style="403" hidden="1" customWidth="1"/>
    <col min="3604" max="3604" width="24.44140625" style="403" customWidth="1"/>
    <col min="3605" max="3605" width="25" style="403" customWidth="1"/>
    <col min="3606" max="3606" width="21.33203125" style="403" customWidth="1"/>
    <col min="3607" max="3607" width="28.6640625" style="403" customWidth="1"/>
    <col min="3608" max="3608" width="95.109375" style="403" customWidth="1"/>
    <col min="3609" max="3840" width="11.5546875" style="403"/>
    <col min="3841" max="3841" width="73.33203125" style="403" customWidth="1"/>
    <col min="3842" max="3844" width="0" style="403" hidden="1" customWidth="1"/>
    <col min="3845" max="3845" width="17.6640625" style="403" customWidth="1"/>
    <col min="3846" max="3846" width="19" style="403" customWidth="1"/>
    <col min="3847" max="3847" width="25.44140625" style="403" customWidth="1"/>
    <col min="3848" max="3848" width="0" style="403" hidden="1" customWidth="1"/>
    <col min="3849" max="3849" width="26.33203125" style="403" customWidth="1"/>
    <col min="3850" max="3851" width="0" style="403" hidden="1" customWidth="1"/>
    <col min="3852" max="3852" width="21.6640625" style="403" customWidth="1"/>
    <col min="3853" max="3853" width="26.6640625" style="403" customWidth="1"/>
    <col min="3854" max="3854" width="21.44140625" style="403" customWidth="1"/>
    <col min="3855" max="3855" width="20.33203125" style="403" customWidth="1"/>
    <col min="3856" max="3856" width="21.6640625" style="403" customWidth="1"/>
    <col min="3857" max="3857" width="0" style="403" hidden="1" customWidth="1"/>
    <col min="3858" max="3858" width="20.33203125" style="403" customWidth="1"/>
    <col min="3859" max="3859" width="0" style="403" hidden="1" customWidth="1"/>
    <col min="3860" max="3860" width="24.44140625" style="403" customWidth="1"/>
    <col min="3861" max="3861" width="25" style="403" customWidth="1"/>
    <col min="3862" max="3862" width="21.33203125" style="403" customWidth="1"/>
    <col min="3863" max="3863" width="28.6640625" style="403" customWidth="1"/>
    <col min="3864" max="3864" width="95.109375" style="403" customWidth="1"/>
    <col min="3865" max="4096" width="11.5546875" style="403"/>
    <col min="4097" max="4097" width="73.33203125" style="403" customWidth="1"/>
    <col min="4098" max="4100" width="0" style="403" hidden="1" customWidth="1"/>
    <col min="4101" max="4101" width="17.6640625" style="403" customWidth="1"/>
    <col min="4102" max="4102" width="19" style="403" customWidth="1"/>
    <col min="4103" max="4103" width="25.44140625" style="403" customWidth="1"/>
    <col min="4104" max="4104" width="0" style="403" hidden="1" customWidth="1"/>
    <col min="4105" max="4105" width="26.33203125" style="403" customWidth="1"/>
    <col min="4106" max="4107" width="0" style="403" hidden="1" customWidth="1"/>
    <col min="4108" max="4108" width="21.6640625" style="403" customWidth="1"/>
    <col min="4109" max="4109" width="26.6640625" style="403" customWidth="1"/>
    <col min="4110" max="4110" width="21.44140625" style="403" customWidth="1"/>
    <col min="4111" max="4111" width="20.33203125" style="403" customWidth="1"/>
    <col min="4112" max="4112" width="21.6640625" style="403" customWidth="1"/>
    <col min="4113" max="4113" width="0" style="403" hidden="1" customWidth="1"/>
    <col min="4114" max="4114" width="20.33203125" style="403" customWidth="1"/>
    <col min="4115" max="4115" width="0" style="403" hidden="1" customWidth="1"/>
    <col min="4116" max="4116" width="24.44140625" style="403" customWidth="1"/>
    <col min="4117" max="4117" width="25" style="403" customWidth="1"/>
    <col min="4118" max="4118" width="21.33203125" style="403" customWidth="1"/>
    <col min="4119" max="4119" width="28.6640625" style="403" customWidth="1"/>
    <col min="4120" max="4120" width="95.109375" style="403" customWidth="1"/>
    <col min="4121" max="4352" width="11.5546875" style="403"/>
    <col min="4353" max="4353" width="73.33203125" style="403" customWidth="1"/>
    <col min="4354" max="4356" width="0" style="403" hidden="1" customWidth="1"/>
    <col min="4357" max="4357" width="17.6640625" style="403" customWidth="1"/>
    <col min="4358" max="4358" width="19" style="403" customWidth="1"/>
    <col min="4359" max="4359" width="25.44140625" style="403" customWidth="1"/>
    <col min="4360" max="4360" width="0" style="403" hidden="1" customWidth="1"/>
    <col min="4361" max="4361" width="26.33203125" style="403" customWidth="1"/>
    <col min="4362" max="4363" width="0" style="403" hidden="1" customWidth="1"/>
    <col min="4364" max="4364" width="21.6640625" style="403" customWidth="1"/>
    <col min="4365" max="4365" width="26.6640625" style="403" customWidth="1"/>
    <col min="4366" max="4366" width="21.44140625" style="403" customWidth="1"/>
    <col min="4367" max="4367" width="20.33203125" style="403" customWidth="1"/>
    <col min="4368" max="4368" width="21.6640625" style="403" customWidth="1"/>
    <col min="4369" max="4369" width="0" style="403" hidden="1" customWidth="1"/>
    <col min="4370" max="4370" width="20.33203125" style="403" customWidth="1"/>
    <col min="4371" max="4371" width="0" style="403" hidden="1" customWidth="1"/>
    <col min="4372" max="4372" width="24.44140625" style="403" customWidth="1"/>
    <col min="4373" max="4373" width="25" style="403" customWidth="1"/>
    <col min="4374" max="4374" width="21.33203125" style="403" customWidth="1"/>
    <col min="4375" max="4375" width="28.6640625" style="403" customWidth="1"/>
    <col min="4376" max="4376" width="95.109375" style="403" customWidth="1"/>
    <col min="4377" max="4608" width="11.5546875" style="403"/>
    <col min="4609" max="4609" width="73.33203125" style="403" customWidth="1"/>
    <col min="4610" max="4612" width="0" style="403" hidden="1" customWidth="1"/>
    <col min="4613" max="4613" width="17.6640625" style="403" customWidth="1"/>
    <col min="4614" max="4614" width="19" style="403" customWidth="1"/>
    <col min="4615" max="4615" width="25.44140625" style="403" customWidth="1"/>
    <col min="4616" max="4616" width="0" style="403" hidden="1" customWidth="1"/>
    <col min="4617" max="4617" width="26.33203125" style="403" customWidth="1"/>
    <col min="4618" max="4619" width="0" style="403" hidden="1" customWidth="1"/>
    <col min="4620" max="4620" width="21.6640625" style="403" customWidth="1"/>
    <col min="4621" max="4621" width="26.6640625" style="403" customWidth="1"/>
    <col min="4622" max="4622" width="21.44140625" style="403" customWidth="1"/>
    <col min="4623" max="4623" width="20.33203125" style="403" customWidth="1"/>
    <col min="4624" max="4624" width="21.6640625" style="403" customWidth="1"/>
    <col min="4625" max="4625" width="0" style="403" hidden="1" customWidth="1"/>
    <col min="4626" max="4626" width="20.33203125" style="403" customWidth="1"/>
    <col min="4627" max="4627" width="0" style="403" hidden="1" customWidth="1"/>
    <col min="4628" max="4628" width="24.44140625" style="403" customWidth="1"/>
    <col min="4629" max="4629" width="25" style="403" customWidth="1"/>
    <col min="4630" max="4630" width="21.33203125" style="403" customWidth="1"/>
    <col min="4631" max="4631" width="28.6640625" style="403" customWidth="1"/>
    <col min="4632" max="4632" width="95.109375" style="403" customWidth="1"/>
    <col min="4633" max="4864" width="11.5546875" style="403"/>
    <col min="4865" max="4865" width="73.33203125" style="403" customWidth="1"/>
    <col min="4866" max="4868" width="0" style="403" hidden="1" customWidth="1"/>
    <col min="4869" max="4869" width="17.6640625" style="403" customWidth="1"/>
    <col min="4870" max="4870" width="19" style="403" customWidth="1"/>
    <col min="4871" max="4871" width="25.44140625" style="403" customWidth="1"/>
    <col min="4872" max="4872" width="0" style="403" hidden="1" customWidth="1"/>
    <col min="4873" max="4873" width="26.33203125" style="403" customWidth="1"/>
    <col min="4874" max="4875" width="0" style="403" hidden="1" customWidth="1"/>
    <col min="4876" max="4876" width="21.6640625" style="403" customWidth="1"/>
    <col min="4877" max="4877" width="26.6640625" style="403" customWidth="1"/>
    <col min="4878" max="4878" width="21.44140625" style="403" customWidth="1"/>
    <col min="4879" max="4879" width="20.33203125" style="403" customWidth="1"/>
    <col min="4880" max="4880" width="21.6640625" style="403" customWidth="1"/>
    <col min="4881" max="4881" width="0" style="403" hidden="1" customWidth="1"/>
    <col min="4882" max="4882" width="20.33203125" style="403" customWidth="1"/>
    <col min="4883" max="4883" width="0" style="403" hidden="1" customWidth="1"/>
    <col min="4884" max="4884" width="24.44140625" style="403" customWidth="1"/>
    <col min="4885" max="4885" width="25" style="403" customWidth="1"/>
    <col min="4886" max="4886" width="21.33203125" style="403" customWidth="1"/>
    <col min="4887" max="4887" width="28.6640625" style="403" customWidth="1"/>
    <col min="4888" max="4888" width="95.109375" style="403" customWidth="1"/>
    <col min="4889" max="5120" width="11.5546875" style="403"/>
    <col min="5121" max="5121" width="73.33203125" style="403" customWidth="1"/>
    <col min="5122" max="5124" width="0" style="403" hidden="1" customWidth="1"/>
    <col min="5125" max="5125" width="17.6640625" style="403" customWidth="1"/>
    <col min="5126" max="5126" width="19" style="403" customWidth="1"/>
    <col min="5127" max="5127" width="25.44140625" style="403" customWidth="1"/>
    <col min="5128" max="5128" width="0" style="403" hidden="1" customWidth="1"/>
    <col min="5129" max="5129" width="26.33203125" style="403" customWidth="1"/>
    <col min="5130" max="5131" width="0" style="403" hidden="1" customWidth="1"/>
    <col min="5132" max="5132" width="21.6640625" style="403" customWidth="1"/>
    <col min="5133" max="5133" width="26.6640625" style="403" customWidth="1"/>
    <col min="5134" max="5134" width="21.44140625" style="403" customWidth="1"/>
    <col min="5135" max="5135" width="20.33203125" style="403" customWidth="1"/>
    <col min="5136" max="5136" width="21.6640625" style="403" customWidth="1"/>
    <col min="5137" max="5137" width="0" style="403" hidden="1" customWidth="1"/>
    <col min="5138" max="5138" width="20.33203125" style="403" customWidth="1"/>
    <col min="5139" max="5139" width="0" style="403" hidden="1" customWidth="1"/>
    <col min="5140" max="5140" width="24.44140625" style="403" customWidth="1"/>
    <col min="5141" max="5141" width="25" style="403" customWidth="1"/>
    <col min="5142" max="5142" width="21.33203125" style="403" customWidth="1"/>
    <col min="5143" max="5143" width="28.6640625" style="403" customWidth="1"/>
    <col min="5144" max="5144" width="95.109375" style="403" customWidth="1"/>
    <col min="5145" max="5376" width="11.5546875" style="403"/>
    <col min="5377" max="5377" width="73.33203125" style="403" customWidth="1"/>
    <col min="5378" max="5380" width="0" style="403" hidden="1" customWidth="1"/>
    <col min="5381" max="5381" width="17.6640625" style="403" customWidth="1"/>
    <col min="5382" max="5382" width="19" style="403" customWidth="1"/>
    <col min="5383" max="5383" width="25.44140625" style="403" customWidth="1"/>
    <col min="5384" max="5384" width="0" style="403" hidden="1" customWidth="1"/>
    <col min="5385" max="5385" width="26.33203125" style="403" customWidth="1"/>
    <col min="5386" max="5387" width="0" style="403" hidden="1" customWidth="1"/>
    <col min="5388" max="5388" width="21.6640625" style="403" customWidth="1"/>
    <col min="5389" max="5389" width="26.6640625" style="403" customWidth="1"/>
    <col min="5390" max="5390" width="21.44140625" style="403" customWidth="1"/>
    <col min="5391" max="5391" width="20.33203125" style="403" customWidth="1"/>
    <col min="5392" max="5392" width="21.6640625" style="403" customWidth="1"/>
    <col min="5393" max="5393" width="0" style="403" hidden="1" customWidth="1"/>
    <col min="5394" max="5394" width="20.33203125" style="403" customWidth="1"/>
    <col min="5395" max="5395" width="0" style="403" hidden="1" customWidth="1"/>
    <col min="5396" max="5396" width="24.44140625" style="403" customWidth="1"/>
    <col min="5397" max="5397" width="25" style="403" customWidth="1"/>
    <col min="5398" max="5398" width="21.33203125" style="403" customWidth="1"/>
    <col min="5399" max="5399" width="28.6640625" style="403" customWidth="1"/>
    <col min="5400" max="5400" width="95.109375" style="403" customWidth="1"/>
    <col min="5401" max="5632" width="11.5546875" style="403"/>
    <col min="5633" max="5633" width="73.33203125" style="403" customWidth="1"/>
    <col min="5634" max="5636" width="0" style="403" hidden="1" customWidth="1"/>
    <col min="5637" max="5637" width="17.6640625" style="403" customWidth="1"/>
    <col min="5638" max="5638" width="19" style="403" customWidth="1"/>
    <col min="5639" max="5639" width="25.44140625" style="403" customWidth="1"/>
    <col min="5640" max="5640" width="0" style="403" hidden="1" customWidth="1"/>
    <col min="5641" max="5641" width="26.33203125" style="403" customWidth="1"/>
    <col min="5642" max="5643" width="0" style="403" hidden="1" customWidth="1"/>
    <col min="5644" max="5644" width="21.6640625" style="403" customWidth="1"/>
    <col min="5645" max="5645" width="26.6640625" style="403" customWidth="1"/>
    <col min="5646" max="5646" width="21.44140625" style="403" customWidth="1"/>
    <col min="5647" max="5647" width="20.33203125" style="403" customWidth="1"/>
    <col min="5648" max="5648" width="21.6640625" style="403" customWidth="1"/>
    <col min="5649" max="5649" width="0" style="403" hidden="1" customWidth="1"/>
    <col min="5650" max="5650" width="20.33203125" style="403" customWidth="1"/>
    <col min="5651" max="5651" width="0" style="403" hidden="1" customWidth="1"/>
    <col min="5652" max="5652" width="24.44140625" style="403" customWidth="1"/>
    <col min="5653" max="5653" width="25" style="403" customWidth="1"/>
    <col min="5654" max="5654" width="21.33203125" style="403" customWidth="1"/>
    <col min="5655" max="5655" width="28.6640625" style="403" customWidth="1"/>
    <col min="5656" max="5656" width="95.109375" style="403" customWidth="1"/>
    <col min="5657" max="5888" width="11.5546875" style="403"/>
    <col min="5889" max="5889" width="73.33203125" style="403" customWidth="1"/>
    <col min="5890" max="5892" width="0" style="403" hidden="1" customWidth="1"/>
    <col min="5893" max="5893" width="17.6640625" style="403" customWidth="1"/>
    <col min="5894" max="5894" width="19" style="403" customWidth="1"/>
    <col min="5895" max="5895" width="25.44140625" style="403" customWidth="1"/>
    <col min="5896" max="5896" width="0" style="403" hidden="1" customWidth="1"/>
    <col min="5897" max="5897" width="26.33203125" style="403" customWidth="1"/>
    <col min="5898" max="5899" width="0" style="403" hidden="1" customWidth="1"/>
    <col min="5900" max="5900" width="21.6640625" style="403" customWidth="1"/>
    <col min="5901" max="5901" width="26.6640625" style="403" customWidth="1"/>
    <col min="5902" max="5902" width="21.44140625" style="403" customWidth="1"/>
    <col min="5903" max="5903" width="20.33203125" style="403" customWidth="1"/>
    <col min="5904" max="5904" width="21.6640625" style="403" customWidth="1"/>
    <col min="5905" max="5905" width="0" style="403" hidden="1" customWidth="1"/>
    <col min="5906" max="5906" width="20.33203125" style="403" customWidth="1"/>
    <col min="5907" max="5907" width="0" style="403" hidden="1" customWidth="1"/>
    <col min="5908" max="5908" width="24.44140625" style="403" customWidth="1"/>
    <col min="5909" max="5909" width="25" style="403" customWidth="1"/>
    <col min="5910" max="5910" width="21.33203125" style="403" customWidth="1"/>
    <col min="5911" max="5911" width="28.6640625" style="403" customWidth="1"/>
    <col min="5912" max="5912" width="95.109375" style="403" customWidth="1"/>
    <col min="5913" max="6144" width="11.5546875" style="403"/>
    <col min="6145" max="6145" width="73.33203125" style="403" customWidth="1"/>
    <col min="6146" max="6148" width="0" style="403" hidden="1" customWidth="1"/>
    <col min="6149" max="6149" width="17.6640625" style="403" customWidth="1"/>
    <col min="6150" max="6150" width="19" style="403" customWidth="1"/>
    <col min="6151" max="6151" width="25.44140625" style="403" customWidth="1"/>
    <col min="6152" max="6152" width="0" style="403" hidden="1" customWidth="1"/>
    <col min="6153" max="6153" width="26.33203125" style="403" customWidth="1"/>
    <col min="6154" max="6155" width="0" style="403" hidden="1" customWidth="1"/>
    <col min="6156" max="6156" width="21.6640625" style="403" customWidth="1"/>
    <col min="6157" max="6157" width="26.6640625" style="403" customWidth="1"/>
    <col min="6158" max="6158" width="21.44140625" style="403" customWidth="1"/>
    <col min="6159" max="6159" width="20.33203125" style="403" customWidth="1"/>
    <col min="6160" max="6160" width="21.6640625" style="403" customWidth="1"/>
    <col min="6161" max="6161" width="0" style="403" hidden="1" customWidth="1"/>
    <col min="6162" max="6162" width="20.33203125" style="403" customWidth="1"/>
    <col min="6163" max="6163" width="0" style="403" hidden="1" customWidth="1"/>
    <col min="6164" max="6164" width="24.44140625" style="403" customWidth="1"/>
    <col min="6165" max="6165" width="25" style="403" customWidth="1"/>
    <col min="6166" max="6166" width="21.33203125" style="403" customWidth="1"/>
    <col min="6167" max="6167" width="28.6640625" style="403" customWidth="1"/>
    <col min="6168" max="6168" width="95.109375" style="403" customWidth="1"/>
    <col min="6169" max="6400" width="11.5546875" style="403"/>
    <col min="6401" max="6401" width="73.33203125" style="403" customWidth="1"/>
    <col min="6402" max="6404" width="0" style="403" hidden="1" customWidth="1"/>
    <col min="6405" max="6405" width="17.6640625" style="403" customWidth="1"/>
    <col min="6406" max="6406" width="19" style="403" customWidth="1"/>
    <col min="6407" max="6407" width="25.44140625" style="403" customWidth="1"/>
    <col min="6408" max="6408" width="0" style="403" hidden="1" customWidth="1"/>
    <col min="6409" max="6409" width="26.33203125" style="403" customWidth="1"/>
    <col min="6410" max="6411" width="0" style="403" hidden="1" customWidth="1"/>
    <col min="6412" max="6412" width="21.6640625" style="403" customWidth="1"/>
    <col min="6413" max="6413" width="26.6640625" style="403" customWidth="1"/>
    <col min="6414" max="6414" width="21.44140625" style="403" customWidth="1"/>
    <col min="6415" max="6415" width="20.33203125" style="403" customWidth="1"/>
    <col min="6416" max="6416" width="21.6640625" style="403" customWidth="1"/>
    <col min="6417" max="6417" width="0" style="403" hidden="1" customWidth="1"/>
    <col min="6418" max="6418" width="20.33203125" style="403" customWidth="1"/>
    <col min="6419" max="6419" width="0" style="403" hidden="1" customWidth="1"/>
    <col min="6420" max="6420" width="24.44140625" style="403" customWidth="1"/>
    <col min="6421" max="6421" width="25" style="403" customWidth="1"/>
    <col min="6422" max="6422" width="21.33203125" style="403" customWidth="1"/>
    <col min="6423" max="6423" width="28.6640625" style="403" customWidth="1"/>
    <col min="6424" max="6424" width="95.109375" style="403" customWidth="1"/>
    <col min="6425" max="6656" width="11.5546875" style="403"/>
    <col min="6657" max="6657" width="73.33203125" style="403" customWidth="1"/>
    <col min="6658" max="6660" width="0" style="403" hidden="1" customWidth="1"/>
    <col min="6661" max="6661" width="17.6640625" style="403" customWidth="1"/>
    <col min="6662" max="6662" width="19" style="403" customWidth="1"/>
    <col min="6663" max="6663" width="25.44140625" style="403" customWidth="1"/>
    <col min="6664" max="6664" width="0" style="403" hidden="1" customWidth="1"/>
    <col min="6665" max="6665" width="26.33203125" style="403" customWidth="1"/>
    <col min="6666" max="6667" width="0" style="403" hidden="1" customWidth="1"/>
    <col min="6668" max="6668" width="21.6640625" style="403" customWidth="1"/>
    <col min="6669" max="6669" width="26.6640625" style="403" customWidth="1"/>
    <col min="6670" max="6670" width="21.44140625" style="403" customWidth="1"/>
    <col min="6671" max="6671" width="20.33203125" style="403" customWidth="1"/>
    <col min="6672" max="6672" width="21.6640625" style="403" customWidth="1"/>
    <col min="6673" max="6673" width="0" style="403" hidden="1" customWidth="1"/>
    <col min="6674" max="6674" width="20.33203125" style="403" customWidth="1"/>
    <col min="6675" max="6675" width="0" style="403" hidden="1" customWidth="1"/>
    <col min="6676" max="6676" width="24.44140625" style="403" customWidth="1"/>
    <col min="6677" max="6677" width="25" style="403" customWidth="1"/>
    <col min="6678" max="6678" width="21.33203125" style="403" customWidth="1"/>
    <col min="6679" max="6679" width="28.6640625" style="403" customWidth="1"/>
    <col min="6680" max="6680" width="95.109375" style="403" customWidth="1"/>
    <col min="6681" max="6912" width="11.5546875" style="403"/>
    <col min="6913" max="6913" width="73.33203125" style="403" customWidth="1"/>
    <col min="6914" max="6916" width="0" style="403" hidden="1" customWidth="1"/>
    <col min="6917" max="6917" width="17.6640625" style="403" customWidth="1"/>
    <col min="6918" max="6918" width="19" style="403" customWidth="1"/>
    <col min="6919" max="6919" width="25.44140625" style="403" customWidth="1"/>
    <col min="6920" max="6920" width="0" style="403" hidden="1" customWidth="1"/>
    <col min="6921" max="6921" width="26.33203125" style="403" customWidth="1"/>
    <col min="6922" max="6923" width="0" style="403" hidden="1" customWidth="1"/>
    <col min="6924" max="6924" width="21.6640625" style="403" customWidth="1"/>
    <col min="6925" max="6925" width="26.6640625" style="403" customWidth="1"/>
    <col min="6926" max="6926" width="21.44140625" style="403" customWidth="1"/>
    <col min="6927" max="6927" width="20.33203125" style="403" customWidth="1"/>
    <col min="6928" max="6928" width="21.6640625" style="403" customWidth="1"/>
    <col min="6929" max="6929" width="0" style="403" hidden="1" customWidth="1"/>
    <col min="6930" max="6930" width="20.33203125" style="403" customWidth="1"/>
    <col min="6931" max="6931" width="0" style="403" hidden="1" customWidth="1"/>
    <col min="6932" max="6932" width="24.44140625" style="403" customWidth="1"/>
    <col min="6933" max="6933" width="25" style="403" customWidth="1"/>
    <col min="6934" max="6934" width="21.33203125" style="403" customWidth="1"/>
    <col min="6935" max="6935" width="28.6640625" style="403" customWidth="1"/>
    <col min="6936" max="6936" width="95.109375" style="403" customWidth="1"/>
    <col min="6937" max="7168" width="11.5546875" style="403"/>
    <col min="7169" max="7169" width="73.33203125" style="403" customWidth="1"/>
    <col min="7170" max="7172" width="0" style="403" hidden="1" customWidth="1"/>
    <col min="7173" max="7173" width="17.6640625" style="403" customWidth="1"/>
    <col min="7174" max="7174" width="19" style="403" customWidth="1"/>
    <col min="7175" max="7175" width="25.44140625" style="403" customWidth="1"/>
    <col min="7176" max="7176" width="0" style="403" hidden="1" customWidth="1"/>
    <col min="7177" max="7177" width="26.33203125" style="403" customWidth="1"/>
    <col min="7178" max="7179" width="0" style="403" hidden="1" customWidth="1"/>
    <col min="7180" max="7180" width="21.6640625" style="403" customWidth="1"/>
    <col min="7181" max="7181" width="26.6640625" style="403" customWidth="1"/>
    <col min="7182" max="7182" width="21.44140625" style="403" customWidth="1"/>
    <col min="7183" max="7183" width="20.33203125" style="403" customWidth="1"/>
    <col min="7184" max="7184" width="21.6640625" style="403" customWidth="1"/>
    <col min="7185" max="7185" width="0" style="403" hidden="1" customWidth="1"/>
    <col min="7186" max="7186" width="20.33203125" style="403" customWidth="1"/>
    <col min="7187" max="7187" width="0" style="403" hidden="1" customWidth="1"/>
    <col min="7188" max="7188" width="24.44140625" style="403" customWidth="1"/>
    <col min="7189" max="7189" width="25" style="403" customWidth="1"/>
    <col min="7190" max="7190" width="21.33203125" style="403" customWidth="1"/>
    <col min="7191" max="7191" width="28.6640625" style="403" customWidth="1"/>
    <col min="7192" max="7192" width="95.109375" style="403" customWidth="1"/>
    <col min="7193" max="7424" width="11.5546875" style="403"/>
    <col min="7425" max="7425" width="73.33203125" style="403" customWidth="1"/>
    <col min="7426" max="7428" width="0" style="403" hidden="1" customWidth="1"/>
    <col min="7429" max="7429" width="17.6640625" style="403" customWidth="1"/>
    <col min="7430" max="7430" width="19" style="403" customWidth="1"/>
    <col min="7431" max="7431" width="25.44140625" style="403" customWidth="1"/>
    <col min="7432" max="7432" width="0" style="403" hidden="1" customWidth="1"/>
    <col min="7433" max="7433" width="26.33203125" style="403" customWidth="1"/>
    <col min="7434" max="7435" width="0" style="403" hidden="1" customWidth="1"/>
    <col min="7436" max="7436" width="21.6640625" style="403" customWidth="1"/>
    <col min="7437" max="7437" width="26.6640625" style="403" customWidth="1"/>
    <col min="7438" max="7438" width="21.44140625" style="403" customWidth="1"/>
    <col min="7439" max="7439" width="20.33203125" style="403" customWidth="1"/>
    <col min="7440" max="7440" width="21.6640625" style="403" customWidth="1"/>
    <col min="7441" max="7441" width="0" style="403" hidden="1" customWidth="1"/>
    <col min="7442" max="7442" width="20.33203125" style="403" customWidth="1"/>
    <col min="7443" max="7443" width="0" style="403" hidden="1" customWidth="1"/>
    <col min="7444" max="7444" width="24.44140625" style="403" customWidth="1"/>
    <col min="7445" max="7445" width="25" style="403" customWidth="1"/>
    <col min="7446" max="7446" width="21.33203125" style="403" customWidth="1"/>
    <col min="7447" max="7447" width="28.6640625" style="403" customWidth="1"/>
    <col min="7448" max="7448" width="95.109375" style="403" customWidth="1"/>
    <col min="7449" max="7680" width="11.5546875" style="403"/>
    <col min="7681" max="7681" width="73.33203125" style="403" customWidth="1"/>
    <col min="7682" max="7684" width="0" style="403" hidden="1" customWidth="1"/>
    <col min="7685" max="7685" width="17.6640625" style="403" customWidth="1"/>
    <col min="7686" max="7686" width="19" style="403" customWidth="1"/>
    <col min="7687" max="7687" width="25.44140625" style="403" customWidth="1"/>
    <col min="7688" max="7688" width="0" style="403" hidden="1" customWidth="1"/>
    <col min="7689" max="7689" width="26.33203125" style="403" customWidth="1"/>
    <col min="7690" max="7691" width="0" style="403" hidden="1" customWidth="1"/>
    <col min="7692" max="7692" width="21.6640625" style="403" customWidth="1"/>
    <col min="7693" max="7693" width="26.6640625" style="403" customWidth="1"/>
    <col min="7694" max="7694" width="21.44140625" style="403" customWidth="1"/>
    <col min="7695" max="7695" width="20.33203125" style="403" customWidth="1"/>
    <col min="7696" max="7696" width="21.6640625" style="403" customWidth="1"/>
    <col min="7697" max="7697" width="0" style="403" hidden="1" customWidth="1"/>
    <col min="7698" max="7698" width="20.33203125" style="403" customWidth="1"/>
    <col min="7699" max="7699" width="0" style="403" hidden="1" customWidth="1"/>
    <col min="7700" max="7700" width="24.44140625" style="403" customWidth="1"/>
    <col min="7701" max="7701" width="25" style="403" customWidth="1"/>
    <col min="7702" max="7702" width="21.33203125" style="403" customWidth="1"/>
    <col min="7703" max="7703" width="28.6640625" style="403" customWidth="1"/>
    <col min="7704" max="7704" width="95.109375" style="403" customWidth="1"/>
    <col min="7705" max="7936" width="11.5546875" style="403"/>
    <col min="7937" max="7937" width="73.33203125" style="403" customWidth="1"/>
    <col min="7938" max="7940" width="0" style="403" hidden="1" customWidth="1"/>
    <col min="7941" max="7941" width="17.6640625" style="403" customWidth="1"/>
    <col min="7942" max="7942" width="19" style="403" customWidth="1"/>
    <col min="7943" max="7943" width="25.44140625" style="403" customWidth="1"/>
    <col min="7944" max="7944" width="0" style="403" hidden="1" customWidth="1"/>
    <col min="7945" max="7945" width="26.33203125" style="403" customWidth="1"/>
    <col min="7946" max="7947" width="0" style="403" hidden="1" customWidth="1"/>
    <col min="7948" max="7948" width="21.6640625" style="403" customWidth="1"/>
    <col min="7949" max="7949" width="26.6640625" style="403" customWidth="1"/>
    <col min="7950" max="7950" width="21.44140625" style="403" customWidth="1"/>
    <col min="7951" max="7951" width="20.33203125" style="403" customWidth="1"/>
    <col min="7952" max="7952" width="21.6640625" style="403" customWidth="1"/>
    <col min="7953" max="7953" width="0" style="403" hidden="1" customWidth="1"/>
    <col min="7954" max="7954" width="20.33203125" style="403" customWidth="1"/>
    <col min="7955" max="7955" width="0" style="403" hidden="1" customWidth="1"/>
    <col min="7956" max="7956" width="24.44140625" style="403" customWidth="1"/>
    <col min="7957" max="7957" width="25" style="403" customWidth="1"/>
    <col min="7958" max="7958" width="21.33203125" style="403" customWidth="1"/>
    <col min="7959" max="7959" width="28.6640625" style="403" customWidth="1"/>
    <col min="7960" max="7960" width="95.109375" style="403" customWidth="1"/>
    <col min="7961" max="8192" width="11.5546875" style="403"/>
    <col min="8193" max="8193" width="73.33203125" style="403" customWidth="1"/>
    <col min="8194" max="8196" width="0" style="403" hidden="1" customWidth="1"/>
    <col min="8197" max="8197" width="17.6640625" style="403" customWidth="1"/>
    <col min="8198" max="8198" width="19" style="403" customWidth="1"/>
    <col min="8199" max="8199" width="25.44140625" style="403" customWidth="1"/>
    <col min="8200" max="8200" width="0" style="403" hidden="1" customWidth="1"/>
    <col min="8201" max="8201" width="26.33203125" style="403" customWidth="1"/>
    <col min="8202" max="8203" width="0" style="403" hidden="1" customWidth="1"/>
    <col min="8204" max="8204" width="21.6640625" style="403" customWidth="1"/>
    <col min="8205" max="8205" width="26.6640625" style="403" customWidth="1"/>
    <col min="8206" max="8206" width="21.44140625" style="403" customWidth="1"/>
    <col min="8207" max="8207" width="20.33203125" style="403" customWidth="1"/>
    <col min="8208" max="8208" width="21.6640625" style="403" customWidth="1"/>
    <col min="8209" max="8209" width="0" style="403" hidden="1" customWidth="1"/>
    <col min="8210" max="8210" width="20.33203125" style="403" customWidth="1"/>
    <col min="8211" max="8211" width="0" style="403" hidden="1" customWidth="1"/>
    <col min="8212" max="8212" width="24.44140625" style="403" customWidth="1"/>
    <col min="8213" max="8213" width="25" style="403" customWidth="1"/>
    <col min="8214" max="8214" width="21.33203125" style="403" customWidth="1"/>
    <col min="8215" max="8215" width="28.6640625" style="403" customWidth="1"/>
    <col min="8216" max="8216" width="95.109375" style="403" customWidth="1"/>
    <col min="8217" max="8448" width="11.5546875" style="403"/>
    <col min="8449" max="8449" width="73.33203125" style="403" customWidth="1"/>
    <col min="8450" max="8452" width="0" style="403" hidden="1" customWidth="1"/>
    <col min="8453" max="8453" width="17.6640625" style="403" customWidth="1"/>
    <col min="8454" max="8454" width="19" style="403" customWidth="1"/>
    <col min="8455" max="8455" width="25.44140625" style="403" customWidth="1"/>
    <col min="8456" max="8456" width="0" style="403" hidden="1" customWidth="1"/>
    <col min="8457" max="8457" width="26.33203125" style="403" customWidth="1"/>
    <col min="8458" max="8459" width="0" style="403" hidden="1" customWidth="1"/>
    <col min="8460" max="8460" width="21.6640625" style="403" customWidth="1"/>
    <col min="8461" max="8461" width="26.6640625" style="403" customWidth="1"/>
    <col min="8462" max="8462" width="21.44140625" style="403" customWidth="1"/>
    <col min="8463" max="8463" width="20.33203125" style="403" customWidth="1"/>
    <col min="8464" max="8464" width="21.6640625" style="403" customWidth="1"/>
    <col min="8465" max="8465" width="0" style="403" hidden="1" customWidth="1"/>
    <col min="8466" max="8466" width="20.33203125" style="403" customWidth="1"/>
    <col min="8467" max="8467" width="0" style="403" hidden="1" customWidth="1"/>
    <col min="8468" max="8468" width="24.44140625" style="403" customWidth="1"/>
    <col min="8469" max="8469" width="25" style="403" customWidth="1"/>
    <col min="8470" max="8470" width="21.33203125" style="403" customWidth="1"/>
    <col min="8471" max="8471" width="28.6640625" style="403" customWidth="1"/>
    <col min="8472" max="8472" width="95.109375" style="403" customWidth="1"/>
    <col min="8473" max="8704" width="11.5546875" style="403"/>
    <col min="8705" max="8705" width="73.33203125" style="403" customWidth="1"/>
    <col min="8706" max="8708" width="0" style="403" hidden="1" customWidth="1"/>
    <col min="8709" max="8709" width="17.6640625" style="403" customWidth="1"/>
    <col min="8710" max="8710" width="19" style="403" customWidth="1"/>
    <col min="8711" max="8711" width="25.44140625" style="403" customWidth="1"/>
    <col min="8712" max="8712" width="0" style="403" hidden="1" customWidth="1"/>
    <col min="8713" max="8713" width="26.33203125" style="403" customWidth="1"/>
    <col min="8714" max="8715" width="0" style="403" hidden="1" customWidth="1"/>
    <col min="8716" max="8716" width="21.6640625" style="403" customWidth="1"/>
    <col min="8717" max="8717" width="26.6640625" style="403" customWidth="1"/>
    <col min="8718" max="8718" width="21.44140625" style="403" customWidth="1"/>
    <col min="8719" max="8719" width="20.33203125" style="403" customWidth="1"/>
    <col min="8720" max="8720" width="21.6640625" style="403" customWidth="1"/>
    <col min="8721" max="8721" width="0" style="403" hidden="1" customWidth="1"/>
    <col min="8722" max="8722" width="20.33203125" style="403" customWidth="1"/>
    <col min="8723" max="8723" width="0" style="403" hidden="1" customWidth="1"/>
    <col min="8724" max="8724" width="24.44140625" style="403" customWidth="1"/>
    <col min="8725" max="8725" width="25" style="403" customWidth="1"/>
    <col min="8726" max="8726" width="21.33203125" style="403" customWidth="1"/>
    <col min="8727" max="8727" width="28.6640625" style="403" customWidth="1"/>
    <col min="8728" max="8728" width="95.109375" style="403" customWidth="1"/>
    <col min="8729" max="8960" width="11.5546875" style="403"/>
    <col min="8961" max="8961" width="73.33203125" style="403" customWidth="1"/>
    <col min="8962" max="8964" width="0" style="403" hidden="1" customWidth="1"/>
    <col min="8965" max="8965" width="17.6640625" style="403" customWidth="1"/>
    <col min="8966" max="8966" width="19" style="403" customWidth="1"/>
    <col min="8967" max="8967" width="25.44140625" style="403" customWidth="1"/>
    <col min="8968" max="8968" width="0" style="403" hidden="1" customWidth="1"/>
    <col min="8969" max="8969" width="26.33203125" style="403" customWidth="1"/>
    <col min="8970" max="8971" width="0" style="403" hidden="1" customWidth="1"/>
    <col min="8972" max="8972" width="21.6640625" style="403" customWidth="1"/>
    <col min="8973" max="8973" width="26.6640625" style="403" customWidth="1"/>
    <col min="8974" max="8974" width="21.44140625" style="403" customWidth="1"/>
    <col min="8975" max="8975" width="20.33203125" style="403" customWidth="1"/>
    <col min="8976" max="8976" width="21.6640625" style="403" customWidth="1"/>
    <col min="8977" max="8977" width="0" style="403" hidden="1" customWidth="1"/>
    <col min="8978" max="8978" width="20.33203125" style="403" customWidth="1"/>
    <col min="8979" max="8979" width="0" style="403" hidden="1" customWidth="1"/>
    <col min="8980" max="8980" width="24.44140625" style="403" customWidth="1"/>
    <col min="8981" max="8981" width="25" style="403" customWidth="1"/>
    <col min="8982" max="8982" width="21.33203125" style="403" customWidth="1"/>
    <col min="8983" max="8983" width="28.6640625" style="403" customWidth="1"/>
    <col min="8984" max="8984" width="95.109375" style="403" customWidth="1"/>
    <col min="8985" max="9216" width="11.5546875" style="403"/>
    <col min="9217" max="9217" width="73.33203125" style="403" customWidth="1"/>
    <col min="9218" max="9220" width="0" style="403" hidden="1" customWidth="1"/>
    <col min="9221" max="9221" width="17.6640625" style="403" customWidth="1"/>
    <col min="9222" max="9222" width="19" style="403" customWidth="1"/>
    <col min="9223" max="9223" width="25.44140625" style="403" customWidth="1"/>
    <col min="9224" max="9224" width="0" style="403" hidden="1" customWidth="1"/>
    <col min="9225" max="9225" width="26.33203125" style="403" customWidth="1"/>
    <col min="9226" max="9227" width="0" style="403" hidden="1" customWidth="1"/>
    <col min="9228" max="9228" width="21.6640625" style="403" customWidth="1"/>
    <col min="9229" max="9229" width="26.6640625" style="403" customWidth="1"/>
    <col min="9230" max="9230" width="21.44140625" style="403" customWidth="1"/>
    <col min="9231" max="9231" width="20.33203125" style="403" customWidth="1"/>
    <col min="9232" max="9232" width="21.6640625" style="403" customWidth="1"/>
    <col min="9233" max="9233" width="0" style="403" hidden="1" customWidth="1"/>
    <col min="9234" max="9234" width="20.33203125" style="403" customWidth="1"/>
    <col min="9235" max="9235" width="0" style="403" hidden="1" customWidth="1"/>
    <col min="9236" max="9236" width="24.44140625" style="403" customWidth="1"/>
    <col min="9237" max="9237" width="25" style="403" customWidth="1"/>
    <col min="9238" max="9238" width="21.33203125" style="403" customWidth="1"/>
    <col min="9239" max="9239" width="28.6640625" style="403" customWidth="1"/>
    <col min="9240" max="9240" width="95.109375" style="403" customWidth="1"/>
    <col min="9241" max="9472" width="11.5546875" style="403"/>
    <col min="9473" max="9473" width="73.33203125" style="403" customWidth="1"/>
    <col min="9474" max="9476" width="0" style="403" hidden="1" customWidth="1"/>
    <col min="9477" max="9477" width="17.6640625" style="403" customWidth="1"/>
    <col min="9478" max="9478" width="19" style="403" customWidth="1"/>
    <col min="9479" max="9479" width="25.44140625" style="403" customWidth="1"/>
    <col min="9480" max="9480" width="0" style="403" hidden="1" customWidth="1"/>
    <col min="9481" max="9481" width="26.33203125" style="403" customWidth="1"/>
    <col min="9482" max="9483" width="0" style="403" hidden="1" customWidth="1"/>
    <col min="9484" max="9484" width="21.6640625" style="403" customWidth="1"/>
    <col min="9485" max="9485" width="26.6640625" style="403" customWidth="1"/>
    <col min="9486" max="9486" width="21.44140625" style="403" customWidth="1"/>
    <col min="9487" max="9487" width="20.33203125" style="403" customWidth="1"/>
    <col min="9488" max="9488" width="21.6640625" style="403" customWidth="1"/>
    <col min="9489" max="9489" width="0" style="403" hidden="1" customWidth="1"/>
    <col min="9490" max="9490" width="20.33203125" style="403" customWidth="1"/>
    <col min="9491" max="9491" width="0" style="403" hidden="1" customWidth="1"/>
    <col min="9492" max="9492" width="24.44140625" style="403" customWidth="1"/>
    <col min="9493" max="9493" width="25" style="403" customWidth="1"/>
    <col min="9494" max="9494" width="21.33203125" style="403" customWidth="1"/>
    <col min="9495" max="9495" width="28.6640625" style="403" customWidth="1"/>
    <col min="9496" max="9496" width="95.109375" style="403" customWidth="1"/>
    <col min="9497" max="9728" width="11.5546875" style="403"/>
    <col min="9729" max="9729" width="73.33203125" style="403" customWidth="1"/>
    <col min="9730" max="9732" width="0" style="403" hidden="1" customWidth="1"/>
    <col min="9733" max="9733" width="17.6640625" style="403" customWidth="1"/>
    <col min="9734" max="9734" width="19" style="403" customWidth="1"/>
    <col min="9735" max="9735" width="25.44140625" style="403" customWidth="1"/>
    <col min="9736" max="9736" width="0" style="403" hidden="1" customWidth="1"/>
    <col min="9737" max="9737" width="26.33203125" style="403" customWidth="1"/>
    <col min="9738" max="9739" width="0" style="403" hidden="1" customWidth="1"/>
    <col min="9740" max="9740" width="21.6640625" style="403" customWidth="1"/>
    <col min="9741" max="9741" width="26.6640625" style="403" customWidth="1"/>
    <col min="9742" max="9742" width="21.44140625" style="403" customWidth="1"/>
    <col min="9743" max="9743" width="20.33203125" style="403" customWidth="1"/>
    <col min="9744" max="9744" width="21.6640625" style="403" customWidth="1"/>
    <col min="9745" max="9745" width="0" style="403" hidden="1" customWidth="1"/>
    <col min="9746" max="9746" width="20.33203125" style="403" customWidth="1"/>
    <col min="9747" max="9747" width="0" style="403" hidden="1" customWidth="1"/>
    <col min="9748" max="9748" width="24.44140625" style="403" customWidth="1"/>
    <col min="9749" max="9749" width="25" style="403" customWidth="1"/>
    <col min="9750" max="9750" width="21.33203125" style="403" customWidth="1"/>
    <col min="9751" max="9751" width="28.6640625" style="403" customWidth="1"/>
    <col min="9752" max="9752" width="95.109375" style="403" customWidth="1"/>
    <col min="9753" max="9984" width="11.5546875" style="403"/>
    <col min="9985" max="9985" width="73.33203125" style="403" customWidth="1"/>
    <col min="9986" max="9988" width="0" style="403" hidden="1" customWidth="1"/>
    <col min="9989" max="9989" width="17.6640625" style="403" customWidth="1"/>
    <col min="9990" max="9990" width="19" style="403" customWidth="1"/>
    <col min="9991" max="9991" width="25.44140625" style="403" customWidth="1"/>
    <col min="9992" max="9992" width="0" style="403" hidden="1" customWidth="1"/>
    <col min="9993" max="9993" width="26.33203125" style="403" customWidth="1"/>
    <col min="9994" max="9995" width="0" style="403" hidden="1" customWidth="1"/>
    <col min="9996" max="9996" width="21.6640625" style="403" customWidth="1"/>
    <col min="9997" max="9997" width="26.6640625" style="403" customWidth="1"/>
    <col min="9998" max="9998" width="21.44140625" style="403" customWidth="1"/>
    <col min="9999" max="9999" width="20.33203125" style="403" customWidth="1"/>
    <col min="10000" max="10000" width="21.6640625" style="403" customWidth="1"/>
    <col min="10001" max="10001" width="0" style="403" hidden="1" customWidth="1"/>
    <col min="10002" max="10002" width="20.33203125" style="403" customWidth="1"/>
    <col min="10003" max="10003" width="0" style="403" hidden="1" customWidth="1"/>
    <col min="10004" max="10004" width="24.44140625" style="403" customWidth="1"/>
    <col min="10005" max="10005" width="25" style="403" customWidth="1"/>
    <col min="10006" max="10006" width="21.33203125" style="403" customWidth="1"/>
    <col min="10007" max="10007" width="28.6640625" style="403" customWidth="1"/>
    <col min="10008" max="10008" width="95.109375" style="403" customWidth="1"/>
    <col min="10009" max="10240" width="11.5546875" style="403"/>
    <col min="10241" max="10241" width="73.33203125" style="403" customWidth="1"/>
    <col min="10242" max="10244" width="0" style="403" hidden="1" customWidth="1"/>
    <col min="10245" max="10245" width="17.6640625" style="403" customWidth="1"/>
    <col min="10246" max="10246" width="19" style="403" customWidth="1"/>
    <col min="10247" max="10247" width="25.44140625" style="403" customWidth="1"/>
    <col min="10248" max="10248" width="0" style="403" hidden="1" customWidth="1"/>
    <col min="10249" max="10249" width="26.33203125" style="403" customWidth="1"/>
    <col min="10250" max="10251" width="0" style="403" hidden="1" customWidth="1"/>
    <col min="10252" max="10252" width="21.6640625" style="403" customWidth="1"/>
    <col min="10253" max="10253" width="26.6640625" style="403" customWidth="1"/>
    <col min="10254" max="10254" width="21.44140625" style="403" customWidth="1"/>
    <col min="10255" max="10255" width="20.33203125" style="403" customWidth="1"/>
    <col min="10256" max="10256" width="21.6640625" style="403" customWidth="1"/>
    <col min="10257" max="10257" width="0" style="403" hidden="1" customWidth="1"/>
    <col min="10258" max="10258" width="20.33203125" style="403" customWidth="1"/>
    <col min="10259" max="10259" width="0" style="403" hidden="1" customWidth="1"/>
    <col min="10260" max="10260" width="24.44140625" style="403" customWidth="1"/>
    <col min="10261" max="10261" width="25" style="403" customWidth="1"/>
    <col min="10262" max="10262" width="21.33203125" style="403" customWidth="1"/>
    <col min="10263" max="10263" width="28.6640625" style="403" customWidth="1"/>
    <col min="10264" max="10264" width="95.109375" style="403" customWidth="1"/>
    <col min="10265" max="10496" width="11.5546875" style="403"/>
    <col min="10497" max="10497" width="73.33203125" style="403" customWidth="1"/>
    <col min="10498" max="10500" width="0" style="403" hidden="1" customWidth="1"/>
    <col min="10501" max="10501" width="17.6640625" style="403" customWidth="1"/>
    <col min="10502" max="10502" width="19" style="403" customWidth="1"/>
    <col min="10503" max="10503" width="25.44140625" style="403" customWidth="1"/>
    <col min="10504" max="10504" width="0" style="403" hidden="1" customWidth="1"/>
    <col min="10505" max="10505" width="26.33203125" style="403" customWidth="1"/>
    <col min="10506" max="10507" width="0" style="403" hidden="1" customWidth="1"/>
    <col min="10508" max="10508" width="21.6640625" style="403" customWidth="1"/>
    <col min="10509" max="10509" width="26.6640625" style="403" customWidth="1"/>
    <col min="10510" max="10510" width="21.44140625" style="403" customWidth="1"/>
    <col min="10511" max="10511" width="20.33203125" style="403" customWidth="1"/>
    <col min="10512" max="10512" width="21.6640625" style="403" customWidth="1"/>
    <col min="10513" max="10513" width="0" style="403" hidden="1" customWidth="1"/>
    <col min="10514" max="10514" width="20.33203125" style="403" customWidth="1"/>
    <col min="10515" max="10515" width="0" style="403" hidden="1" customWidth="1"/>
    <col min="10516" max="10516" width="24.44140625" style="403" customWidth="1"/>
    <col min="10517" max="10517" width="25" style="403" customWidth="1"/>
    <col min="10518" max="10518" width="21.33203125" style="403" customWidth="1"/>
    <col min="10519" max="10519" width="28.6640625" style="403" customWidth="1"/>
    <col min="10520" max="10520" width="95.109375" style="403" customWidth="1"/>
    <col min="10521" max="10752" width="11.5546875" style="403"/>
    <col min="10753" max="10753" width="73.33203125" style="403" customWidth="1"/>
    <col min="10754" max="10756" width="0" style="403" hidden="1" customWidth="1"/>
    <col min="10757" max="10757" width="17.6640625" style="403" customWidth="1"/>
    <col min="10758" max="10758" width="19" style="403" customWidth="1"/>
    <col min="10759" max="10759" width="25.44140625" style="403" customWidth="1"/>
    <col min="10760" max="10760" width="0" style="403" hidden="1" customWidth="1"/>
    <col min="10761" max="10761" width="26.33203125" style="403" customWidth="1"/>
    <col min="10762" max="10763" width="0" style="403" hidden="1" customWidth="1"/>
    <col min="10764" max="10764" width="21.6640625" style="403" customWidth="1"/>
    <col min="10765" max="10765" width="26.6640625" style="403" customWidth="1"/>
    <col min="10766" max="10766" width="21.44140625" style="403" customWidth="1"/>
    <col min="10767" max="10767" width="20.33203125" style="403" customWidth="1"/>
    <col min="10768" max="10768" width="21.6640625" style="403" customWidth="1"/>
    <col min="10769" max="10769" width="0" style="403" hidden="1" customWidth="1"/>
    <col min="10770" max="10770" width="20.33203125" style="403" customWidth="1"/>
    <col min="10771" max="10771" width="0" style="403" hidden="1" customWidth="1"/>
    <col min="10772" max="10772" width="24.44140625" style="403" customWidth="1"/>
    <col min="10773" max="10773" width="25" style="403" customWidth="1"/>
    <col min="10774" max="10774" width="21.33203125" style="403" customWidth="1"/>
    <col min="10775" max="10775" width="28.6640625" style="403" customWidth="1"/>
    <col min="10776" max="10776" width="95.109375" style="403" customWidth="1"/>
    <col min="10777" max="11008" width="11.5546875" style="403"/>
    <col min="11009" max="11009" width="73.33203125" style="403" customWidth="1"/>
    <col min="11010" max="11012" width="0" style="403" hidden="1" customWidth="1"/>
    <col min="11013" max="11013" width="17.6640625" style="403" customWidth="1"/>
    <col min="11014" max="11014" width="19" style="403" customWidth="1"/>
    <col min="11015" max="11015" width="25.44140625" style="403" customWidth="1"/>
    <col min="11016" max="11016" width="0" style="403" hidden="1" customWidth="1"/>
    <col min="11017" max="11017" width="26.33203125" style="403" customWidth="1"/>
    <col min="11018" max="11019" width="0" style="403" hidden="1" customWidth="1"/>
    <col min="11020" max="11020" width="21.6640625" style="403" customWidth="1"/>
    <col min="11021" max="11021" width="26.6640625" style="403" customWidth="1"/>
    <col min="11022" max="11022" width="21.44140625" style="403" customWidth="1"/>
    <col min="11023" max="11023" width="20.33203125" style="403" customWidth="1"/>
    <col min="11024" max="11024" width="21.6640625" style="403" customWidth="1"/>
    <col min="11025" max="11025" width="0" style="403" hidden="1" customWidth="1"/>
    <col min="11026" max="11026" width="20.33203125" style="403" customWidth="1"/>
    <col min="11027" max="11027" width="0" style="403" hidden="1" customWidth="1"/>
    <col min="11028" max="11028" width="24.44140625" style="403" customWidth="1"/>
    <col min="11029" max="11029" width="25" style="403" customWidth="1"/>
    <col min="11030" max="11030" width="21.33203125" style="403" customWidth="1"/>
    <col min="11031" max="11031" width="28.6640625" style="403" customWidth="1"/>
    <col min="11032" max="11032" width="95.109375" style="403" customWidth="1"/>
    <col min="11033" max="11264" width="11.5546875" style="403"/>
    <col min="11265" max="11265" width="73.33203125" style="403" customWidth="1"/>
    <col min="11266" max="11268" width="0" style="403" hidden="1" customWidth="1"/>
    <col min="11269" max="11269" width="17.6640625" style="403" customWidth="1"/>
    <col min="11270" max="11270" width="19" style="403" customWidth="1"/>
    <col min="11271" max="11271" width="25.44140625" style="403" customWidth="1"/>
    <col min="11272" max="11272" width="0" style="403" hidden="1" customWidth="1"/>
    <col min="11273" max="11273" width="26.33203125" style="403" customWidth="1"/>
    <col min="11274" max="11275" width="0" style="403" hidden="1" customWidth="1"/>
    <col min="11276" max="11276" width="21.6640625" style="403" customWidth="1"/>
    <col min="11277" max="11277" width="26.6640625" style="403" customWidth="1"/>
    <col min="11278" max="11278" width="21.44140625" style="403" customWidth="1"/>
    <col min="11279" max="11279" width="20.33203125" style="403" customWidth="1"/>
    <col min="11280" max="11280" width="21.6640625" style="403" customWidth="1"/>
    <col min="11281" max="11281" width="0" style="403" hidden="1" customWidth="1"/>
    <col min="11282" max="11282" width="20.33203125" style="403" customWidth="1"/>
    <col min="11283" max="11283" width="0" style="403" hidden="1" customWidth="1"/>
    <col min="11284" max="11284" width="24.44140625" style="403" customWidth="1"/>
    <col min="11285" max="11285" width="25" style="403" customWidth="1"/>
    <col min="11286" max="11286" width="21.33203125" style="403" customWidth="1"/>
    <col min="11287" max="11287" width="28.6640625" style="403" customWidth="1"/>
    <col min="11288" max="11288" width="95.109375" style="403" customWidth="1"/>
    <col min="11289" max="11520" width="11.5546875" style="403"/>
    <col min="11521" max="11521" width="73.33203125" style="403" customWidth="1"/>
    <col min="11522" max="11524" width="0" style="403" hidden="1" customWidth="1"/>
    <col min="11525" max="11525" width="17.6640625" style="403" customWidth="1"/>
    <col min="11526" max="11526" width="19" style="403" customWidth="1"/>
    <col min="11527" max="11527" width="25.44140625" style="403" customWidth="1"/>
    <col min="11528" max="11528" width="0" style="403" hidden="1" customWidth="1"/>
    <col min="11529" max="11529" width="26.33203125" style="403" customWidth="1"/>
    <col min="11530" max="11531" width="0" style="403" hidden="1" customWidth="1"/>
    <col min="11532" max="11532" width="21.6640625" style="403" customWidth="1"/>
    <col min="11533" max="11533" width="26.6640625" style="403" customWidth="1"/>
    <col min="11534" max="11534" width="21.44140625" style="403" customWidth="1"/>
    <col min="11535" max="11535" width="20.33203125" style="403" customWidth="1"/>
    <col min="11536" max="11536" width="21.6640625" style="403" customWidth="1"/>
    <col min="11537" max="11537" width="0" style="403" hidden="1" customWidth="1"/>
    <col min="11538" max="11538" width="20.33203125" style="403" customWidth="1"/>
    <col min="11539" max="11539" width="0" style="403" hidden="1" customWidth="1"/>
    <col min="11540" max="11540" width="24.44140625" style="403" customWidth="1"/>
    <col min="11541" max="11541" width="25" style="403" customWidth="1"/>
    <col min="11542" max="11542" width="21.33203125" style="403" customWidth="1"/>
    <col min="11543" max="11543" width="28.6640625" style="403" customWidth="1"/>
    <col min="11544" max="11544" width="95.109375" style="403" customWidth="1"/>
    <col min="11545" max="11776" width="11.5546875" style="403"/>
    <col min="11777" max="11777" width="73.33203125" style="403" customWidth="1"/>
    <col min="11778" max="11780" width="0" style="403" hidden="1" customWidth="1"/>
    <col min="11781" max="11781" width="17.6640625" style="403" customWidth="1"/>
    <col min="11782" max="11782" width="19" style="403" customWidth="1"/>
    <col min="11783" max="11783" width="25.44140625" style="403" customWidth="1"/>
    <col min="11784" max="11784" width="0" style="403" hidden="1" customWidth="1"/>
    <col min="11785" max="11785" width="26.33203125" style="403" customWidth="1"/>
    <col min="11786" max="11787" width="0" style="403" hidden="1" customWidth="1"/>
    <col min="11788" max="11788" width="21.6640625" style="403" customWidth="1"/>
    <col min="11789" max="11789" width="26.6640625" style="403" customWidth="1"/>
    <col min="11790" max="11790" width="21.44140625" style="403" customWidth="1"/>
    <col min="11791" max="11791" width="20.33203125" style="403" customWidth="1"/>
    <col min="11792" max="11792" width="21.6640625" style="403" customWidth="1"/>
    <col min="11793" max="11793" width="0" style="403" hidden="1" customWidth="1"/>
    <col min="11794" max="11794" width="20.33203125" style="403" customWidth="1"/>
    <col min="11795" max="11795" width="0" style="403" hidden="1" customWidth="1"/>
    <col min="11796" max="11796" width="24.44140625" style="403" customWidth="1"/>
    <col min="11797" max="11797" width="25" style="403" customWidth="1"/>
    <col min="11798" max="11798" width="21.33203125" style="403" customWidth="1"/>
    <col min="11799" max="11799" width="28.6640625" style="403" customWidth="1"/>
    <col min="11800" max="11800" width="95.109375" style="403" customWidth="1"/>
    <col min="11801" max="12032" width="11.5546875" style="403"/>
    <col min="12033" max="12033" width="73.33203125" style="403" customWidth="1"/>
    <col min="12034" max="12036" width="0" style="403" hidden="1" customWidth="1"/>
    <col min="12037" max="12037" width="17.6640625" style="403" customWidth="1"/>
    <col min="12038" max="12038" width="19" style="403" customWidth="1"/>
    <col min="12039" max="12039" width="25.44140625" style="403" customWidth="1"/>
    <col min="12040" max="12040" width="0" style="403" hidden="1" customWidth="1"/>
    <col min="12041" max="12041" width="26.33203125" style="403" customWidth="1"/>
    <col min="12042" max="12043" width="0" style="403" hidden="1" customWidth="1"/>
    <col min="12044" max="12044" width="21.6640625" style="403" customWidth="1"/>
    <col min="12045" max="12045" width="26.6640625" style="403" customWidth="1"/>
    <col min="12046" max="12046" width="21.44140625" style="403" customWidth="1"/>
    <col min="12047" max="12047" width="20.33203125" style="403" customWidth="1"/>
    <col min="12048" max="12048" width="21.6640625" style="403" customWidth="1"/>
    <col min="12049" max="12049" width="0" style="403" hidden="1" customWidth="1"/>
    <col min="12050" max="12050" width="20.33203125" style="403" customWidth="1"/>
    <col min="12051" max="12051" width="0" style="403" hidden="1" customWidth="1"/>
    <col min="12052" max="12052" width="24.44140625" style="403" customWidth="1"/>
    <col min="12053" max="12053" width="25" style="403" customWidth="1"/>
    <col min="12054" max="12054" width="21.33203125" style="403" customWidth="1"/>
    <col min="12055" max="12055" width="28.6640625" style="403" customWidth="1"/>
    <col min="12056" max="12056" width="95.109375" style="403" customWidth="1"/>
    <col min="12057" max="12288" width="11.5546875" style="403"/>
    <col min="12289" max="12289" width="73.33203125" style="403" customWidth="1"/>
    <col min="12290" max="12292" width="0" style="403" hidden="1" customWidth="1"/>
    <col min="12293" max="12293" width="17.6640625" style="403" customWidth="1"/>
    <col min="12294" max="12294" width="19" style="403" customWidth="1"/>
    <col min="12295" max="12295" width="25.44140625" style="403" customWidth="1"/>
    <col min="12296" max="12296" width="0" style="403" hidden="1" customWidth="1"/>
    <col min="12297" max="12297" width="26.33203125" style="403" customWidth="1"/>
    <col min="12298" max="12299" width="0" style="403" hidden="1" customWidth="1"/>
    <col min="12300" max="12300" width="21.6640625" style="403" customWidth="1"/>
    <col min="12301" max="12301" width="26.6640625" style="403" customWidth="1"/>
    <col min="12302" max="12302" width="21.44140625" style="403" customWidth="1"/>
    <col min="12303" max="12303" width="20.33203125" style="403" customWidth="1"/>
    <col min="12304" max="12304" width="21.6640625" style="403" customWidth="1"/>
    <col min="12305" max="12305" width="0" style="403" hidden="1" customWidth="1"/>
    <col min="12306" max="12306" width="20.33203125" style="403" customWidth="1"/>
    <col min="12307" max="12307" width="0" style="403" hidden="1" customWidth="1"/>
    <col min="12308" max="12308" width="24.44140625" style="403" customWidth="1"/>
    <col min="12309" max="12309" width="25" style="403" customWidth="1"/>
    <col min="12310" max="12310" width="21.33203125" style="403" customWidth="1"/>
    <col min="12311" max="12311" width="28.6640625" style="403" customWidth="1"/>
    <col min="12312" max="12312" width="95.109375" style="403" customWidth="1"/>
    <col min="12313" max="12544" width="11.5546875" style="403"/>
    <col min="12545" max="12545" width="73.33203125" style="403" customWidth="1"/>
    <col min="12546" max="12548" width="0" style="403" hidden="1" customWidth="1"/>
    <col min="12549" max="12549" width="17.6640625" style="403" customWidth="1"/>
    <col min="12550" max="12550" width="19" style="403" customWidth="1"/>
    <col min="12551" max="12551" width="25.44140625" style="403" customWidth="1"/>
    <col min="12552" max="12552" width="0" style="403" hidden="1" customWidth="1"/>
    <col min="12553" max="12553" width="26.33203125" style="403" customWidth="1"/>
    <col min="12554" max="12555" width="0" style="403" hidden="1" customWidth="1"/>
    <col min="12556" max="12556" width="21.6640625" style="403" customWidth="1"/>
    <col min="12557" max="12557" width="26.6640625" style="403" customWidth="1"/>
    <col min="12558" max="12558" width="21.44140625" style="403" customWidth="1"/>
    <col min="12559" max="12559" width="20.33203125" style="403" customWidth="1"/>
    <col min="12560" max="12560" width="21.6640625" style="403" customWidth="1"/>
    <col min="12561" max="12561" width="0" style="403" hidden="1" customWidth="1"/>
    <col min="12562" max="12562" width="20.33203125" style="403" customWidth="1"/>
    <col min="12563" max="12563" width="0" style="403" hidden="1" customWidth="1"/>
    <col min="12564" max="12564" width="24.44140625" style="403" customWidth="1"/>
    <col min="12565" max="12565" width="25" style="403" customWidth="1"/>
    <col min="12566" max="12566" width="21.33203125" style="403" customWidth="1"/>
    <col min="12567" max="12567" width="28.6640625" style="403" customWidth="1"/>
    <col min="12568" max="12568" width="95.109375" style="403" customWidth="1"/>
    <col min="12569" max="12800" width="11.5546875" style="403"/>
    <col min="12801" max="12801" width="73.33203125" style="403" customWidth="1"/>
    <col min="12802" max="12804" width="0" style="403" hidden="1" customWidth="1"/>
    <col min="12805" max="12805" width="17.6640625" style="403" customWidth="1"/>
    <col min="12806" max="12806" width="19" style="403" customWidth="1"/>
    <col min="12807" max="12807" width="25.44140625" style="403" customWidth="1"/>
    <col min="12808" max="12808" width="0" style="403" hidden="1" customWidth="1"/>
    <col min="12809" max="12809" width="26.33203125" style="403" customWidth="1"/>
    <col min="12810" max="12811" width="0" style="403" hidden="1" customWidth="1"/>
    <col min="12812" max="12812" width="21.6640625" style="403" customWidth="1"/>
    <col min="12813" max="12813" width="26.6640625" style="403" customWidth="1"/>
    <col min="12814" max="12814" width="21.44140625" style="403" customWidth="1"/>
    <col min="12815" max="12815" width="20.33203125" style="403" customWidth="1"/>
    <col min="12816" max="12816" width="21.6640625" style="403" customWidth="1"/>
    <col min="12817" max="12817" width="0" style="403" hidden="1" customWidth="1"/>
    <col min="12818" max="12818" width="20.33203125" style="403" customWidth="1"/>
    <col min="12819" max="12819" width="0" style="403" hidden="1" customWidth="1"/>
    <col min="12820" max="12820" width="24.44140625" style="403" customWidth="1"/>
    <col min="12821" max="12821" width="25" style="403" customWidth="1"/>
    <col min="12822" max="12822" width="21.33203125" style="403" customWidth="1"/>
    <col min="12823" max="12823" width="28.6640625" style="403" customWidth="1"/>
    <col min="12824" max="12824" width="95.109375" style="403" customWidth="1"/>
    <col min="12825" max="13056" width="11.5546875" style="403"/>
    <col min="13057" max="13057" width="73.33203125" style="403" customWidth="1"/>
    <col min="13058" max="13060" width="0" style="403" hidden="1" customWidth="1"/>
    <col min="13061" max="13061" width="17.6640625" style="403" customWidth="1"/>
    <col min="13062" max="13062" width="19" style="403" customWidth="1"/>
    <col min="13063" max="13063" width="25.44140625" style="403" customWidth="1"/>
    <col min="13064" max="13064" width="0" style="403" hidden="1" customWidth="1"/>
    <col min="13065" max="13065" width="26.33203125" style="403" customWidth="1"/>
    <col min="13066" max="13067" width="0" style="403" hidden="1" customWidth="1"/>
    <col min="13068" max="13068" width="21.6640625" style="403" customWidth="1"/>
    <col min="13069" max="13069" width="26.6640625" style="403" customWidth="1"/>
    <col min="13070" max="13070" width="21.44140625" style="403" customWidth="1"/>
    <col min="13071" max="13071" width="20.33203125" style="403" customWidth="1"/>
    <col min="13072" max="13072" width="21.6640625" style="403" customWidth="1"/>
    <col min="13073" max="13073" width="0" style="403" hidden="1" customWidth="1"/>
    <col min="13074" max="13074" width="20.33203125" style="403" customWidth="1"/>
    <col min="13075" max="13075" width="0" style="403" hidden="1" customWidth="1"/>
    <col min="13076" max="13076" width="24.44140625" style="403" customWidth="1"/>
    <col min="13077" max="13077" width="25" style="403" customWidth="1"/>
    <col min="13078" max="13078" width="21.33203125" style="403" customWidth="1"/>
    <col min="13079" max="13079" width="28.6640625" style="403" customWidth="1"/>
    <col min="13080" max="13080" width="95.109375" style="403" customWidth="1"/>
    <col min="13081" max="13312" width="11.5546875" style="403"/>
    <col min="13313" max="13313" width="73.33203125" style="403" customWidth="1"/>
    <col min="13314" max="13316" width="0" style="403" hidden="1" customWidth="1"/>
    <col min="13317" max="13317" width="17.6640625" style="403" customWidth="1"/>
    <col min="13318" max="13318" width="19" style="403" customWidth="1"/>
    <col min="13319" max="13319" width="25.44140625" style="403" customWidth="1"/>
    <col min="13320" max="13320" width="0" style="403" hidden="1" customWidth="1"/>
    <col min="13321" max="13321" width="26.33203125" style="403" customWidth="1"/>
    <col min="13322" max="13323" width="0" style="403" hidden="1" customWidth="1"/>
    <col min="13324" max="13324" width="21.6640625" style="403" customWidth="1"/>
    <col min="13325" max="13325" width="26.6640625" style="403" customWidth="1"/>
    <col min="13326" max="13326" width="21.44140625" style="403" customWidth="1"/>
    <col min="13327" max="13327" width="20.33203125" style="403" customWidth="1"/>
    <col min="13328" max="13328" width="21.6640625" style="403" customWidth="1"/>
    <col min="13329" max="13329" width="0" style="403" hidden="1" customWidth="1"/>
    <col min="13330" max="13330" width="20.33203125" style="403" customWidth="1"/>
    <col min="13331" max="13331" width="0" style="403" hidden="1" customWidth="1"/>
    <col min="13332" max="13332" width="24.44140625" style="403" customWidth="1"/>
    <col min="13333" max="13333" width="25" style="403" customWidth="1"/>
    <col min="13334" max="13334" width="21.33203125" style="403" customWidth="1"/>
    <col min="13335" max="13335" width="28.6640625" style="403" customWidth="1"/>
    <col min="13336" max="13336" width="95.109375" style="403" customWidth="1"/>
    <col min="13337" max="13568" width="11.5546875" style="403"/>
    <col min="13569" max="13569" width="73.33203125" style="403" customWidth="1"/>
    <col min="13570" max="13572" width="0" style="403" hidden="1" customWidth="1"/>
    <col min="13573" max="13573" width="17.6640625" style="403" customWidth="1"/>
    <col min="13574" max="13574" width="19" style="403" customWidth="1"/>
    <col min="13575" max="13575" width="25.44140625" style="403" customWidth="1"/>
    <col min="13576" max="13576" width="0" style="403" hidden="1" customWidth="1"/>
    <col min="13577" max="13577" width="26.33203125" style="403" customWidth="1"/>
    <col min="13578" max="13579" width="0" style="403" hidden="1" customWidth="1"/>
    <col min="13580" max="13580" width="21.6640625" style="403" customWidth="1"/>
    <col min="13581" max="13581" width="26.6640625" style="403" customWidth="1"/>
    <col min="13582" max="13582" width="21.44140625" style="403" customWidth="1"/>
    <col min="13583" max="13583" width="20.33203125" style="403" customWidth="1"/>
    <col min="13584" max="13584" width="21.6640625" style="403" customWidth="1"/>
    <col min="13585" max="13585" width="0" style="403" hidden="1" customWidth="1"/>
    <col min="13586" max="13586" width="20.33203125" style="403" customWidth="1"/>
    <col min="13587" max="13587" width="0" style="403" hidden="1" customWidth="1"/>
    <col min="13588" max="13588" width="24.44140625" style="403" customWidth="1"/>
    <col min="13589" max="13589" width="25" style="403" customWidth="1"/>
    <col min="13590" max="13590" width="21.33203125" style="403" customWidth="1"/>
    <col min="13591" max="13591" width="28.6640625" style="403" customWidth="1"/>
    <col min="13592" max="13592" width="95.109375" style="403" customWidth="1"/>
    <col min="13593" max="13824" width="11.5546875" style="403"/>
    <col min="13825" max="13825" width="73.33203125" style="403" customWidth="1"/>
    <col min="13826" max="13828" width="0" style="403" hidden="1" customWidth="1"/>
    <col min="13829" max="13829" width="17.6640625" style="403" customWidth="1"/>
    <col min="13830" max="13830" width="19" style="403" customWidth="1"/>
    <col min="13831" max="13831" width="25.44140625" style="403" customWidth="1"/>
    <col min="13832" max="13832" width="0" style="403" hidden="1" customWidth="1"/>
    <col min="13833" max="13833" width="26.33203125" style="403" customWidth="1"/>
    <col min="13834" max="13835" width="0" style="403" hidden="1" customWidth="1"/>
    <col min="13836" max="13836" width="21.6640625" style="403" customWidth="1"/>
    <col min="13837" max="13837" width="26.6640625" style="403" customWidth="1"/>
    <col min="13838" max="13838" width="21.44140625" style="403" customWidth="1"/>
    <col min="13839" max="13839" width="20.33203125" style="403" customWidth="1"/>
    <col min="13840" max="13840" width="21.6640625" style="403" customWidth="1"/>
    <col min="13841" max="13841" width="0" style="403" hidden="1" customWidth="1"/>
    <col min="13842" max="13842" width="20.33203125" style="403" customWidth="1"/>
    <col min="13843" max="13843" width="0" style="403" hidden="1" customWidth="1"/>
    <col min="13844" max="13844" width="24.44140625" style="403" customWidth="1"/>
    <col min="13845" max="13845" width="25" style="403" customWidth="1"/>
    <col min="13846" max="13846" width="21.33203125" style="403" customWidth="1"/>
    <col min="13847" max="13847" width="28.6640625" style="403" customWidth="1"/>
    <col min="13848" max="13848" width="95.109375" style="403" customWidth="1"/>
    <col min="13849" max="14080" width="11.5546875" style="403"/>
    <col min="14081" max="14081" width="73.33203125" style="403" customWidth="1"/>
    <col min="14082" max="14084" width="0" style="403" hidden="1" customWidth="1"/>
    <col min="14085" max="14085" width="17.6640625" style="403" customWidth="1"/>
    <col min="14086" max="14086" width="19" style="403" customWidth="1"/>
    <col min="14087" max="14087" width="25.44140625" style="403" customWidth="1"/>
    <col min="14088" max="14088" width="0" style="403" hidden="1" customWidth="1"/>
    <col min="14089" max="14089" width="26.33203125" style="403" customWidth="1"/>
    <col min="14090" max="14091" width="0" style="403" hidden="1" customWidth="1"/>
    <col min="14092" max="14092" width="21.6640625" style="403" customWidth="1"/>
    <col min="14093" max="14093" width="26.6640625" style="403" customWidth="1"/>
    <col min="14094" max="14094" width="21.44140625" style="403" customWidth="1"/>
    <col min="14095" max="14095" width="20.33203125" style="403" customWidth="1"/>
    <col min="14096" max="14096" width="21.6640625" style="403" customWidth="1"/>
    <col min="14097" max="14097" width="0" style="403" hidden="1" customWidth="1"/>
    <col min="14098" max="14098" width="20.33203125" style="403" customWidth="1"/>
    <col min="14099" max="14099" width="0" style="403" hidden="1" customWidth="1"/>
    <col min="14100" max="14100" width="24.44140625" style="403" customWidth="1"/>
    <col min="14101" max="14101" width="25" style="403" customWidth="1"/>
    <col min="14102" max="14102" width="21.33203125" style="403" customWidth="1"/>
    <col min="14103" max="14103" width="28.6640625" style="403" customWidth="1"/>
    <col min="14104" max="14104" width="95.109375" style="403" customWidth="1"/>
    <col min="14105" max="14336" width="11.5546875" style="403"/>
    <col min="14337" max="14337" width="73.33203125" style="403" customWidth="1"/>
    <col min="14338" max="14340" width="0" style="403" hidden="1" customWidth="1"/>
    <col min="14341" max="14341" width="17.6640625" style="403" customWidth="1"/>
    <col min="14342" max="14342" width="19" style="403" customWidth="1"/>
    <col min="14343" max="14343" width="25.44140625" style="403" customWidth="1"/>
    <col min="14344" max="14344" width="0" style="403" hidden="1" customWidth="1"/>
    <col min="14345" max="14345" width="26.33203125" style="403" customWidth="1"/>
    <col min="14346" max="14347" width="0" style="403" hidden="1" customWidth="1"/>
    <col min="14348" max="14348" width="21.6640625" style="403" customWidth="1"/>
    <col min="14349" max="14349" width="26.6640625" style="403" customWidth="1"/>
    <col min="14350" max="14350" width="21.44140625" style="403" customWidth="1"/>
    <col min="14351" max="14351" width="20.33203125" style="403" customWidth="1"/>
    <col min="14352" max="14352" width="21.6640625" style="403" customWidth="1"/>
    <col min="14353" max="14353" width="0" style="403" hidden="1" customWidth="1"/>
    <col min="14354" max="14354" width="20.33203125" style="403" customWidth="1"/>
    <col min="14355" max="14355" width="0" style="403" hidden="1" customWidth="1"/>
    <col min="14356" max="14356" width="24.44140625" style="403" customWidth="1"/>
    <col min="14357" max="14357" width="25" style="403" customWidth="1"/>
    <col min="14358" max="14358" width="21.33203125" style="403" customWidth="1"/>
    <col min="14359" max="14359" width="28.6640625" style="403" customWidth="1"/>
    <col min="14360" max="14360" width="95.109375" style="403" customWidth="1"/>
    <col min="14361" max="14592" width="11.5546875" style="403"/>
    <col min="14593" max="14593" width="73.33203125" style="403" customWidth="1"/>
    <col min="14594" max="14596" width="0" style="403" hidden="1" customWidth="1"/>
    <col min="14597" max="14597" width="17.6640625" style="403" customWidth="1"/>
    <col min="14598" max="14598" width="19" style="403" customWidth="1"/>
    <col min="14599" max="14599" width="25.44140625" style="403" customWidth="1"/>
    <col min="14600" max="14600" width="0" style="403" hidden="1" customWidth="1"/>
    <col min="14601" max="14601" width="26.33203125" style="403" customWidth="1"/>
    <col min="14602" max="14603" width="0" style="403" hidden="1" customWidth="1"/>
    <col min="14604" max="14604" width="21.6640625" style="403" customWidth="1"/>
    <col min="14605" max="14605" width="26.6640625" style="403" customWidth="1"/>
    <col min="14606" max="14606" width="21.44140625" style="403" customWidth="1"/>
    <col min="14607" max="14607" width="20.33203125" style="403" customWidth="1"/>
    <col min="14608" max="14608" width="21.6640625" style="403" customWidth="1"/>
    <col min="14609" max="14609" width="0" style="403" hidden="1" customWidth="1"/>
    <col min="14610" max="14610" width="20.33203125" style="403" customWidth="1"/>
    <col min="14611" max="14611" width="0" style="403" hidden="1" customWidth="1"/>
    <col min="14612" max="14612" width="24.44140625" style="403" customWidth="1"/>
    <col min="14613" max="14613" width="25" style="403" customWidth="1"/>
    <col min="14614" max="14614" width="21.33203125" style="403" customWidth="1"/>
    <col min="14615" max="14615" width="28.6640625" style="403" customWidth="1"/>
    <col min="14616" max="14616" width="95.109375" style="403" customWidth="1"/>
    <col min="14617" max="14848" width="11.5546875" style="403"/>
    <col min="14849" max="14849" width="73.33203125" style="403" customWidth="1"/>
    <col min="14850" max="14852" width="0" style="403" hidden="1" customWidth="1"/>
    <col min="14853" max="14853" width="17.6640625" style="403" customWidth="1"/>
    <col min="14854" max="14854" width="19" style="403" customWidth="1"/>
    <col min="14855" max="14855" width="25.44140625" style="403" customWidth="1"/>
    <col min="14856" max="14856" width="0" style="403" hidden="1" customWidth="1"/>
    <col min="14857" max="14857" width="26.33203125" style="403" customWidth="1"/>
    <col min="14858" max="14859" width="0" style="403" hidden="1" customWidth="1"/>
    <col min="14860" max="14860" width="21.6640625" style="403" customWidth="1"/>
    <col min="14861" max="14861" width="26.6640625" style="403" customWidth="1"/>
    <col min="14862" max="14862" width="21.44140625" style="403" customWidth="1"/>
    <col min="14863" max="14863" width="20.33203125" style="403" customWidth="1"/>
    <col min="14864" max="14864" width="21.6640625" style="403" customWidth="1"/>
    <col min="14865" max="14865" width="0" style="403" hidden="1" customWidth="1"/>
    <col min="14866" max="14866" width="20.33203125" style="403" customWidth="1"/>
    <col min="14867" max="14867" width="0" style="403" hidden="1" customWidth="1"/>
    <col min="14868" max="14868" width="24.44140625" style="403" customWidth="1"/>
    <col min="14869" max="14869" width="25" style="403" customWidth="1"/>
    <col min="14870" max="14870" width="21.33203125" style="403" customWidth="1"/>
    <col min="14871" max="14871" width="28.6640625" style="403" customWidth="1"/>
    <col min="14872" max="14872" width="95.109375" style="403" customWidth="1"/>
    <col min="14873" max="15104" width="11.5546875" style="403"/>
    <col min="15105" max="15105" width="73.33203125" style="403" customWidth="1"/>
    <col min="15106" max="15108" width="0" style="403" hidden="1" customWidth="1"/>
    <col min="15109" max="15109" width="17.6640625" style="403" customWidth="1"/>
    <col min="15110" max="15110" width="19" style="403" customWidth="1"/>
    <col min="15111" max="15111" width="25.44140625" style="403" customWidth="1"/>
    <col min="15112" max="15112" width="0" style="403" hidden="1" customWidth="1"/>
    <col min="15113" max="15113" width="26.33203125" style="403" customWidth="1"/>
    <col min="15114" max="15115" width="0" style="403" hidden="1" customWidth="1"/>
    <col min="15116" max="15116" width="21.6640625" style="403" customWidth="1"/>
    <col min="15117" max="15117" width="26.6640625" style="403" customWidth="1"/>
    <col min="15118" max="15118" width="21.44140625" style="403" customWidth="1"/>
    <col min="15119" max="15119" width="20.33203125" style="403" customWidth="1"/>
    <col min="15120" max="15120" width="21.6640625" style="403" customWidth="1"/>
    <col min="15121" max="15121" width="0" style="403" hidden="1" customWidth="1"/>
    <col min="15122" max="15122" width="20.33203125" style="403" customWidth="1"/>
    <col min="15123" max="15123" width="0" style="403" hidden="1" customWidth="1"/>
    <col min="15124" max="15124" width="24.44140625" style="403" customWidth="1"/>
    <col min="15125" max="15125" width="25" style="403" customWidth="1"/>
    <col min="15126" max="15126" width="21.33203125" style="403" customWidth="1"/>
    <col min="15127" max="15127" width="28.6640625" style="403" customWidth="1"/>
    <col min="15128" max="15128" width="95.109375" style="403" customWidth="1"/>
    <col min="15129" max="15360" width="11.5546875" style="403"/>
    <col min="15361" max="15361" width="73.33203125" style="403" customWidth="1"/>
    <col min="15362" max="15364" width="0" style="403" hidden="1" customWidth="1"/>
    <col min="15365" max="15365" width="17.6640625" style="403" customWidth="1"/>
    <col min="15366" max="15366" width="19" style="403" customWidth="1"/>
    <col min="15367" max="15367" width="25.44140625" style="403" customWidth="1"/>
    <col min="15368" max="15368" width="0" style="403" hidden="1" customWidth="1"/>
    <col min="15369" max="15369" width="26.33203125" style="403" customWidth="1"/>
    <col min="15370" max="15371" width="0" style="403" hidden="1" customWidth="1"/>
    <col min="15372" max="15372" width="21.6640625" style="403" customWidth="1"/>
    <col min="15373" max="15373" width="26.6640625" style="403" customWidth="1"/>
    <col min="15374" max="15374" width="21.44140625" style="403" customWidth="1"/>
    <col min="15375" max="15375" width="20.33203125" style="403" customWidth="1"/>
    <col min="15376" max="15376" width="21.6640625" style="403" customWidth="1"/>
    <col min="15377" max="15377" width="0" style="403" hidden="1" customWidth="1"/>
    <col min="15378" max="15378" width="20.33203125" style="403" customWidth="1"/>
    <col min="15379" max="15379" width="0" style="403" hidden="1" customWidth="1"/>
    <col min="15380" max="15380" width="24.44140625" style="403" customWidth="1"/>
    <col min="15381" max="15381" width="25" style="403" customWidth="1"/>
    <col min="15382" max="15382" width="21.33203125" style="403" customWidth="1"/>
    <col min="15383" max="15383" width="28.6640625" style="403" customWidth="1"/>
    <col min="15384" max="15384" width="95.109375" style="403" customWidth="1"/>
    <col min="15385" max="15616" width="11.5546875" style="403"/>
    <col min="15617" max="15617" width="73.33203125" style="403" customWidth="1"/>
    <col min="15618" max="15620" width="0" style="403" hidden="1" customWidth="1"/>
    <col min="15621" max="15621" width="17.6640625" style="403" customWidth="1"/>
    <col min="15622" max="15622" width="19" style="403" customWidth="1"/>
    <col min="15623" max="15623" width="25.44140625" style="403" customWidth="1"/>
    <col min="15624" max="15624" width="0" style="403" hidden="1" customWidth="1"/>
    <col min="15625" max="15625" width="26.33203125" style="403" customWidth="1"/>
    <col min="15626" max="15627" width="0" style="403" hidden="1" customWidth="1"/>
    <col min="15628" max="15628" width="21.6640625" style="403" customWidth="1"/>
    <col min="15629" max="15629" width="26.6640625" style="403" customWidth="1"/>
    <col min="15630" max="15630" width="21.44140625" style="403" customWidth="1"/>
    <col min="15631" max="15631" width="20.33203125" style="403" customWidth="1"/>
    <col min="15632" max="15632" width="21.6640625" style="403" customWidth="1"/>
    <col min="15633" max="15633" width="0" style="403" hidden="1" customWidth="1"/>
    <col min="15634" max="15634" width="20.33203125" style="403" customWidth="1"/>
    <col min="15635" max="15635" width="0" style="403" hidden="1" customWidth="1"/>
    <col min="15636" max="15636" width="24.44140625" style="403" customWidth="1"/>
    <col min="15637" max="15637" width="25" style="403" customWidth="1"/>
    <col min="15638" max="15638" width="21.33203125" style="403" customWidth="1"/>
    <col min="15639" max="15639" width="28.6640625" style="403" customWidth="1"/>
    <col min="15640" max="15640" width="95.109375" style="403" customWidth="1"/>
    <col min="15641" max="15872" width="11.5546875" style="403"/>
    <col min="15873" max="15873" width="73.33203125" style="403" customWidth="1"/>
    <col min="15874" max="15876" width="0" style="403" hidden="1" customWidth="1"/>
    <col min="15877" max="15877" width="17.6640625" style="403" customWidth="1"/>
    <col min="15878" max="15878" width="19" style="403" customWidth="1"/>
    <col min="15879" max="15879" width="25.44140625" style="403" customWidth="1"/>
    <col min="15880" max="15880" width="0" style="403" hidden="1" customWidth="1"/>
    <col min="15881" max="15881" width="26.33203125" style="403" customWidth="1"/>
    <col min="15882" max="15883" width="0" style="403" hidden="1" customWidth="1"/>
    <col min="15884" max="15884" width="21.6640625" style="403" customWidth="1"/>
    <col min="15885" max="15885" width="26.6640625" style="403" customWidth="1"/>
    <col min="15886" max="15886" width="21.44140625" style="403" customWidth="1"/>
    <col min="15887" max="15887" width="20.33203125" style="403" customWidth="1"/>
    <col min="15888" max="15888" width="21.6640625" style="403" customWidth="1"/>
    <col min="15889" max="15889" width="0" style="403" hidden="1" customWidth="1"/>
    <col min="15890" max="15890" width="20.33203125" style="403" customWidth="1"/>
    <col min="15891" max="15891" width="0" style="403" hidden="1" customWidth="1"/>
    <col min="15892" max="15892" width="24.44140625" style="403" customWidth="1"/>
    <col min="15893" max="15893" width="25" style="403" customWidth="1"/>
    <col min="15894" max="15894" width="21.33203125" style="403" customWidth="1"/>
    <col min="15895" max="15895" width="28.6640625" style="403" customWidth="1"/>
    <col min="15896" max="15896" width="95.109375" style="403" customWidth="1"/>
    <col min="15897" max="16128" width="11.5546875" style="403"/>
    <col min="16129" max="16129" width="73.33203125" style="403" customWidth="1"/>
    <col min="16130" max="16132" width="0" style="403" hidden="1" customWidth="1"/>
    <col min="16133" max="16133" width="17.6640625" style="403" customWidth="1"/>
    <col min="16134" max="16134" width="19" style="403" customWidth="1"/>
    <col min="16135" max="16135" width="25.44140625" style="403" customWidth="1"/>
    <col min="16136" max="16136" width="0" style="403" hidden="1" customWidth="1"/>
    <col min="16137" max="16137" width="26.33203125" style="403" customWidth="1"/>
    <col min="16138" max="16139" width="0" style="403" hidden="1" customWidth="1"/>
    <col min="16140" max="16140" width="21.6640625" style="403" customWidth="1"/>
    <col min="16141" max="16141" width="26.6640625" style="403" customWidth="1"/>
    <col min="16142" max="16142" width="21.44140625" style="403" customWidth="1"/>
    <col min="16143" max="16143" width="20.33203125" style="403" customWidth="1"/>
    <col min="16144" max="16144" width="21.6640625" style="403" customWidth="1"/>
    <col min="16145" max="16145" width="0" style="403" hidden="1" customWidth="1"/>
    <col min="16146" max="16146" width="20.33203125" style="403" customWidth="1"/>
    <col min="16147" max="16147" width="0" style="403" hidden="1" customWidth="1"/>
    <col min="16148" max="16148" width="24.44140625" style="403" customWidth="1"/>
    <col min="16149" max="16149" width="25" style="403" customWidth="1"/>
    <col min="16150" max="16150" width="21.33203125" style="403" customWidth="1"/>
    <col min="16151" max="16151" width="28.6640625" style="403" customWidth="1"/>
    <col min="16152" max="16152" width="95.109375" style="403" customWidth="1"/>
    <col min="16153" max="16384" width="11.5546875" style="403"/>
  </cols>
  <sheetData>
    <row r="1" spans="1:24" s="418" customFormat="1" ht="65.25" customHeight="1" thickBot="1" x14ac:dyDescent="0.55000000000000004">
      <c r="A1" s="543" t="s">
        <v>54</v>
      </c>
      <c r="B1" s="526" t="s">
        <v>53</v>
      </c>
      <c r="C1" s="542" t="s">
        <v>52</v>
      </c>
      <c r="D1" s="541"/>
      <c r="E1" s="541"/>
      <c r="F1" s="541"/>
      <c r="G1" s="541"/>
      <c r="H1" s="541"/>
      <c r="I1" s="541"/>
      <c r="J1" s="541"/>
      <c r="K1" s="541"/>
      <c r="L1" s="541"/>
      <c r="M1" s="540"/>
      <c r="N1" s="542" t="s">
        <v>51</v>
      </c>
      <c r="O1" s="541"/>
      <c r="P1" s="541"/>
      <c r="Q1" s="541"/>
      <c r="R1" s="541"/>
      <c r="S1" s="540"/>
      <c r="T1" s="539"/>
      <c r="U1" s="539"/>
      <c r="V1" s="538"/>
      <c r="W1" s="537"/>
      <c r="X1" s="536" t="s">
        <v>50</v>
      </c>
    </row>
    <row r="2" spans="1:24" s="418" customFormat="1" ht="65.25" customHeight="1" x14ac:dyDescent="0.45">
      <c r="A2" s="535"/>
      <c r="B2" s="534"/>
      <c r="C2" s="533" t="s">
        <v>49</v>
      </c>
      <c r="D2" s="533" t="s">
        <v>48</v>
      </c>
      <c r="E2" s="532" t="s">
        <v>26</v>
      </c>
      <c r="F2" s="531" t="s">
        <v>47</v>
      </c>
      <c r="G2" s="530" t="s">
        <v>46</v>
      </c>
      <c r="H2" s="529" t="s">
        <v>45</v>
      </c>
      <c r="I2" s="528" t="s">
        <v>25</v>
      </c>
      <c r="J2" s="527" t="s">
        <v>44</v>
      </c>
      <c r="K2" s="527" t="s">
        <v>43</v>
      </c>
      <c r="L2" s="527" t="s">
        <v>569</v>
      </c>
      <c r="M2" s="526" t="s">
        <v>35</v>
      </c>
      <c r="N2" s="525" t="s">
        <v>41</v>
      </c>
      <c r="O2" s="524" t="s">
        <v>40</v>
      </c>
      <c r="P2" s="523" t="s">
        <v>39</v>
      </c>
      <c r="Q2" s="522" t="s">
        <v>38</v>
      </c>
      <c r="R2" s="522" t="s">
        <v>37</v>
      </c>
      <c r="S2" s="522" t="s">
        <v>568</v>
      </c>
      <c r="T2" s="521" t="s">
        <v>35</v>
      </c>
      <c r="U2" s="520" t="s">
        <v>35</v>
      </c>
      <c r="V2" s="519" t="s">
        <v>589</v>
      </c>
      <c r="W2" s="518" t="s">
        <v>33</v>
      </c>
      <c r="X2" s="517"/>
    </row>
    <row r="3" spans="1:24" s="418" customFormat="1" ht="65.25" customHeight="1" thickBot="1" x14ac:dyDescent="0.5">
      <c r="A3" s="501" t="s">
        <v>32</v>
      </c>
      <c r="B3" s="508"/>
      <c r="C3" s="516"/>
      <c r="D3" s="516"/>
      <c r="E3" s="515" t="s">
        <v>31</v>
      </c>
      <c r="F3" s="514" t="s">
        <v>567</v>
      </c>
      <c r="G3" s="513"/>
      <c r="H3" s="512"/>
      <c r="I3" s="511" t="s">
        <v>28</v>
      </c>
      <c r="J3" s="509" t="s">
        <v>29</v>
      </c>
      <c r="K3" s="510" t="s">
        <v>92</v>
      </c>
      <c r="L3" s="509" t="s">
        <v>91</v>
      </c>
      <c r="M3" s="508"/>
      <c r="N3" s="507">
        <v>1</v>
      </c>
      <c r="O3" s="506"/>
      <c r="P3" s="505" t="s">
        <v>25</v>
      </c>
      <c r="Q3" s="504" t="s">
        <v>24</v>
      </c>
      <c r="R3" s="504" t="s">
        <v>23</v>
      </c>
      <c r="S3" s="504" t="s">
        <v>22</v>
      </c>
      <c r="T3" s="503"/>
      <c r="U3" s="502" t="s">
        <v>21</v>
      </c>
      <c r="V3" s="501" t="s">
        <v>588</v>
      </c>
      <c r="W3" s="500" t="s">
        <v>19</v>
      </c>
      <c r="X3" s="499"/>
    </row>
    <row r="4" spans="1:24" s="458" customFormat="1" ht="65.25" customHeight="1" x14ac:dyDescent="0.45">
      <c r="A4" s="498" t="s">
        <v>587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</row>
    <row r="5" spans="1:24" ht="65.25" customHeight="1" x14ac:dyDescent="0.5">
      <c r="A5" s="450" t="s">
        <v>586</v>
      </c>
      <c r="B5" s="442"/>
      <c r="C5" s="434"/>
      <c r="D5" s="434"/>
      <c r="E5" s="485">
        <v>334.64</v>
      </c>
      <c r="F5" s="484">
        <v>15</v>
      </c>
      <c r="G5" s="496">
        <f>E5*F5</f>
        <v>5019.5999999999995</v>
      </c>
      <c r="H5" s="488">
        <v>0</v>
      </c>
      <c r="I5" s="488">
        <v>0</v>
      </c>
      <c r="J5" s="488">
        <v>0</v>
      </c>
      <c r="K5" s="495">
        <v>0</v>
      </c>
      <c r="L5" s="495">
        <v>0</v>
      </c>
      <c r="M5" s="488">
        <f>G5+H5+I5+J5+K5+L5</f>
        <v>5019.5999999999995</v>
      </c>
      <c r="N5" s="488">
        <v>527.02</v>
      </c>
      <c r="O5" s="488">
        <f>G5*1.1875%</f>
        <v>59.607749999999996</v>
      </c>
      <c r="P5" s="488">
        <v>0</v>
      </c>
      <c r="Q5" s="488">
        <v>0</v>
      </c>
      <c r="R5" s="488">
        <v>0</v>
      </c>
      <c r="S5" s="488">
        <v>0</v>
      </c>
      <c r="T5" s="488">
        <f>N5+O5+P5+Q5+R5+S5</f>
        <v>586.62774999999999</v>
      </c>
      <c r="U5" s="488">
        <f>M5-T5</f>
        <v>4432.9722499999998</v>
      </c>
      <c r="V5" s="488">
        <v>0</v>
      </c>
      <c r="W5" s="495">
        <f>U5-V5</f>
        <v>4432.9722499999998</v>
      </c>
      <c r="X5" s="442"/>
    </row>
    <row r="6" spans="1:24" ht="65.25" customHeight="1" x14ac:dyDescent="0.5">
      <c r="A6" s="451" t="s">
        <v>585</v>
      </c>
      <c r="B6" s="442"/>
      <c r="C6" s="426"/>
      <c r="D6" s="426"/>
      <c r="E6" s="481"/>
      <c r="F6" s="480"/>
      <c r="G6" s="494"/>
      <c r="H6" s="493"/>
      <c r="I6" s="486"/>
      <c r="J6" s="486"/>
      <c r="K6" s="492"/>
      <c r="L6" s="492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92"/>
      <c r="X6" s="442"/>
    </row>
    <row r="7" spans="1:24" ht="65.25" customHeight="1" x14ac:dyDescent="0.5">
      <c r="A7" s="410" t="s">
        <v>584</v>
      </c>
      <c r="B7" s="442"/>
      <c r="C7" s="434"/>
      <c r="D7" s="434"/>
      <c r="E7" s="440">
        <v>274.87</v>
      </c>
      <c r="F7" s="484">
        <v>0</v>
      </c>
      <c r="G7" s="438">
        <f>E7*F7</f>
        <v>0</v>
      </c>
      <c r="H7" s="436">
        <v>0</v>
      </c>
      <c r="I7" s="436">
        <v>0</v>
      </c>
      <c r="J7" s="436">
        <v>0</v>
      </c>
      <c r="K7" s="488">
        <f>C7*1.1875%</f>
        <v>0</v>
      </c>
      <c r="L7" s="435">
        <v>0</v>
      </c>
      <c r="M7" s="436">
        <f>G7+H7+I7+J7+K7+L7</f>
        <v>0</v>
      </c>
      <c r="N7" s="436">
        <v>0</v>
      </c>
      <c r="O7" s="488">
        <f>G7*1.1875%</f>
        <v>0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0</v>
      </c>
      <c r="U7" s="436">
        <f>M7-T7</f>
        <v>0</v>
      </c>
      <c r="V7" s="436">
        <v>0</v>
      </c>
      <c r="W7" s="435">
        <f>U7-V7</f>
        <v>0</v>
      </c>
      <c r="X7" s="442"/>
    </row>
    <row r="8" spans="1:24" ht="65.25" customHeight="1" x14ac:dyDescent="0.5">
      <c r="A8" s="433" t="s">
        <v>583</v>
      </c>
      <c r="B8" s="442"/>
      <c r="C8" s="426"/>
      <c r="D8" s="426"/>
      <c r="E8" s="432"/>
      <c r="F8" s="480"/>
      <c r="G8" s="430"/>
      <c r="H8" s="491"/>
      <c r="I8" s="428"/>
      <c r="J8" s="428"/>
      <c r="K8" s="486"/>
      <c r="L8" s="427"/>
      <c r="M8" s="428"/>
      <c r="N8" s="428"/>
      <c r="O8" s="486"/>
      <c r="P8" s="428"/>
      <c r="Q8" s="428"/>
      <c r="R8" s="428"/>
      <c r="S8" s="428"/>
      <c r="T8" s="428"/>
      <c r="U8" s="428"/>
      <c r="V8" s="428"/>
      <c r="W8" s="427"/>
      <c r="X8" s="442"/>
    </row>
    <row r="9" spans="1:24" ht="65.25" customHeight="1" x14ac:dyDescent="0.5">
      <c r="A9" s="410" t="s">
        <v>573</v>
      </c>
      <c r="B9" s="434"/>
      <c r="C9" s="442"/>
      <c r="D9" s="442"/>
      <c r="E9" s="448">
        <v>334.64</v>
      </c>
      <c r="F9" s="484">
        <v>15</v>
      </c>
      <c r="G9" s="438">
        <f>E9*F9</f>
        <v>5019.5999999999995</v>
      </c>
      <c r="H9" s="444">
        <v>0</v>
      </c>
      <c r="I9" s="444">
        <v>0</v>
      </c>
      <c r="J9" s="444">
        <v>0</v>
      </c>
      <c r="K9" s="436">
        <v>0</v>
      </c>
      <c r="L9" s="436">
        <v>0</v>
      </c>
      <c r="M9" s="436">
        <f>G9+H9+I9+J9+K9+L9</f>
        <v>5019.5999999999995</v>
      </c>
      <c r="N9" s="444">
        <v>527.02</v>
      </c>
      <c r="O9" s="488">
        <f>G9*1.1875%</f>
        <v>59.607749999999996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586.62774999999999</v>
      </c>
      <c r="U9" s="436">
        <f>M9-T9</f>
        <v>4432.9722499999998</v>
      </c>
      <c r="V9" s="436">
        <v>0</v>
      </c>
      <c r="W9" s="435">
        <f>U9-V9</f>
        <v>4432.9722499999998</v>
      </c>
      <c r="X9" s="434"/>
    </row>
    <row r="10" spans="1:24" ht="65.25" customHeight="1" x14ac:dyDescent="0.5">
      <c r="A10" s="487" t="s">
        <v>582</v>
      </c>
      <c r="B10" s="426"/>
      <c r="C10" s="442"/>
      <c r="D10" s="442"/>
      <c r="E10" s="448"/>
      <c r="F10" s="480"/>
      <c r="G10" s="430"/>
      <c r="H10" s="444"/>
      <c r="I10" s="444"/>
      <c r="J10" s="444"/>
      <c r="K10" s="428"/>
      <c r="L10" s="428"/>
      <c r="M10" s="428"/>
      <c r="N10" s="444"/>
      <c r="O10" s="486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10" t="s">
        <v>573</v>
      </c>
      <c r="B11" s="434"/>
      <c r="C11" s="442"/>
      <c r="D11" s="442"/>
      <c r="E11" s="448">
        <v>205.82</v>
      </c>
      <c r="F11" s="484">
        <v>15</v>
      </c>
      <c r="G11" s="438">
        <f>E11*F11</f>
        <v>3087.2999999999997</v>
      </c>
      <c r="H11" s="444">
        <v>0</v>
      </c>
      <c r="I11" s="444">
        <v>0</v>
      </c>
      <c r="J11" s="444">
        <v>0</v>
      </c>
      <c r="K11" s="436">
        <v>0</v>
      </c>
      <c r="L11" s="436">
        <v>0</v>
      </c>
      <c r="M11" s="436">
        <f>G11+H11+I11+J11+K11+L11</f>
        <v>3087.2999999999997</v>
      </c>
      <c r="N11" s="444">
        <v>106.72</v>
      </c>
      <c r="O11" s="488">
        <f>G11*1.1875%</f>
        <v>36.661687499999999</v>
      </c>
      <c r="P11" s="436">
        <v>0</v>
      </c>
      <c r="Q11" s="436">
        <v>0</v>
      </c>
      <c r="R11" s="436">
        <v>0</v>
      </c>
      <c r="S11" s="436"/>
      <c r="T11" s="436">
        <f>N11+O11+P11+Q11+R11+S11</f>
        <v>143.3816875</v>
      </c>
      <c r="U11" s="436">
        <f>M11-T11</f>
        <v>2943.9183125</v>
      </c>
      <c r="V11" s="436">
        <v>0</v>
      </c>
      <c r="W11" s="435">
        <f>U11-V11</f>
        <v>2943.9183125</v>
      </c>
      <c r="X11" s="434"/>
    </row>
    <row r="12" spans="1:24" ht="65.25" customHeight="1" x14ac:dyDescent="0.5">
      <c r="A12" s="490" t="s">
        <v>581</v>
      </c>
      <c r="B12" s="426"/>
      <c r="C12" s="442"/>
      <c r="D12" s="442"/>
      <c r="E12" s="448"/>
      <c r="F12" s="480"/>
      <c r="G12" s="430"/>
      <c r="H12" s="444"/>
      <c r="I12" s="444"/>
      <c r="J12" s="444"/>
      <c r="K12" s="428"/>
      <c r="L12" s="428"/>
      <c r="M12" s="428"/>
      <c r="N12" s="444"/>
      <c r="O12" s="486"/>
      <c r="P12" s="428"/>
      <c r="Q12" s="428"/>
      <c r="R12" s="428"/>
      <c r="S12" s="428"/>
      <c r="T12" s="428"/>
      <c r="U12" s="428"/>
      <c r="V12" s="428"/>
      <c r="W12" s="427"/>
      <c r="X12" s="489"/>
    </row>
    <row r="13" spans="1:24" ht="65.25" customHeight="1" x14ac:dyDescent="0.5">
      <c r="A13" s="410" t="s">
        <v>573</v>
      </c>
      <c r="B13" s="434"/>
      <c r="C13" s="442"/>
      <c r="D13" s="442"/>
      <c r="E13" s="448">
        <v>274.87</v>
      </c>
      <c r="F13" s="484">
        <v>15</v>
      </c>
      <c r="G13" s="438">
        <f>E13*F13</f>
        <v>4123.05</v>
      </c>
      <c r="H13" s="444">
        <v>0</v>
      </c>
      <c r="I13" s="444">
        <v>0</v>
      </c>
      <c r="J13" s="444">
        <v>0</v>
      </c>
      <c r="K13" s="436">
        <v>0</v>
      </c>
      <c r="L13" s="436">
        <v>0</v>
      </c>
      <c r="M13" s="436">
        <f>G13+H13+I13+J13+K13+L13</f>
        <v>4123.05</v>
      </c>
      <c r="N13" s="444">
        <v>368.78</v>
      </c>
      <c r="O13" s="488">
        <f>G13*1.1875%</f>
        <v>48.96121875</v>
      </c>
      <c r="P13" s="436">
        <v>0</v>
      </c>
      <c r="Q13" s="436">
        <v>0</v>
      </c>
      <c r="R13" s="436">
        <v>0</v>
      </c>
      <c r="S13" s="436">
        <v>0</v>
      </c>
      <c r="T13" s="436">
        <f>N13+O13+P13+Q13+R13+S13</f>
        <v>417.74121874999997</v>
      </c>
      <c r="U13" s="436">
        <f>M13-T13</f>
        <v>3705.3087812500003</v>
      </c>
      <c r="V13" s="436">
        <v>200.08</v>
      </c>
      <c r="W13" s="435">
        <f>U13-V13</f>
        <v>3505.2287812500003</v>
      </c>
      <c r="X13" s="434"/>
    </row>
    <row r="14" spans="1:24" ht="65.25" customHeight="1" x14ac:dyDescent="0.5">
      <c r="A14" s="490" t="s">
        <v>580</v>
      </c>
      <c r="B14" s="426"/>
      <c r="C14" s="442"/>
      <c r="D14" s="442"/>
      <c r="E14" s="448"/>
      <c r="F14" s="480"/>
      <c r="G14" s="430"/>
      <c r="H14" s="444"/>
      <c r="I14" s="444"/>
      <c r="J14" s="444"/>
      <c r="K14" s="428"/>
      <c r="L14" s="428"/>
      <c r="M14" s="428"/>
      <c r="N14" s="444"/>
      <c r="O14" s="486"/>
      <c r="P14" s="428"/>
      <c r="Q14" s="428"/>
      <c r="R14" s="428"/>
      <c r="S14" s="428"/>
      <c r="T14" s="428"/>
      <c r="U14" s="428"/>
      <c r="V14" s="428"/>
      <c r="W14" s="427"/>
      <c r="X14" s="489"/>
    </row>
    <row r="15" spans="1:24" ht="65.25" customHeight="1" x14ac:dyDescent="0.5">
      <c r="A15" s="410" t="s">
        <v>573</v>
      </c>
      <c r="B15" s="434"/>
      <c r="C15" s="442"/>
      <c r="D15" s="442"/>
      <c r="E15" s="448">
        <v>205.82</v>
      </c>
      <c r="F15" s="484">
        <v>15</v>
      </c>
      <c r="G15" s="438">
        <f>E15*F15</f>
        <v>3087.2999999999997</v>
      </c>
      <c r="H15" s="444">
        <v>0</v>
      </c>
      <c r="I15" s="444">
        <v>0</v>
      </c>
      <c r="J15" s="444">
        <v>0</v>
      </c>
      <c r="K15" s="436">
        <v>0</v>
      </c>
      <c r="L15" s="436">
        <v>0</v>
      </c>
      <c r="M15" s="436">
        <f>G15+H15+I15+J15+K15+L15</f>
        <v>3087.2999999999997</v>
      </c>
      <c r="N15" s="444">
        <v>106.72</v>
      </c>
      <c r="O15" s="488">
        <f>G15*1.1875%</f>
        <v>36.661687499999999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143.3816875</v>
      </c>
      <c r="U15" s="436">
        <f>M15-T15</f>
        <v>2943.9183125</v>
      </c>
      <c r="V15" s="436">
        <v>193.27</v>
      </c>
      <c r="W15" s="435">
        <f>U15-V15</f>
        <v>2750.6483125</v>
      </c>
      <c r="X15" s="434"/>
    </row>
    <row r="16" spans="1:24" ht="65.25" customHeight="1" x14ac:dyDescent="0.5">
      <c r="A16" s="490" t="s">
        <v>579</v>
      </c>
      <c r="B16" s="426"/>
      <c r="C16" s="442"/>
      <c r="D16" s="442"/>
      <c r="E16" s="448"/>
      <c r="F16" s="480"/>
      <c r="G16" s="430"/>
      <c r="H16" s="444"/>
      <c r="I16" s="444"/>
      <c r="J16" s="444"/>
      <c r="K16" s="428"/>
      <c r="L16" s="428"/>
      <c r="M16" s="428"/>
      <c r="N16" s="444"/>
      <c r="O16" s="486"/>
      <c r="P16" s="428"/>
      <c r="Q16" s="428"/>
      <c r="R16" s="428"/>
      <c r="S16" s="428"/>
      <c r="T16" s="428"/>
      <c r="U16" s="428"/>
      <c r="V16" s="428"/>
      <c r="W16" s="427"/>
      <c r="X16" s="489"/>
    </row>
    <row r="17" spans="1:26" ht="65.25" customHeight="1" x14ac:dyDescent="0.5">
      <c r="A17" s="410" t="s">
        <v>573</v>
      </c>
      <c r="B17" s="434"/>
      <c r="C17" s="442"/>
      <c r="D17" s="442"/>
      <c r="E17" s="448">
        <v>205.82</v>
      </c>
      <c r="F17" s="484">
        <v>15</v>
      </c>
      <c r="G17" s="438">
        <f>E17*F17</f>
        <v>3087.2999999999997</v>
      </c>
      <c r="H17" s="444">
        <v>0</v>
      </c>
      <c r="I17" s="444">
        <v>0</v>
      </c>
      <c r="J17" s="444">
        <v>0</v>
      </c>
      <c r="K17" s="436">
        <v>0</v>
      </c>
      <c r="L17" s="436">
        <v>0</v>
      </c>
      <c r="M17" s="436">
        <f>G17+H17+I17+J17+K17+L17</f>
        <v>3087.2999999999997</v>
      </c>
      <c r="N17" s="444">
        <v>106.72</v>
      </c>
      <c r="O17" s="488">
        <f>G17*1.1875%</f>
        <v>36.661687499999999</v>
      </c>
      <c r="P17" s="436">
        <v>0</v>
      </c>
      <c r="Q17" s="436">
        <v>0</v>
      </c>
      <c r="R17" s="436">
        <v>0</v>
      </c>
      <c r="S17" s="436">
        <v>0</v>
      </c>
      <c r="T17" s="436">
        <f>N17+O17+P17+Q17+R17+S17</f>
        <v>143.3816875</v>
      </c>
      <c r="U17" s="436">
        <f>M17-T17</f>
        <v>2943.9183125</v>
      </c>
      <c r="V17" s="436">
        <v>200</v>
      </c>
      <c r="W17" s="435">
        <f>U17-V17</f>
        <v>2743.9183125</v>
      </c>
      <c r="X17" s="434"/>
    </row>
    <row r="18" spans="1:26" ht="65.25" customHeight="1" x14ac:dyDescent="0.5">
      <c r="A18" s="490" t="s">
        <v>578</v>
      </c>
      <c r="B18" s="426"/>
      <c r="C18" s="442"/>
      <c r="D18" s="442"/>
      <c r="E18" s="448"/>
      <c r="F18" s="480"/>
      <c r="G18" s="430"/>
      <c r="H18" s="444"/>
      <c r="I18" s="444"/>
      <c r="J18" s="444"/>
      <c r="K18" s="428"/>
      <c r="L18" s="428"/>
      <c r="M18" s="428"/>
      <c r="N18" s="444"/>
      <c r="O18" s="486"/>
      <c r="P18" s="428"/>
      <c r="Q18" s="428"/>
      <c r="R18" s="428"/>
      <c r="S18" s="428"/>
      <c r="T18" s="428"/>
      <c r="U18" s="428"/>
      <c r="V18" s="428"/>
      <c r="W18" s="427"/>
      <c r="X18" s="489"/>
    </row>
    <row r="19" spans="1:26" ht="65.25" hidden="1" customHeight="1" x14ac:dyDescent="0.5">
      <c r="A19" s="410" t="s">
        <v>573</v>
      </c>
      <c r="B19" s="434"/>
      <c r="C19" s="434"/>
      <c r="D19" s="434"/>
      <c r="E19" s="440"/>
      <c r="F19" s="484"/>
      <c r="G19" s="438">
        <f>E19*F19</f>
        <v>0</v>
      </c>
      <c r="H19" s="436">
        <v>0</v>
      </c>
      <c r="I19" s="483"/>
      <c r="J19" s="483"/>
      <c r="K19" s="483">
        <v>0</v>
      </c>
      <c r="L19" s="483">
        <v>0</v>
      </c>
      <c r="M19" s="436">
        <f>G19+H19+I19+J19+K19+L19</f>
        <v>0</v>
      </c>
      <c r="N19" s="436"/>
      <c r="O19" s="488">
        <f>G19*1.1875%</f>
        <v>0</v>
      </c>
      <c r="P19" s="436"/>
      <c r="Q19" s="436">
        <v>0</v>
      </c>
      <c r="R19" s="436">
        <v>0</v>
      </c>
      <c r="S19" s="436">
        <v>0</v>
      </c>
      <c r="T19" s="436">
        <f>N19+O19+P19+Q19+R19+S19</f>
        <v>0</v>
      </c>
      <c r="U19" s="436">
        <f>M19-T19</f>
        <v>0</v>
      </c>
      <c r="V19" s="436">
        <v>0</v>
      </c>
      <c r="W19" s="435">
        <f>U19-V19</f>
        <v>0</v>
      </c>
      <c r="X19" s="434"/>
    </row>
    <row r="20" spans="1:26" ht="65.25" hidden="1" customHeight="1" x14ac:dyDescent="0.5">
      <c r="A20" s="487"/>
      <c r="B20" s="426"/>
      <c r="C20" s="489"/>
      <c r="D20" s="489"/>
      <c r="E20" s="432"/>
      <c r="F20" s="480"/>
      <c r="G20" s="430"/>
      <c r="H20" s="428"/>
      <c r="I20" s="479"/>
      <c r="J20" s="479"/>
      <c r="K20" s="479"/>
      <c r="L20" s="479"/>
      <c r="M20" s="428"/>
      <c r="N20" s="428"/>
      <c r="O20" s="486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6" ht="65.25" customHeight="1" x14ac:dyDescent="0.5">
      <c r="A21" s="410" t="s">
        <v>88</v>
      </c>
      <c r="B21" s="434"/>
      <c r="C21" s="434"/>
      <c r="D21" s="434"/>
      <c r="E21" s="440">
        <v>199.8</v>
      </c>
      <c r="F21" s="484">
        <v>15</v>
      </c>
      <c r="G21" s="438">
        <f>E21*F21</f>
        <v>2997</v>
      </c>
      <c r="H21" s="436">
        <v>0</v>
      </c>
      <c r="I21" s="483">
        <v>0</v>
      </c>
      <c r="J21" s="483">
        <v>0</v>
      </c>
      <c r="K21" s="483">
        <v>0</v>
      </c>
      <c r="L21" s="483">
        <v>0</v>
      </c>
      <c r="M21" s="436">
        <f>G21+H21+I21+J21+K21+L21</f>
        <v>2997</v>
      </c>
      <c r="N21" s="436">
        <v>76.61</v>
      </c>
      <c r="O21" s="488">
        <f>G21*1.1875%</f>
        <v>35.589374999999997</v>
      </c>
      <c r="P21" s="436">
        <v>0</v>
      </c>
      <c r="Q21" s="436">
        <v>0</v>
      </c>
      <c r="R21" s="436">
        <v>29.97</v>
      </c>
      <c r="S21" s="436">
        <v>0</v>
      </c>
      <c r="T21" s="436">
        <f>N21+O21+P21+Q21+R21+S21</f>
        <v>142.169375</v>
      </c>
      <c r="U21" s="436">
        <f>M21-T21</f>
        <v>2854.8306250000001</v>
      </c>
      <c r="V21" s="436">
        <v>0</v>
      </c>
      <c r="W21" s="435">
        <f>U21-V21</f>
        <v>2854.8306250000001</v>
      </c>
      <c r="X21" s="434" t="s">
        <v>577</v>
      </c>
    </row>
    <row r="22" spans="1:26" ht="65.25" customHeight="1" x14ac:dyDescent="0.5">
      <c r="A22" s="487" t="s">
        <v>576</v>
      </c>
      <c r="B22" s="426"/>
      <c r="C22" s="489"/>
      <c r="D22" s="489"/>
      <c r="E22" s="432"/>
      <c r="F22" s="480"/>
      <c r="G22" s="430"/>
      <c r="H22" s="428"/>
      <c r="I22" s="479"/>
      <c r="J22" s="479"/>
      <c r="K22" s="479"/>
      <c r="L22" s="479"/>
      <c r="M22" s="428"/>
      <c r="N22" s="428"/>
      <c r="O22" s="486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6" ht="65.25" customHeight="1" x14ac:dyDescent="0.5">
      <c r="A23" s="410" t="s">
        <v>573</v>
      </c>
      <c r="B23" s="434"/>
      <c r="C23" s="434"/>
      <c r="D23" s="434"/>
      <c r="E23" s="440">
        <v>205.82</v>
      </c>
      <c r="F23" s="484">
        <v>15</v>
      </c>
      <c r="G23" s="438">
        <f>E23*F23</f>
        <v>3087.2999999999997</v>
      </c>
      <c r="H23" s="436">
        <v>0</v>
      </c>
      <c r="I23" s="483">
        <v>0</v>
      </c>
      <c r="J23" s="483"/>
      <c r="K23" s="483">
        <v>0</v>
      </c>
      <c r="L23" s="483">
        <v>0</v>
      </c>
      <c r="M23" s="436">
        <f>G23+H23+I23+J23+K23+L23</f>
        <v>3087.2999999999997</v>
      </c>
      <c r="N23" s="436">
        <v>106.72</v>
      </c>
      <c r="O23" s="488">
        <f>G23*1.1875%</f>
        <v>36.661687499999999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143.3816875</v>
      </c>
      <c r="U23" s="436">
        <f>M23-T23</f>
        <v>2943.9183125</v>
      </c>
      <c r="V23" s="436">
        <v>0</v>
      </c>
      <c r="W23" s="435">
        <f>U23-V23</f>
        <v>2943.9183125</v>
      </c>
      <c r="X23" s="434"/>
    </row>
    <row r="24" spans="1:26" ht="65.25" customHeight="1" x14ac:dyDescent="0.5">
      <c r="A24" s="451" t="s">
        <v>575</v>
      </c>
      <c r="B24" s="426"/>
      <c r="C24" s="489"/>
      <c r="D24" s="489"/>
      <c r="E24" s="432"/>
      <c r="F24" s="480"/>
      <c r="G24" s="430"/>
      <c r="H24" s="428"/>
      <c r="I24" s="479"/>
      <c r="J24" s="479"/>
      <c r="K24" s="479"/>
      <c r="L24" s="479"/>
      <c r="M24" s="428"/>
      <c r="N24" s="428"/>
      <c r="O24" s="486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6" ht="65.25" customHeight="1" x14ac:dyDescent="0.5">
      <c r="A25" s="410" t="s">
        <v>573</v>
      </c>
      <c r="B25" s="434"/>
      <c r="C25" s="434"/>
      <c r="D25" s="434"/>
      <c r="E25" s="440">
        <v>205.82</v>
      </c>
      <c r="F25" s="484">
        <v>15</v>
      </c>
      <c r="G25" s="438">
        <f>E25*F25</f>
        <v>3087.2999999999997</v>
      </c>
      <c r="H25" s="436">
        <v>0</v>
      </c>
      <c r="I25" s="483">
        <v>0</v>
      </c>
      <c r="J25" s="483"/>
      <c r="K25" s="483">
        <v>0</v>
      </c>
      <c r="L25" s="483">
        <v>0</v>
      </c>
      <c r="M25" s="436">
        <f>G25+H25+I25+J25+K25+L25</f>
        <v>3087.2999999999997</v>
      </c>
      <c r="N25" s="436">
        <v>106.72</v>
      </c>
      <c r="O25" s="488">
        <f>G25*1.1875%</f>
        <v>36.661687499999999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143.3816875</v>
      </c>
      <c r="U25" s="436">
        <f>M25-T25</f>
        <v>2943.9183125</v>
      </c>
      <c r="V25" s="436">
        <v>0</v>
      </c>
      <c r="W25" s="435">
        <f>U25-V25</f>
        <v>2943.9183125</v>
      </c>
      <c r="X25" s="434"/>
    </row>
    <row r="26" spans="1:26" ht="65.25" customHeight="1" x14ac:dyDescent="0.5">
      <c r="A26" s="487" t="s">
        <v>574</v>
      </c>
      <c r="B26" s="426"/>
      <c r="C26" s="426"/>
      <c r="D26" s="426"/>
      <c r="E26" s="432"/>
      <c r="F26" s="480"/>
      <c r="G26" s="430"/>
      <c r="H26" s="428"/>
      <c r="I26" s="479"/>
      <c r="J26" s="479"/>
      <c r="K26" s="479"/>
      <c r="L26" s="479"/>
      <c r="M26" s="428"/>
      <c r="N26" s="428"/>
      <c r="O26" s="486"/>
      <c r="P26" s="428"/>
      <c r="Q26" s="428"/>
      <c r="R26" s="428"/>
      <c r="S26" s="428"/>
      <c r="T26" s="428"/>
      <c r="U26" s="428"/>
      <c r="V26" s="428"/>
      <c r="W26" s="427"/>
      <c r="X26" s="426"/>
    </row>
    <row r="27" spans="1:26" ht="65.25" customHeight="1" x14ac:dyDescent="0.5">
      <c r="A27" s="410" t="s">
        <v>573</v>
      </c>
      <c r="B27" s="434"/>
      <c r="C27" s="434"/>
      <c r="D27" s="434"/>
      <c r="E27" s="440">
        <v>205.82</v>
      </c>
      <c r="F27" s="484">
        <v>15</v>
      </c>
      <c r="G27" s="438">
        <f>E27*F27</f>
        <v>3087.2999999999997</v>
      </c>
      <c r="H27" s="436">
        <v>0</v>
      </c>
      <c r="I27" s="483">
        <v>0</v>
      </c>
      <c r="J27" s="483"/>
      <c r="K27" s="483">
        <v>0</v>
      </c>
      <c r="L27" s="483">
        <v>0</v>
      </c>
      <c r="M27" s="436">
        <f>G27+H27+I27+J27+K27+L27</f>
        <v>3087.2999999999997</v>
      </c>
      <c r="N27" s="436">
        <v>106.72</v>
      </c>
      <c r="O27" s="488">
        <f>G27*1.1875%</f>
        <v>36.661687499999999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143.3816875</v>
      </c>
      <c r="U27" s="436">
        <f>M27-T27</f>
        <v>2943.9183125</v>
      </c>
      <c r="V27" s="436">
        <v>200.01</v>
      </c>
      <c r="W27" s="435">
        <f>U27-V27</f>
        <v>2743.9083124999997</v>
      </c>
      <c r="X27" s="434"/>
    </row>
    <row r="28" spans="1:26" ht="65.25" customHeight="1" x14ac:dyDescent="0.5">
      <c r="A28" s="487" t="s">
        <v>572</v>
      </c>
      <c r="B28" s="426"/>
      <c r="C28" s="426"/>
      <c r="D28" s="426"/>
      <c r="E28" s="432"/>
      <c r="F28" s="480"/>
      <c r="G28" s="430"/>
      <c r="H28" s="428"/>
      <c r="I28" s="479"/>
      <c r="J28" s="479"/>
      <c r="K28" s="479"/>
      <c r="L28" s="479"/>
      <c r="M28" s="428"/>
      <c r="N28" s="428"/>
      <c r="O28" s="486"/>
      <c r="P28" s="428"/>
      <c r="Q28" s="428"/>
      <c r="R28" s="428"/>
      <c r="S28" s="428"/>
      <c r="T28" s="428"/>
      <c r="U28" s="428"/>
      <c r="V28" s="428"/>
      <c r="W28" s="427"/>
      <c r="X28" s="426"/>
    </row>
    <row r="29" spans="1:26" ht="65.25" hidden="1" customHeight="1" x14ac:dyDescent="0.5">
      <c r="A29" s="410"/>
      <c r="B29" s="434"/>
      <c r="C29" s="434"/>
      <c r="D29" s="434"/>
      <c r="E29" s="485">
        <v>0</v>
      </c>
      <c r="F29" s="484">
        <v>0</v>
      </c>
      <c r="G29" s="438">
        <f>E29*F29</f>
        <v>0</v>
      </c>
      <c r="H29" s="436">
        <v>0</v>
      </c>
      <c r="I29" s="483">
        <v>0</v>
      </c>
      <c r="J29" s="483">
        <v>0</v>
      </c>
      <c r="K29" s="483">
        <v>0</v>
      </c>
      <c r="L29" s="483">
        <v>0</v>
      </c>
      <c r="M29" s="444">
        <f>G29+H29+I29+J29+K29+L29</f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>
        <v>0</v>
      </c>
      <c r="W29" s="443">
        <f>U29-V29</f>
        <v>0</v>
      </c>
      <c r="X29" s="434"/>
    </row>
    <row r="30" spans="1:26" ht="65.25" hidden="1" customHeight="1" x14ac:dyDescent="0.45">
      <c r="A30" s="482"/>
      <c r="B30" s="426"/>
      <c r="C30" s="426"/>
      <c r="D30" s="426"/>
      <c r="E30" s="481"/>
      <c r="F30" s="480"/>
      <c r="G30" s="430"/>
      <c r="H30" s="428"/>
      <c r="I30" s="479"/>
      <c r="J30" s="479"/>
      <c r="K30" s="479"/>
      <c r="L30" s="479"/>
      <c r="M30" s="444"/>
      <c r="N30" s="428"/>
      <c r="O30" s="428"/>
      <c r="P30" s="428"/>
      <c r="Q30" s="428"/>
      <c r="R30" s="428"/>
      <c r="S30" s="428"/>
      <c r="T30" s="428"/>
      <c r="U30" s="428"/>
      <c r="V30" s="428"/>
      <c r="W30" s="443"/>
      <c r="X30" s="426"/>
    </row>
    <row r="31" spans="1:26" s="405" customFormat="1" ht="65.25" customHeight="1" x14ac:dyDescent="0.5">
      <c r="A31" s="478" t="s">
        <v>571</v>
      </c>
      <c r="B31" s="474"/>
      <c r="C31" s="474"/>
      <c r="D31" s="474"/>
      <c r="E31" s="477"/>
      <c r="F31" s="476"/>
      <c r="G31" s="475">
        <f>SUM(G5:G30)</f>
        <v>35683.049999999996</v>
      </c>
      <c r="H31" s="475">
        <f>SUM(H5:H30)</f>
        <v>0</v>
      </c>
      <c r="I31" s="475">
        <f>SUM(I5:I30)</f>
        <v>0</v>
      </c>
      <c r="J31" s="475">
        <f>SUM(J5:J30)</f>
        <v>0</v>
      </c>
      <c r="K31" s="475">
        <f>SUM(K5:K30)</f>
        <v>0</v>
      </c>
      <c r="L31" s="475">
        <f>SUM(L5:L30)</f>
        <v>0</v>
      </c>
      <c r="M31" s="475">
        <f>SUM(M5:M30)</f>
        <v>35683.049999999996</v>
      </c>
      <c r="N31" s="475">
        <f>SUM(N5:N30)</f>
        <v>2139.75</v>
      </c>
      <c r="O31" s="475">
        <f>SUM(O5:O30)</f>
        <v>423.73621874999992</v>
      </c>
      <c r="P31" s="475">
        <f>SUM(P5:P30)</f>
        <v>0</v>
      </c>
      <c r="Q31" s="475">
        <f>SUM(Q5:Q30)</f>
        <v>0</v>
      </c>
      <c r="R31" s="475">
        <f>SUM(R5:R30)</f>
        <v>29.97</v>
      </c>
      <c r="S31" s="475">
        <f>SUM(S5:S30)</f>
        <v>0</v>
      </c>
      <c r="T31" s="475">
        <f>SUM(T5:T30)</f>
        <v>2593.4562187500005</v>
      </c>
      <c r="U31" s="475">
        <f>SUM(U5:U30)</f>
        <v>33089.593781249998</v>
      </c>
      <c r="V31" s="475">
        <f>SUM(V5:V30)</f>
        <v>793.36</v>
      </c>
      <c r="W31" s="475">
        <f>SUM(W5:W30)</f>
        <v>32296.233781250001</v>
      </c>
      <c r="X31" s="474" t="s">
        <v>570</v>
      </c>
    </row>
    <row r="32" spans="1:26" ht="65.25" customHeight="1" x14ac:dyDescent="0.4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 t="s">
        <v>55</v>
      </c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73"/>
      <c r="Z32" s="473"/>
    </row>
    <row r="33" spans="1:26" ht="65.25" customHeight="1" x14ac:dyDescent="0.45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73"/>
      <c r="Z33" s="473"/>
    </row>
    <row r="34" spans="1:26" ht="65.25" customHeight="1" x14ac:dyDescent="0.4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73"/>
      <c r="Z34" s="473"/>
    </row>
    <row r="35" spans="1:26" ht="65.25" customHeight="1" x14ac:dyDescent="0.4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73"/>
      <c r="Z35" s="473"/>
    </row>
    <row r="36" spans="1:26" ht="65.25" customHeight="1" x14ac:dyDescent="0.4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</row>
    <row r="37" spans="1:26" s="404" customFormat="1" ht="65.25" customHeight="1" x14ac:dyDescent="0.45"/>
    <row r="38" spans="1:26" s="404" customFormat="1" ht="65.25" customHeight="1" x14ac:dyDescent="0.45"/>
    <row r="39" spans="1:26" s="404" customFormat="1" ht="65.25" customHeight="1" x14ac:dyDescent="0.45"/>
    <row r="40" spans="1:26" s="404" customFormat="1" ht="65.25" customHeight="1" x14ac:dyDescent="0.45"/>
    <row r="41" spans="1:26" s="404" customFormat="1" ht="65.25" customHeight="1" x14ac:dyDescent="0.45"/>
    <row r="42" spans="1:26" s="404" customFormat="1" ht="65.25" customHeight="1" x14ac:dyDescent="0.45"/>
    <row r="43" spans="1:26" s="404" customFormat="1" ht="65.25" customHeight="1" x14ac:dyDescent="0.45"/>
    <row r="44" spans="1:26" s="404" customFormat="1" ht="65.25" customHeight="1" x14ac:dyDescent="0.45"/>
    <row r="45" spans="1:26" s="404" customFormat="1" ht="65.25" customHeight="1" x14ac:dyDescent="0.45"/>
    <row r="46" spans="1:26" s="404" customFormat="1" ht="65.25" customHeight="1" x14ac:dyDescent="0.45"/>
    <row r="47" spans="1:26" s="404" customFormat="1" ht="65.25" customHeight="1" x14ac:dyDescent="0.45"/>
    <row r="48" spans="1:26" s="404" customFormat="1" ht="65.25" customHeight="1" x14ac:dyDescent="0.45"/>
    <row r="49" s="404" customFormat="1" ht="65.25" customHeight="1" x14ac:dyDescent="0.45"/>
    <row r="50" s="404" customFormat="1" ht="65.25" customHeight="1" x14ac:dyDescent="0.45"/>
    <row r="51" s="404" customFormat="1" ht="65.25" customHeight="1" x14ac:dyDescent="0.45"/>
    <row r="52" s="404" customFormat="1" ht="65.25" customHeight="1" x14ac:dyDescent="0.45"/>
    <row r="53" s="404" customFormat="1" ht="65.25" customHeight="1" x14ac:dyDescent="0.45"/>
    <row r="54" s="404" customFormat="1" ht="65.25" customHeight="1" x14ac:dyDescent="0.45"/>
    <row r="55" s="404" customFormat="1" ht="65.25" customHeight="1" x14ac:dyDescent="0.45"/>
    <row r="56" s="404" customFormat="1" ht="65.25" customHeight="1" x14ac:dyDescent="0.45"/>
    <row r="57" s="404" customFormat="1" ht="65.25" customHeight="1" x14ac:dyDescent="0.45"/>
    <row r="58" s="404" customFormat="1" ht="65.25" customHeight="1" x14ac:dyDescent="0.45"/>
    <row r="59" s="404" customFormat="1" ht="65.25" customHeight="1" x14ac:dyDescent="0.45"/>
    <row r="60" s="404" customFormat="1" ht="65.25" customHeight="1" x14ac:dyDescent="0.45"/>
    <row r="61" s="404" customFormat="1" ht="65.25" customHeight="1" x14ac:dyDescent="0.45"/>
    <row r="62" s="404" customFormat="1" ht="65.25" customHeight="1" x14ac:dyDescent="0.45"/>
    <row r="63" s="404" customFormat="1" ht="65.25" customHeight="1" x14ac:dyDescent="0.45"/>
    <row r="64" s="404" customFormat="1" ht="65.25" customHeight="1" x14ac:dyDescent="0.45"/>
    <row r="65" s="404" customFormat="1" ht="65.25" customHeight="1" x14ac:dyDescent="0.45"/>
    <row r="66" s="404" customFormat="1" ht="65.25" customHeight="1" x14ac:dyDescent="0.45"/>
    <row r="67" s="404" customFormat="1" ht="65.25" customHeight="1" x14ac:dyDescent="0.45"/>
    <row r="68" s="404" customFormat="1" ht="65.25" customHeight="1" x14ac:dyDescent="0.45"/>
    <row r="69" s="404" customFormat="1" ht="65.25" customHeight="1" x14ac:dyDescent="0.45"/>
    <row r="70" s="404" customFormat="1" ht="65.25" customHeight="1" x14ac:dyDescent="0.45"/>
    <row r="71" s="404" customFormat="1" ht="65.25" customHeight="1" x14ac:dyDescent="0.45"/>
    <row r="72" s="404" customFormat="1" ht="65.25" customHeight="1" x14ac:dyDescent="0.45"/>
    <row r="73" s="404" customFormat="1" ht="65.25" customHeight="1" x14ac:dyDescent="0.45"/>
    <row r="74" s="404" customFormat="1" ht="65.25" customHeight="1" x14ac:dyDescent="0.45"/>
    <row r="75" s="404" customFormat="1" ht="65.25" customHeight="1" x14ac:dyDescent="0.45"/>
    <row r="76" s="404" customFormat="1" ht="65.25" customHeight="1" x14ac:dyDescent="0.45"/>
    <row r="77" s="404" customFormat="1" ht="65.25" customHeight="1" x14ac:dyDescent="0.45"/>
    <row r="78" s="404" customFormat="1" ht="65.25" customHeight="1" x14ac:dyDescent="0.45"/>
    <row r="79" s="404" customFormat="1" ht="65.25" customHeight="1" x14ac:dyDescent="0.45"/>
    <row r="80" s="404" customFormat="1" ht="65.25" customHeight="1" x14ac:dyDescent="0.45"/>
    <row r="81" s="404" customFormat="1" ht="65.25" customHeight="1" x14ac:dyDescent="0.45"/>
    <row r="82" s="404" customFormat="1" ht="65.25" customHeight="1" x14ac:dyDescent="0.45"/>
    <row r="83" s="404" customFormat="1" ht="65.25" customHeight="1" x14ac:dyDescent="0.45"/>
    <row r="84" s="404" customFormat="1" ht="65.25" customHeight="1" x14ac:dyDescent="0.45"/>
    <row r="85" s="404" customFormat="1" ht="65.25" customHeight="1" x14ac:dyDescent="0.45"/>
    <row r="86" s="404" customFormat="1" ht="65.25" customHeight="1" x14ac:dyDescent="0.45"/>
    <row r="87" s="404" customFormat="1" ht="65.25" customHeight="1" x14ac:dyDescent="0.45"/>
    <row r="88" s="404" customFormat="1" ht="65.25" customHeight="1" x14ac:dyDescent="0.45"/>
    <row r="89" s="404" customFormat="1" ht="65.25" customHeight="1" x14ac:dyDescent="0.45"/>
    <row r="90" s="404" customFormat="1" ht="65.25" customHeight="1" x14ac:dyDescent="0.45"/>
    <row r="91" s="404" customFormat="1" ht="65.25" customHeight="1" x14ac:dyDescent="0.45"/>
    <row r="92" s="404" customFormat="1" ht="65.25" customHeight="1" x14ac:dyDescent="0.45"/>
    <row r="93" s="404" customFormat="1" ht="65.25" customHeight="1" x14ac:dyDescent="0.45"/>
    <row r="94" s="404" customFormat="1" ht="65.25" customHeight="1" x14ac:dyDescent="0.45"/>
    <row r="95" s="404" customFormat="1" ht="65.25" customHeight="1" x14ac:dyDescent="0.45"/>
    <row r="96" s="404" customFormat="1" ht="65.25" customHeight="1" x14ac:dyDescent="0.45"/>
    <row r="97" s="404" customFormat="1" ht="65.25" customHeight="1" x14ac:dyDescent="0.45"/>
    <row r="98" s="404" customFormat="1" ht="65.25" customHeight="1" x14ac:dyDescent="0.45"/>
    <row r="99" s="404" customFormat="1" ht="65.25" customHeight="1" x14ac:dyDescent="0.45"/>
    <row r="100" s="404" customFormat="1" ht="65.25" customHeight="1" x14ac:dyDescent="0.45"/>
    <row r="101" s="404" customFormat="1" ht="65.25" customHeight="1" x14ac:dyDescent="0.45"/>
    <row r="102" s="404" customFormat="1" ht="65.25" customHeight="1" x14ac:dyDescent="0.45"/>
    <row r="103" s="404" customFormat="1" ht="65.25" customHeight="1" x14ac:dyDescent="0.45"/>
    <row r="104" s="404" customFormat="1" ht="65.25" customHeight="1" x14ac:dyDescent="0.45"/>
    <row r="105" s="404" customFormat="1" ht="65.25" customHeight="1" x14ac:dyDescent="0.45"/>
    <row r="106" s="404" customFormat="1" ht="65.25" customHeight="1" x14ac:dyDescent="0.45"/>
    <row r="107" s="404" customFormat="1" ht="65.25" customHeight="1" x14ac:dyDescent="0.45"/>
    <row r="108" s="404" customFormat="1" ht="65.25" customHeight="1" x14ac:dyDescent="0.45"/>
    <row r="109" s="404" customFormat="1" ht="65.25" customHeight="1" x14ac:dyDescent="0.45"/>
    <row r="110" s="404" customFormat="1" ht="65.25" customHeight="1" x14ac:dyDescent="0.45"/>
    <row r="111" s="404" customFormat="1" ht="65.25" customHeight="1" x14ac:dyDescent="0.45"/>
    <row r="112" s="404" customFormat="1" ht="65.25" customHeight="1" x14ac:dyDescent="0.45"/>
    <row r="113" s="404" customFormat="1" ht="65.25" customHeight="1" x14ac:dyDescent="0.45"/>
    <row r="114" s="404" customFormat="1" ht="65.25" customHeight="1" x14ac:dyDescent="0.45"/>
    <row r="115" s="404" customFormat="1" ht="65.25" customHeight="1" x14ac:dyDescent="0.45"/>
    <row r="116" s="404" customFormat="1" ht="65.25" customHeight="1" x14ac:dyDescent="0.45"/>
    <row r="117" s="404" customFormat="1" ht="65.25" customHeight="1" x14ac:dyDescent="0.45"/>
    <row r="118" s="404" customFormat="1" ht="65.25" customHeight="1" x14ac:dyDescent="0.45"/>
    <row r="119" s="404" customFormat="1" ht="65.25" customHeight="1" x14ac:dyDescent="0.45"/>
    <row r="120" s="404" customFormat="1" ht="65.25" customHeight="1" x14ac:dyDescent="0.45"/>
    <row r="121" s="404" customFormat="1" ht="65.25" customHeight="1" x14ac:dyDescent="0.45"/>
    <row r="122" s="404" customFormat="1" ht="65.25" customHeight="1" x14ac:dyDescent="0.45"/>
    <row r="123" s="404" customFormat="1" ht="65.25" customHeight="1" x14ac:dyDescent="0.45"/>
    <row r="124" s="404" customFormat="1" ht="65.25" customHeight="1" x14ac:dyDescent="0.45"/>
    <row r="125" s="404" customFormat="1" ht="65.25" customHeight="1" x14ac:dyDescent="0.45"/>
    <row r="126" s="404" customFormat="1" ht="65.25" customHeight="1" x14ac:dyDescent="0.45"/>
    <row r="127" s="404" customFormat="1" ht="65.25" customHeight="1" x14ac:dyDescent="0.45"/>
    <row r="128" s="404" customFormat="1" ht="65.25" customHeight="1" x14ac:dyDescent="0.45"/>
    <row r="129" s="404" customFormat="1" ht="65.25" customHeight="1" x14ac:dyDescent="0.45"/>
    <row r="130" s="404" customFormat="1" ht="65.25" customHeight="1" x14ac:dyDescent="0.45"/>
    <row r="131" s="404" customFormat="1" ht="65.25" customHeight="1" x14ac:dyDescent="0.45"/>
    <row r="132" s="404" customFormat="1" ht="65.25" customHeight="1" x14ac:dyDescent="0.45"/>
    <row r="133" s="404" customFormat="1" ht="65.25" customHeight="1" x14ac:dyDescent="0.45"/>
    <row r="134" s="404" customFormat="1" ht="65.25" customHeight="1" x14ac:dyDescent="0.45"/>
    <row r="135" s="404" customFormat="1" ht="65.25" customHeight="1" x14ac:dyDescent="0.45"/>
    <row r="136" s="404" customFormat="1" ht="65.25" customHeight="1" x14ac:dyDescent="0.45"/>
    <row r="137" s="404" customFormat="1" ht="65.25" customHeight="1" x14ac:dyDescent="0.45"/>
    <row r="138" s="404" customFormat="1" ht="65.25" customHeight="1" x14ac:dyDescent="0.45"/>
    <row r="139" s="404" customFormat="1" ht="65.25" customHeight="1" x14ac:dyDescent="0.45"/>
    <row r="140" s="404" customFormat="1" ht="65.25" customHeight="1" x14ac:dyDescent="0.45"/>
    <row r="141" s="404" customFormat="1" ht="65.25" customHeight="1" x14ac:dyDescent="0.45"/>
    <row r="142" s="404" customFormat="1" ht="65.25" customHeight="1" x14ac:dyDescent="0.45"/>
    <row r="143" s="404" customFormat="1" ht="65.25" customHeight="1" x14ac:dyDescent="0.45"/>
    <row r="144" s="404" customFormat="1" ht="65.25" customHeight="1" x14ac:dyDescent="0.45"/>
    <row r="145" s="404" customFormat="1" ht="65.25" customHeight="1" x14ac:dyDescent="0.45"/>
    <row r="146" s="404" customFormat="1" ht="65.25" customHeight="1" x14ac:dyDescent="0.45"/>
    <row r="147" s="404" customFormat="1" ht="65.25" customHeight="1" x14ac:dyDescent="0.45"/>
    <row r="148" s="404" customFormat="1" ht="65.25" customHeight="1" x14ac:dyDescent="0.45"/>
    <row r="149" s="404" customFormat="1" ht="65.25" customHeight="1" x14ac:dyDescent="0.45"/>
    <row r="150" s="404" customFormat="1" ht="65.25" customHeight="1" x14ac:dyDescent="0.45"/>
    <row r="151" s="404" customFormat="1" ht="65.25" customHeight="1" x14ac:dyDescent="0.45"/>
    <row r="152" s="404" customFormat="1" ht="65.25" customHeight="1" x14ac:dyDescent="0.45"/>
    <row r="153" s="404" customFormat="1" ht="65.25" customHeight="1" x14ac:dyDescent="0.45"/>
    <row r="154" s="404" customFormat="1" ht="65.25" customHeight="1" x14ac:dyDescent="0.45"/>
    <row r="155" s="404" customFormat="1" ht="65.25" customHeight="1" x14ac:dyDescent="0.45"/>
    <row r="156" s="404" customFormat="1" ht="65.25" customHeight="1" x14ac:dyDescent="0.45"/>
    <row r="157" s="404" customFormat="1" ht="65.25" customHeight="1" x14ac:dyDescent="0.45"/>
    <row r="158" s="404" customFormat="1" ht="65.25" customHeight="1" x14ac:dyDescent="0.45"/>
    <row r="159" s="404" customFormat="1" ht="65.25" customHeight="1" x14ac:dyDescent="0.45"/>
    <row r="160" s="404" customFormat="1" ht="65.25" customHeight="1" x14ac:dyDescent="0.45"/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pans="1:24" s="404" customFormat="1" ht="65.25" customHeight="1" x14ac:dyDescent="0.45"/>
    <row r="370" spans="1:24" s="404" customFormat="1" ht="65.25" customHeight="1" x14ac:dyDescent="0.45"/>
    <row r="371" spans="1:24" s="404" customFormat="1" ht="65.25" customHeight="1" x14ac:dyDescent="0.45"/>
    <row r="372" spans="1:24" s="404" customFormat="1" ht="65.25" customHeight="1" x14ac:dyDescent="0.45"/>
    <row r="373" spans="1:24" s="404" customFormat="1" ht="65.25" customHeight="1" x14ac:dyDescent="0.45"/>
    <row r="374" spans="1:24" s="404" customFormat="1" ht="65.25" customHeight="1" x14ac:dyDescent="0.45"/>
    <row r="375" spans="1:24" s="404" customFormat="1" ht="65.25" customHeight="1" x14ac:dyDescent="0.45"/>
    <row r="376" spans="1:24" s="404" customFormat="1" ht="65.25" customHeight="1" x14ac:dyDescent="0.45"/>
    <row r="377" spans="1:24" s="404" customFormat="1" ht="65.25" customHeight="1" x14ac:dyDescent="0.45"/>
    <row r="378" spans="1:24" s="404" customFormat="1" ht="65.25" customHeight="1" x14ac:dyDescent="0.45"/>
    <row r="379" spans="1:24" s="404" customFormat="1" ht="65.25" customHeight="1" x14ac:dyDescent="0.45"/>
    <row r="380" spans="1:24" s="404" customFormat="1" ht="65.25" customHeight="1" x14ac:dyDescent="0.45"/>
    <row r="381" spans="1:24" s="404" customFormat="1" ht="65.25" customHeight="1" x14ac:dyDescent="0.45"/>
    <row r="382" spans="1:24" s="404" customFormat="1" ht="65.25" customHeight="1" x14ac:dyDescent="0.45">
      <c r="A382" s="403"/>
      <c r="B382" s="403"/>
      <c r="C382" s="403"/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</row>
    <row r="383" spans="1:24" s="404" customFormat="1" ht="65.25" customHeight="1" x14ac:dyDescent="0.45">
      <c r="A383" s="403"/>
      <c r="B383" s="403"/>
      <c r="C383" s="403"/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</row>
    <row r="384" spans="1:24" s="404" customFormat="1" ht="65.25" customHeight="1" x14ac:dyDescent="0.4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</row>
    <row r="385" spans="1:24" s="404" customFormat="1" ht="65.25" customHeight="1" x14ac:dyDescent="0.4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</row>
    <row r="386" spans="1:24" s="404" customFormat="1" ht="65.25" customHeight="1" x14ac:dyDescent="0.4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</row>
    <row r="387" spans="1:24" s="404" customFormat="1" ht="65.25" customHeight="1" x14ac:dyDescent="0.4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</row>
    <row r="388" spans="1:24" s="404" customFormat="1" ht="65.25" customHeight="1" x14ac:dyDescent="0.4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</row>
    <row r="389" spans="1:24" s="404" customFormat="1" ht="65.25" customHeight="1" x14ac:dyDescent="0.4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</row>
    <row r="390" spans="1:24" s="404" customFormat="1" ht="65.25" customHeight="1" x14ac:dyDescent="0.4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</row>
    <row r="391" spans="1:24" s="404" customFormat="1" ht="65.25" customHeight="1" x14ac:dyDescent="0.4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</row>
    <row r="392" spans="1:24" s="404" customFormat="1" ht="65.25" customHeight="1" x14ac:dyDescent="0.4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</row>
    <row r="393" spans="1:24" s="404" customFormat="1" ht="65.25" customHeight="1" x14ac:dyDescent="0.4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</row>
    <row r="394" spans="1:24" s="404" customFormat="1" ht="65.25" customHeight="1" x14ac:dyDescent="0.4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</row>
    <row r="395" spans="1:24" s="404" customFormat="1" ht="65.25" customHeight="1" x14ac:dyDescent="0.4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</row>
    <row r="396" spans="1:24" s="404" customFormat="1" ht="65.25" customHeight="1" x14ac:dyDescent="0.4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</row>
    <row r="397" spans="1:24" s="404" customFormat="1" ht="65.25" customHeight="1" x14ac:dyDescent="0.4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</row>
    <row r="398" spans="1:24" s="404" customFormat="1" ht="65.25" customHeight="1" x14ac:dyDescent="0.4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</row>
    <row r="399" spans="1:24" s="404" customFormat="1" ht="65.25" customHeight="1" x14ac:dyDescent="0.4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</row>
    <row r="400" spans="1:24" s="404" customFormat="1" ht="65.25" customHeight="1" x14ac:dyDescent="0.4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</row>
    <row r="401" spans="1:24" s="404" customFormat="1" ht="65.25" customHeight="1" x14ac:dyDescent="0.4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</row>
    <row r="402" spans="1:24" s="404" customFormat="1" ht="65.25" customHeight="1" x14ac:dyDescent="0.4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</row>
    <row r="403" spans="1:24" s="404" customFormat="1" ht="65.25" customHeight="1" x14ac:dyDescent="0.4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</row>
    <row r="404" spans="1:24" s="404" customFormat="1" ht="65.25" customHeight="1" x14ac:dyDescent="0.45">
      <c r="A404" s="403"/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</row>
    <row r="405" spans="1:24" s="404" customFormat="1" ht="65.25" customHeight="1" x14ac:dyDescent="0.45">
      <c r="A405" s="403"/>
      <c r="B405" s="403"/>
      <c r="C405" s="403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</row>
    <row r="406" spans="1:24" s="404" customFormat="1" ht="65.25" customHeight="1" x14ac:dyDescent="0.45">
      <c r="A406" s="403"/>
      <c r="B406" s="403"/>
      <c r="C406" s="403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</row>
    <row r="407" spans="1:24" s="404" customFormat="1" ht="65.25" customHeight="1" x14ac:dyDescent="0.45">
      <c r="A407" s="403"/>
      <c r="B407" s="403"/>
      <c r="C407" s="403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</row>
    <row r="408" spans="1:24" s="404" customFormat="1" ht="65.25" customHeight="1" x14ac:dyDescent="0.45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</row>
    <row r="409" spans="1:24" s="404" customFormat="1" ht="65.25" customHeight="1" x14ac:dyDescent="0.45">
      <c r="A409" s="403"/>
      <c r="B409" s="403"/>
      <c r="C409" s="403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</row>
    <row r="410" spans="1:24" s="404" customFormat="1" ht="65.25" customHeight="1" x14ac:dyDescent="0.45">
      <c r="A410" s="403"/>
      <c r="B410" s="403"/>
      <c r="C410" s="403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</row>
    <row r="411" spans="1:24" s="404" customFormat="1" ht="65.25" customHeight="1" x14ac:dyDescent="0.45">
      <c r="A411" s="403"/>
      <c r="B411" s="403"/>
      <c r="C411" s="403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</row>
    <row r="412" spans="1:24" s="404" customFormat="1" ht="65.25" customHeight="1" x14ac:dyDescent="0.45">
      <c r="A412" s="403"/>
      <c r="B412" s="403"/>
      <c r="C412" s="403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</row>
    <row r="413" spans="1:24" s="404" customFormat="1" ht="65.25" customHeight="1" x14ac:dyDescent="0.45">
      <c r="A413" s="403"/>
      <c r="B413" s="403"/>
      <c r="C413" s="403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</row>
    <row r="414" spans="1:24" s="404" customFormat="1" ht="65.25" customHeight="1" x14ac:dyDescent="0.4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</row>
    <row r="415" spans="1:24" s="404" customFormat="1" ht="65.25" customHeight="1" x14ac:dyDescent="0.45">
      <c r="A415" s="403"/>
      <c r="B415" s="403"/>
      <c r="C415" s="403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</row>
    <row r="416" spans="1:24" s="404" customFormat="1" ht="65.25" customHeight="1" x14ac:dyDescent="0.45">
      <c r="A416" s="403"/>
      <c r="B416" s="403"/>
      <c r="C416" s="403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</row>
    <row r="417" spans="1:24" s="404" customFormat="1" ht="65.25" customHeight="1" x14ac:dyDescent="0.45">
      <c r="A417" s="403"/>
      <c r="B417" s="403"/>
      <c r="C417" s="403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</row>
    <row r="418" spans="1:24" s="404" customFormat="1" ht="65.25" customHeight="1" x14ac:dyDescent="0.45">
      <c r="A418" s="403"/>
      <c r="B418" s="403"/>
      <c r="C418" s="403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</row>
    <row r="419" spans="1:24" s="404" customFormat="1" ht="65.25" customHeight="1" x14ac:dyDescent="0.4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</row>
    <row r="420" spans="1:24" s="404" customFormat="1" ht="65.25" customHeight="1" x14ac:dyDescent="0.45">
      <c r="A420" s="403"/>
      <c r="B420" s="403"/>
      <c r="C420" s="403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</row>
    <row r="421" spans="1:24" s="404" customFormat="1" ht="65.25" customHeight="1" x14ac:dyDescent="0.4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</row>
    <row r="422" spans="1:24" s="404" customFormat="1" ht="65.25" customHeight="1" x14ac:dyDescent="0.4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404" customFormat="1" ht="65.25" customHeight="1" x14ac:dyDescent="0.4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</row>
    <row r="424" spans="1:24" s="404" customFormat="1" ht="65.25" customHeight="1" x14ac:dyDescent="0.4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</row>
    <row r="425" spans="1:24" s="404" customFormat="1" ht="65.25" customHeight="1" x14ac:dyDescent="0.4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</row>
    <row r="426" spans="1:24" s="404" customFormat="1" ht="65.25" customHeight="1" x14ac:dyDescent="0.4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</row>
    <row r="427" spans="1:24" s="404" customFormat="1" ht="65.25" customHeight="1" x14ac:dyDescent="0.4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</row>
    <row r="428" spans="1:24" s="404" customFormat="1" ht="65.25" customHeight="1" x14ac:dyDescent="0.4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</row>
    <row r="429" spans="1:24" s="404" customFormat="1" ht="65.25" customHeight="1" x14ac:dyDescent="0.45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</row>
    <row r="430" spans="1:24" s="404" customFormat="1" ht="65.25" customHeight="1" x14ac:dyDescent="0.45">
      <c r="A430" s="403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</row>
    <row r="431" spans="1:24" s="404" customFormat="1" ht="65.25" customHeight="1" x14ac:dyDescent="0.45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</row>
    <row r="432" spans="1:24" s="404" customFormat="1" ht="65.25" customHeight="1" x14ac:dyDescent="0.45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</row>
    <row r="433" spans="1:24" s="404" customFormat="1" ht="65.25" customHeight="1" x14ac:dyDescent="0.45">
      <c r="A433" s="403"/>
      <c r="B433" s="403"/>
      <c r="C433" s="403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</row>
    <row r="434" spans="1:24" s="404" customFormat="1" ht="65.25" customHeight="1" x14ac:dyDescent="0.45">
      <c r="A434" s="403"/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</row>
    <row r="435" spans="1:24" s="404" customFormat="1" ht="65.25" customHeight="1" x14ac:dyDescent="0.45">
      <c r="A435" s="403"/>
      <c r="B435" s="403"/>
      <c r="C435" s="403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</row>
    <row r="436" spans="1:24" s="404" customFormat="1" ht="65.25" customHeight="1" x14ac:dyDescent="0.45">
      <c r="A436" s="403"/>
      <c r="B436" s="403"/>
      <c r="C436" s="403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</row>
    <row r="437" spans="1:24" s="404" customFormat="1" ht="65.25" customHeight="1" x14ac:dyDescent="0.45">
      <c r="A437" s="403"/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</row>
    <row r="438" spans="1:24" s="404" customFormat="1" ht="65.25" customHeight="1" x14ac:dyDescent="0.45">
      <c r="A438" s="403"/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</row>
    <row r="439" spans="1:24" s="404" customFormat="1" ht="65.25" customHeight="1" x14ac:dyDescent="0.45">
      <c r="A439" s="403"/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</row>
    <row r="440" spans="1:24" s="404" customFormat="1" ht="65.25" customHeight="1" x14ac:dyDescent="0.45">
      <c r="A440" s="403"/>
      <c r="B440" s="403"/>
      <c r="C440" s="403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</row>
    <row r="441" spans="1:24" s="404" customFormat="1" ht="65.25" customHeight="1" x14ac:dyDescent="0.45">
      <c r="A441" s="403"/>
      <c r="B441" s="403"/>
      <c r="C441" s="403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</row>
    <row r="442" spans="1:24" s="404" customFormat="1" ht="65.25" customHeight="1" x14ac:dyDescent="0.45">
      <c r="A442" s="403"/>
      <c r="B442" s="403"/>
      <c r="C442" s="403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</row>
    <row r="443" spans="1:24" s="404" customFormat="1" ht="65.25" customHeight="1" x14ac:dyDescent="0.45">
      <c r="A443" s="403"/>
      <c r="B443" s="403"/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</row>
    <row r="444" spans="1:24" s="404" customFormat="1" ht="65.25" customHeight="1" x14ac:dyDescent="0.45">
      <c r="A444" s="403"/>
      <c r="B444" s="403"/>
      <c r="C444" s="403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</row>
    <row r="445" spans="1:24" s="404" customFormat="1" ht="65.25" customHeight="1" x14ac:dyDescent="0.45">
      <c r="A445" s="403"/>
      <c r="B445" s="403"/>
      <c r="C445" s="403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</row>
    <row r="446" spans="1:24" s="404" customFormat="1" ht="65.25" customHeight="1" x14ac:dyDescent="0.45">
      <c r="A446" s="403"/>
      <c r="B446" s="403"/>
      <c r="C446" s="403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</row>
    <row r="447" spans="1:24" s="404" customFormat="1" ht="65.25" customHeight="1" x14ac:dyDescent="0.45">
      <c r="A447" s="403"/>
      <c r="B447" s="403"/>
      <c r="C447" s="403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</row>
    <row r="448" spans="1:24" s="404" customFormat="1" ht="65.25" customHeight="1" x14ac:dyDescent="0.45">
      <c r="A448" s="403"/>
      <c r="B448" s="403"/>
      <c r="C448" s="403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</row>
    <row r="449" spans="1:24" s="404" customFormat="1" ht="65.25" customHeight="1" x14ac:dyDescent="0.45">
      <c r="A449" s="403"/>
      <c r="B449" s="403"/>
      <c r="C449" s="403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</row>
    <row r="450" spans="1:24" s="404" customFormat="1" ht="65.25" customHeight="1" x14ac:dyDescent="0.45">
      <c r="A450" s="403"/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</row>
    <row r="451" spans="1:24" s="404" customFormat="1" ht="65.25" customHeight="1" x14ac:dyDescent="0.45">
      <c r="A451" s="403"/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</row>
    <row r="452" spans="1:24" s="404" customFormat="1" ht="65.25" customHeight="1" x14ac:dyDescent="0.45">
      <c r="A452" s="403"/>
      <c r="B452" s="403"/>
      <c r="C452" s="403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</row>
    <row r="453" spans="1:24" s="404" customFormat="1" ht="65.25" customHeight="1" x14ac:dyDescent="0.45">
      <c r="A453" s="403"/>
      <c r="B453" s="403"/>
      <c r="C453" s="403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</row>
    <row r="454" spans="1:24" s="404" customFormat="1" ht="65.25" customHeight="1" x14ac:dyDescent="0.45">
      <c r="A454" s="403"/>
      <c r="B454" s="403"/>
      <c r="C454" s="403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</row>
    <row r="455" spans="1:24" s="404" customFormat="1" ht="65.25" customHeight="1" x14ac:dyDescent="0.45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</row>
    <row r="456" spans="1:24" s="404" customFormat="1" ht="65.25" customHeight="1" x14ac:dyDescent="0.45">
      <c r="A456" s="403"/>
      <c r="B456" s="403"/>
      <c r="C456" s="403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</row>
    <row r="457" spans="1:24" s="404" customFormat="1" ht="65.25" customHeight="1" x14ac:dyDescent="0.45">
      <c r="A457" s="403"/>
      <c r="B457" s="403"/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</row>
    <row r="458" spans="1:24" s="404" customFormat="1" ht="65.25" customHeight="1" x14ac:dyDescent="0.45">
      <c r="A458" s="403"/>
      <c r="B458" s="403"/>
      <c r="C458" s="403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</row>
    <row r="459" spans="1:24" s="404" customFormat="1" ht="65.25" customHeight="1" x14ac:dyDescent="0.45">
      <c r="A459" s="403"/>
      <c r="B459" s="403"/>
      <c r="C459" s="403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</row>
    <row r="460" spans="1:24" s="404" customFormat="1" ht="65.25" customHeight="1" x14ac:dyDescent="0.45">
      <c r="A460" s="403"/>
      <c r="B460" s="403"/>
      <c r="C460" s="403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</row>
    <row r="461" spans="1:24" s="404" customFormat="1" ht="65.25" customHeight="1" x14ac:dyDescent="0.45">
      <c r="A461" s="403"/>
      <c r="B461" s="403"/>
      <c r="C461" s="403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</row>
    <row r="462" spans="1:24" s="404" customFormat="1" ht="65.25" customHeight="1" x14ac:dyDescent="0.45">
      <c r="A462" s="403"/>
      <c r="B462" s="403"/>
      <c r="C462" s="403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</row>
    <row r="463" spans="1:24" s="404" customFormat="1" ht="65.25" customHeight="1" x14ac:dyDescent="0.45">
      <c r="A463" s="403"/>
      <c r="B463" s="403"/>
      <c r="C463" s="403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</row>
    <row r="464" spans="1:24" s="404" customFormat="1" ht="65.25" customHeight="1" x14ac:dyDescent="0.45">
      <c r="A464" s="403"/>
      <c r="B464" s="403"/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</row>
    <row r="465" spans="1:26" s="404" customFormat="1" ht="65.25" customHeight="1" x14ac:dyDescent="0.45">
      <c r="A465" s="403"/>
      <c r="B465" s="403"/>
      <c r="C465" s="403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</row>
    <row r="466" spans="1:26" s="404" customFormat="1" ht="65.25" customHeight="1" x14ac:dyDescent="0.45">
      <c r="A466" s="403"/>
      <c r="B466" s="403"/>
      <c r="C466" s="403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</row>
    <row r="467" spans="1:26" s="404" customFormat="1" ht="65.25" customHeight="1" x14ac:dyDescent="0.45">
      <c r="A467" s="403"/>
      <c r="B467" s="403"/>
      <c r="C467" s="403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</row>
    <row r="468" spans="1:26" s="404" customFormat="1" ht="65.25" customHeight="1" x14ac:dyDescent="0.45">
      <c r="A468" s="403"/>
      <c r="B468" s="403"/>
      <c r="C468" s="403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</row>
    <row r="469" spans="1:26" s="404" customFormat="1" ht="65.25" customHeight="1" x14ac:dyDescent="0.45">
      <c r="A469" s="403"/>
      <c r="B469" s="403"/>
      <c r="C469" s="403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</row>
    <row r="470" spans="1:26" s="404" customFormat="1" ht="65.25" customHeight="1" x14ac:dyDescent="0.45">
      <c r="A470" s="403"/>
      <c r="B470" s="403"/>
      <c r="C470" s="403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</row>
    <row r="471" spans="1:26" s="404" customFormat="1" ht="65.25" customHeight="1" x14ac:dyDescent="0.45">
      <c r="A471" s="403"/>
      <c r="B471" s="403"/>
      <c r="C471" s="403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</row>
    <row r="472" spans="1:26" s="404" customFormat="1" ht="65.25" customHeight="1" x14ac:dyDescent="0.45">
      <c r="A472" s="403"/>
      <c r="B472" s="403"/>
      <c r="C472" s="403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</row>
    <row r="473" spans="1:26" s="404" customFormat="1" ht="65.25" customHeight="1" x14ac:dyDescent="0.45">
      <c r="A473" s="403"/>
      <c r="B473" s="403"/>
      <c r="C473" s="403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</row>
    <row r="474" spans="1:26" s="404" customFormat="1" ht="65.25" customHeight="1" x14ac:dyDescent="0.45">
      <c r="A474" s="403"/>
      <c r="B474" s="403"/>
      <c r="C474" s="403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</row>
    <row r="475" spans="1:26" s="404" customFormat="1" ht="65.25" customHeight="1" x14ac:dyDescent="0.45">
      <c r="A475" s="403"/>
      <c r="B475" s="403"/>
      <c r="C475" s="403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</row>
    <row r="476" spans="1:26" s="404" customFormat="1" ht="65.25" customHeight="1" x14ac:dyDescent="0.45">
      <c r="A476" s="403"/>
      <c r="B476" s="403"/>
      <c r="C476" s="403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</row>
    <row r="477" spans="1:26" s="404" customFormat="1" ht="65.25" customHeight="1" x14ac:dyDescent="0.45">
      <c r="A477" s="403"/>
      <c r="B477" s="403"/>
      <c r="C477" s="403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DICIEMBRE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sqref="A1:A2"/>
    </sheetView>
  </sheetViews>
  <sheetFormatPr baseColWidth="10" defaultRowHeight="65.25" customHeight="1" x14ac:dyDescent="0.45"/>
  <cols>
    <col min="1" max="1" width="87.44140625" style="403" customWidth="1"/>
    <col min="2" max="2" width="6.33203125" style="403" hidden="1" customWidth="1"/>
    <col min="3" max="3" width="17.44140625" style="403" customWidth="1"/>
    <col min="4" max="4" width="11.88671875" style="403" customWidth="1"/>
    <col min="5" max="5" width="18.6640625" style="403" customWidth="1"/>
    <col min="6" max="6" width="18" style="403" customWidth="1"/>
    <col min="7" max="7" width="30.33203125" style="403" customWidth="1"/>
    <col min="8" max="8" width="20.44140625" style="403" customWidth="1"/>
    <col min="9" max="9" width="23.33203125" style="403" hidden="1" customWidth="1"/>
    <col min="10" max="10" width="21.109375" style="403" hidden="1" customWidth="1"/>
    <col min="11" max="11" width="1.88671875" style="403" hidden="1" customWidth="1"/>
    <col min="12" max="12" width="20.33203125" style="403" customWidth="1"/>
    <col min="13" max="13" width="27.44140625" style="403" customWidth="1"/>
    <col min="14" max="14" width="26.5546875" style="403" customWidth="1"/>
    <col min="15" max="15" width="23.109375" style="403" customWidth="1"/>
    <col min="16" max="16" width="21.109375" style="403" customWidth="1"/>
    <col min="17" max="17" width="20.33203125" style="403" hidden="1" customWidth="1"/>
    <col min="18" max="18" width="20.109375" style="403" customWidth="1"/>
    <col min="19" max="19" width="19" style="403" hidden="1" customWidth="1"/>
    <col min="20" max="20" width="28.109375" style="403" customWidth="1"/>
    <col min="21" max="21" width="27.44140625" style="403" customWidth="1"/>
    <col min="22" max="22" width="23.109375" style="403" customWidth="1"/>
    <col min="23" max="23" width="26.88671875" style="403" customWidth="1"/>
    <col min="24" max="24" width="89.33203125" style="403" customWidth="1"/>
    <col min="25" max="256" width="11.5546875" style="403"/>
    <col min="257" max="257" width="87.44140625" style="403" customWidth="1"/>
    <col min="258" max="258" width="0" style="403" hidden="1" customWidth="1"/>
    <col min="259" max="259" width="11" style="403" customWidth="1"/>
    <col min="260" max="260" width="11.88671875" style="403" customWidth="1"/>
    <col min="261" max="261" width="18.6640625" style="403" customWidth="1"/>
    <col min="262" max="262" width="18" style="403" customWidth="1"/>
    <col min="263" max="263" width="26.5546875" style="403" customWidth="1"/>
    <col min="264" max="264" width="20.44140625" style="403" customWidth="1"/>
    <col min="265" max="267" width="0" style="403" hidden="1" customWidth="1"/>
    <col min="268" max="268" width="20.33203125" style="403" customWidth="1"/>
    <col min="269" max="269" width="27.44140625" style="403" customWidth="1"/>
    <col min="270" max="270" width="23.6640625" style="403" customWidth="1"/>
    <col min="271" max="271" width="23.109375" style="403" customWidth="1"/>
    <col min="272" max="272" width="21.109375" style="403" customWidth="1"/>
    <col min="273" max="273" width="0" style="403" hidden="1" customWidth="1"/>
    <col min="274" max="274" width="20.109375" style="403" customWidth="1"/>
    <col min="275" max="275" width="0" style="403" hidden="1" customWidth="1"/>
    <col min="276" max="276" width="24" style="403" customWidth="1"/>
    <col min="277" max="277" width="27.44140625" style="403" customWidth="1"/>
    <col min="278" max="278" width="23.109375" style="403" customWidth="1"/>
    <col min="279" max="279" width="26.88671875" style="403" customWidth="1"/>
    <col min="280" max="280" width="89.33203125" style="403" customWidth="1"/>
    <col min="281" max="512" width="11.5546875" style="403"/>
    <col min="513" max="513" width="87.44140625" style="403" customWidth="1"/>
    <col min="514" max="514" width="0" style="403" hidden="1" customWidth="1"/>
    <col min="515" max="515" width="11" style="403" customWidth="1"/>
    <col min="516" max="516" width="11.88671875" style="403" customWidth="1"/>
    <col min="517" max="517" width="18.6640625" style="403" customWidth="1"/>
    <col min="518" max="518" width="18" style="403" customWidth="1"/>
    <col min="519" max="519" width="26.5546875" style="403" customWidth="1"/>
    <col min="520" max="520" width="20.44140625" style="403" customWidth="1"/>
    <col min="521" max="523" width="0" style="403" hidden="1" customWidth="1"/>
    <col min="524" max="524" width="20.33203125" style="403" customWidth="1"/>
    <col min="525" max="525" width="27.44140625" style="403" customWidth="1"/>
    <col min="526" max="526" width="23.6640625" style="403" customWidth="1"/>
    <col min="527" max="527" width="23.109375" style="403" customWidth="1"/>
    <col min="528" max="528" width="21.109375" style="403" customWidth="1"/>
    <col min="529" max="529" width="0" style="403" hidden="1" customWidth="1"/>
    <col min="530" max="530" width="20.109375" style="403" customWidth="1"/>
    <col min="531" max="531" width="0" style="403" hidden="1" customWidth="1"/>
    <col min="532" max="532" width="24" style="403" customWidth="1"/>
    <col min="533" max="533" width="27.44140625" style="403" customWidth="1"/>
    <col min="534" max="534" width="23.109375" style="403" customWidth="1"/>
    <col min="535" max="535" width="26.88671875" style="403" customWidth="1"/>
    <col min="536" max="536" width="89.33203125" style="403" customWidth="1"/>
    <col min="537" max="768" width="11.5546875" style="403"/>
    <col min="769" max="769" width="87.44140625" style="403" customWidth="1"/>
    <col min="770" max="770" width="0" style="403" hidden="1" customWidth="1"/>
    <col min="771" max="771" width="11" style="403" customWidth="1"/>
    <col min="772" max="772" width="11.88671875" style="403" customWidth="1"/>
    <col min="773" max="773" width="18.6640625" style="403" customWidth="1"/>
    <col min="774" max="774" width="18" style="403" customWidth="1"/>
    <col min="775" max="775" width="26.5546875" style="403" customWidth="1"/>
    <col min="776" max="776" width="20.44140625" style="403" customWidth="1"/>
    <col min="777" max="779" width="0" style="403" hidden="1" customWidth="1"/>
    <col min="780" max="780" width="20.33203125" style="403" customWidth="1"/>
    <col min="781" max="781" width="27.44140625" style="403" customWidth="1"/>
    <col min="782" max="782" width="23.6640625" style="403" customWidth="1"/>
    <col min="783" max="783" width="23.109375" style="403" customWidth="1"/>
    <col min="784" max="784" width="21.109375" style="403" customWidth="1"/>
    <col min="785" max="785" width="0" style="403" hidden="1" customWidth="1"/>
    <col min="786" max="786" width="20.109375" style="403" customWidth="1"/>
    <col min="787" max="787" width="0" style="403" hidden="1" customWidth="1"/>
    <col min="788" max="788" width="24" style="403" customWidth="1"/>
    <col min="789" max="789" width="27.44140625" style="403" customWidth="1"/>
    <col min="790" max="790" width="23.109375" style="403" customWidth="1"/>
    <col min="791" max="791" width="26.88671875" style="403" customWidth="1"/>
    <col min="792" max="792" width="89.33203125" style="403" customWidth="1"/>
    <col min="793" max="1024" width="11.5546875" style="403"/>
    <col min="1025" max="1025" width="87.44140625" style="403" customWidth="1"/>
    <col min="1026" max="1026" width="0" style="403" hidden="1" customWidth="1"/>
    <col min="1027" max="1027" width="11" style="403" customWidth="1"/>
    <col min="1028" max="1028" width="11.88671875" style="403" customWidth="1"/>
    <col min="1029" max="1029" width="18.6640625" style="403" customWidth="1"/>
    <col min="1030" max="1030" width="18" style="403" customWidth="1"/>
    <col min="1031" max="1031" width="26.5546875" style="403" customWidth="1"/>
    <col min="1032" max="1032" width="20.44140625" style="403" customWidth="1"/>
    <col min="1033" max="1035" width="0" style="403" hidden="1" customWidth="1"/>
    <col min="1036" max="1036" width="20.33203125" style="403" customWidth="1"/>
    <col min="1037" max="1037" width="27.44140625" style="403" customWidth="1"/>
    <col min="1038" max="1038" width="23.6640625" style="403" customWidth="1"/>
    <col min="1039" max="1039" width="23.109375" style="403" customWidth="1"/>
    <col min="1040" max="1040" width="21.109375" style="403" customWidth="1"/>
    <col min="1041" max="1041" width="0" style="403" hidden="1" customWidth="1"/>
    <col min="1042" max="1042" width="20.109375" style="403" customWidth="1"/>
    <col min="1043" max="1043" width="0" style="403" hidden="1" customWidth="1"/>
    <col min="1044" max="1044" width="24" style="403" customWidth="1"/>
    <col min="1045" max="1045" width="27.44140625" style="403" customWidth="1"/>
    <col min="1046" max="1046" width="23.109375" style="403" customWidth="1"/>
    <col min="1047" max="1047" width="26.88671875" style="403" customWidth="1"/>
    <col min="1048" max="1048" width="89.33203125" style="403" customWidth="1"/>
    <col min="1049" max="1280" width="11.5546875" style="403"/>
    <col min="1281" max="1281" width="87.44140625" style="403" customWidth="1"/>
    <col min="1282" max="1282" width="0" style="403" hidden="1" customWidth="1"/>
    <col min="1283" max="1283" width="11" style="403" customWidth="1"/>
    <col min="1284" max="1284" width="11.88671875" style="403" customWidth="1"/>
    <col min="1285" max="1285" width="18.6640625" style="403" customWidth="1"/>
    <col min="1286" max="1286" width="18" style="403" customWidth="1"/>
    <col min="1287" max="1287" width="26.5546875" style="403" customWidth="1"/>
    <col min="1288" max="1288" width="20.44140625" style="403" customWidth="1"/>
    <col min="1289" max="1291" width="0" style="403" hidden="1" customWidth="1"/>
    <col min="1292" max="1292" width="20.33203125" style="403" customWidth="1"/>
    <col min="1293" max="1293" width="27.44140625" style="403" customWidth="1"/>
    <col min="1294" max="1294" width="23.6640625" style="403" customWidth="1"/>
    <col min="1295" max="1295" width="23.109375" style="403" customWidth="1"/>
    <col min="1296" max="1296" width="21.109375" style="403" customWidth="1"/>
    <col min="1297" max="1297" width="0" style="403" hidden="1" customWidth="1"/>
    <col min="1298" max="1298" width="20.109375" style="403" customWidth="1"/>
    <col min="1299" max="1299" width="0" style="403" hidden="1" customWidth="1"/>
    <col min="1300" max="1300" width="24" style="403" customWidth="1"/>
    <col min="1301" max="1301" width="27.44140625" style="403" customWidth="1"/>
    <col min="1302" max="1302" width="23.109375" style="403" customWidth="1"/>
    <col min="1303" max="1303" width="26.88671875" style="403" customWidth="1"/>
    <col min="1304" max="1304" width="89.33203125" style="403" customWidth="1"/>
    <col min="1305" max="1536" width="11.5546875" style="403"/>
    <col min="1537" max="1537" width="87.44140625" style="403" customWidth="1"/>
    <col min="1538" max="1538" width="0" style="403" hidden="1" customWidth="1"/>
    <col min="1539" max="1539" width="11" style="403" customWidth="1"/>
    <col min="1540" max="1540" width="11.88671875" style="403" customWidth="1"/>
    <col min="1541" max="1541" width="18.6640625" style="403" customWidth="1"/>
    <col min="1542" max="1542" width="18" style="403" customWidth="1"/>
    <col min="1543" max="1543" width="26.5546875" style="403" customWidth="1"/>
    <col min="1544" max="1544" width="20.44140625" style="403" customWidth="1"/>
    <col min="1545" max="1547" width="0" style="403" hidden="1" customWidth="1"/>
    <col min="1548" max="1548" width="20.33203125" style="403" customWidth="1"/>
    <col min="1549" max="1549" width="27.44140625" style="403" customWidth="1"/>
    <col min="1550" max="1550" width="23.6640625" style="403" customWidth="1"/>
    <col min="1551" max="1551" width="23.109375" style="403" customWidth="1"/>
    <col min="1552" max="1552" width="21.109375" style="403" customWidth="1"/>
    <col min="1553" max="1553" width="0" style="403" hidden="1" customWidth="1"/>
    <col min="1554" max="1554" width="20.109375" style="403" customWidth="1"/>
    <col min="1555" max="1555" width="0" style="403" hidden="1" customWidth="1"/>
    <col min="1556" max="1556" width="24" style="403" customWidth="1"/>
    <col min="1557" max="1557" width="27.44140625" style="403" customWidth="1"/>
    <col min="1558" max="1558" width="23.109375" style="403" customWidth="1"/>
    <col min="1559" max="1559" width="26.88671875" style="403" customWidth="1"/>
    <col min="1560" max="1560" width="89.33203125" style="403" customWidth="1"/>
    <col min="1561" max="1792" width="11.5546875" style="403"/>
    <col min="1793" max="1793" width="87.44140625" style="403" customWidth="1"/>
    <col min="1794" max="1794" width="0" style="403" hidden="1" customWidth="1"/>
    <col min="1795" max="1795" width="11" style="403" customWidth="1"/>
    <col min="1796" max="1796" width="11.88671875" style="403" customWidth="1"/>
    <col min="1797" max="1797" width="18.6640625" style="403" customWidth="1"/>
    <col min="1798" max="1798" width="18" style="403" customWidth="1"/>
    <col min="1799" max="1799" width="26.5546875" style="403" customWidth="1"/>
    <col min="1800" max="1800" width="20.44140625" style="403" customWidth="1"/>
    <col min="1801" max="1803" width="0" style="403" hidden="1" customWidth="1"/>
    <col min="1804" max="1804" width="20.33203125" style="403" customWidth="1"/>
    <col min="1805" max="1805" width="27.44140625" style="403" customWidth="1"/>
    <col min="1806" max="1806" width="23.6640625" style="403" customWidth="1"/>
    <col min="1807" max="1807" width="23.109375" style="403" customWidth="1"/>
    <col min="1808" max="1808" width="21.109375" style="403" customWidth="1"/>
    <col min="1809" max="1809" width="0" style="403" hidden="1" customWidth="1"/>
    <col min="1810" max="1810" width="20.109375" style="403" customWidth="1"/>
    <col min="1811" max="1811" width="0" style="403" hidden="1" customWidth="1"/>
    <col min="1812" max="1812" width="24" style="403" customWidth="1"/>
    <col min="1813" max="1813" width="27.44140625" style="403" customWidth="1"/>
    <col min="1814" max="1814" width="23.109375" style="403" customWidth="1"/>
    <col min="1815" max="1815" width="26.88671875" style="403" customWidth="1"/>
    <col min="1816" max="1816" width="89.33203125" style="403" customWidth="1"/>
    <col min="1817" max="2048" width="11.5546875" style="403"/>
    <col min="2049" max="2049" width="87.44140625" style="403" customWidth="1"/>
    <col min="2050" max="2050" width="0" style="403" hidden="1" customWidth="1"/>
    <col min="2051" max="2051" width="11" style="403" customWidth="1"/>
    <col min="2052" max="2052" width="11.88671875" style="403" customWidth="1"/>
    <col min="2053" max="2053" width="18.6640625" style="403" customWidth="1"/>
    <col min="2054" max="2054" width="18" style="403" customWidth="1"/>
    <col min="2055" max="2055" width="26.5546875" style="403" customWidth="1"/>
    <col min="2056" max="2056" width="20.44140625" style="403" customWidth="1"/>
    <col min="2057" max="2059" width="0" style="403" hidden="1" customWidth="1"/>
    <col min="2060" max="2060" width="20.33203125" style="403" customWidth="1"/>
    <col min="2061" max="2061" width="27.44140625" style="403" customWidth="1"/>
    <col min="2062" max="2062" width="23.6640625" style="403" customWidth="1"/>
    <col min="2063" max="2063" width="23.109375" style="403" customWidth="1"/>
    <col min="2064" max="2064" width="21.109375" style="403" customWidth="1"/>
    <col min="2065" max="2065" width="0" style="403" hidden="1" customWidth="1"/>
    <col min="2066" max="2066" width="20.109375" style="403" customWidth="1"/>
    <col min="2067" max="2067" width="0" style="403" hidden="1" customWidth="1"/>
    <col min="2068" max="2068" width="24" style="403" customWidth="1"/>
    <col min="2069" max="2069" width="27.44140625" style="403" customWidth="1"/>
    <col min="2070" max="2070" width="23.109375" style="403" customWidth="1"/>
    <col min="2071" max="2071" width="26.88671875" style="403" customWidth="1"/>
    <col min="2072" max="2072" width="89.33203125" style="403" customWidth="1"/>
    <col min="2073" max="2304" width="11.5546875" style="403"/>
    <col min="2305" max="2305" width="87.44140625" style="403" customWidth="1"/>
    <col min="2306" max="2306" width="0" style="403" hidden="1" customWidth="1"/>
    <col min="2307" max="2307" width="11" style="403" customWidth="1"/>
    <col min="2308" max="2308" width="11.88671875" style="403" customWidth="1"/>
    <col min="2309" max="2309" width="18.6640625" style="403" customWidth="1"/>
    <col min="2310" max="2310" width="18" style="403" customWidth="1"/>
    <col min="2311" max="2311" width="26.5546875" style="403" customWidth="1"/>
    <col min="2312" max="2312" width="20.44140625" style="403" customWidth="1"/>
    <col min="2313" max="2315" width="0" style="403" hidden="1" customWidth="1"/>
    <col min="2316" max="2316" width="20.33203125" style="403" customWidth="1"/>
    <col min="2317" max="2317" width="27.44140625" style="403" customWidth="1"/>
    <col min="2318" max="2318" width="23.6640625" style="403" customWidth="1"/>
    <col min="2319" max="2319" width="23.109375" style="403" customWidth="1"/>
    <col min="2320" max="2320" width="21.109375" style="403" customWidth="1"/>
    <col min="2321" max="2321" width="0" style="403" hidden="1" customWidth="1"/>
    <col min="2322" max="2322" width="20.109375" style="403" customWidth="1"/>
    <col min="2323" max="2323" width="0" style="403" hidden="1" customWidth="1"/>
    <col min="2324" max="2324" width="24" style="403" customWidth="1"/>
    <col min="2325" max="2325" width="27.44140625" style="403" customWidth="1"/>
    <col min="2326" max="2326" width="23.109375" style="403" customWidth="1"/>
    <col min="2327" max="2327" width="26.88671875" style="403" customWidth="1"/>
    <col min="2328" max="2328" width="89.33203125" style="403" customWidth="1"/>
    <col min="2329" max="2560" width="11.5546875" style="403"/>
    <col min="2561" max="2561" width="87.44140625" style="403" customWidth="1"/>
    <col min="2562" max="2562" width="0" style="403" hidden="1" customWidth="1"/>
    <col min="2563" max="2563" width="11" style="403" customWidth="1"/>
    <col min="2564" max="2564" width="11.88671875" style="403" customWidth="1"/>
    <col min="2565" max="2565" width="18.6640625" style="403" customWidth="1"/>
    <col min="2566" max="2566" width="18" style="403" customWidth="1"/>
    <col min="2567" max="2567" width="26.5546875" style="403" customWidth="1"/>
    <col min="2568" max="2568" width="20.44140625" style="403" customWidth="1"/>
    <col min="2569" max="2571" width="0" style="403" hidden="1" customWidth="1"/>
    <col min="2572" max="2572" width="20.33203125" style="403" customWidth="1"/>
    <col min="2573" max="2573" width="27.44140625" style="403" customWidth="1"/>
    <col min="2574" max="2574" width="23.6640625" style="403" customWidth="1"/>
    <col min="2575" max="2575" width="23.109375" style="403" customWidth="1"/>
    <col min="2576" max="2576" width="21.109375" style="403" customWidth="1"/>
    <col min="2577" max="2577" width="0" style="403" hidden="1" customWidth="1"/>
    <col min="2578" max="2578" width="20.109375" style="403" customWidth="1"/>
    <col min="2579" max="2579" width="0" style="403" hidden="1" customWidth="1"/>
    <col min="2580" max="2580" width="24" style="403" customWidth="1"/>
    <col min="2581" max="2581" width="27.44140625" style="403" customWidth="1"/>
    <col min="2582" max="2582" width="23.109375" style="403" customWidth="1"/>
    <col min="2583" max="2583" width="26.88671875" style="403" customWidth="1"/>
    <col min="2584" max="2584" width="89.33203125" style="403" customWidth="1"/>
    <col min="2585" max="2816" width="11.5546875" style="403"/>
    <col min="2817" max="2817" width="87.44140625" style="403" customWidth="1"/>
    <col min="2818" max="2818" width="0" style="403" hidden="1" customWidth="1"/>
    <col min="2819" max="2819" width="11" style="403" customWidth="1"/>
    <col min="2820" max="2820" width="11.88671875" style="403" customWidth="1"/>
    <col min="2821" max="2821" width="18.6640625" style="403" customWidth="1"/>
    <col min="2822" max="2822" width="18" style="403" customWidth="1"/>
    <col min="2823" max="2823" width="26.5546875" style="403" customWidth="1"/>
    <col min="2824" max="2824" width="20.44140625" style="403" customWidth="1"/>
    <col min="2825" max="2827" width="0" style="403" hidden="1" customWidth="1"/>
    <col min="2828" max="2828" width="20.33203125" style="403" customWidth="1"/>
    <col min="2829" max="2829" width="27.44140625" style="403" customWidth="1"/>
    <col min="2830" max="2830" width="23.6640625" style="403" customWidth="1"/>
    <col min="2831" max="2831" width="23.109375" style="403" customWidth="1"/>
    <col min="2832" max="2832" width="21.109375" style="403" customWidth="1"/>
    <col min="2833" max="2833" width="0" style="403" hidden="1" customWidth="1"/>
    <col min="2834" max="2834" width="20.109375" style="403" customWidth="1"/>
    <col min="2835" max="2835" width="0" style="403" hidden="1" customWidth="1"/>
    <col min="2836" max="2836" width="24" style="403" customWidth="1"/>
    <col min="2837" max="2837" width="27.44140625" style="403" customWidth="1"/>
    <col min="2838" max="2838" width="23.109375" style="403" customWidth="1"/>
    <col min="2839" max="2839" width="26.88671875" style="403" customWidth="1"/>
    <col min="2840" max="2840" width="89.33203125" style="403" customWidth="1"/>
    <col min="2841" max="3072" width="11.5546875" style="403"/>
    <col min="3073" max="3073" width="87.44140625" style="403" customWidth="1"/>
    <col min="3074" max="3074" width="0" style="403" hidden="1" customWidth="1"/>
    <col min="3075" max="3075" width="11" style="403" customWidth="1"/>
    <col min="3076" max="3076" width="11.88671875" style="403" customWidth="1"/>
    <col min="3077" max="3077" width="18.6640625" style="403" customWidth="1"/>
    <col min="3078" max="3078" width="18" style="403" customWidth="1"/>
    <col min="3079" max="3079" width="26.5546875" style="403" customWidth="1"/>
    <col min="3080" max="3080" width="20.44140625" style="403" customWidth="1"/>
    <col min="3081" max="3083" width="0" style="403" hidden="1" customWidth="1"/>
    <col min="3084" max="3084" width="20.33203125" style="403" customWidth="1"/>
    <col min="3085" max="3085" width="27.44140625" style="403" customWidth="1"/>
    <col min="3086" max="3086" width="23.6640625" style="403" customWidth="1"/>
    <col min="3087" max="3087" width="23.109375" style="403" customWidth="1"/>
    <col min="3088" max="3088" width="21.109375" style="403" customWidth="1"/>
    <col min="3089" max="3089" width="0" style="403" hidden="1" customWidth="1"/>
    <col min="3090" max="3090" width="20.109375" style="403" customWidth="1"/>
    <col min="3091" max="3091" width="0" style="403" hidden="1" customWidth="1"/>
    <col min="3092" max="3092" width="24" style="403" customWidth="1"/>
    <col min="3093" max="3093" width="27.44140625" style="403" customWidth="1"/>
    <col min="3094" max="3094" width="23.109375" style="403" customWidth="1"/>
    <col min="3095" max="3095" width="26.88671875" style="403" customWidth="1"/>
    <col min="3096" max="3096" width="89.33203125" style="403" customWidth="1"/>
    <col min="3097" max="3328" width="11.5546875" style="403"/>
    <col min="3329" max="3329" width="87.44140625" style="403" customWidth="1"/>
    <col min="3330" max="3330" width="0" style="403" hidden="1" customWidth="1"/>
    <col min="3331" max="3331" width="11" style="403" customWidth="1"/>
    <col min="3332" max="3332" width="11.88671875" style="403" customWidth="1"/>
    <col min="3333" max="3333" width="18.6640625" style="403" customWidth="1"/>
    <col min="3334" max="3334" width="18" style="403" customWidth="1"/>
    <col min="3335" max="3335" width="26.5546875" style="403" customWidth="1"/>
    <col min="3336" max="3336" width="20.44140625" style="403" customWidth="1"/>
    <col min="3337" max="3339" width="0" style="403" hidden="1" customWidth="1"/>
    <col min="3340" max="3340" width="20.33203125" style="403" customWidth="1"/>
    <col min="3341" max="3341" width="27.44140625" style="403" customWidth="1"/>
    <col min="3342" max="3342" width="23.6640625" style="403" customWidth="1"/>
    <col min="3343" max="3343" width="23.109375" style="403" customWidth="1"/>
    <col min="3344" max="3344" width="21.109375" style="403" customWidth="1"/>
    <col min="3345" max="3345" width="0" style="403" hidden="1" customWidth="1"/>
    <col min="3346" max="3346" width="20.109375" style="403" customWidth="1"/>
    <col min="3347" max="3347" width="0" style="403" hidden="1" customWidth="1"/>
    <col min="3348" max="3348" width="24" style="403" customWidth="1"/>
    <col min="3349" max="3349" width="27.44140625" style="403" customWidth="1"/>
    <col min="3350" max="3350" width="23.109375" style="403" customWidth="1"/>
    <col min="3351" max="3351" width="26.88671875" style="403" customWidth="1"/>
    <col min="3352" max="3352" width="89.33203125" style="403" customWidth="1"/>
    <col min="3353" max="3584" width="11.5546875" style="403"/>
    <col min="3585" max="3585" width="87.44140625" style="403" customWidth="1"/>
    <col min="3586" max="3586" width="0" style="403" hidden="1" customWidth="1"/>
    <col min="3587" max="3587" width="11" style="403" customWidth="1"/>
    <col min="3588" max="3588" width="11.88671875" style="403" customWidth="1"/>
    <col min="3589" max="3589" width="18.6640625" style="403" customWidth="1"/>
    <col min="3590" max="3590" width="18" style="403" customWidth="1"/>
    <col min="3591" max="3591" width="26.5546875" style="403" customWidth="1"/>
    <col min="3592" max="3592" width="20.44140625" style="403" customWidth="1"/>
    <col min="3593" max="3595" width="0" style="403" hidden="1" customWidth="1"/>
    <col min="3596" max="3596" width="20.33203125" style="403" customWidth="1"/>
    <col min="3597" max="3597" width="27.44140625" style="403" customWidth="1"/>
    <col min="3598" max="3598" width="23.6640625" style="403" customWidth="1"/>
    <col min="3599" max="3599" width="23.109375" style="403" customWidth="1"/>
    <col min="3600" max="3600" width="21.109375" style="403" customWidth="1"/>
    <col min="3601" max="3601" width="0" style="403" hidden="1" customWidth="1"/>
    <col min="3602" max="3602" width="20.109375" style="403" customWidth="1"/>
    <col min="3603" max="3603" width="0" style="403" hidden="1" customWidth="1"/>
    <col min="3604" max="3604" width="24" style="403" customWidth="1"/>
    <col min="3605" max="3605" width="27.44140625" style="403" customWidth="1"/>
    <col min="3606" max="3606" width="23.109375" style="403" customWidth="1"/>
    <col min="3607" max="3607" width="26.88671875" style="403" customWidth="1"/>
    <col min="3608" max="3608" width="89.33203125" style="403" customWidth="1"/>
    <col min="3609" max="3840" width="11.5546875" style="403"/>
    <col min="3841" max="3841" width="87.44140625" style="403" customWidth="1"/>
    <col min="3842" max="3842" width="0" style="403" hidden="1" customWidth="1"/>
    <col min="3843" max="3843" width="11" style="403" customWidth="1"/>
    <col min="3844" max="3844" width="11.88671875" style="403" customWidth="1"/>
    <col min="3845" max="3845" width="18.6640625" style="403" customWidth="1"/>
    <col min="3846" max="3846" width="18" style="403" customWidth="1"/>
    <col min="3847" max="3847" width="26.5546875" style="403" customWidth="1"/>
    <col min="3848" max="3848" width="20.44140625" style="403" customWidth="1"/>
    <col min="3849" max="3851" width="0" style="403" hidden="1" customWidth="1"/>
    <col min="3852" max="3852" width="20.33203125" style="403" customWidth="1"/>
    <col min="3853" max="3853" width="27.44140625" style="403" customWidth="1"/>
    <col min="3854" max="3854" width="23.6640625" style="403" customWidth="1"/>
    <col min="3855" max="3855" width="23.109375" style="403" customWidth="1"/>
    <col min="3856" max="3856" width="21.109375" style="403" customWidth="1"/>
    <col min="3857" max="3857" width="0" style="403" hidden="1" customWidth="1"/>
    <col min="3858" max="3858" width="20.109375" style="403" customWidth="1"/>
    <col min="3859" max="3859" width="0" style="403" hidden="1" customWidth="1"/>
    <col min="3860" max="3860" width="24" style="403" customWidth="1"/>
    <col min="3861" max="3861" width="27.44140625" style="403" customWidth="1"/>
    <col min="3862" max="3862" width="23.109375" style="403" customWidth="1"/>
    <col min="3863" max="3863" width="26.88671875" style="403" customWidth="1"/>
    <col min="3864" max="3864" width="89.33203125" style="403" customWidth="1"/>
    <col min="3865" max="4096" width="11.5546875" style="403"/>
    <col min="4097" max="4097" width="87.44140625" style="403" customWidth="1"/>
    <col min="4098" max="4098" width="0" style="403" hidden="1" customWidth="1"/>
    <col min="4099" max="4099" width="11" style="403" customWidth="1"/>
    <col min="4100" max="4100" width="11.88671875" style="403" customWidth="1"/>
    <col min="4101" max="4101" width="18.6640625" style="403" customWidth="1"/>
    <col min="4102" max="4102" width="18" style="403" customWidth="1"/>
    <col min="4103" max="4103" width="26.5546875" style="403" customWidth="1"/>
    <col min="4104" max="4104" width="20.44140625" style="403" customWidth="1"/>
    <col min="4105" max="4107" width="0" style="403" hidden="1" customWidth="1"/>
    <col min="4108" max="4108" width="20.33203125" style="403" customWidth="1"/>
    <col min="4109" max="4109" width="27.44140625" style="403" customWidth="1"/>
    <col min="4110" max="4110" width="23.6640625" style="403" customWidth="1"/>
    <col min="4111" max="4111" width="23.109375" style="403" customWidth="1"/>
    <col min="4112" max="4112" width="21.109375" style="403" customWidth="1"/>
    <col min="4113" max="4113" width="0" style="403" hidden="1" customWidth="1"/>
    <col min="4114" max="4114" width="20.109375" style="403" customWidth="1"/>
    <col min="4115" max="4115" width="0" style="403" hidden="1" customWidth="1"/>
    <col min="4116" max="4116" width="24" style="403" customWidth="1"/>
    <col min="4117" max="4117" width="27.44140625" style="403" customWidth="1"/>
    <col min="4118" max="4118" width="23.109375" style="403" customWidth="1"/>
    <col min="4119" max="4119" width="26.88671875" style="403" customWidth="1"/>
    <col min="4120" max="4120" width="89.33203125" style="403" customWidth="1"/>
    <col min="4121" max="4352" width="11.5546875" style="403"/>
    <col min="4353" max="4353" width="87.44140625" style="403" customWidth="1"/>
    <col min="4354" max="4354" width="0" style="403" hidden="1" customWidth="1"/>
    <col min="4355" max="4355" width="11" style="403" customWidth="1"/>
    <col min="4356" max="4356" width="11.88671875" style="403" customWidth="1"/>
    <col min="4357" max="4357" width="18.6640625" style="403" customWidth="1"/>
    <col min="4358" max="4358" width="18" style="403" customWidth="1"/>
    <col min="4359" max="4359" width="26.5546875" style="403" customWidth="1"/>
    <col min="4360" max="4360" width="20.44140625" style="403" customWidth="1"/>
    <col min="4361" max="4363" width="0" style="403" hidden="1" customWidth="1"/>
    <col min="4364" max="4364" width="20.33203125" style="403" customWidth="1"/>
    <col min="4365" max="4365" width="27.44140625" style="403" customWidth="1"/>
    <col min="4366" max="4366" width="23.6640625" style="403" customWidth="1"/>
    <col min="4367" max="4367" width="23.109375" style="403" customWidth="1"/>
    <col min="4368" max="4368" width="21.109375" style="403" customWidth="1"/>
    <col min="4369" max="4369" width="0" style="403" hidden="1" customWidth="1"/>
    <col min="4370" max="4370" width="20.109375" style="403" customWidth="1"/>
    <col min="4371" max="4371" width="0" style="403" hidden="1" customWidth="1"/>
    <col min="4372" max="4372" width="24" style="403" customWidth="1"/>
    <col min="4373" max="4373" width="27.44140625" style="403" customWidth="1"/>
    <col min="4374" max="4374" width="23.109375" style="403" customWidth="1"/>
    <col min="4375" max="4375" width="26.88671875" style="403" customWidth="1"/>
    <col min="4376" max="4376" width="89.33203125" style="403" customWidth="1"/>
    <col min="4377" max="4608" width="11.5546875" style="403"/>
    <col min="4609" max="4609" width="87.44140625" style="403" customWidth="1"/>
    <col min="4610" max="4610" width="0" style="403" hidden="1" customWidth="1"/>
    <col min="4611" max="4611" width="11" style="403" customWidth="1"/>
    <col min="4612" max="4612" width="11.88671875" style="403" customWidth="1"/>
    <col min="4613" max="4613" width="18.6640625" style="403" customWidth="1"/>
    <col min="4614" max="4614" width="18" style="403" customWidth="1"/>
    <col min="4615" max="4615" width="26.5546875" style="403" customWidth="1"/>
    <col min="4616" max="4616" width="20.44140625" style="403" customWidth="1"/>
    <col min="4617" max="4619" width="0" style="403" hidden="1" customWidth="1"/>
    <col min="4620" max="4620" width="20.33203125" style="403" customWidth="1"/>
    <col min="4621" max="4621" width="27.44140625" style="403" customWidth="1"/>
    <col min="4622" max="4622" width="23.6640625" style="403" customWidth="1"/>
    <col min="4623" max="4623" width="23.109375" style="403" customWidth="1"/>
    <col min="4624" max="4624" width="21.109375" style="403" customWidth="1"/>
    <col min="4625" max="4625" width="0" style="403" hidden="1" customWidth="1"/>
    <col min="4626" max="4626" width="20.109375" style="403" customWidth="1"/>
    <col min="4627" max="4627" width="0" style="403" hidden="1" customWidth="1"/>
    <col min="4628" max="4628" width="24" style="403" customWidth="1"/>
    <col min="4629" max="4629" width="27.44140625" style="403" customWidth="1"/>
    <col min="4630" max="4630" width="23.109375" style="403" customWidth="1"/>
    <col min="4631" max="4631" width="26.88671875" style="403" customWidth="1"/>
    <col min="4632" max="4632" width="89.33203125" style="403" customWidth="1"/>
    <col min="4633" max="4864" width="11.5546875" style="403"/>
    <col min="4865" max="4865" width="87.44140625" style="403" customWidth="1"/>
    <col min="4866" max="4866" width="0" style="403" hidden="1" customWidth="1"/>
    <col min="4867" max="4867" width="11" style="403" customWidth="1"/>
    <col min="4868" max="4868" width="11.88671875" style="403" customWidth="1"/>
    <col min="4869" max="4869" width="18.6640625" style="403" customWidth="1"/>
    <col min="4870" max="4870" width="18" style="403" customWidth="1"/>
    <col min="4871" max="4871" width="26.5546875" style="403" customWidth="1"/>
    <col min="4872" max="4872" width="20.44140625" style="403" customWidth="1"/>
    <col min="4873" max="4875" width="0" style="403" hidden="1" customWidth="1"/>
    <col min="4876" max="4876" width="20.33203125" style="403" customWidth="1"/>
    <col min="4877" max="4877" width="27.44140625" style="403" customWidth="1"/>
    <col min="4878" max="4878" width="23.6640625" style="403" customWidth="1"/>
    <col min="4879" max="4879" width="23.109375" style="403" customWidth="1"/>
    <col min="4880" max="4880" width="21.109375" style="403" customWidth="1"/>
    <col min="4881" max="4881" width="0" style="403" hidden="1" customWidth="1"/>
    <col min="4882" max="4882" width="20.109375" style="403" customWidth="1"/>
    <col min="4883" max="4883" width="0" style="403" hidden="1" customWidth="1"/>
    <col min="4884" max="4884" width="24" style="403" customWidth="1"/>
    <col min="4885" max="4885" width="27.44140625" style="403" customWidth="1"/>
    <col min="4886" max="4886" width="23.109375" style="403" customWidth="1"/>
    <col min="4887" max="4887" width="26.88671875" style="403" customWidth="1"/>
    <col min="4888" max="4888" width="89.33203125" style="403" customWidth="1"/>
    <col min="4889" max="5120" width="11.5546875" style="403"/>
    <col min="5121" max="5121" width="87.44140625" style="403" customWidth="1"/>
    <col min="5122" max="5122" width="0" style="403" hidden="1" customWidth="1"/>
    <col min="5123" max="5123" width="11" style="403" customWidth="1"/>
    <col min="5124" max="5124" width="11.88671875" style="403" customWidth="1"/>
    <col min="5125" max="5125" width="18.6640625" style="403" customWidth="1"/>
    <col min="5126" max="5126" width="18" style="403" customWidth="1"/>
    <col min="5127" max="5127" width="26.5546875" style="403" customWidth="1"/>
    <col min="5128" max="5128" width="20.44140625" style="403" customWidth="1"/>
    <col min="5129" max="5131" width="0" style="403" hidden="1" customWidth="1"/>
    <col min="5132" max="5132" width="20.33203125" style="403" customWidth="1"/>
    <col min="5133" max="5133" width="27.44140625" style="403" customWidth="1"/>
    <col min="5134" max="5134" width="23.6640625" style="403" customWidth="1"/>
    <col min="5135" max="5135" width="23.109375" style="403" customWidth="1"/>
    <col min="5136" max="5136" width="21.109375" style="403" customWidth="1"/>
    <col min="5137" max="5137" width="0" style="403" hidden="1" customWidth="1"/>
    <col min="5138" max="5138" width="20.109375" style="403" customWidth="1"/>
    <col min="5139" max="5139" width="0" style="403" hidden="1" customWidth="1"/>
    <col min="5140" max="5140" width="24" style="403" customWidth="1"/>
    <col min="5141" max="5141" width="27.44140625" style="403" customWidth="1"/>
    <col min="5142" max="5142" width="23.109375" style="403" customWidth="1"/>
    <col min="5143" max="5143" width="26.88671875" style="403" customWidth="1"/>
    <col min="5144" max="5144" width="89.33203125" style="403" customWidth="1"/>
    <col min="5145" max="5376" width="11.5546875" style="403"/>
    <col min="5377" max="5377" width="87.44140625" style="403" customWidth="1"/>
    <col min="5378" max="5378" width="0" style="403" hidden="1" customWidth="1"/>
    <col min="5379" max="5379" width="11" style="403" customWidth="1"/>
    <col min="5380" max="5380" width="11.88671875" style="403" customWidth="1"/>
    <col min="5381" max="5381" width="18.6640625" style="403" customWidth="1"/>
    <col min="5382" max="5382" width="18" style="403" customWidth="1"/>
    <col min="5383" max="5383" width="26.5546875" style="403" customWidth="1"/>
    <col min="5384" max="5384" width="20.44140625" style="403" customWidth="1"/>
    <col min="5385" max="5387" width="0" style="403" hidden="1" customWidth="1"/>
    <col min="5388" max="5388" width="20.33203125" style="403" customWidth="1"/>
    <col min="5389" max="5389" width="27.44140625" style="403" customWidth="1"/>
    <col min="5390" max="5390" width="23.6640625" style="403" customWidth="1"/>
    <col min="5391" max="5391" width="23.109375" style="403" customWidth="1"/>
    <col min="5392" max="5392" width="21.109375" style="403" customWidth="1"/>
    <col min="5393" max="5393" width="0" style="403" hidden="1" customWidth="1"/>
    <col min="5394" max="5394" width="20.109375" style="403" customWidth="1"/>
    <col min="5395" max="5395" width="0" style="403" hidden="1" customWidth="1"/>
    <col min="5396" max="5396" width="24" style="403" customWidth="1"/>
    <col min="5397" max="5397" width="27.44140625" style="403" customWidth="1"/>
    <col min="5398" max="5398" width="23.109375" style="403" customWidth="1"/>
    <col min="5399" max="5399" width="26.88671875" style="403" customWidth="1"/>
    <col min="5400" max="5400" width="89.33203125" style="403" customWidth="1"/>
    <col min="5401" max="5632" width="11.5546875" style="403"/>
    <col min="5633" max="5633" width="87.44140625" style="403" customWidth="1"/>
    <col min="5634" max="5634" width="0" style="403" hidden="1" customWidth="1"/>
    <col min="5635" max="5635" width="11" style="403" customWidth="1"/>
    <col min="5636" max="5636" width="11.88671875" style="403" customWidth="1"/>
    <col min="5637" max="5637" width="18.6640625" style="403" customWidth="1"/>
    <col min="5638" max="5638" width="18" style="403" customWidth="1"/>
    <col min="5639" max="5639" width="26.5546875" style="403" customWidth="1"/>
    <col min="5640" max="5640" width="20.44140625" style="403" customWidth="1"/>
    <col min="5641" max="5643" width="0" style="403" hidden="1" customWidth="1"/>
    <col min="5644" max="5644" width="20.33203125" style="403" customWidth="1"/>
    <col min="5645" max="5645" width="27.44140625" style="403" customWidth="1"/>
    <col min="5646" max="5646" width="23.6640625" style="403" customWidth="1"/>
    <col min="5647" max="5647" width="23.109375" style="403" customWidth="1"/>
    <col min="5648" max="5648" width="21.109375" style="403" customWidth="1"/>
    <col min="5649" max="5649" width="0" style="403" hidden="1" customWidth="1"/>
    <col min="5650" max="5650" width="20.109375" style="403" customWidth="1"/>
    <col min="5651" max="5651" width="0" style="403" hidden="1" customWidth="1"/>
    <col min="5652" max="5652" width="24" style="403" customWidth="1"/>
    <col min="5653" max="5653" width="27.44140625" style="403" customWidth="1"/>
    <col min="5654" max="5654" width="23.109375" style="403" customWidth="1"/>
    <col min="5655" max="5655" width="26.88671875" style="403" customWidth="1"/>
    <col min="5656" max="5656" width="89.33203125" style="403" customWidth="1"/>
    <col min="5657" max="5888" width="11.5546875" style="403"/>
    <col min="5889" max="5889" width="87.44140625" style="403" customWidth="1"/>
    <col min="5890" max="5890" width="0" style="403" hidden="1" customWidth="1"/>
    <col min="5891" max="5891" width="11" style="403" customWidth="1"/>
    <col min="5892" max="5892" width="11.88671875" style="403" customWidth="1"/>
    <col min="5893" max="5893" width="18.6640625" style="403" customWidth="1"/>
    <col min="5894" max="5894" width="18" style="403" customWidth="1"/>
    <col min="5895" max="5895" width="26.5546875" style="403" customWidth="1"/>
    <col min="5896" max="5896" width="20.44140625" style="403" customWidth="1"/>
    <col min="5897" max="5899" width="0" style="403" hidden="1" customWidth="1"/>
    <col min="5900" max="5900" width="20.33203125" style="403" customWidth="1"/>
    <col min="5901" max="5901" width="27.44140625" style="403" customWidth="1"/>
    <col min="5902" max="5902" width="23.6640625" style="403" customWidth="1"/>
    <col min="5903" max="5903" width="23.109375" style="403" customWidth="1"/>
    <col min="5904" max="5904" width="21.109375" style="403" customWidth="1"/>
    <col min="5905" max="5905" width="0" style="403" hidden="1" customWidth="1"/>
    <col min="5906" max="5906" width="20.109375" style="403" customWidth="1"/>
    <col min="5907" max="5907" width="0" style="403" hidden="1" customWidth="1"/>
    <col min="5908" max="5908" width="24" style="403" customWidth="1"/>
    <col min="5909" max="5909" width="27.44140625" style="403" customWidth="1"/>
    <col min="5910" max="5910" width="23.109375" style="403" customWidth="1"/>
    <col min="5911" max="5911" width="26.88671875" style="403" customWidth="1"/>
    <col min="5912" max="5912" width="89.33203125" style="403" customWidth="1"/>
    <col min="5913" max="6144" width="11.5546875" style="403"/>
    <col min="6145" max="6145" width="87.44140625" style="403" customWidth="1"/>
    <col min="6146" max="6146" width="0" style="403" hidden="1" customWidth="1"/>
    <col min="6147" max="6147" width="11" style="403" customWidth="1"/>
    <col min="6148" max="6148" width="11.88671875" style="403" customWidth="1"/>
    <col min="6149" max="6149" width="18.6640625" style="403" customWidth="1"/>
    <col min="6150" max="6150" width="18" style="403" customWidth="1"/>
    <col min="6151" max="6151" width="26.5546875" style="403" customWidth="1"/>
    <col min="6152" max="6152" width="20.44140625" style="403" customWidth="1"/>
    <col min="6153" max="6155" width="0" style="403" hidden="1" customWidth="1"/>
    <col min="6156" max="6156" width="20.33203125" style="403" customWidth="1"/>
    <col min="6157" max="6157" width="27.44140625" style="403" customWidth="1"/>
    <col min="6158" max="6158" width="23.6640625" style="403" customWidth="1"/>
    <col min="6159" max="6159" width="23.109375" style="403" customWidth="1"/>
    <col min="6160" max="6160" width="21.109375" style="403" customWidth="1"/>
    <col min="6161" max="6161" width="0" style="403" hidden="1" customWidth="1"/>
    <col min="6162" max="6162" width="20.109375" style="403" customWidth="1"/>
    <col min="6163" max="6163" width="0" style="403" hidden="1" customWidth="1"/>
    <col min="6164" max="6164" width="24" style="403" customWidth="1"/>
    <col min="6165" max="6165" width="27.44140625" style="403" customWidth="1"/>
    <col min="6166" max="6166" width="23.109375" style="403" customWidth="1"/>
    <col min="6167" max="6167" width="26.88671875" style="403" customWidth="1"/>
    <col min="6168" max="6168" width="89.33203125" style="403" customWidth="1"/>
    <col min="6169" max="6400" width="11.5546875" style="403"/>
    <col min="6401" max="6401" width="87.44140625" style="403" customWidth="1"/>
    <col min="6402" max="6402" width="0" style="403" hidden="1" customWidth="1"/>
    <col min="6403" max="6403" width="11" style="403" customWidth="1"/>
    <col min="6404" max="6404" width="11.88671875" style="403" customWidth="1"/>
    <col min="6405" max="6405" width="18.6640625" style="403" customWidth="1"/>
    <col min="6406" max="6406" width="18" style="403" customWidth="1"/>
    <col min="6407" max="6407" width="26.5546875" style="403" customWidth="1"/>
    <col min="6408" max="6408" width="20.44140625" style="403" customWidth="1"/>
    <col min="6409" max="6411" width="0" style="403" hidden="1" customWidth="1"/>
    <col min="6412" max="6412" width="20.33203125" style="403" customWidth="1"/>
    <col min="6413" max="6413" width="27.44140625" style="403" customWidth="1"/>
    <col min="6414" max="6414" width="23.6640625" style="403" customWidth="1"/>
    <col min="6415" max="6415" width="23.109375" style="403" customWidth="1"/>
    <col min="6416" max="6416" width="21.109375" style="403" customWidth="1"/>
    <col min="6417" max="6417" width="0" style="403" hidden="1" customWidth="1"/>
    <col min="6418" max="6418" width="20.109375" style="403" customWidth="1"/>
    <col min="6419" max="6419" width="0" style="403" hidden="1" customWidth="1"/>
    <col min="6420" max="6420" width="24" style="403" customWidth="1"/>
    <col min="6421" max="6421" width="27.44140625" style="403" customWidth="1"/>
    <col min="6422" max="6422" width="23.109375" style="403" customWidth="1"/>
    <col min="6423" max="6423" width="26.88671875" style="403" customWidth="1"/>
    <col min="6424" max="6424" width="89.33203125" style="403" customWidth="1"/>
    <col min="6425" max="6656" width="11.5546875" style="403"/>
    <col min="6657" max="6657" width="87.44140625" style="403" customWidth="1"/>
    <col min="6658" max="6658" width="0" style="403" hidden="1" customWidth="1"/>
    <col min="6659" max="6659" width="11" style="403" customWidth="1"/>
    <col min="6660" max="6660" width="11.88671875" style="403" customWidth="1"/>
    <col min="6661" max="6661" width="18.6640625" style="403" customWidth="1"/>
    <col min="6662" max="6662" width="18" style="403" customWidth="1"/>
    <col min="6663" max="6663" width="26.5546875" style="403" customWidth="1"/>
    <col min="6664" max="6664" width="20.44140625" style="403" customWidth="1"/>
    <col min="6665" max="6667" width="0" style="403" hidden="1" customWidth="1"/>
    <col min="6668" max="6668" width="20.33203125" style="403" customWidth="1"/>
    <col min="6669" max="6669" width="27.44140625" style="403" customWidth="1"/>
    <col min="6670" max="6670" width="23.6640625" style="403" customWidth="1"/>
    <col min="6671" max="6671" width="23.109375" style="403" customWidth="1"/>
    <col min="6672" max="6672" width="21.109375" style="403" customWidth="1"/>
    <col min="6673" max="6673" width="0" style="403" hidden="1" customWidth="1"/>
    <col min="6674" max="6674" width="20.109375" style="403" customWidth="1"/>
    <col min="6675" max="6675" width="0" style="403" hidden="1" customWidth="1"/>
    <col min="6676" max="6676" width="24" style="403" customWidth="1"/>
    <col min="6677" max="6677" width="27.44140625" style="403" customWidth="1"/>
    <col min="6678" max="6678" width="23.109375" style="403" customWidth="1"/>
    <col min="6679" max="6679" width="26.88671875" style="403" customWidth="1"/>
    <col min="6680" max="6680" width="89.33203125" style="403" customWidth="1"/>
    <col min="6681" max="6912" width="11.5546875" style="403"/>
    <col min="6913" max="6913" width="87.44140625" style="403" customWidth="1"/>
    <col min="6914" max="6914" width="0" style="403" hidden="1" customWidth="1"/>
    <col min="6915" max="6915" width="11" style="403" customWidth="1"/>
    <col min="6916" max="6916" width="11.88671875" style="403" customWidth="1"/>
    <col min="6917" max="6917" width="18.6640625" style="403" customWidth="1"/>
    <col min="6918" max="6918" width="18" style="403" customWidth="1"/>
    <col min="6919" max="6919" width="26.5546875" style="403" customWidth="1"/>
    <col min="6920" max="6920" width="20.44140625" style="403" customWidth="1"/>
    <col min="6921" max="6923" width="0" style="403" hidden="1" customWidth="1"/>
    <col min="6924" max="6924" width="20.33203125" style="403" customWidth="1"/>
    <col min="6925" max="6925" width="27.44140625" style="403" customWidth="1"/>
    <col min="6926" max="6926" width="23.6640625" style="403" customWidth="1"/>
    <col min="6927" max="6927" width="23.109375" style="403" customWidth="1"/>
    <col min="6928" max="6928" width="21.109375" style="403" customWidth="1"/>
    <col min="6929" max="6929" width="0" style="403" hidden="1" customWidth="1"/>
    <col min="6930" max="6930" width="20.109375" style="403" customWidth="1"/>
    <col min="6931" max="6931" width="0" style="403" hidden="1" customWidth="1"/>
    <col min="6932" max="6932" width="24" style="403" customWidth="1"/>
    <col min="6933" max="6933" width="27.44140625" style="403" customWidth="1"/>
    <col min="6934" max="6934" width="23.109375" style="403" customWidth="1"/>
    <col min="6935" max="6935" width="26.88671875" style="403" customWidth="1"/>
    <col min="6936" max="6936" width="89.33203125" style="403" customWidth="1"/>
    <col min="6937" max="7168" width="11.5546875" style="403"/>
    <col min="7169" max="7169" width="87.44140625" style="403" customWidth="1"/>
    <col min="7170" max="7170" width="0" style="403" hidden="1" customWidth="1"/>
    <col min="7171" max="7171" width="11" style="403" customWidth="1"/>
    <col min="7172" max="7172" width="11.88671875" style="403" customWidth="1"/>
    <col min="7173" max="7173" width="18.6640625" style="403" customWidth="1"/>
    <col min="7174" max="7174" width="18" style="403" customWidth="1"/>
    <col min="7175" max="7175" width="26.5546875" style="403" customWidth="1"/>
    <col min="7176" max="7176" width="20.44140625" style="403" customWidth="1"/>
    <col min="7177" max="7179" width="0" style="403" hidden="1" customWidth="1"/>
    <col min="7180" max="7180" width="20.33203125" style="403" customWidth="1"/>
    <col min="7181" max="7181" width="27.44140625" style="403" customWidth="1"/>
    <col min="7182" max="7182" width="23.6640625" style="403" customWidth="1"/>
    <col min="7183" max="7183" width="23.109375" style="403" customWidth="1"/>
    <col min="7184" max="7184" width="21.109375" style="403" customWidth="1"/>
    <col min="7185" max="7185" width="0" style="403" hidden="1" customWidth="1"/>
    <col min="7186" max="7186" width="20.109375" style="403" customWidth="1"/>
    <col min="7187" max="7187" width="0" style="403" hidden="1" customWidth="1"/>
    <col min="7188" max="7188" width="24" style="403" customWidth="1"/>
    <col min="7189" max="7189" width="27.44140625" style="403" customWidth="1"/>
    <col min="7190" max="7190" width="23.109375" style="403" customWidth="1"/>
    <col min="7191" max="7191" width="26.88671875" style="403" customWidth="1"/>
    <col min="7192" max="7192" width="89.33203125" style="403" customWidth="1"/>
    <col min="7193" max="7424" width="11.5546875" style="403"/>
    <col min="7425" max="7425" width="87.44140625" style="403" customWidth="1"/>
    <col min="7426" max="7426" width="0" style="403" hidden="1" customWidth="1"/>
    <col min="7427" max="7427" width="11" style="403" customWidth="1"/>
    <col min="7428" max="7428" width="11.88671875" style="403" customWidth="1"/>
    <col min="7429" max="7429" width="18.6640625" style="403" customWidth="1"/>
    <col min="7430" max="7430" width="18" style="403" customWidth="1"/>
    <col min="7431" max="7431" width="26.5546875" style="403" customWidth="1"/>
    <col min="7432" max="7432" width="20.44140625" style="403" customWidth="1"/>
    <col min="7433" max="7435" width="0" style="403" hidden="1" customWidth="1"/>
    <col min="7436" max="7436" width="20.33203125" style="403" customWidth="1"/>
    <col min="7437" max="7437" width="27.44140625" style="403" customWidth="1"/>
    <col min="7438" max="7438" width="23.6640625" style="403" customWidth="1"/>
    <col min="7439" max="7439" width="23.109375" style="403" customWidth="1"/>
    <col min="7440" max="7440" width="21.109375" style="403" customWidth="1"/>
    <col min="7441" max="7441" width="0" style="403" hidden="1" customWidth="1"/>
    <col min="7442" max="7442" width="20.109375" style="403" customWidth="1"/>
    <col min="7443" max="7443" width="0" style="403" hidden="1" customWidth="1"/>
    <col min="7444" max="7444" width="24" style="403" customWidth="1"/>
    <col min="7445" max="7445" width="27.44140625" style="403" customWidth="1"/>
    <col min="7446" max="7446" width="23.109375" style="403" customWidth="1"/>
    <col min="7447" max="7447" width="26.88671875" style="403" customWidth="1"/>
    <col min="7448" max="7448" width="89.33203125" style="403" customWidth="1"/>
    <col min="7449" max="7680" width="11.5546875" style="403"/>
    <col min="7681" max="7681" width="87.44140625" style="403" customWidth="1"/>
    <col min="7682" max="7682" width="0" style="403" hidden="1" customWidth="1"/>
    <col min="7683" max="7683" width="11" style="403" customWidth="1"/>
    <col min="7684" max="7684" width="11.88671875" style="403" customWidth="1"/>
    <col min="7685" max="7685" width="18.6640625" style="403" customWidth="1"/>
    <col min="7686" max="7686" width="18" style="403" customWidth="1"/>
    <col min="7687" max="7687" width="26.5546875" style="403" customWidth="1"/>
    <col min="7688" max="7688" width="20.44140625" style="403" customWidth="1"/>
    <col min="7689" max="7691" width="0" style="403" hidden="1" customWidth="1"/>
    <col min="7692" max="7692" width="20.33203125" style="403" customWidth="1"/>
    <col min="7693" max="7693" width="27.44140625" style="403" customWidth="1"/>
    <col min="7694" max="7694" width="23.6640625" style="403" customWidth="1"/>
    <col min="7695" max="7695" width="23.109375" style="403" customWidth="1"/>
    <col min="7696" max="7696" width="21.109375" style="403" customWidth="1"/>
    <col min="7697" max="7697" width="0" style="403" hidden="1" customWidth="1"/>
    <col min="7698" max="7698" width="20.109375" style="403" customWidth="1"/>
    <col min="7699" max="7699" width="0" style="403" hidden="1" customWidth="1"/>
    <col min="7700" max="7700" width="24" style="403" customWidth="1"/>
    <col min="7701" max="7701" width="27.44140625" style="403" customWidth="1"/>
    <col min="7702" max="7702" width="23.109375" style="403" customWidth="1"/>
    <col min="7703" max="7703" width="26.88671875" style="403" customWidth="1"/>
    <col min="7704" max="7704" width="89.33203125" style="403" customWidth="1"/>
    <col min="7705" max="7936" width="11.5546875" style="403"/>
    <col min="7937" max="7937" width="87.44140625" style="403" customWidth="1"/>
    <col min="7938" max="7938" width="0" style="403" hidden="1" customWidth="1"/>
    <col min="7939" max="7939" width="11" style="403" customWidth="1"/>
    <col min="7940" max="7940" width="11.88671875" style="403" customWidth="1"/>
    <col min="7941" max="7941" width="18.6640625" style="403" customWidth="1"/>
    <col min="7942" max="7942" width="18" style="403" customWidth="1"/>
    <col min="7943" max="7943" width="26.5546875" style="403" customWidth="1"/>
    <col min="7944" max="7944" width="20.44140625" style="403" customWidth="1"/>
    <col min="7945" max="7947" width="0" style="403" hidden="1" customWidth="1"/>
    <col min="7948" max="7948" width="20.33203125" style="403" customWidth="1"/>
    <col min="7949" max="7949" width="27.44140625" style="403" customWidth="1"/>
    <col min="7950" max="7950" width="23.6640625" style="403" customWidth="1"/>
    <col min="7951" max="7951" width="23.109375" style="403" customWidth="1"/>
    <col min="7952" max="7952" width="21.109375" style="403" customWidth="1"/>
    <col min="7953" max="7953" width="0" style="403" hidden="1" customWidth="1"/>
    <col min="7954" max="7954" width="20.109375" style="403" customWidth="1"/>
    <col min="7955" max="7955" width="0" style="403" hidden="1" customWidth="1"/>
    <col min="7956" max="7956" width="24" style="403" customWidth="1"/>
    <col min="7957" max="7957" width="27.44140625" style="403" customWidth="1"/>
    <col min="7958" max="7958" width="23.109375" style="403" customWidth="1"/>
    <col min="7959" max="7959" width="26.88671875" style="403" customWidth="1"/>
    <col min="7960" max="7960" width="89.33203125" style="403" customWidth="1"/>
    <col min="7961" max="8192" width="11.5546875" style="403"/>
    <col min="8193" max="8193" width="87.44140625" style="403" customWidth="1"/>
    <col min="8194" max="8194" width="0" style="403" hidden="1" customWidth="1"/>
    <col min="8195" max="8195" width="11" style="403" customWidth="1"/>
    <col min="8196" max="8196" width="11.88671875" style="403" customWidth="1"/>
    <col min="8197" max="8197" width="18.6640625" style="403" customWidth="1"/>
    <col min="8198" max="8198" width="18" style="403" customWidth="1"/>
    <col min="8199" max="8199" width="26.5546875" style="403" customWidth="1"/>
    <col min="8200" max="8200" width="20.44140625" style="403" customWidth="1"/>
    <col min="8201" max="8203" width="0" style="403" hidden="1" customWidth="1"/>
    <col min="8204" max="8204" width="20.33203125" style="403" customWidth="1"/>
    <col min="8205" max="8205" width="27.44140625" style="403" customWidth="1"/>
    <col min="8206" max="8206" width="23.6640625" style="403" customWidth="1"/>
    <col min="8207" max="8207" width="23.109375" style="403" customWidth="1"/>
    <col min="8208" max="8208" width="21.109375" style="403" customWidth="1"/>
    <col min="8209" max="8209" width="0" style="403" hidden="1" customWidth="1"/>
    <col min="8210" max="8210" width="20.109375" style="403" customWidth="1"/>
    <col min="8211" max="8211" width="0" style="403" hidden="1" customWidth="1"/>
    <col min="8212" max="8212" width="24" style="403" customWidth="1"/>
    <col min="8213" max="8213" width="27.44140625" style="403" customWidth="1"/>
    <col min="8214" max="8214" width="23.109375" style="403" customWidth="1"/>
    <col min="8215" max="8215" width="26.88671875" style="403" customWidth="1"/>
    <col min="8216" max="8216" width="89.33203125" style="403" customWidth="1"/>
    <col min="8217" max="8448" width="11.5546875" style="403"/>
    <col min="8449" max="8449" width="87.44140625" style="403" customWidth="1"/>
    <col min="8450" max="8450" width="0" style="403" hidden="1" customWidth="1"/>
    <col min="8451" max="8451" width="11" style="403" customWidth="1"/>
    <col min="8452" max="8452" width="11.88671875" style="403" customWidth="1"/>
    <col min="8453" max="8453" width="18.6640625" style="403" customWidth="1"/>
    <col min="8454" max="8454" width="18" style="403" customWidth="1"/>
    <col min="8455" max="8455" width="26.5546875" style="403" customWidth="1"/>
    <col min="8456" max="8456" width="20.44140625" style="403" customWidth="1"/>
    <col min="8457" max="8459" width="0" style="403" hidden="1" customWidth="1"/>
    <col min="8460" max="8460" width="20.33203125" style="403" customWidth="1"/>
    <col min="8461" max="8461" width="27.44140625" style="403" customWidth="1"/>
    <col min="8462" max="8462" width="23.6640625" style="403" customWidth="1"/>
    <col min="8463" max="8463" width="23.109375" style="403" customWidth="1"/>
    <col min="8464" max="8464" width="21.109375" style="403" customWidth="1"/>
    <col min="8465" max="8465" width="0" style="403" hidden="1" customWidth="1"/>
    <col min="8466" max="8466" width="20.109375" style="403" customWidth="1"/>
    <col min="8467" max="8467" width="0" style="403" hidden="1" customWidth="1"/>
    <col min="8468" max="8468" width="24" style="403" customWidth="1"/>
    <col min="8469" max="8469" width="27.44140625" style="403" customWidth="1"/>
    <col min="8470" max="8470" width="23.109375" style="403" customWidth="1"/>
    <col min="8471" max="8471" width="26.88671875" style="403" customWidth="1"/>
    <col min="8472" max="8472" width="89.33203125" style="403" customWidth="1"/>
    <col min="8473" max="8704" width="11.5546875" style="403"/>
    <col min="8705" max="8705" width="87.44140625" style="403" customWidth="1"/>
    <col min="8706" max="8706" width="0" style="403" hidden="1" customWidth="1"/>
    <col min="8707" max="8707" width="11" style="403" customWidth="1"/>
    <col min="8708" max="8708" width="11.88671875" style="403" customWidth="1"/>
    <col min="8709" max="8709" width="18.6640625" style="403" customWidth="1"/>
    <col min="8710" max="8710" width="18" style="403" customWidth="1"/>
    <col min="8711" max="8711" width="26.5546875" style="403" customWidth="1"/>
    <col min="8712" max="8712" width="20.44140625" style="403" customWidth="1"/>
    <col min="8713" max="8715" width="0" style="403" hidden="1" customWidth="1"/>
    <col min="8716" max="8716" width="20.33203125" style="403" customWidth="1"/>
    <col min="8717" max="8717" width="27.44140625" style="403" customWidth="1"/>
    <col min="8718" max="8718" width="23.6640625" style="403" customWidth="1"/>
    <col min="8719" max="8719" width="23.109375" style="403" customWidth="1"/>
    <col min="8720" max="8720" width="21.109375" style="403" customWidth="1"/>
    <col min="8721" max="8721" width="0" style="403" hidden="1" customWidth="1"/>
    <col min="8722" max="8722" width="20.109375" style="403" customWidth="1"/>
    <col min="8723" max="8723" width="0" style="403" hidden="1" customWidth="1"/>
    <col min="8724" max="8724" width="24" style="403" customWidth="1"/>
    <col min="8725" max="8725" width="27.44140625" style="403" customWidth="1"/>
    <col min="8726" max="8726" width="23.109375" style="403" customWidth="1"/>
    <col min="8727" max="8727" width="26.88671875" style="403" customWidth="1"/>
    <col min="8728" max="8728" width="89.33203125" style="403" customWidth="1"/>
    <col min="8729" max="8960" width="11.5546875" style="403"/>
    <col min="8961" max="8961" width="87.44140625" style="403" customWidth="1"/>
    <col min="8962" max="8962" width="0" style="403" hidden="1" customWidth="1"/>
    <col min="8963" max="8963" width="11" style="403" customWidth="1"/>
    <col min="8964" max="8964" width="11.88671875" style="403" customWidth="1"/>
    <col min="8965" max="8965" width="18.6640625" style="403" customWidth="1"/>
    <col min="8966" max="8966" width="18" style="403" customWidth="1"/>
    <col min="8967" max="8967" width="26.5546875" style="403" customWidth="1"/>
    <col min="8968" max="8968" width="20.44140625" style="403" customWidth="1"/>
    <col min="8969" max="8971" width="0" style="403" hidden="1" customWidth="1"/>
    <col min="8972" max="8972" width="20.33203125" style="403" customWidth="1"/>
    <col min="8973" max="8973" width="27.44140625" style="403" customWidth="1"/>
    <col min="8974" max="8974" width="23.6640625" style="403" customWidth="1"/>
    <col min="8975" max="8975" width="23.109375" style="403" customWidth="1"/>
    <col min="8976" max="8976" width="21.109375" style="403" customWidth="1"/>
    <col min="8977" max="8977" width="0" style="403" hidden="1" customWidth="1"/>
    <col min="8978" max="8978" width="20.109375" style="403" customWidth="1"/>
    <col min="8979" max="8979" width="0" style="403" hidden="1" customWidth="1"/>
    <col min="8980" max="8980" width="24" style="403" customWidth="1"/>
    <col min="8981" max="8981" width="27.44140625" style="403" customWidth="1"/>
    <col min="8982" max="8982" width="23.109375" style="403" customWidth="1"/>
    <col min="8983" max="8983" width="26.88671875" style="403" customWidth="1"/>
    <col min="8984" max="8984" width="89.33203125" style="403" customWidth="1"/>
    <col min="8985" max="9216" width="11.5546875" style="403"/>
    <col min="9217" max="9217" width="87.44140625" style="403" customWidth="1"/>
    <col min="9218" max="9218" width="0" style="403" hidden="1" customWidth="1"/>
    <col min="9219" max="9219" width="11" style="403" customWidth="1"/>
    <col min="9220" max="9220" width="11.88671875" style="403" customWidth="1"/>
    <col min="9221" max="9221" width="18.6640625" style="403" customWidth="1"/>
    <col min="9222" max="9222" width="18" style="403" customWidth="1"/>
    <col min="9223" max="9223" width="26.5546875" style="403" customWidth="1"/>
    <col min="9224" max="9224" width="20.44140625" style="403" customWidth="1"/>
    <col min="9225" max="9227" width="0" style="403" hidden="1" customWidth="1"/>
    <col min="9228" max="9228" width="20.33203125" style="403" customWidth="1"/>
    <col min="9229" max="9229" width="27.44140625" style="403" customWidth="1"/>
    <col min="9230" max="9230" width="23.6640625" style="403" customWidth="1"/>
    <col min="9231" max="9231" width="23.109375" style="403" customWidth="1"/>
    <col min="9232" max="9232" width="21.109375" style="403" customWidth="1"/>
    <col min="9233" max="9233" width="0" style="403" hidden="1" customWidth="1"/>
    <col min="9234" max="9234" width="20.109375" style="403" customWidth="1"/>
    <col min="9235" max="9235" width="0" style="403" hidden="1" customWidth="1"/>
    <col min="9236" max="9236" width="24" style="403" customWidth="1"/>
    <col min="9237" max="9237" width="27.44140625" style="403" customWidth="1"/>
    <col min="9238" max="9238" width="23.109375" style="403" customWidth="1"/>
    <col min="9239" max="9239" width="26.88671875" style="403" customWidth="1"/>
    <col min="9240" max="9240" width="89.33203125" style="403" customWidth="1"/>
    <col min="9241" max="9472" width="11.5546875" style="403"/>
    <col min="9473" max="9473" width="87.44140625" style="403" customWidth="1"/>
    <col min="9474" max="9474" width="0" style="403" hidden="1" customWidth="1"/>
    <col min="9475" max="9475" width="11" style="403" customWidth="1"/>
    <col min="9476" max="9476" width="11.88671875" style="403" customWidth="1"/>
    <col min="9477" max="9477" width="18.6640625" style="403" customWidth="1"/>
    <col min="9478" max="9478" width="18" style="403" customWidth="1"/>
    <col min="9479" max="9479" width="26.5546875" style="403" customWidth="1"/>
    <col min="9480" max="9480" width="20.44140625" style="403" customWidth="1"/>
    <col min="9481" max="9483" width="0" style="403" hidden="1" customWidth="1"/>
    <col min="9484" max="9484" width="20.33203125" style="403" customWidth="1"/>
    <col min="9485" max="9485" width="27.44140625" style="403" customWidth="1"/>
    <col min="9486" max="9486" width="23.6640625" style="403" customWidth="1"/>
    <col min="9487" max="9487" width="23.109375" style="403" customWidth="1"/>
    <col min="9488" max="9488" width="21.109375" style="403" customWidth="1"/>
    <col min="9489" max="9489" width="0" style="403" hidden="1" customWidth="1"/>
    <col min="9490" max="9490" width="20.109375" style="403" customWidth="1"/>
    <col min="9491" max="9491" width="0" style="403" hidden="1" customWidth="1"/>
    <col min="9492" max="9492" width="24" style="403" customWidth="1"/>
    <col min="9493" max="9493" width="27.44140625" style="403" customWidth="1"/>
    <col min="9494" max="9494" width="23.109375" style="403" customWidth="1"/>
    <col min="9495" max="9495" width="26.88671875" style="403" customWidth="1"/>
    <col min="9496" max="9496" width="89.33203125" style="403" customWidth="1"/>
    <col min="9497" max="9728" width="11.5546875" style="403"/>
    <col min="9729" max="9729" width="87.44140625" style="403" customWidth="1"/>
    <col min="9730" max="9730" width="0" style="403" hidden="1" customWidth="1"/>
    <col min="9731" max="9731" width="11" style="403" customWidth="1"/>
    <col min="9732" max="9732" width="11.88671875" style="403" customWidth="1"/>
    <col min="9733" max="9733" width="18.6640625" style="403" customWidth="1"/>
    <col min="9734" max="9734" width="18" style="403" customWidth="1"/>
    <col min="9735" max="9735" width="26.5546875" style="403" customWidth="1"/>
    <col min="9736" max="9736" width="20.44140625" style="403" customWidth="1"/>
    <col min="9737" max="9739" width="0" style="403" hidden="1" customWidth="1"/>
    <col min="9740" max="9740" width="20.33203125" style="403" customWidth="1"/>
    <col min="9741" max="9741" width="27.44140625" style="403" customWidth="1"/>
    <col min="9742" max="9742" width="23.6640625" style="403" customWidth="1"/>
    <col min="9743" max="9743" width="23.109375" style="403" customWidth="1"/>
    <col min="9744" max="9744" width="21.109375" style="403" customWidth="1"/>
    <col min="9745" max="9745" width="0" style="403" hidden="1" customWidth="1"/>
    <col min="9746" max="9746" width="20.109375" style="403" customWidth="1"/>
    <col min="9747" max="9747" width="0" style="403" hidden="1" customWidth="1"/>
    <col min="9748" max="9748" width="24" style="403" customWidth="1"/>
    <col min="9749" max="9749" width="27.44140625" style="403" customWidth="1"/>
    <col min="9750" max="9750" width="23.109375" style="403" customWidth="1"/>
    <col min="9751" max="9751" width="26.88671875" style="403" customWidth="1"/>
    <col min="9752" max="9752" width="89.33203125" style="403" customWidth="1"/>
    <col min="9753" max="9984" width="11.5546875" style="403"/>
    <col min="9985" max="9985" width="87.44140625" style="403" customWidth="1"/>
    <col min="9986" max="9986" width="0" style="403" hidden="1" customWidth="1"/>
    <col min="9987" max="9987" width="11" style="403" customWidth="1"/>
    <col min="9988" max="9988" width="11.88671875" style="403" customWidth="1"/>
    <col min="9989" max="9989" width="18.6640625" style="403" customWidth="1"/>
    <col min="9990" max="9990" width="18" style="403" customWidth="1"/>
    <col min="9991" max="9991" width="26.5546875" style="403" customWidth="1"/>
    <col min="9992" max="9992" width="20.44140625" style="403" customWidth="1"/>
    <col min="9993" max="9995" width="0" style="403" hidden="1" customWidth="1"/>
    <col min="9996" max="9996" width="20.33203125" style="403" customWidth="1"/>
    <col min="9997" max="9997" width="27.44140625" style="403" customWidth="1"/>
    <col min="9998" max="9998" width="23.6640625" style="403" customWidth="1"/>
    <col min="9999" max="9999" width="23.109375" style="403" customWidth="1"/>
    <col min="10000" max="10000" width="21.109375" style="403" customWidth="1"/>
    <col min="10001" max="10001" width="0" style="403" hidden="1" customWidth="1"/>
    <col min="10002" max="10002" width="20.109375" style="403" customWidth="1"/>
    <col min="10003" max="10003" width="0" style="403" hidden="1" customWidth="1"/>
    <col min="10004" max="10004" width="24" style="403" customWidth="1"/>
    <col min="10005" max="10005" width="27.44140625" style="403" customWidth="1"/>
    <col min="10006" max="10006" width="23.109375" style="403" customWidth="1"/>
    <col min="10007" max="10007" width="26.88671875" style="403" customWidth="1"/>
    <col min="10008" max="10008" width="89.33203125" style="403" customWidth="1"/>
    <col min="10009" max="10240" width="11.5546875" style="403"/>
    <col min="10241" max="10241" width="87.44140625" style="403" customWidth="1"/>
    <col min="10242" max="10242" width="0" style="403" hidden="1" customWidth="1"/>
    <col min="10243" max="10243" width="11" style="403" customWidth="1"/>
    <col min="10244" max="10244" width="11.88671875" style="403" customWidth="1"/>
    <col min="10245" max="10245" width="18.6640625" style="403" customWidth="1"/>
    <col min="10246" max="10246" width="18" style="403" customWidth="1"/>
    <col min="10247" max="10247" width="26.5546875" style="403" customWidth="1"/>
    <col min="10248" max="10248" width="20.44140625" style="403" customWidth="1"/>
    <col min="10249" max="10251" width="0" style="403" hidden="1" customWidth="1"/>
    <col min="10252" max="10252" width="20.33203125" style="403" customWidth="1"/>
    <col min="10253" max="10253" width="27.44140625" style="403" customWidth="1"/>
    <col min="10254" max="10254" width="23.6640625" style="403" customWidth="1"/>
    <col min="10255" max="10255" width="23.109375" style="403" customWidth="1"/>
    <col min="10256" max="10256" width="21.109375" style="403" customWidth="1"/>
    <col min="10257" max="10257" width="0" style="403" hidden="1" customWidth="1"/>
    <col min="10258" max="10258" width="20.109375" style="403" customWidth="1"/>
    <col min="10259" max="10259" width="0" style="403" hidden="1" customWidth="1"/>
    <col min="10260" max="10260" width="24" style="403" customWidth="1"/>
    <col min="10261" max="10261" width="27.44140625" style="403" customWidth="1"/>
    <col min="10262" max="10262" width="23.109375" style="403" customWidth="1"/>
    <col min="10263" max="10263" width="26.88671875" style="403" customWidth="1"/>
    <col min="10264" max="10264" width="89.33203125" style="403" customWidth="1"/>
    <col min="10265" max="10496" width="11.5546875" style="403"/>
    <col min="10497" max="10497" width="87.44140625" style="403" customWidth="1"/>
    <col min="10498" max="10498" width="0" style="403" hidden="1" customWidth="1"/>
    <col min="10499" max="10499" width="11" style="403" customWidth="1"/>
    <col min="10500" max="10500" width="11.88671875" style="403" customWidth="1"/>
    <col min="10501" max="10501" width="18.6640625" style="403" customWidth="1"/>
    <col min="10502" max="10502" width="18" style="403" customWidth="1"/>
    <col min="10503" max="10503" width="26.5546875" style="403" customWidth="1"/>
    <col min="10504" max="10504" width="20.44140625" style="403" customWidth="1"/>
    <col min="10505" max="10507" width="0" style="403" hidden="1" customWidth="1"/>
    <col min="10508" max="10508" width="20.33203125" style="403" customWidth="1"/>
    <col min="10509" max="10509" width="27.44140625" style="403" customWidth="1"/>
    <col min="10510" max="10510" width="23.6640625" style="403" customWidth="1"/>
    <col min="10511" max="10511" width="23.109375" style="403" customWidth="1"/>
    <col min="10512" max="10512" width="21.109375" style="403" customWidth="1"/>
    <col min="10513" max="10513" width="0" style="403" hidden="1" customWidth="1"/>
    <col min="10514" max="10514" width="20.109375" style="403" customWidth="1"/>
    <col min="10515" max="10515" width="0" style="403" hidden="1" customWidth="1"/>
    <col min="10516" max="10516" width="24" style="403" customWidth="1"/>
    <col min="10517" max="10517" width="27.44140625" style="403" customWidth="1"/>
    <col min="10518" max="10518" width="23.109375" style="403" customWidth="1"/>
    <col min="10519" max="10519" width="26.88671875" style="403" customWidth="1"/>
    <col min="10520" max="10520" width="89.33203125" style="403" customWidth="1"/>
    <col min="10521" max="10752" width="11.5546875" style="403"/>
    <col min="10753" max="10753" width="87.44140625" style="403" customWidth="1"/>
    <col min="10754" max="10754" width="0" style="403" hidden="1" customWidth="1"/>
    <col min="10755" max="10755" width="11" style="403" customWidth="1"/>
    <col min="10756" max="10756" width="11.88671875" style="403" customWidth="1"/>
    <col min="10757" max="10757" width="18.6640625" style="403" customWidth="1"/>
    <col min="10758" max="10758" width="18" style="403" customWidth="1"/>
    <col min="10759" max="10759" width="26.5546875" style="403" customWidth="1"/>
    <col min="10760" max="10760" width="20.44140625" style="403" customWidth="1"/>
    <col min="10761" max="10763" width="0" style="403" hidden="1" customWidth="1"/>
    <col min="10764" max="10764" width="20.33203125" style="403" customWidth="1"/>
    <col min="10765" max="10765" width="27.44140625" style="403" customWidth="1"/>
    <col min="10766" max="10766" width="23.6640625" style="403" customWidth="1"/>
    <col min="10767" max="10767" width="23.109375" style="403" customWidth="1"/>
    <col min="10768" max="10768" width="21.109375" style="403" customWidth="1"/>
    <col min="10769" max="10769" width="0" style="403" hidden="1" customWidth="1"/>
    <col min="10770" max="10770" width="20.109375" style="403" customWidth="1"/>
    <col min="10771" max="10771" width="0" style="403" hidden="1" customWidth="1"/>
    <col min="10772" max="10772" width="24" style="403" customWidth="1"/>
    <col min="10773" max="10773" width="27.44140625" style="403" customWidth="1"/>
    <col min="10774" max="10774" width="23.109375" style="403" customWidth="1"/>
    <col min="10775" max="10775" width="26.88671875" style="403" customWidth="1"/>
    <col min="10776" max="10776" width="89.33203125" style="403" customWidth="1"/>
    <col min="10777" max="11008" width="11.5546875" style="403"/>
    <col min="11009" max="11009" width="87.44140625" style="403" customWidth="1"/>
    <col min="11010" max="11010" width="0" style="403" hidden="1" customWidth="1"/>
    <col min="11011" max="11011" width="11" style="403" customWidth="1"/>
    <col min="11012" max="11012" width="11.88671875" style="403" customWidth="1"/>
    <col min="11013" max="11013" width="18.6640625" style="403" customWidth="1"/>
    <col min="11014" max="11014" width="18" style="403" customWidth="1"/>
    <col min="11015" max="11015" width="26.5546875" style="403" customWidth="1"/>
    <col min="11016" max="11016" width="20.44140625" style="403" customWidth="1"/>
    <col min="11017" max="11019" width="0" style="403" hidden="1" customWidth="1"/>
    <col min="11020" max="11020" width="20.33203125" style="403" customWidth="1"/>
    <col min="11021" max="11021" width="27.44140625" style="403" customWidth="1"/>
    <col min="11022" max="11022" width="23.6640625" style="403" customWidth="1"/>
    <col min="11023" max="11023" width="23.109375" style="403" customWidth="1"/>
    <col min="11024" max="11024" width="21.109375" style="403" customWidth="1"/>
    <col min="11025" max="11025" width="0" style="403" hidden="1" customWidth="1"/>
    <col min="11026" max="11026" width="20.109375" style="403" customWidth="1"/>
    <col min="11027" max="11027" width="0" style="403" hidden="1" customWidth="1"/>
    <col min="11028" max="11028" width="24" style="403" customWidth="1"/>
    <col min="11029" max="11029" width="27.44140625" style="403" customWidth="1"/>
    <col min="11030" max="11030" width="23.109375" style="403" customWidth="1"/>
    <col min="11031" max="11031" width="26.88671875" style="403" customWidth="1"/>
    <col min="11032" max="11032" width="89.33203125" style="403" customWidth="1"/>
    <col min="11033" max="11264" width="11.5546875" style="403"/>
    <col min="11265" max="11265" width="87.44140625" style="403" customWidth="1"/>
    <col min="11266" max="11266" width="0" style="403" hidden="1" customWidth="1"/>
    <col min="11267" max="11267" width="11" style="403" customWidth="1"/>
    <col min="11268" max="11268" width="11.88671875" style="403" customWidth="1"/>
    <col min="11269" max="11269" width="18.6640625" style="403" customWidth="1"/>
    <col min="11270" max="11270" width="18" style="403" customWidth="1"/>
    <col min="11271" max="11271" width="26.5546875" style="403" customWidth="1"/>
    <col min="11272" max="11272" width="20.44140625" style="403" customWidth="1"/>
    <col min="11273" max="11275" width="0" style="403" hidden="1" customWidth="1"/>
    <col min="11276" max="11276" width="20.33203125" style="403" customWidth="1"/>
    <col min="11277" max="11277" width="27.44140625" style="403" customWidth="1"/>
    <col min="11278" max="11278" width="23.6640625" style="403" customWidth="1"/>
    <col min="11279" max="11279" width="23.109375" style="403" customWidth="1"/>
    <col min="11280" max="11280" width="21.109375" style="403" customWidth="1"/>
    <col min="11281" max="11281" width="0" style="403" hidden="1" customWidth="1"/>
    <col min="11282" max="11282" width="20.109375" style="403" customWidth="1"/>
    <col min="11283" max="11283" width="0" style="403" hidden="1" customWidth="1"/>
    <col min="11284" max="11284" width="24" style="403" customWidth="1"/>
    <col min="11285" max="11285" width="27.44140625" style="403" customWidth="1"/>
    <col min="11286" max="11286" width="23.109375" style="403" customWidth="1"/>
    <col min="11287" max="11287" width="26.88671875" style="403" customWidth="1"/>
    <col min="11288" max="11288" width="89.33203125" style="403" customWidth="1"/>
    <col min="11289" max="11520" width="11.5546875" style="403"/>
    <col min="11521" max="11521" width="87.44140625" style="403" customWidth="1"/>
    <col min="11522" max="11522" width="0" style="403" hidden="1" customWidth="1"/>
    <col min="11523" max="11523" width="11" style="403" customWidth="1"/>
    <col min="11524" max="11524" width="11.88671875" style="403" customWidth="1"/>
    <col min="11525" max="11525" width="18.6640625" style="403" customWidth="1"/>
    <col min="11526" max="11526" width="18" style="403" customWidth="1"/>
    <col min="11527" max="11527" width="26.5546875" style="403" customWidth="1"/>
    <col min="11528" max="11528" width="20.44140625" style="403" customWidth="1"/>
    <col min="11529" max="11531" width="0" style="403" hidden="1" customWidth="1"/>
    <col min="11532" max="11532" width="20.33203125" style="403" customWidth="1"/>
    <col min="11533" max="11533" width="27.44140625" style="403" customWidth="1"/>
    <col min="11534" max="11534" width="23.6640625" style="403" customWidth="1"/>
    <col min="11535" max="11535" width="23.109375" style="403" customWidth="1"/>
    <col min="11536" max="11536" width="21.109375" style="403" customWidth="1"/>
    <col min="11537" max="11537" width="0" style="403" hidden="1" customWidth="1"/>
    <col min="11538" max="11538" width="20.109375" style="403" customWidth="1"/>
    <col min="11539" max="11539" width="0" style="403" hidden="1" customWidth="1"/>
    <col min="11540" max="11540" width="24" style="403" customWidth="1"/>
    <col min="11541" max="11541" width="27.44140625" style="403" customWidth="1"/>
    <col min="11542" max="11542" width="23.109375" style="403" customWidth="1"/>
    <col min="11543" max="11543" width="26.88671875" style="403" customWidth="1"/>
    <col min="11544" max="11544" width="89.33203125" style="403" customWidth="1"/>
    <col min="11545" max="11776" width="11.5546875" style="403"/>
    <col min="11777" max="11777" width="87.44140625" style="403" customWidth="1"/>
    <col min="11778" max="11778" width="0" style="403" hidden="1" customWidth="1"/>
    <col min="11779" max="11779" width="11" style="403" customWidth="1"/>
    <col min="11780" max="11780" width="11.88671875" style="403" customWidth="1"/>
    <col min="11781" max="11781" width="18.6640625" style="403" customWidth="1"/>
    <col min="11782" max="11782" width="18" style="403" customWidth="1"/>
    <col min="11783" max="11783" width="26.5546875" style="403" customWidth="1"/>
    <col min="11784" max="11784" width="20.44140625" style="403" customWidth="1"/>
    <col min="11785" max="11787" width="0" style="403" hidden="1" customWidth="1"/>
    <col min="11788" max="11788" width="20.33203125" style="403" customWidth="1"/>
    <col min="11789" max="11789" width="27.44140625" style="403" customWidth="1"/>
    <col min="11790" max="11790" width="23.6640625" style="403" customWidth="1"/>
    <col min="11791" max="11791" width="23.109375" style="403" customWidth="1"/>
    <col min="11792" max="11792" width="21.109375" style="403" customWidth="1"/>
    <col min="11793" max="11793" width="0" style="403" hidden="1" customWidth="1"/>
    <col min="11794" max="11794" width="20.109375" style="403" customWidth="1"/>
    <col min="11795" max="11795" width="0" style="403" hidden="1" customWidth="1"/>
    <col min="11796" max="11796" width="24" style="403" customWidth="1"/>
    <col min="11797" max="11797" width="27.44140625" style="403" customWidth="1"/>
    <col min="11798" max="11798" width="23.109375" style="403" customWidth="1"/>
    <col min="11799" max="11799" width="26.88671875" style="403" customWidth="1"/>
    <col min="11800" max="11800" width="89.33203125" style="403" customWidth="1"/>
    <col min="11801" max="12032" width="11.5546875" style="403"/>
    <col min="12033" max="12033" width="87.44140625" style="403" customWidth="1"/>
    <col min="12034" max="12034" width="0" style="403" hidden="1" customWidth="1"/>
    <col min="12035" max="12035" width="11" style="403" customWidth="1"/>
    <col min="12036" max="12036" width="11.88671875" style="403" customWidth="1"/>
    <col min="12037" max="12037" width="18.6640625" style="403" customWidth="1"/>
    <col min="12038" max="12038" width="18" style="403" customWidth="1"/>
    <col min="12039" max="12039" width="26.5546875" style="403" customWidth="1"/>
    <col min="12040" max="12040" width="20.44140625" style="403" customWidth="1"/>
    <col min="12041" max="12043" width="0" style="403" hidden="1" customWidth="1"/>
    <col min="12044" max="12044" width="20.33203125" style="403" customWidth="1"/>
    <col min="12045" max="12045" width="27.44140625" style="403" customWidth="1"/>
    <col min="12046" max="12046" width="23.6640625" style="403" customWidth="1"/>
    <col min="12047" max="12047" width="23.109375" style="403" customWidth="1"/>
    <col min="12048" max="12048" width="21.109375" style="403" customWidth="1"/>
    <col min="12049" max="12049" width="0" style="403" hidden="1" customWidth="1"/>
    <col min="12050" max="12050" width="20.109375" style="403" customWidth="1"/>
    <col min="12051" max="12051" width="0" style="403" hidden="1" customWidth="1"/>
    <col min="12052" max="12052" width="24" style="403" customWidth="1"/>
    <col min="12053" max="12053" width="27.44140625" style="403" customWidth="1"/>
    <col min="12054" max="12054" width="23.109375" style="403" customWidth="1"/>
    <col min="12055" max="12055" width="26.88671875" style="403" customWidth="1"/>
    <col min="12056" max="12056" width="89.33203125" style="403" customWidth="1"/>
    <col min="12057" max="12288" width="11.5546875" style="403"/>
    <col min="12289" max="12289" width="87.44140625" style="403" customWidth="1"/>
    <col min="12290" max="12290" width="0" style="403" hidden="1" customWidth="1"/>
    <col min="12291" max="12291" width="11" style="403" customWidth="1"/>
    <col min="12292" max="12292" width="11.88671875" style="403" customWidth="1"/>
    <col min="12293" max="12293" width="18.6640625" style="403" customWidth="1"/>
    <col min="12294" max="12294" width="18" style="403" customWidth="1"/>
    <col min="12295" max="12295" width="26.5546875" style="403" customWidth="1"/>
    <col min="12296" max="12296" width="20.44140625" style="403" customWidth="1"/>
    <col min="12297" max="12299" width="0" style="403" hidden="1" customWidth="1"/>
    <col min="12300" max="12300" width="20.33203125" style="403" customWidth="1"/>
    <col min="12301" max="12301" width="27.44140625" style="403" customWidth="1"/>
    <col min="12302" max="12302" width="23.6640625" style="403" customWidth="1"/>
    <col min="12303" max="12303" width="23.109375" style="403" customWidth="1"/>
    <col min="12304" max="12304" width="21.109375" style="403" customWidth="1"/>
    <col min="12305" max="12305" width="0" style="403" hidden="1" customWidth="1"/>
    <col min="12306" max="12306" width="20.109375" style="403" customWidth="1"/>
    <col min="12307" max="12307" width="0" style="403" hidden="1" customWidth="1"/>
    <col min="12308" max="12308" width="24" style="403" customWidth="1"/>
    <col min="12309" max="12309" width="27.44140625" style="403" customWidth="1"/>
    <col min="12310" max="12310" width="23.109375" style="403" customWidth="1"/>
    <col min="12311" max="12311" width="26.88671875" style="403" customWidth="1"/>
    <col min="12312" max="12312" width="89.33203125" style="403" customWidth="1"/>
    <col min="12313" max="12544" width="11.5546875" style="403"/>
    <col min="12545" max="12545" width="87.44140625" style="403" customWidth="1"/>
    <col min="12546" max="12546" width="0" style="403" hidden="1" customWidth="1"/>
    <col min="12547" max="12547" width="11" style="403" customWidth="1"/>
    <col min="12548" max="12548" width="11.88671875" style="403" customWidth="1"/>
    <col min="12549" max="12549" width="18.6640625" style="403" customWidth="1"/>
    <col min="12550" max="12550" width="18" style="403" customWidth="1"/>
    <col min="12551" max="12551" width="26.5546875" style="403" customWidth="1"/>
    <col min="12552" max="12552" width="20.44140625" style="403" customWidth="1"/>
    <col min="12553" max="12555" width="0" style="403" hidden="1" customWidth="1"/>
    <col min="12556" max="12556" width="20.33203125" style="403" customWidth="1"/>
    <col min="12557" max="12557" width="27.44140625" style="403" customWidth="1"/>
    <col min="12558" max="12558" width="23.6640625" style="403" customWidth="1"/>
    <col min="12559" max="12559" width="23.109375" style="403" customWidth="1"/>
    <col min="12560" max="12560" width="21.109375" style="403" customWidth="1"/>
    <col min="12561" max="12561" width="0" style="403" hidden="1" customWidth="1"/>
    <col min="12562" max="12562" width="20.109375" style="403" customWidth="1"/>
    <col min="12563" max="12563" width="0" style="403" hidden="1" customWidth="1"/>
    <col min="12564" max="12564" width="24" style="403" customWidth="1"/>
    <col min="12565" max="12565" width="27.44140625" style="403" customWidth="1"/>
    <col min="12566" max="12566" width="23.109375" style="403" customWidth="1"/>
    <col min="12567" max="12567" width="26.88671875" style="403" customWidth="1"/>
    <col min="12568" max="12568" width="89.33203125" style="403" customWidth="1"/>
    <col min="12569" max="12800" width="11.5546875" style="403"/>
    <col min="12801" max="12801" width="87.44140625" style="403" customWidth="1"/>
    <col min="12802" max="12802" width="0" style="403" hidden="1" customWidth="1"/>
    <col min="12803" max="12803" width="11" style="403" customWidth="1"/>
    <col min="12804" max="12804" width="11.88671875" style="403" customWidth="1"/>
    <col min="12805" max="12805" width="18.6640625" style="403" customWidth="1"/>
    <col min="12806" max="12806" width="18" style="403" customWidth="1"/>
    <col min="12807" max="12807" width="26.5546875" style="403" customWidth="1"/>
    <col min="12808" max="12808" width="20.44140625" style="403" customWidth="1"/>
    <col min="12809" max="12811" width="0" style="403" hidden="1" customWidth="1"/>
    <col min="12812" max="12812" width="20.33203125" style="403" customWidth="1"/>
    <col min="12813" max="12813" width="27.44140625" style="403" customWidth="1"/>
    <col min="12814" max="12814" width="23.6640625" style="403" customWidth="1"/>
    <col min="12815" max="12815" width="23.109375" style="403" customWidth="1"/>
    <col min="12816" max="12816" width="21.109375" style="403" customWidth="1"/>
    <col min="12817" max="12817" width="0" style="403" hidden="1" customWidth="1"/>
    <col min="12818" max="12818" width="20.109375" style="403" customWidth="1"/>
    <col min="12819" max="12819" width="0" style="403" hidden="1" customWidth="1"/>
    <col min="12820" max="12820" width="24" style="403" customWidth="1"/>
    <col min="12821" max="12821" width="27.44140625" style="403" customWidth="1"/>
    <col min="12822" max="12822" width="23.109375" style="403" customWidth="1"/>
    <col min="12823" max="12823" width="26.88671875" style="403" customWidth="1"/>
    <col min="12824" max="12824" width="89.33203125" style="403" customWidth="1"/>
    <col min="12825" max="13056" width="11.5546875" style="403"/>
    <col min="13057" max="13057" width="87.44140625" style="403" customWidth="1"/>
    <col min="13058" max="13058" width="0" style="403" hidden="1" customWidth="1"/>
    <col min="13059" max="13059" width="11" style="403" customWidth="1"/>
    <col min="13060" max="13060" width="11.88671875" style="403" customWidth="1"/>
    <col min="13061" max="13061" width="18.6640625" style="403" customWidth="1"/>
    <col min="13062" max="13062" width="18" style="403" customWidth="1"/>
    <col min="13063" max="13063" width="26.5546875" style="403" customWidth="1"/>
    <col min="13064" max="13064" width="20.44140625" style="403" customWidth="1"/>
    <col min="13065" max="13067" width="0" style="403" hidden="1" customWidth="1"/>
    <col min="13068" max="13068" width="20.33203125" style="403" customWidth="1"/>
    <col min="13069" max="13069" width="27.44140625" style="403" customWidth="1"/>
    <col min="13070" max="13070" width="23.6640625" style="403" customWidth="1"/>
    <col min="13071" max="13071" width="23.109375" style="403" customWidth="1"/>
    <col min="13072" max="13072" width="21.109375" style="403" customWidth="1"/>
    <col min="13073" max="13073" width="0" style="403" hidden="1" customWidth="1"/>
    <col min="13074" max="13074" width="20.109375" style="403" customWidth="1"/>
    <col min="13075" max="13075" width="0" style="403" hidden="1" customWidth="1"/>
    <col min="13076" max="13076" width="24" style="403" customWidth="1"/>
    <col min="13077" max="13077" width="27.44140625" style="403" customWidth="1"/>
    <col min="13078" max="13078" width="23.109375" style="403" customWidth="1"/>
    <col min="13079" max="13079" width="26.88671875" style="403" customWidth="1"/>
    <col min="13080" max="13080" width="89.33203125" style="403" customWidth="1"/>
    <col min="13081" max="13312" width="11.5546875" style="403"/>
    <col min="13313" max="13313" width="87.44140625" style="403" customWidth="1"/>
    <col min="13314" max="13314" width="0" style="403" hidden="1" customWidth="1"/>
    <col min="13315" max="13315" width="11" style="403" customWidth="1"/>
    <col min="13316" max="13316" width="11.88671875" style="403" customWidth="1"/>
    <col min="13317" max="13317" width="18.6640625" style="403" customWidth="1"/>
    <col min="13318" max="13318" width="18" style="403" customWidth="1"/>
    <col min="13319" max="13319" width="26.5546875" style="403" customWidth="1"/>
    <col min="13320" max="13320" width="20.44140625" style="403" customWidth="1"/>
    <col min="13321" max="13323" width="0" style="403" hidden="1" customWidth="1"/>
    <col min="13324" max="13324" width="20.33203125" style="403" customWidth="1"/>
    <col min="13325" max="13325" width="27.44140625" style="403" customWidth="1"/>
    <col min="13326" max="13326" width="23.6640625" style="403" customWidth="1"/>
    <col min="13327" max="13327" width="23.109375" style="403" customWidth="1"/>
    <col min="13328" max="13328" width="21.109375" style="403" customWidth="1"/>
    <col min="13329" max="13329" width="0" style="403" hidden="1" customWidth="1"/>
    <col min="13330" max="13330" width="20.109375" style="403" customWidth="1"/>
    <col min="13331" max="13331" width="0" style="403" hidden="1" customWidth="1"/>
    <col min="13332" max="13332" width="24" style="403" customWidth="1"/>
    <col min="13333" max="13333" width="27.44140625" style="403" customWidth="1"/>
    <col min="13334" max="13334" width="23.109375" style="403" customWidth="1"/>
    <col min="13335" max="13335" width="26.88671875" style="403" customWidth="1"/>
    <col min="13336" max="13336" width="89.33203125" style="403" customWidth="1"/>
    <col min="13337" max="13568" width="11.5546875" style="403"/>
    <col min="13569" max="13569" width="87.44140625" style="403" customWidth="1"/>
    <col min="13570" max="13570" width="0" style="403" hidden="1" customWidth="1"/>
    <col min="13571" max="13571" width="11" style="403" customWidth="1"/>
    <col min="13572" max="13572" width="11.88671875" style="403" customWidth="1"/>
    <col min="13573" max="13573" width="18.6640625" style="403" customWidth="1"/>
    <col min="13574" max="13574" width="18" style="403" customWidth="1"/>
    <col min="13575" max="13575" width="26.5546875" style="403" customWidth="1"/>
    <col min="13576" max="13576" width="20.44140625" style="403" customWidth="1"/>
    <col min="13577" max="13579" width="0" style="403" hidden="1" customWidth="1"/>
    <col min="13580" max="13580" width="20.33203125" style="403" customWidth="1"/>
    <col min="13581" max="13581" width="27.44140625" style="403" customWidth="1"/>
    <col min="13582" max="13582" width="23.6640625" style="403" customWidth="1"/>
    <col min="13583" max="13583" width="23.109375" style="403" customWidth="1"/>
    <col min="13584" max="13584" width="21.109375" style="403" customWidth="1"/>
    <col min="13585" max="13585" width="0" style="403" hidden="1" customWidth="1"/>
    <col min="13586" max="13586" width="20.109375" style="403" customWidth="1"/>
    <col min="13587" max="13587" width="0" style="403" hidden="1" customWidth="1"/>
    <col min="13588" max="13588" width="24" style="403" customWidth="1"/>
    <col min="13589" max="13589" width="27.44140625" style="403" customWidth="1"/>
    <col min="13590" max="13590" width="23.109375" style="403" customWidth="1"/>
    <col min="13591" max="13591" width="26.88671875" style="403" customWidth="1"/>
    <col min="13592" max="13592" width="89.33203125" style="403" customWidth="1"/>
    <col min="13593" max="13824" width="11.5546875" style="403"/>
    <col min="13825" max="13825" width="87.44140625" style="403" customWidth="1"/>
    <col min="13826" max="13826" width="0" style="403" hidden="1" customWidth="1"/>
    <col min="13827" max="13827" width="11" style="403" customWidth="1"/>
    <col min="13828" max="13828" width="11.88671875" style="403" customWidth="1"/>
    <col min="13829" max="13829" width="18.6640625" style="403" customWidth="1"/>
    <col min="13830" max="13830" width="18" style="403" customWidth="1"/>
    <col min="13831" max="13831" width="26.5546875" style="403" customWidth="1"/>
    <col min="13832" max="13832" width="20.44140625" style="403" customWidth="1"/>
    <col min="13833" max="13835" width="0" style="403" hidden="1" customWidth="1"/>
    <col min="13836" max="13836" width="20.33203125" style="403" customWidth="1"/>
    <col min="13837" max="13837" width="27.44140625" style="403" customWidth="1"/>
    <col min="13838" max="13838" width="23.6640625" style="403" customWidth="1"/>
    <col min="13839" max="13839" width="23.109375" style="403" customWidth="1"/>
    <col min="13840" max="13840" width="21.109375" style="403" customWidth="1"/>
    <col min="13841" max="13841" width="0" style="403" hidden="1" customWidth="1"/>
    <col min="13842" max="13842" width="20.109375" style="403" customWidth="1"/>
    <col min="13843" max="13843" width="0" style="403" hidden="1" customWidth="1"/>
    <col min="13844" max="13844" width="24" style="403" customWidth="1"/>
    <col min="13845" max="13845" width="27.44140625" style="403" customWidth="1"/>
    <col min="13846" max="13846" width="23.109375" style="403" customWidth="1"/>
    <col min="13847" max="13847" width="26.88671875" style="403" customWidth="1"/>
    <col min="13848" max="13848" width="89.33203125" style="403" customWidth="1"/>
    <col min="13849" max="14080" width="11.5546875" style="403"/>
    <col min="14081" max="14081" width="87.44140625" style="403" customWidth="1"/>
    <col min="14082" max="14082" width="0" style="403" hidden="1" customWidth="1"/>
    <col min="14083" max="14083" width="11" style="403" customWidth="1"/>
    <col min="14084" max="14084" width="11.88671875" style="403" customWidth="1"/>
    <col min="14085" max="14085" width="18.6640625" style="403" customWidth="1"/>
    <col min="14086" max="14086" width="18" style="403" customWidth="1"/>
    <col min="14087" max="14087" width="26.5546875" style="403" customWidth="1"/>
    <col min="14088" max="14088" width="20.44140625" style="403" customWidth="1"/>
    <col min="14089" max="14091" width="0" style="403" hidden="1" customWidth="1"/>
    <col min="14092" max="14092" width="20.33203125" style="403" customWidth="1"/>
    <col min="14093" max="14093" width="27.44140625" style="403" customWidth="1"/>
    <col min="14094" max="14094" width="23.6640625" style="403" customWidth="1"/>
    <col min="14095" max="14095" width="23.109375" style="403" customWidth="1"/>
    <col min="14096" max="14096" width="21.109375" style="403" customWidth="1"/>
    <col min="14097" max="14097" width="0" style="403" hidden="1" customWidth="1"/>
    <col min="14098" max="14098" width="20.109375" style="403" customWidth="1"/>
    <col min="14099" max="14099" width="0" style="403" hidden="1" customWidth="1"/>
    <col min="14100" max="14100" width="24" style="403" customWidth="1"/>
    <col min="14101" max="14101" width="27.44140625" style="403" customWidth="1"/>
    <col min="14102" max="14102" width="23.109375" style="403" customWidth="1"/>
    <col min="14103" max="14103" width="26.88671875" style="403" customWidth="1"/>
    <col min="14104" max="14104" width="89.33203125" style="403" customWidth="1"/>
    <col min="14105" max="14336" width="11.5546875" style="403"/>
    <col min="14337" max="14337" width="87.44140625" style="403" customWidth="1"/>
    <col min="14338" max="14338" width="0" style="403" hidden="1" customWidth="1"/>
    <col min="14339" max="14339" width="11" style="403" customWidth="1"/>
    <col min="14340" max="14340" width="11.88671875" style="403" customWidth="1"/>
    <col min="14341" max="14341" width="18.6640625" style="403" customWidth="1"/>
    <col min="14342" max="14342" width="18" style="403" customWidth="1"/>
    <col min="14343" max="14343" width="26.5546875" style="403" customWidth="1"/>
    <col min="14344" max="14344" width="20.44140625" style="403" customWidth="1"/>
    <col min="14345" max="14347" width="0" style="403" hidden="1" customWidth="1"/>
    <col min="14348" max="14348" width="20.33203125" style="403" customWidth="1"/>
    <col min="14349" max="14349" width="27.44140625" style="403" customWidth="1"/>
    <col min="14350" max="14350" width="23.6640625" style="403" customWidth="1"/>
    <col min="14351" max="14351" width="23.109375" style="403" customWidth="1"/>
    <col min="14352" max="14352" width="21.109375" style="403" customWidth="1"/>
    <col min="14353" max="14353" width="0" style="403" hidden="1" customWidth="1"/>
    <col min="14354" max="14354" width="20.109375" style="403" customWidth="1"/>
    <col min="14355" max="14355" width="0" style="403" hidden="1" customWidth="1"/>
    <col min="14356" max="14356" width="24" style="403" customWidth="1"/>
    <col min="14357" max="14357" width="27.44140625" style="403" customWidth="1"/>
    <col min="14358" max="14358" width="23.109375" style="403" customWidth="1"/>
    <col min="14359" max="14359" width="26.88671875" style="403" customWidth="1"/>
    <col min="14360" max="14360" width="89.33203125" style="403" customWidth="1"/>
    <col min="14361" max="14592" width="11.5546875" style="403"/>
    <col min="14593" max="14593" width="87.44140625" style="403" customWidth="1"/>
    <col min="14594" max="14594" width="0" style="403" hidden="1" customWidth="1"/>
    <col min="14595" max="14595" width="11" style="403" customWidth="1"/>
    <col min="14596" max="14596" width="11.88671875" style="403" customWidth="1"/>
    <col min="14597" max="14597" width="18.6640625" style="403" customWidth="1"/>
    <col min="14598" max="14598" width="18" style="403" customWidth="1"/>
    <col min="14599" max="14599" width="26.5546875" style="403" customWidth="1"/>
    <col min="14600" max="14600" width="20.44140625" style="403" customWidth="1"/>
    <col min="14601" max="14603" width="0" style="403" hidden="1" customWidth="1"/>
    <col min="14604" max="14604" width="20.33203125" style="403" customWidth="1"/>
    <col min="14605" max="14605" width="27.44140625" style="403" customWidth="1"/>
    <col min="14606" max="14606" width="23.6640625" style="403" customWidth="1"/>
    <col min="14607" max="14607" width="23.109375" style="403" customWidth="1"/>
    <col min="14608" max="14608" width="21.109375" style="403" customWidth="1"/>
    <col min="14609" max="14609" width="0" style="403" hidden="1" customWidth="1"/>
    <col min="14610" max="14610" width="20.109375" style="403" customWidth="1"/>
    <col min="14611" max="14611" width="0" style="403" hidden="1" customWidth="1"/>
    <col min="14612" max="14612" width="24" style="403" customWidth="1"/>
    <col min="14613" max="14613" width="27.44140625" style="403" customWidth="1"/>
    <col min="14614" max="14614" width="23.109375" style="403" customWidth="1"/>
    <col min="14615" max="14615" width="26.88671875" style="403" customWidth="1"/>
    <col min="14616" max="14616" width="89.33203125" style="403" customWidth="1"/>
    <col min="14617" max="14848" width="11.5546875" style="403"/>
    <col min="14849" max="14849" width="87.44140625" style="403" customWidth="1"/>
    <col min="14850" max="14850" width="0" style="403" hidden="1" customWidth="1"/>
    <col min="14851" max="14851" width="11" style="403" customWidth="1"/>
    <col min="14852" max="14852" width="11.88671875" style="403" customWidth="1"/>
    <col min="14853" max="14853" width="18.6640625" style="403" customWidth="1"/>
    <col min="14854" max="14854" width="18" style="403" customWidth="1"/>
    <col min="14855" max="14855" width="26.5546875" style="403" customWidth="1"/>
    <col min="14856" max="14856" width="20.44140625" style="403" customWidth="1"/>
    <col min="14857" max="14859" width="0" style="403" hidden="1" customWidth="1"/>
    <col min="14860" max="14860" width="20.33203125" style="403" customWidth="1"/>
    <col min="14861" max="14861" width="27.44140625" style="403" customWidth="1"/>
    <col min="14862" max="14862" width="23.6640625" style="403" customWidth="1"/>
    <col min="14863" max="14863" width="23.109375" style="403" customWidth="1"/>
    <col min="14864" max="14864" width="21.109375" style="403" customWidth="1"/>
    <col min="14865" max="14865" width="0" style="403" hidden="1" customWidth="1"/>
    <col min="14866" max="14866" width="20.109375" style="403" customWidth="1"/>
    <col min="14867" max="14867" width="0" style="403" hidden="1" customWidth="1"/>
    <col min="14868" max="14868" width="24" style="403" customWidth="1"/>
    <col min="14869" max="14869" width="27.44140625" style="403" customWidth="1"/>
    <col min="14870" max="14870" width="23.109375" style="403" customWidth="1"/>
    <col min="14871" max="14871" width="26.88671875" style="403" customWidth="1"/>
    <col min="14872" max="14872" width="89.33203125" style="403" customWidth="1"/>
    <col min="14873" max="15104" width="11.5546875" style="403"/>
    <col min="15105" max="15105" width="87.44140625" style="403" customWidth="1"/>
    <col min="15106" max="15106" width="0" style="403" hidden="1" customWidth="1"/>
    <col min="15107" max="15107" width="11" style="403" customWidth="1"/>
    <col min="15108" max="15108" width="11.88671875" style="403" customWidth="1"/>
    <col min="15109" max="15109" width="18.6640625" style="403" customWidth="1"/>
    <col min="15110" max="15110" width="18" style="403" customWidth="1"/>
    <col min="15111" max="15111" width="26.5546875" style="403" customWidth="1"/>
    <col min="15112" max="15112" width="20.44140625" style="403" customWidth="1"/>
    <col min="15113" max="15115" width="0" style="403" hidden="1" customWidth="1"/>
    <col min="15116" max="15116" width="20.33203125" style="403" customWidth="1"/>
    <col min="15117" max="15117" width="27.44140625" style="403" customWidth="1"/>
    <col min="15118" max="15118" width="23.6640625" style="403" customWidth="1"/>
    <col min="15119" max="15119" width="23.109375" style="403" customWidth="1"/>
    <col min="15120" max="15120" width="21.109375" style="403" customWidth="1"/>
    <col min="15121" max="15121" width="0" style="403" hidden="1" customWidth="1"/>
    <col min="15122" max="15122" width="20.109375" style="403" customWidth="1"/>
    <col min="15123" max="15123" width="0" style="403" hidden="1" customWidth="1"/>
    <col min="15124" max="15124" width="24" style="403" customWidth="1"/>
    <col min="15125" max="15125" width="27.44140625" style="403" customWidth="1"/>
    <col min="15126" max="15126" width="23.109375" style="403" customWidth="1"/>
    <col min="15127" max="15127" width="26.88671875" style="403" customWidth="1"/>
    <col min="15128" max="15128" width="89.33203125" style="403" customWidth="1"/>
    <col min="15129" max="15360" width="11.5546875" style="403"/>
    <col min="15361" max="15361" width="87.44140625" style="403" customWidth="1"/>
    <col min="15362" max="15362" width="0" style="403" hidden="1" customWidth="1"/>
    <col min="15363" max="15363" width="11" style="403" customWidth="1"/>
    <col min="15364" max="15364" width="11.88671875" style="403" customWidth="1"/>
    <col min="15365" max="15365" width="18.6640625" style="403" customWidth="1"/>
    <col min="15366" max="15366" width="18" style="403" customWidth="1"/>
    <col min="15367" max="15367" width="26.5546875" style="403" customWidth="1"/>
    <col min="15368" max="15368" width="20.44140625" style="403" customWidth="1"/>
    <col min="15369" max="15371" width="0" style="403" hidden="1" customWidth="1"/>
    <col min="15372" max="15372" width="20.33203125" style="403" customWidth="1"/>
    <col min="15373" max="15373" width="27.44140625" style="403" customWidth="1"/>
    <col min="15374" max="15374" width="23.6640625" style="403" customWidth="1"/>
    <col min="15375" max="15375" width="23.109375" style="403" customWidth="1"/>
    <col min="15376" max="15376" width="21.109375" style="403" customWidth="1"/>
    <col min="15377" max="15377" width="0" style="403" hidden="1" customWidth="1"/>
    <col min="15378" max="15378" width="20.109375" style="403" customWidth="1"/>
    <col min="15379" max="15379" width="0" style="403" hidden="1" customWidth="1"/>
    <col min="15380" max="15380" width="24" style="403" customWidth="1"/>
    <col min="15381" max="15381" width="27.44140625" style="403" customWidth="1"/>
    <col min="15382" max="15382" width="23.109375" style="403" customWidth="1"/>
    <col min="15383" max="15383" width="26.88671875" style="403" customWidth="1"/>
    <col min="15384" max="15384" width="89.33203125" style="403" customWidth="1"/>
    <col min="15385" max="15616" width="11.5546875" style="403"/>
    <col min="15617" max="15617" width="87.44140625" style="403" customWidth="1"/>
    <col min="15618" max="15618" width="0" style="403" hidden="1" customWidth="1"/>
    <col min="15619" max="15619" width="11" style="403" customWidth="1"/>
    <col min="15620" max="15620" width="11.88671875" style="403" customWidth="1"/>
    <col min="15621" max="15621" width="18.6640625" style="403" customWidth="1"/>
    <col min="15622" max="15622" width="18" style="403" customWidth="1"/>
    <col min="15623" max="15623" width="26.5546875" style="403" customWidth="1"/>
    <col min="15624" max="15624" width="20.44140625" style="403" customWidth="1"/>
    <col min="15625" max="15627" width="0" style="403" hidden="1" customWidth="1"/>
    <col min="15628" max="15628" width="20.33203125" style="403" customWidth="1"/>
    <col min="15629" max="15629" width="27.44140625" style="403" customWidth="1"/>
    <col min="15630" max="15630" width="23.6640625" style="403" customWidth="1"/>
    <col min="15631" max="15631" width="23.109375" style="403" customWidth="1"/>
    <col min="15632" max="15632" width="21.109375" style="403" customWidth="1"/>
    <col min="15633" max="15633" width="0" style="403" hidden="1" customWidth="1"/>
    <col min="15634" max="15634" width="20.109375" style="403" customWidth="1"/>
    <col min="15635" max="15635" width="0" style="403" hidden="1" customWidth="1"/>
    <col min="15636" max="15636" width="24" style="403" customWidth="1"/>
    <col min="15637" max="15637" width="27.44140625" style="403" customWidth="1"/>
    <col min="15638" max="15638" width="23.109375" style="403" customWidth="1"/>
    <col min="15639" max="15639" width="26.88671875" style="403" customWidth="1"/>
    <col min="15640" max="15640" width="89.33203125" style="403" customWidth="1"/>
    <col min="15641" max="15872" width="11.5546875" style="403"/>
    <col min="15873" max="15873" width="87.44140625" style="403" customWidth="1"/>
    <col min="15874" max="15874" width="0" style="403" hidden="1" customWidth="1"/>
    <col min="15875" max="15875" width="11" style="403" customWidth="1"/>
    <col min="15876" max="15876" width="11.88671875" style="403" customWidth="1"/>
    <col min="15877" max="15877" width="18.6640625" style="403" customWidth="1"/>
    <col min="15878" max="15878" width="18" style="403" customWidth="1"/>
    <col min="15879" max="15879" width="26.5546875" style="403" customWidth="1"/>
    <col min="15880" max="15880" width="20.44140625" style="403" customWidth="1"/>
    <col min="15881" max="15883" width="0" style="403" hidden="1" customWidth="1"/>
    <col min="15884" max="15884" width="20.33203125" style="403" customWidth="1"/>
    <col min="15885" max="15885" width="27.44140625" style="403" customWidth="1"/>
    <col min="15886" max="15886" width="23.6640625" style="403" customWidth="1"/>
    <col min="15887" max="15887" width="23.109375" style="403" customWidth="1"/>
    <col min="15888" max="15888" width="21.109375" style="403" customWidth="1"/>
    <col min="15889" max="15889" width="0" style="403" hidden="1" customWidth="1"/>
    <col min="15890" max="15890" width="20.109375" style="403" customWidth="1"/>
    <col min="15891" max="15891" width="0" style="403" hidden="1" customWidth="1"/>
    <col min="15892" max="15892" width="24" style="403" customWidth="1"/>
    <col min="15893" max="15893" width="27.44140625" style="403" customWidth="1"/>
    <col min="15894" max="15894" width="23.109375" style="403" customWidth="1"/>
    <col min="15895" max="15895" width="26.88671875" style="403" customWidth="1"/>
    <col min="15896" max="15896" width="89.33203125" style="403" customWidth="1"/>
    <col min="15897" max="16128" width="11.5546875" style="403"/>
    <col min="16129" max="16129" width="87.44140625" style="403" customWidth="1"/>
    <col min="16130" max="16130" width="0" style="403" hidden="1" customWidth="1"/>
    <col min="16131" max="16131" width="11" style="403" customWidth="1"/>
    <col min="16132" max="16132" width="11.88671875" style="403" customWidth="1"/>
    <col min="16133" max="16133" width="18.6640625" style="403" customWidth="1"/>
    <col min="16134" max="16134" width="18" style="403" customWidth="1"/>
    <col min="16135" max="16135" width="26.5546875" style="403" customWidth="1"/>
    <col min="16136" max="16136" width="20.44140625" style="403" customWidth="1"/>
    <col min="16137" max="16139" width="0" style="403" hidden="1" customWidth="1"/>
    <col min="16140" max="16140" width="20.33203125" style="403" customWidth="1"/>
    <col min="16141" max="16141" width="27.44140625" style="403" customWidth="1"/>
    <col min="16142" max="16142" width="23.6640625" style="403" customWidth="1"/>
    <col min="16143" max="16143" width="23.109375" style="403" customWidth="1"/>
    <col min="16144" max="16144" width="21.109375" style="403" customWidth="1"/>
    <col min="16145" max="16145" width="0" style="403" hidden="1" customWidth="1"/>
    <col min="16146" max="16146" width="20.109375" style="403" customWidth="1"/>
    <col min="16147" max="16147" width="0" style="403" hidden="1" customWidth="1"/>
    <col min="16148" max="16148" width="24" style="403" customWidth="1"/>
    <col min="16149" max="16149" width="27.44140625" style="403" customWidth="1"/>
    <col min="16150" max="16150" width="23.109375" style="403" customWidth="1"/>
    <col min="16151" max="16151" width="26.88671875" style="403" customWidth="1"/>
    <col min="16152" max="16152" width="89.33203125" style="403" customWidth="1"/>
    <col min="16153" max="16384" width="11.5546875" style="403"/>
  </cols>
  <sheetData>
    <row r="1" spans="1:24" s="418" customFormat="1" ht="65.25" customHeight="1" thickBot="1" x14ac:dyDescent="0.55000000000000004">
      <c r="A1" s="543" t="s">
        <v>54</v>
      </c>
      <c r="B1" s="526" t="s">
        <v>53</v>
      </c>
      <c r="C1" s="542" t="s">
        <v>52</v>
      </c>
      <c r="D1" s="541"/>
      <c r="E1" s="541"/>
      <c r="F1" s="541"/>
      <c r="G1" s="541"/>
      <c r="H1" s="541"/>
      <c r="I1" s="541"/>
      <c r="J1" s="541"/>
      <c r="K1" s="541"/>
      <c r="L1" s="541"/>
      <c r="M1" s="540"/>
      <c r="N1" s="542" t="s">
        <v>51</v>
      </c>
      <c r="O1" s="541"/>
      <c r="P1" s="541"/>
      <c r="Q1" s="541"/>
      <c r="R1" s="541"/>
      <c r="S1" s="540"/>
      <c r="T1" s="539"/>
      <c r="U1" s="539"/>
      <c r="V1" s="538"/>
      <c r="W1" s="537"/>
      <c r="X1" s="613" t="s">
        <v>50</v>
      </c>
    </row>
    <row r="2" spans="1:24" s="418" customFormat="1" ht="65.25" customHeight="1" x14ac:dyDescent="0.45">
      <c r="A2" s="535"/>
      <c r="B2" s="534"/>
      <c r="C2" s="533" t="s">
        <v>49</v>
      </c>
      <c r="D2" s="533" t="s">
        <v>48</v>
      </c>
      <c r="E2" s="532" t="s">
        <v>26</v>
      </c>
      <c r="F2" s="531" t="s">
        <v>47</v>
      </c>
      <c r="G2" s="530" t="s">
        <v>46</v>
      </c>
      <c r="H2" s="528" t="s">
        <v>25</v>
      </c>
      <c r="I2" s="528" t="s">
        <v>600</v>
      </c>
      <c r="J2" s="527" t="s">
        <v>44</v>
      </c>
      <c r="K2" s="527" t="s">
        <v>43</v>
      </c>
      <c r="L2" s="527" t="s">
        <v>569</v>
      </c>
      <c r="M2" s="526" t="s">
        <v>35</v>
      </c>
      <c r="N2" s="525" t="s">
        <v>63</v>
      </c>
      <c r="O2" s="524" t="s">
        <v>40</v>
      </c>
      <c r="P2" s="523" t="s">
        <v>39</v>
      </c>
      <c r="Q2" s="522" t="s">
        <v>38</v>
      </c>
      <c r="R2" s="522" t="s">
        <v>37</v>
      </c>
      <c r="S2" s="522" t="s">
        <v>568</v>
      </c>
      <c r="T2" s="521" t="s">
        <v>35</v>
      </c>
      <c r="U2" s="520" t="s">
        <v>35</v>
      </c>
      <c r="V2" s="519" t="s">
        <v>589</v>
      </c>
      <c r="W2" s="518" t="s">
        <v>33</v>
      </c>
      <c r="X2" s="613"/>
    </row>
    <row r="3" spans="1:24" s="418" customFormat="1" ht="83.25" customHeight="1" thickBot="1" x14ac:dyDescent="0.5">
      <c r="A3" s="501" t="s">
        <v>32</v>
      </c>
      <c r="B3" s="508"/>
      <c r="C3" s="516"/>
      <c r="D3" s="516"/>
      <c r="E3" s="515" t="s">
        <v>31</v>
      </c>
      <c r="F3" s="514" t="s">
        <v>567</v>
      </c>
      <c r="G3" s="513"/>
      <c r="H3" s="511" t="s">
        <v>28</v>
      </c>
      <c r="I3" s="511" t="s">
        <v>599</v>
      </c>
      <c r="J3" s="509" t="s">
        <v>29</v>
      </c>
      <c r="K3" s="510" t="s">
        <v>92</v>
      </c>
      <c r="L3" s="509" t="s">
        <v>91</v>
      </c>
      <c r="M3" s="508"/>
      <c r="N3" s="507"/>
      <c r="O3" s="506"/>
      <c r="P3" s="505" t="s">
        <v>25</v>
      </c>
      <c r="Q3" s="504" t="s">
        <v>24</v>
      </c>
      <c r="R3" s="504" t="s">
        <v>23</v>
      </c>
      <c r="S3" s="504" t="s">
        <v>22</v>
      </c>
      <c r="T3" s="503"/>
      <c r="U3" s="502" t="s">
        <v>21</v>
      </c>
      <c r="V3" s="501" t="s">
        <v>598</v>
      </c>
      <c r="W3" s="500" t="s">
        <v>19</v>
      </c>
      <c r="X3" s="613"/>
    </row>
    <row r="4" spans="1:24" s="458" customFormat="1" ht="65.25" customHeight="1" x14ac:dyDescent="0.45">
      <c r="A4" s="498" t="s">
        <v>597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</row>
    <row r="5" spans="1:24" ht="65.25" customHeight="1" x14ac:dyDescent="0.5">
      <c r="A5" s="410" t="s">
        <v>586</v>
      </c>
      <c r="B5" s="434"/>
      <c r="C5" s="561">
        <v>1100</v>
      </c>
      <c r="D5" s="561">
        <v>1000</v>
      </c>
      <c r="E5" s="440">
        <v>525.12</v>
      </c>
      <c r="F5" s="560">
        <v>15</v>
      </c>
      <c r="G5" s="438">
        <f>E5*F5</f>
        <v>7876.8</v>
      </c>
      <c r="H5" s="436">
        <v>0</v>
      </c>
      <c r="I5" s="436">
        <v>0</v>
      </c>
      <c r="J5" s="436">
        <v>0</v>
      </c>
      <c r="K5" s="436">
        <v>0</v>
      </c>
      <c r="L5" s="436">
        <v>0</v>
      </c>
      <c r="M5" s="436">
        <f>G5+H5+I5+J5+K5+L5</f>
        <v>7876.8</v>
      </c>
      <c r="N5" s="435">
        <v>1135.3</v>
      </c>
      <c r="O5" s="436">
        <f>G5*1.1875%</f>
        <v>93.537000000000006</v>
      </c>
      <c r="P5" s="436">
        <v>0</v>
      </c>
      <c r="Q5" s="436">
        <v>0</v>
      </c>
      <c r="R5" s="436">
        <v>0</v>
      </c>
      <c r="S5" s="436">
        <v>0</v>
      </c>
      <c r="T5" s="436">
        <f>N5+O5+P5+Q5+R5+S5</f>
        <v>1228.837</v>
      </c>
      <c r="U5" s="436">
        <f>M5-T5</f>
        <v>6647.9629999999997</v>
      </c>
      <c r="V5" s="436">
        <v>0</v>
      </c>
      <c r="W5" s="435">
        <f>U5-V5</f>
        <v>6647.9629999999997</v>
      </c>
      <c r="X5" s="434"/>
    </row>
    <row r="6" spans="1:24" ht="65.25" customHeight="1" x14ac:dyDescent="0.5">
      <c r="A6" s="451"/>
      <c r="B6" s="426"/>
      <c r="C6" s="559"/>
      <c r="D6" s="559"/>
      <c r="E6" s="432"/>
      <c r="F6" s="558"/>
      <c r="G6" s="430"/>
      <c r="H6" s="428"/>
      <c r="I6" s="428"/>
      <c r="J6" s="428"/>
      <c r="K6" s="428"/>
      <c r="L6" s="428"/>
      <c r="M6" s="428"/>
      <c r="N6" s="427"/>
      <c r="O6" s="428"/>
      <c r="P6" s="428"/>
      <c r="Q6" s="428"/>
      <c r="R6" s="428"/>
      <c r="S6" s="428"/>
      <c r="T6" s="428"/>
      <c r="U6" s="428"/>
      <c r="V6" s="428"/>
      <c r="W6" s="427"/>
      <c r="X6" s="426"/>
    </row>
    <row r="7" spans="1:24" ht="65.25" customHeight="1" x14ac:dyDescent="0.5">
      <c r="A7" s="450" t="s">
        <v>606</v>
      </c>
      <c r="B7" s="434"/>
      <c r="C7" s="561">
        <v>1100</v>
      </c>
      <c r="D7" s="561">
        <v>1000</v>
      </c>
      <c r="E7" s="440">
        <v>445.87</v>
      </c>
      <c r="F7" s="560">
        <v>15</v>
      </c>
      <c r="G7" s="438">
        <f>E7*F7</f>
        <v>6688.05</v>
      </c>
      <c r="H7" s="436">
        <v>0</v>
      </c>
      <c r="I7" s="436">
        <v>0</v>
      </c>
      <c r="J7" s="436">
        <v>0</v>
      </c>
      <c r="K7" s="435">
        <v>0</v>
      </c>
      <c r="L7" s="435">
        <v>0</v>
      </c>
      <c r="M7" s="436">
        <f>G7+H7+I7+J7+K7+L7</f>
        <v>6688.05</v>
      </c>
      <c r="N7" s="436">
        <v>881.38</v>
      </c>
      <c r="O7" s="436">
        <f>G7*1.1875%</f>
        <v>79.420593750000009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960.80059374999996</v>
      </c>
      <c r="U7" s="436">
        <f>M7-T7</f>
        <v>5727.24940625</v>
      </c>
      <c r="V7" s="436">
        <v>102.59</v>
      </c>
      <c r="W7" s="435">
        <f>U7-V7</f>
        <v>5624.6594062499998</v>
      </c>
      <c r="X7" s="434"/>
    </row>
    <row r="8" spans="1:24" ht="65.25" customHeight="1" x14ac:dyDescent="0.5">
      <c r="A8" s="451"/>
      <c r="B8" s="426"/>
      <c r="C8" s="559"/>
      <c r="D8" s="559"/>
      <c r="E8" s="432"/>
      <c r="F8" s="558"/>
      <c r="G8" s="430"/>
      <c r="H8" s="428"/>
      <c r="I8" s="428"/>
      <c r="J8" s="428"/>
      <c r="K8" s="427"/>
      <c r="L8" s="427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7"/>
      <c r="X8" s="426"/>
    </row>
    <row r="9" spans="1:24" ht="65.25" customHeight="1" x14ac:dyDescent="0.5">
      <c r="A9" s="450" t="s">
        <v>606</v>
      </c>
      <c r="B9" s="434"/>
      <c r="C9" s="561">
        <v>1100</v>
      </c>
      <c r="D9" s="561">
        <v>1000</v>
      </c>
      <c r="E9" s="440">
        <v>445.87</v>
      </c>
      <c r="F9" s="560">
        <v>15</v>
      </c>
      <c r="G9" s="438">
        <f>E9*F9</f>
        <v>6688.05</v>
      </c>
      <c r="H9" s="436">
        <v>0</v>
      </c>
      <c r="I9" s="436">
        <v>0</v>
      </c>
      <c r="J9" s="436"/>
      <c r="K9" s="436">
        <v>0</v>
      </c>
      <c r="L9" s="436">
        <v>0</v>
      </c>
      <c r="M9" s="436">
        <f>G9+H9+I9+J9+K9+L9</f>
        <v>6688.05</v>
      </c>
      <c r="N9" s="435">
        <v>881.38</v>
      </c>
      <c r="O9" s="436">
        <f>G9*1.1875%</f>
        <v>79.420593750000009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960.80059374999996</v>
      </c>
      <c r="U9" s="436">
        <f>M9-T9</f>
        <v>5727.24940625</v>
      </c>
      <c r="V9" s="436"/>
      <c r="W9" s="435">
        <f>U9-V9</f>
        <v>5727.24940625</v>
      </c>
      <c r="X9" s="434"/>
    </row>
    <row r="10" spans="1:24" ht="65.25" customHeight="1" x14ac:dyDescent="0.5">
      <c r="A10" s="451"/>
      <c r="B10" s="426"/>
      <c r="C10" s="559"/>
      <c r="D10" s="559"/>
      <c r="E10" s="432"/>
      <c r="F10" s="558"/>
      <c r="G10" s="430"/>
      <c r="H10" s="428"/>
      <c r="I10" s="428"/>
      <c r="J10" s="428"/>
      <c r="K10" s="428"/>
      <c r="L10" s="428"/>
      <c r="M10" s="428"/>
      <c r="N10" s="427"/>
      <c r="O10" s="428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50" t="s">
        <v>605</v>
      </c>
      <c r="B11" s="434"/>
      <c r="C11" s="561">
        <v>1100</v>
      </c>
      <c r="D11" s="561">
        <v>1000</v>
      </c>
      <c r="E11" s="440"/>
      <c r="F11" s="560"/>
      <c r="G11" s="438">
        <f>E11*F11</f>
        <v>0</v>
      </c>
      <c r="H11" s="436"/>
      <c r="I11" s="436">
        <v>0</v>
      </c>
      <c r="J11" s="436">
        <v>0</v>
      </c>
      <c r="K11" s="435">
        <v>0</v>
      </c>
      <c r="L11" s="435">
        <v>0</v>
      </c>
      <c r="M11" s="436">
        <f>G11+H11+I11+J11+K11+L11</f>
        <v>0</v>
      </c>
      <c r="N11" s="436">
        <v>0</v>
      </c>
      <c r="O11" s="436">
        <f>M11*1.1875%</f>
        <v>0</v>
      </c>
      <c r="P11" s="436">
        <v>0</v>
      </c>
      <c r="Q11" s="436">
        <v>0</v>
      </c>
      <c r="R11" s="436">
        <f>G11*1%</f>
        <v>0</v>
      </c>
      <c r="S11" s="436">
        <v>0</v>
      </c>
      <c r="T11" s="436">
        <f>N11+O11+P11+Q11+R11+S11</f>
        <v>0</v>
      </c>
      <c r="U11" s="436">
        <f>M11-T11</f>
        <v>0</v>
      </c>
      <c r="V11" s="436"/>
      <c r="W11" s="435">
        <f>U11-V11</f>
        <v>0</v>
      </c>
      <c r="X11" s="434"/>
    </row>
    <row r="12" spans="1:24" ht="65.25" customHeight="1" x14ac:dyDescent="0.5">
      <c r="A12" s="451"/>
      <c r="B12" s="426"/>
      <c r="C12" s="559"/>
      <c r="D12" s="559"/>
      <c r="E12" s="432"/>
      <c r="F12" s="558"/>
      <c r="G12" s="430"/>
      <c r="H12" s="428"/>
      <c r="I12" s="428"/>
      <c r="J12" s="428"/>
      <c r="K12" s="427"/>
      <c r="L12" s="427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7"/>
      <c r="X12" s="426"/>
    </row>
    <row r="13" spans="1:24" s="455" customFormat="1" ht="65.25" customHeight="1" x14ac:dyDescent="0.5">
      <c r="A13" s="450" t="s">
        <v>595</v>
      </c>
      <c r="B13" s="603"/>
      <c r="C13" s="604">
        <v>1100</v>
      </c>
      <c r="D13" s="604">
        <v>1000</v>
      </c>
      <c r="E13" s="440">
        <v>445.87</v>
      </c>
      <c r="F13" s="564">
        <v>15</v>
      </c>
      <c r="G13" s="440">
        <f>E13*F13</f>
        <v>6688.05</v>
      </c>
      <c r="H13" s="435">
        <v>0</v>
      </c>
      <c r="I13" s="436">
        <v>0</v>
      </c>
      <c r="J13" s="435"/>
      <c r="K13" s="435">
        <v>0</v>
      </c>
      <c r="L13" s="435">
        <v>0</v>
      </c>
      <c r="M13" s="436">
        <f>G13+H13+I13+J13+K13+L13</f>
        <v>6688.05</v>
      </c>
      <c r="N13" s="435">
        <v>881.38</v>
      </c>
      <c r="O13" s="436">
        <f>G13*1.1875%</f>
        <v>79.420593750000009</v>
      </c>
      <c r="P13" s="435">
        <v>0</v>
      </c>
      <c r="Q13" s="435">
        <v>0</v>
      </c>
      <c r="R13" s="435">
        <v>0</v>
      </c>
      <c r="S13" s="435">
        <v>0</v>
      </c>
      <c r="T13" s="436">
        <f>N13+O13+P13+Q13+R13+S13</f>
        <v>960.80059374999996</v>
      </c>
      <c r="U13" s="435">
        <f>M13-T13</f>
        <v>5727.24940625</v>
      </c>
      <c r="V13" s="435">
        <v>100</v>
      </c>
      <c r="W13" s="435">
        <f>U13-V13</f>
        <v>5627.24940625</v>
      </c>
      <c r="X13" s="603"/>
    </row>
    <row r="14" spans="1:24" s="455" customFormat="1" ht="65.25" customHeight="1" x14ac:dyDescent="0.5">
      <c r="A14" s="451"/>
      <c r="B14" s="602"/>
      <c r="C14" s="600"/>
      <c r="D14" s="600"/>
      <c r="E14" s="432"/>
      <c r="F14" s="562"/>
      <c r="G14" s="432"/>
      <c r="H14" s="427"/>
      <c r="I14" s="428"/>
      <c r="J14" s="427"/>
      <c r="K14" s="427"/>
      <c r="L14" s="427"/>
      <c r="M14" s="428"/>
      <c r="N14" s="427"/>
      <c r="O14" s="428"/>
      <c r="P14" s="427"/>
      <c r="Q14" s="427"/>
      <c r="R14" s="427"/>
      <c r="S14" s="427"/>
      <c r="T14" s="428"/>
      <c r="U14" s="427"/>
      <c r="V14" s="427"/>
      <c r="W14" s="427"/>
      <c r="X14" s="602"/>
    </row>
    <row r="15" spans="1:24" ht="65.25" customHeight="1" x14ac:dyDescent="0.5">
      <c r="A15" s="450" t="s">
        <v>604</v>
      </c>
      <c r="B15" s="434"/>
      <c r="C15" s="561">
        <v>1100</v>
      </c>
      <c r="D15" s="561">
        <v>1000</v>
      </c>
      <c r="E15" s="440">
        <v>263.41000000000003</v>
      </c>
      <c r="F15" s="560">
        <v>0</v>
      </c>
      <c r="G15" s="438">
        <f>E15*F15</f>
        <v>0</v>
      </c>
      <c r="H15" s="436">
        <v>0</v>
      </c>
      <c r="I15" s="436">
        <v>0</v>
      </c>
      <c r="J15" s="436">
        <v>0</v>
      </c>
      <c r="K15" s="435">
        <v>0</v>
      </c>
      <c r="L15" s="435">
        <v>0</v>
      </c>
      <c r="M15" s="436">
        <f>G15+H15+I15+J15+K15+L15</f>
        <v>0</v>
      </c>
      <c r="N15" s="436">
        <v>0</v>
      </c>
      <c r="O15" s="436">
        <f>G15*1.1875%</f>
        <v>0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0</v>
      </c>
      <c r="U15" s="436">
        <f>M15-T15</f>
        <v>0</v>
      </c>
      <c r="V15" s="436"/>
      <c r="W15" s="435">
        <f>U15-V15</f>
        <v>0</v>
      </c>
      <c r="X15" s="434"/>
    </row>
    <row r="16" spans="1:24" ht="65.25" customHeight="1" x14ac:dyDescent="0.5">
      <c r="A16" s="451"/>
      <c r="B16" s="426"/>
      <c r="C16" s="559"/>
      <c r="D16" s="559"/>
      <c r="E16" s="432"/>
      <c r="F16" s="558"/>
      <c r="G16" s="430"/>
      <c r="H16" s="428"/>
      <c r="I16" s="428"/>
      <c r="J16" s="428"/>
      <c r="K16" s="427"/>
      <c r="L16" s="427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7"/>
      <c r="X16" s="426"/>
    </row>
    <row r="17" spans="1:24" ht="65.25" customHeight="1" x14ac:dyDescent="0.5">
      <c r="A17" s="450" t="s">
        <v>603</v>
      </c>
      <c r="B17" s="434"/>
      <c r="C17" s="561">
        <v>1100</v>
      </c>
      <c r="D17" s="561">
        <v>1000</v>
      </c>
      <c r="E17" s="440">
        <v>0</v>
      </c>
      <c r="F17" s="560">
        <v>15</v>
      </c>
      <c r="G17" s="438">
        <f>E17*F17</f>
        <v>0</v>
      </c>
      <c r="H17" s="436">
        <v>0</v>
      </c>
      <c r="I17" s="436">
        <v>0</v>
      </c>
      <c r="J17" s="436">
        <v>0</v>
      </c>
      <c r="K17" s="435">
        <v>0</v>
      </c>
      <c r="L17" s="435">
        <v>0</v>
      </c>
      <c r="M17" s="436">
        <f>G17+H17+I17+J17+K17+L17</f>
        <v>0</v>
      </c>
      <c r="N17" s="436">
        <v>0</v>
      </c>
      <c r="O17" s="436">
        <f>G17*1.1875%</f>
        <v>0</v>
      </c>
      <c r="P17" s="436">
        <v>0</v>
      </c>
      <c r="Q17" s="436">
        <v>0</v>
      </c>
      <c r="R17" s="436">
        <f>G17*1%</f>
        <v>0</v>
      </c>
      <c r="S17" s="436">
        <v>0</v>
      </c>
      <c r="T17" s="436">
        <f>N17+O17+P17+Q17+R17+S17</f>
        <v>0</v>
      </c>
      <c r="U17" s="436">
        <f>M17-T17</f>
        <v>0</v>
      </c>
      <c r="V17" s="436"/>
      <c r="W17" s="435">
        <f>U17-V17</f>
        <v>0</v>
      </c>
      <c r="X17" s="434"/>
    </row>
    <row r="18" spans="1:24" ht="65.25" customHeight="1" x14ac:dyDescent="0.5">
      <c r="A18" s="451"/>
      <c r="B18" s="426"/>
      <c r="C18" s="559"/>
      <c r="D18" s="559"/>
      <c r="E18" s="432"/>
      <c r="F18" s="558"/>
      <c r="G18" s="430"/>
      <c r="H18" s="428"/>
      <c r="I18" s="428"/>
      <c r="J18" s="428"/>
      <c r="K18" s="427"/>
      <c r="L18" s="427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7"/>
      <c r="X18" s="426"/>
    </row>
    <row r="19" spans="1:24" ht="65.25" customHeight="1" x14ac:dyDescent="0.5">
      <c r="A19" s="450" t="s">
        <v>603</v>
      </c>
      <c r="B19" s="434"/>
      <c r="C19" s="561">
        <v>1100</v>
      </c>
      <c r="D19" s="561">
        <v>1000</v>
      </c>
      <c r="E19" s="440">
        <v>235.31</v>
      </c>
      <c r="F19" s="560">
        <v>15</v>
      </c>
      <c r="G19" s="438">
        <f>E19*F19</f>
        <v>3529.65</v>
      </c>
      <c r="H19" s="436">
        <v>0</v>
      </c>
      <c r="I19" s="436">
        <v>0</v>
      </c>
      <c r="J19" s="436"/>
      <c r="K19" s="435">
        <v>0</v>
      </c>
      <c r="L19" s="435">
        <v>0</v>
      </c>
      <c r="M19" s="436">
        <f>G19+H19+I19+J19+K19+L19</f>
        <v>3529.65</v>
      </c>
      <c r="N19" s="436">
        <v>172.57</v>
      </c>
      <c r="O19" s="436">
        <f>G19*1.1875%</f>
        <v>41.914593750000002</v>
      </c>
      <c r="P19" s="436">
        <v>0</v>
      </c>
      <c r="Q19" s="436">
        <v>0</v>
      </c>
      <c r="R19" s="436"/>
      <c r="S19" s="436">
        <v>0</v>
      </c>
      <c r="T19" s="436">
        <f>N19+O19+P19+Q19+R19+S19</f>
        <v>214.48459374999999</v>
      </c>
      <c r="U19" s="436">
        <f>M19-T19</f>
        <v>3315.1654062500002</v>
      </c>
      <c r="V19" s="436"/>
      <c r="W19" s="435">
        <f>U19-V19</f>
        <v>3315.1654062500002</v>
      </c>
      <c r="X19" s="434"/>
    </row>
    <row r="20" spans="1:24" ht="65.25" customHeight="1" x14ac:dyDescent="0.5">
      <c r="A20" s="451"/>
      <c r="B20" s="426"/>
      <c r="C20" s="559"/>
      <c r="D20" s="559"/>
      <c r="E20" s="432"/>
      <c r="F20" s="558"/>
      <c r="G20" s="430"/>
      <c r="H20" s="428"/>
      <c r="I20" s="428"/>
      <c r="J20" s="428"/>
      <c r="K20" s="427"/>
      <c r="L20" s="427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4" ht="65.25" hidden="1" customHeight="1" x14ac:dyDescent="0.5">
      <c r="A21" s="450"/>
      <c r="B21" s="631"/>
      <c r="C21" s="561">
        <v>1100</v>
      </c>
      <c r="D21" s="561">
        <v>1000</v>
      </c>
      <c r="E21" s="440"/>
      <c r="F21" s="560"/>
      <c r="G21" s="438">
        <f>E21*F21</f>
        <v>0</v>
      </c>
      <c r="H21" s="436"/>
      <c r="I21" s="436"/>
      <c r="J21" s="436"/>
      <c r="K21" s="435"/>
      <c r="L21" s="435"/>
      <c r="M21" s="436">
        <f>G21+H21+I21+J21+K21+L21</f>
        <v>0</v>
      </c>
      <c r="N21" s="436"/>
      <c r="O21" s="436">
        <f>G21*1.187%</f>
        <v>0</v>
      </c>
      <c r="P21" s="436"/>
      <c r="Q21" s="436"/>
      <c r="R21" s="436"/>
      <c r="S21" s="436"/>
      <c r="T21" s="436">
        <f>N21+O21+P21+Q21+R21+S21</f>
        <v>0</v>
      </c>
      <c r="U21" s="436">
        <f>M21-T21</f>
        <v>0</v>
      </c>
      <c r="V21" s="436"/>
      <c r="W21" s="435">
        <f>U21-V21</f>
        <v>0</v>
      </c>
      <c r="X21" s="434"/>
    </row>
    <row r="22" spans="1:24" ht="65.25" hidden="1" customHeight="1" x14ac:dyDescent="0.5">
      <c r="A22" s="451"/>
      <c r="B22" s="631"/>
      <c r="C22" s="559"/>
      <c r="D22" s="559"/>
      <c r="E22" s="432"/>
      <c r="F22" s="558"/>
      <c r="G22" s="430"/>
      <c r="H22" s="428"/>
      <c r="I22" s="428"/>
      <c r="J22" s="428"/>
      <c r="K22" s="427"/>
      <c r="L22" s="427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4" ht="65.25" customHeight="1" x14ac:dyDescent="0.5">
      <c r="A23" s="450" t="s">
        <v>595</v>
      </c>
      <c r="B23" s="434"/>
      <c r="C23" s="561">
        <v>1100</v>
      </c>
      <c r="D23" s="561">
        <v>1000</v>
      </c>
      <c r="E23" s="440">
        <v>263.41000000000003</v>
      </c>
      <c r="F23" s="560">
        <v>15</v>
      </c>
      <c r="G23" s="438">
        <f>E23*F23</f>
        <v>3951.1500000000005</v>
      </c>
      <c r="H23" s="436">
        <v>0</v>
      </c>
      <c r="I23" s="436">
        <v>0</v>
      </c>
      <c r="J23" s="436">
        <v>0</v>
      </c>
      <c r="K23" s="435">
        <v>0</v>
      </c>
      <c r="L23" s="435">
        <v>0</v>
      </c>
      <c r="M23" s="436">
        <f>G23+H23+I23+J23+K23+L23</f>
        <v>3951.1500000000005</v>
      </c>
      <c r="N23" s="436">
        <v>341.27</v>
      </c>
      <c r="O23" s="436">
        <f>G23*1.1875%</f>
        <v>46.919906250000004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388.18990624999998</v>
      </c>
      <c r="U23" s="436">
        <f>M23-T23</f>
        <v>3562.9600937500004</v>
      </c>
      <c r="V23" s="436"/>
      <c r="W23" s="435">
        <f>U23-V23</f>
        <v>3562.9600937500004</v>
      </c>
      <c r="X23" s="434"/>
    </row>
    <row r="24" spans="1:24" ht="65.25" customHeight="1" x14ac:dyDescent="0.5">
      <c r="A24" s="451"/>
      <c r="B24" s="426"/>
      <c r="C24" s="559"/>
      <c r="D24" s="559"/>
      <c r="E24" s="432"/>
      <c r="F24" s="558"/>
      <c r="G24" s="430"/>
      <c r="H24" s="428"/>
      <c r="I24" s="428"/>
      <c r="J24" s="428"/>
      <c r="K24" s="427"/>
      <c r="L24" s="427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4" ht="65.25" hidden="1" customHeight="1" x14ac:dyDescent="0.5">
      <c r="A25" s="410" t="s">
        <v>595</v>
      </c>
      <c r="B25" s="434"/>
      <c r="C25" s="566">
        <v>1100</v>
      </c>
      <c r="D25" s="566">
        <v>1000</v>
      </c>
      <c r="E25" s="440"/>
      <c r="F25" s="438"/>
      <c r="G25" s="438">
        <f>E25*F25</f>
        <v>0</v>
      </c>
      <c r="H25" s="437">
        <v>0</v>
      </c>
      <c r="I25" s="436">
        <v>0</v>
      </c>
      <c r="J25" s="437"/>
      <c r="K25" s="437">
        <v>0</v>
      </c>
      <c r="L25" s="437">
        <v>0</v>
      </c>
      <c r="M25" s="436">
        <f>G25+H25+I25+J25+K25+L25</f>
        <v>0</v>
      </c>
      <c r="N25" s="436"/>
      <c r="O25" s="436">
        <f>G25*1.187%</f>
        <v>0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0</v>
      </c>
      <c r="U25" s="436">
        <f>M25-T25</f>
        <v>0</v>
      </c>
      <c r="V25" s="436"/>
      <c r="W25" s="443">
        <f>U25-V25</f>
        <v>0</v>
      </c>
      <c r="X25" s="434"/>
    </row>
    <row r="26" spans="1:24" ht="65.25" hidden="1" customHeight="1" x14ac:dyDescent="0.5">
      <c r="A26" s="451"/>
      <c r="B26" s="426"/>
      <c r="C26" s="565"/>
      <c r="D26" s="565"/>
      <c r="E26" s="432"/>
      <c r="F26" s="430"/>
      <c r="G26" s="430"/>
      <c r="H26" s="429"/>
      <c r="I26" s="428"/>
      <c r="J26" s="429"/>
      <c r="K26" s="429"/>
      <c r="L26" s="429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43"/>
      <c r="X26" s="426"/>
    </row>
    <row r="27" spans="1:24" ht="65.25" hidden="1" customHeight="1" x14ac:dyDescent="0.5">
      <c r="A27" s="410" t="s">
        <v>595</v>
      </c>
      <c r="B27" s="434"/>
      <c r="C27" s="566">
        <v>1100</v>
      </c>
      <c r="D27" s="566">
        <v>1000</v>
      </c>
      <c r="E27" s="440">
        <v>0</v>
      </c>
      <c r="F27" s="438">
        <v>0</v>
      </c>
      <c r="G27" s="438">
        <f>E27*F27</f>
        <v>0</v>
      </c>
      <c r="H27" s="437">
        <v>0</v>
      </c>
      <c r="I27" s="436">
        <v>0</v>
      </c>
      <c r="J27" s="437">
        <v>0</v>
      </c>
      <c r="K27" s="437">
        <v>0</v>
      </c>
      <c r="L27" s="437">
        <v>0</v>
      </c>
      <c r="M27" s="436">
        <f>G27+H27+I27+J27+K27+L27</f>
        <v>0</v>
      </c>
      <c r="N27" s="436">
        <v>0</v>
      </c>
      <c r="O27" s="436">
        <f>G27*1.187%</f>
        <v>0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0</v>
      </c>
      <c r="U27" s="436">
        <f>M27-T27</f>
        <v>0</v>
      </c>
      <c r="V27" s="436"/>
      <c r="W27" s="443">
        <f>U27-V27</f>
        <v>0</v>
      </c>
      <c r="X27" s="434"/>
    </row>
    <row r="28" spans="1:24" ht="65.25" hidden="1" customHeight="1" x14ac:dyDescent="0.5">
      <c r="A28" s="487"/>
      <c r="B28" s="426"/>
      <c r="C28" s="565"/>
      <c r="D28" s="565"/>
      <c r="E28" s="432"/>
      <c r="F28" s="430"/>
      <c r="G28" s="430"/>
      <c r="H28" s="429"/>
      <c r="I28" s="428"/>
      <c r="J28" s="429"/>
      <c r="K28" s="429"/>
      <c r="L28" s="429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43"/>
      <c r="X28" s="426"/>
    </row>
    <row r="29" spans="1:24" ht="65.25" hidden="1" customHeight="1" x14ac:dyDescent="0.5">
      <c r="A29" s="410" t="s">
        <v>595</v>
      </c>
      <c r="B29" s="434"/>
      <c r="C29" s="566">
        <v>1100</v>
      </c>
      <c r="D29" s="566">
        <v>1000</v>
      </c>
      <c r="E29" s="440"/>
      <c r="F29" s="438"/>
      <c r="G29" s="438">
        <f>E29*F29</f>
        <v>0</v>
      </c>
      <c r="H29" s="437"/>
      <c r="I29" s="436">
        <v>0</v>
      </c>
      <c r="J29" s="437"/>
      <c r="K29" s="437">
        <v>0</v>
      </c>
      <c r="L29" s="437">
        <v>0</v>
      </c>
      <c r="M29" s="436">
        <f>G29+H29+I29+J29+K29+L29</f>
        <v>0</v>
      </c>
      <c r="N29" s="436"/>
      <c r="O29" s="436">
        <f>G29*1.187%</f>
        <v>0</v>
      </c>
      <c r="P29" s="436"/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/>
      <c r="W29" s="443">
        <f>U29-V29</f>
        <v>0</v>
      </c>
      <c r="X29" s="434"/>
    </row>
    <row r="30" spans="1:24" ht="65.25" hidden="1" customHeight="1" x14ac:dyDescent="0.5">
      <c r="A30" s="451"/>
      <c r="B30" s="426"/>
      <c r="C30" s="565"/>
      <c r="D30" s="565"/>
      <c r="E30" s="432"/>
      <c r="F30" s="430"/>
      <c r="G30" s="430"/>
      <c r="H30" s="429"/>
      <c r="I30" s="428"/>
      <c r="J30" s="429"/>
      <c r="K30" s="429"/>
      <c r="L30" s="429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43"/>
      <c r="X30" s="426"/>
    </row>
    <row r="31" spans="1:24" ht="65.25" hidden="1" customHeight="1" x14ac:dyDescent="0.5">
      <c r="A31" s="410" t="s">
        <v>595</v>
      </c>
      <c r="B31" s="442"/>
      <c r="C31" s="566">
        <v>1100</v>
      </c>
      <c r="D31" s="566">
        <v>1000</v>
      </c>
      <c r="E31" s="440"/>
      <c r="F31" s="438"/>
      <c r="G31" s="438">
        <f>E31*F31</f>
        <v>0</v>
      </c>
      <c r="H31" s="436">
        <v>0</v>
      </c>
      <c r="I31" s="436">
        <v>0</v>
      </c>
      <c r="J31" s="436"/>
      <c r="K31" s="435">
        <v>0</v>
      </c>
      <c r="L31" s="435">
        <v>0</v>
      </c>
      <c r="M31" s="436">
        <f>G31+H31+I31+J31+K31+L31</f>
        <v>0</v>
      </c>
      <c r="N31" s="436"/>
      <c r="O31" s="436">
        <f>G31*1.187%</f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f>N31+O31+P31+Q31+R31+S31</f>
        <v>0</v>
      </c>
      <c r="U31" s="436">
        <f>M31-T31</f>
        <v>0</v>
      </c>
      <c r="V31" s="436"/>
      <c r="W31" s="435">
        <f>U31-V31</f>
        <v>0</v>
      </c>
      <c r="X31" s="442"/>
    </row>
    <row r="32" spans="1:24" ht="65.25" hidden="1" customHeight="1" x14ac:dyDescent="0.5">
      <c r="A32" s="487"/>
      <c r="B32" s="442"/>
      <c r="C32" s="565"/>
      <c r="D32" s="565"/>
      <c r="E32" s="432"/>
      <c r="F32" s="430"/>
      <c r="G32" s="430"/>
      <c r="H32" s="428"/>
      <c r="I32" s="428"/>
      <c r="J32" s="428"/>
      <c r="K32" s="427"/>
      <c r="L32" s="427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7"/>
      <c r="X32" s="442"/>
    </row>
    <row r="33" spans="1:24" ht="65.25" customHeight="1" x14ac:dyDescent="0.5">
      <c r="A33" s="450" t="s">
        <v>595</v>
      </c>
      <c r="B33" s="434"/>
      <c r="C33" s="561">
        <v>1100</v>
      </c>
      <c r="D33" s="561">
        <v>1000</v>
      </c>
      <c r="E33" s="440">
        <v>263.41000000000003</v>
      </c>
      <c r="F33" s="560">
        <v>15</v>
      </c>
      <c r="G33" s="438">
        <f>E33*F33</f>
        <v>3951.1500000000005</v>
      </c>
      <c r="H33" s="436">
        <v>0</v>
      </c>
      <c r="I33" s="436">
        <v>0</v>
      </c>
      <c r="J33" s="436">
        <v>0</v>
      </c>
      <c r="K33" s="435">
        <v>0</v>
      </c>
      <c r="L33" s="435">
        <v>0</v>
      </c>
      <c r="M33" s="436">
        <f>G33+H33+I33+J33+K33+L33</f>
        <v>3951.1500000000005</v>
      </c>
      <c r="N33" s="436">
        <v>341.27</v>
      </c>
      <c r="O33" s="436">
        <f>G33*1.1875%</f>
        <v>46.919906250000004</v>
      </c>
      <c r="P33" s="436">
        <v>0</v>
      </c>
      <c r="Q33" s="436">
        <v>0</v>
      </c>
      <c r="R33" s="436">
        <v>0</v>
      </c>
      <c r="S33" s="436">
        <v>0</v>
      </c>
      <c r="T33" s="436">
        <f>N33+O33+P33+Q33+R33+S33</f>
        <v>388.18990624999998</v>
      </c>
      <c r="U33" s="436">
        <f>M33-T33</f>
        <v>3562.9600937500004</v>
      </c>
      <c r="V33" s="436"/>
      <c r="W33" s="435">
        <f>U33-V33</f>
        <v>3562.9600937500004</v>
      </c>
      <c r="X33" s="434"/>
    </row>
    <row r="34" spans="1:24" ht="65.25" customHeight="1" x14ac:dyDescent="0.5">
      <c r="A34" s="451"/>
      <c r="B34" s="426"/>
      <c r="C34" s="559"/>
      <c r="D34" s="559"/>
      <c r="E34" s="432"/>
      <c r="F34" s="558"/>
      <c r="G34" s="430"/>
      <c r="H34" s="428"/>
      <c r="I34" s="428"/>
      <c r="J34" s="428"/>
      <c r="K34" s="427"/>
      <c r="L34" s="427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7"/>
      <c r="X34" s="426"/>
    </row>
    <row r="35" spans="1:24" ht="65.25" customHeight="1" x14ac:dyDescent="0.5">
      <c r="A35" s="450" t="s">
        <v>595</v>
      </c>
      <c r="B35" s="434"/>
      <c r="C35" s="561">
        <v>1100</v>
      </c>
      <c r="D35" s="561">
        <v>1000</v>
      </c>
      <c r="E35" s="440">
        <v>263.41000000000003</v>
      </c>
      <c r="F35" s="560">
        <v>15</v>
      </c>
      <c r="G35" s="438">
        <f>E35*F35</f>
        <v>3951.1500000000005</v>
      </c>
      <c r="H35" s="436">
        <v>0</v>
      </c>
      <c r="I35" s="436">
        <v>0</v>
      </c>
      <c r="J35" s="436">
        <v>0</v>
      </c>
      <c r="K35" s="435">
        <v>0</v>
      </c>
      <c r="L35" s="435">
        <v>0</v>
      </c>
      <c r="M35" s="436">
        <f>G35+H35+I35+J35+K35+L35</f>
        <v>3951.1500000000005</v>
      </c>
      <c r="N35" s="436">
        <v>341.27</v>
      </c>
      <c r="O35" s="436">
        <f>G35*1.1875%</f>
        <v>46.919906250000004</v>
      </c>
      <c r="P35" s="436">
        <v>0</v>
      </c>
      <c r="Q35" s="436">
        <v>0</v>
      </c>
      <c r="R35" s="436">
        <v>0</v>
      </c>
      <c r="S35" s="436">
        <v>0</v>
      </c>
      <c r="T35" s="436">
        <f>N35+O35+P35+Q35+R35+S35</f>
        <v>388.18990624999998</v>
      </c>
      <c r="U35" s="436">
        <f>M35-T35</f>
        <v>3562.9600937500004</v>
      </c>
      <c r="V35" s="436"/>
      <c r="W35" s="435">
        <f>U35-V35</f>
        <v>3562.9600937500004</v>
      </c>
      <c r="X35" s="434"/>
    </row>
    <row r="36" spans="1:24" ht="65.25" customHeight="1" x14ac:dyDescent="0.5">
      <c r="A36" s="451"/>
      <c r="B36" s="426"/>
      <c r="C36" s="559"/>
      <c r="D36" s="559"/>
      <c r="E36" s="432"/>
      <c r="F36" s="558"/>
      <c r="G36" s="430"/>
      <c r="H36" s="428"/>
      <c r="I36" s="428"/>
      <c r="J36" s="428"/>
      <c r="K36" s="427"/>
      <c r="L36" s="427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7"/>
      <c r="X36" s="426"/>
    </row>
    <row r="37" spans="1:24" ht="65.25" customHeight="1" x14ac:dyDescent="0.5">
      <c r="A37" s="450" t="s">
        <v>595</v>
      </c>
      <c r="B37" s="434"/>
      <c r="C37" s="561">
        <v>1100</v>
      </c>
      <c r="D37" s="561">
        <v>1000</v>
      </c>
      <c r="E37" s="440">
        <v>263.41000000000003</v>
      </c>
      <c r="F37" s="560">
        <v>15</v>
      </c>
      <c r="G37" s="438">
        <f>E37*F37</f>
        <v>3951.1500000000005</v>
      </c>
      <c r="H37" s="436">
        <v>0</v>
      </c>
      <c r="I37" s="436">
        <v>0</v>
      </c>
      <c r="J37" s="436">
        <v>0</v>
      </c>
      <c r="K37" s="435">
        <v>0</v>
      </c>
      <c r="L37" s="435">
        <v>0</v>
      </c>
      <c r="M37" s="436">
        <f>G37+H37+I37+J37+K37+L37</f>
        <v>3951.1500000000005</v>
      </c>
      <c r="N37" s="436">
        <v>341.27</v>
      </c>
      <c r="O37" s="436">
        <f>G37*1.1875%</f>
        <v>46.919906250000004</v>
      </c>
      <c r="P37" s="436">
        <v>0</v>
      </c>
      <c r="Q37" s="436">
        <v>0</v>
      </c>
      <c r="R37" s="436">
        <v>0</v>
      </c>
      <c r="S37" s="436">
        <v>0</v>
      </c>
      <c r="T37" s="436">
        <f>N37+O37+P37+Q37+R37+S37</f>
        <v>388.18990624999998</v>
      </c>
      <c r="U37" s="436">
        <f>M37-T37</f>
        <v>3562.9600937500004</v>
      </c>
      <c r="V37" s="436"/>
      <c r="W37" s="435">
        <f>U37-V37</f>
        <v>3562.9600937500004</v>
      </c>
      <c r="X37" s="434"/>
    </row>
    <row r="38" spans="1:24" ht="65.25" customHeight="1" x14ac:dyDescent="0.5">
      <c r="A38" s="451"/>
      <c r="B38" s="426"/>
      <c r="C38" s="559"/>
      <c r="D38" s="559"/>
      <c r="E38" s="432"/>
      <c r="F38" s="558"/>
      <c r="G38" s="430"/>
      <c r="H38" s="428"/>
      <c r="I38" s="428"/>
      <c r="J38" s="428"/>
      <c r="K38" s="427"/>
      <c r="L38" s="427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7"/>
      <c r="X38" s="426"/>
    </row>
    <row r="39" spans="1:24" ht="65.25" customHeight="1" x14ac:dyDescent="0.5">
      <c r="A39" s="450" t="s">
        <v>595</v>
      </c>
      <c r="B39" s="434"/>
      <c r="C39" s="561">
        <v>1100</v>
      </c>
      <c r="D39" s="561">
        <v>1000</v>
      </c>
      <c r="E39" s="440">
        <v>263.41000000000003</v>
      </c>
      <c r="F39" s="560">
        <v>15</v>
      </c>
      <c r="G39" s="438">
        <f>E39*F39</f>
        <v>3951.1500000000005</v>
      </c>
      <c r="H39" s="436">
        <v>0</v>
      </c>
      <c r="I39" s="436">
        <v>0</v>
      </c>
      <c r="J39" s="436">
        <v>0</v>
      </c>
      <c r="K39" s="435">
        <v>0</v>
      </c>
      <c r="L39" s="435">
        <v>0</v>
      </c>
      <c r="M39" s="436">
        <f>G39+H39+I39+J39+K39+L39</f>
        <v>3951.1500000000005</v>
      </c>
      <c r="N39" s="436">
        <v>341.27</v>
      </c>
      <c r="O39" s="436">
        <f>G39*1.1875%</f>
        <v>46.919906250000004</v>
      </c>
      <c r="P39" s="436">
        <v>0</v>
      </c>
      <c r="Q39" s="436">
        <v>0</v>
      </c>
      <c r="R39" s="436">
        <v>0</v>
      </c>
      <c r="S39" s="436">
        <v>0</v>
      </c>
      <c r="T39" s="436">
        <f>N39+O39+P39+Q39+R39+S39</f>
        <v>388.18990624999998</v>
      </c>
      <c r="U39" s="436">
        <f>M39-T39</f>
        <v>3562.9600937500004</v>
      </c>
      <c r="V39" s="436"/>
      <c r="W39" s="435">
        <f>U39-V39</f>
        <v>3562.9600937500004</v>
      </c>
      <c r="X39" s="434"/>
    </row>
    <row r="40" spans="1:24" ht="65.25" customHeight="1" x14ac:dyDescent="0.5">
      <c r="A40" s="451"/>
      <c r="B40" s="426"/>
      <c r="C40" s="559"/>
      <c r="D40" s="559"/>
      <c r="E40" s="432"/>
      <c r="F40" s="558"/>
      <c r="G40" s="430"/>
      <c r="H40" s="428"/>
      <c r="I40" s="428"/>
      <c r="J40" s="428"/>
      <c r="K40" s="427"/>
      <c r="L40" s="427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7"/>
      <c r="X40" s="426"/>
    </row>
    <row r="41" spans="1:24" ht="65.25" customHeight="1" thickBot="1" x14ac:dyDescent="0.55000000000000004">
      <c r="A41" s="569" t="s">
        <v>70</v>
      </c>
      <c r="B41" s="474"/>
      <c r="C41" s="599"/>
      <c r="D41" s="599"/>
      <c r="E41" s="599"/>
      <c r="F41" s="599"/>
      <c r="G41" s="599">
        <f>SUM(G5:G40)</f>
        <v>51226.350000000006</v>
      </c>
      <c r="H41" s="599">
        <f>SUM(H5:H40)</f>
        <v>0</v>
      </c>
      <c r="I41" s="599">
        <f>SUM(I5:I32)</f>
        <v>0</v>
      </c>
      <c r="J41" s="599">
        <f>SUM(J5:J32)</f>
        <v>0</v>
      </c>
      <c r="K41" s="599">
        <f>SUM(K5:K32)</f>
        <v>0</v>
      </c>
      <c r="L41" s="599">
        <f>SUM(L5:L40)</f>
        <v>0</v>
      </c>
      <c r="M41" s="599">
        <f>SUM(M5:M40)</f>
        <v>51226.350000000006</v>
      </c>
      <c r="N41" s="599">
        <f>SUM(N5:N40)</f>
        <v>5658.3600000000024</v>
      </c>
      <c r="O41" s="599">
        <f>SUM(O5:O40)</f>
        <v>608.3129062500002</v>
      </c>
      <c r="P41" s="599">
        <f>SUM(P5:P40)</f>
        <v>0</v>
      </c>
      <c r="Q41" s="599">
        <f>SUM(Q5:Q32)</f>
        <v>0</v>
      </c>
      <c r="R41" s="599">
        <f>SUM(R5:R40)</f>
        <v>0</v>
      </c>
      <c r="S41" s="599">
        <f>SUM(S5:S32)</f>
        <v>0</v>
      </c>
      <c r="T41" s="599">
        <f>SUM(T5:T40)</f>
        <v>6266.672906249999</v>
      </c>
      <c r="U41" s="599">
        <f>SUM(U5:U40)</f>
        <v>44959.677093750004</v>
      </c>
      <c r="V41" s="599">
        <f>SUM(V5:V40)</f>
        <v>202.59</v>
      </c>
      <c r="W41" s="599">
        <f>SUM(W5:W40)</f>
        <v>44757.08709375</v>
      </c>
      <c r="X41" s="474"/>
    </row>
    <row r="42" spans="1:24" s="418" customFormat="1" ht="65.25" customHeight="1" thickBot="1" x14ac:dyDescent="0.55000000000000004">
      <c r="A42" s="543" t="s">
        <v>54</v>
      </c>
      <c r="B42" s="526" t="s">
        <v>53</v>
      </c>
      <c r="C42" s="598" t="s">
        <v>52</v>
      </c>
      <c r="D42" s="597"/>
      <c r="E42" s="597"/>
      <c r="F42" s="597"/>
      <c r="G42" s="597"/>
      <c r="H42" s="597"/>
      <c r="I42" s="597"/>
      <c r="J42" s="597"/>
      <c r="K42" s="597"/>
      <c r="L42" s="597"/>
      <c r="M42" s="596"/>
      <c r="N42" s="542" t="s">
        <v>51</v>
      </c>
      <c r="O42" s="541"/>
      <c r="P42" s="595"/>
      <c r="Q42" s="595"/>
      <c r="R42" s="595"/>
      <c r="S42" s="537"/>
      <c r="T42" s="539"/>
      <c r="U42" s="539"/>
      <c r="V42" s="539"/>
      <c r="W42" s="537"/>
      <c r="X42" s="613" t="s">
        <v>50</v>
      </c>
    </row>
    <row r="43" spans="1:24" s="418" customFormat="1" ht="65.25" customHeight="1" x14ac:dyDescent="0.45">
      <c r="A43" s="535"/>
      <c r="B43" s="534"/>
      <c r="C43" s="591" t="s">
        <v>49</v>
      </c>
      <c r="D43" s="591" t="s">
        <v>48</v>
      </c>
      <c r="E43" s="590" t="s">
        <v>26</v>
      </c>
      <c r="F43" s="589" t="s">
        <v>47</v>
      </c>
      <c r="G43" s="617" t="s">
        <v>46</v>
      </c>
      <c r="H43" s="587" t="s">
        <v>25</v>
      </c>
      <c r="I43" s="587" t="s">
        <v>600</v>
      </c>
      <c r="J43" s="586" t="s">
        <v>44</v>
      </c>
      <c r="K43" s="586" t="s">
        <v>43</v>
      </c>
      <c r="L43" s="586" t="s">
        <v>569</v>
      </c>
      <c r="M43" s="616" t="s">
        <v>35</v>
      </c>
      <c r="N43" s="525" t="s">
        <v>63</v>
      </c>
      <c r="O43" s="524" t="s">
        <v>40</v>
      </c>
      <c r="P43" s="523" t="s">
        <v>39</v>
      </c>
      <c r="Q43" s="522" t="s">
        <v>38</v>
      </c>
      <c r="R43" s="522" t="s">
        <v>37</v>
      </c>
      <c r="S43" s="522" t="s">
        <v>568</v>
      </c>
      <c r="T43" s="521" t="s">
        <v>35</v>
      </c>
      <c r="U43" s="520" t="s">
        <v>35</v>
      </c>
      <c r="V43" s="519" t="s">
        <v>589</v>
      </c>
      <c r="W43" s="584" t="s">
        <v>33</v>
      </c>
      <c r="X43" s="613"/>
    </row>
    <row r="44" spans="1:24" s="418" customFormat="1" ht="81.75" customHeight="1" thickBot="1" x14ac:dyDescent="0.5">
      <c r="A44" s="501" t="s">
        <v>32</v>
      </c>
      <c r="B44" s="508"/>
      <c r="C44" s="580"/>
      <c r="D44" s="580"/>
      <c r="E44" s="579" t="s">
        <v>31</v>
      </c>
      <c r="F44" s="578" t="s">
        <v>567</v>
      </c>
      <c r="G44" s="615"/>
      <c r="H44" s="576" t="s">
        <v>28</v>
      </c>
      <c r="I44" s="576" t="s">
        <v>599</v>
      </c>
      <c r="J44" s="574" t="s">
        <v>29</v>
      </c>
      <c r="K44" s="575" t="s">
        <v>92</v>
      </c>
      <c r="L44" s="574" t="s">
        <v>91</v>
      </c>
      <c r="M44" s="614"/>
      <c r="N44" s="507"/>
      <c r="O44" s="506"/>
      <c r="P44" s="505" t="s">
        <v>25</v>
      </c>
      <c r="Q44" s="504" t="s">
        <v>24</v>
      </c>
      <c r="R44" s="504" t="s">
        <v>23</v>
      </c>
      <c r="S44" s="504" t="s">
        <v>22</v>
      </c>
      <c r="T44" s="503"/>
      <c r="U44" s="502" t="s">
        <v>21</v>
      </c>
      <c r="V44" s="501" t="s">
        <v>598</v>
      </c>
      <c r="W44" s="572" t="s">
        <v>19</v>
      </c>
      <c r="X44" s="613"/>
    </row>
    <row r="45" spans="1:24" ht="65.25" customHeight="1" x14ac:dyDescent="0.45">
      <c r="A45" s="498" t="s">
        <v>597</v>
      </c>
      <c r="B45" s="626"/>
      <c r="C45" s="626"/>
      <c r="D45" s="626"/>
      <c r="E45" s="630"/>
      <c r="F45" s="630"/>
      <c r="G45" s="630"/>
      <c r="H45" s="629"/>
      <c r="I45" s="629"/>
      <c r="J45" s="629"/>
      <c r="K45" s="629"/>
      <c r="L45" s="629"/>
      <c r="M45" s="629"/>
      <c r="N45" s="628"/>
      <c r="O45" s="628"/>
      <c r="P45" s="628"/>
      <c r="Q45" s="628"/>
      <c r="R45" s="628"/>
      <c r="S45" s="627"/>
      <c r="T45" s="627"/>
      <c r="U45" s="627"/>
      <c r="V45" s="627"/>
      <c r="W45" s="627"/>
      <c r="X45" s="626"/>
    </row>
    <row r="46" spans="1:24" ht="65.25" hidden="1" customHeight="1" x14ac:dyDescent="0.5">
      <c r="A46" s="410" t="s">
        <v>595</v>
      </c>
      <c r="B46" s="442"/>
      <c r="C46" s="625">
        <v>1100</v>
      </c>
      <c r="D46" s="625">
        <v>1000</v>
      </c>
      <c r="E46" s="448"/>
      <c r="F46" s="438"/>
      <c r="G46" s="438">
        <f>E46*F46</f>
        <v>0</v>
      </c>
      <c r="H46" s="444">
        <v>0</v>
      </c>
      <c r="I46" s="436">
        <v>0</v>
      </c>
      <c r="J46" s="444"/>
      <c r="K46" s="435">
        <v>0</v>
      </c>
      <c r="L46" s="435">
        <v>0</v>
      </c>
      <c r="M46" s="444">
        <f>G46+H46+I46+J46+K46+L46</f>
        <v>0</v>
      </c>
      <c r="N46" s="623"/>
      <c r="O46" s="624">
        <f>G46*1.187%</f>
        <v>0</v>
      </c>
      <c r="P46" s="488">
        <v>0</v>
      </c>
      <c r="Q46" s="488">
        <v>0</v>
      </c>
      <c r="R46" s="488">
        <v>0</v>
      </c>
      <c r="S46" s="488">
        <v>0</v>
      </c>
      <c r="T46" s="488">
        <f>N46+O46+P46+Q46+R46+S46</f>
        <v>0</v>
      </c>
      <c r="U46" s="488">
        <f>M46-T46</f>
        <v>0</v>
      </c>
      <c r="V46" s="488">
        <v>0</v>
      </c>
      <c r="W46" s="623">
        <f>U46-V46</f>
        <v>0</v>
      </c>
      <c r="X46" s="442"/>
    </row>
    <row r="47" spans="1:24" ht="65.25" hidden="1" customHeight="1" x14ac:dyDescent="0.5">
      <c r="A47" s="451"/>
      <c r="B47" s="442"/>
      <c r="C47" s="625"/>
      <c r="D47" s="625"/>
      <c r="E47" s="448"/>
      <c r="F47" s="430"/>
      <c r="G47" s="430"/>
      <c r="H47" s="444"/>
      <c r="I47" s="428"/>
      <c r="J47" s="444"/>
      <c r="K47" s="427"/>
      <c r="L47" s="427"/>
      <c r="M47" s="444"/>
      <c r="N47" s="623"/>
      <c r="O47" s="624"/>
      <c r="P47" s="486"/>
      <c r="Q47" s="486"/>
      <c r="R47" s="486"/>
      <c r="S47" s="486"/>
      <c r="T47" s="486"/>
      <c r="U47" s="486"/>
      <c r="V47" s="486"/>
      <c r="W47" s="623"/>
      <c r="X47" s="442"/>
    </row>
    <row r="48" spans="1:24" ht="65.25" customHeight="1" x14ac:dyDescent="0.5">
      <c r="A48" s="410" t="s">
        <v>595</v>
      </c>
      <c r="B48" s="442"/>
      <c r="C48" s="621">
        <v>1100</v>
      </c>
      <c r="D48" s="621">
        <v>1000</v>
      </c>
      <c r="E48" s="448">
        <v>263.41000000000003</v>
      </c>
      <c r="F48" s="560">
        <v>15</v>
      </c>
      <c r="G48" s="438">
        <f>E48*F48</f>
        <v>3951.1500000000005</v>
      </c>
      <c r="H48" s="444">
        <v>0</v>
      </c>
      <c r="I48" s="436">
        <v>0</v>
      </c>
      <c r="J48" s="444"/>
      <c r="K48" s="436">
        <v>0</v>
      </c>
      <c r="L48" s="436">
        <v>0</v>
      </c>
      <c r="M48" s="444">
        <f>G48+H48+I48+J48+K48+L48</f>
        <v>3951.1500000000005</v>
      </c>
      <c r="N48" s="443">
        <v>341.27</v>
      </c>
      <c r="O48" s="436">
        <f>G48*1.1875%</f>
        <v>46.919906250000004</v>
      </c>
      <c r="P48" s="436">
        <v>0</v>
      </c>
      <c r="Q48" s="436">
        <v>0</v>
      </c>
      <c r="R48" s="436">
        <v>0</v>
      </c>
      <c r="S48" s="436">
        <v>0</v>
      </c>
      <c r="T48" s="436">
        <f>N48+O48+P48+Q48+R48+S48</f>
        <v>388.18990624999998</v>
      </c>
      <c r="U48" s="436">
        <f>M48-T48</f>
        <v>3562.9600937500004</v>
      </c>
      <c r="V48" s="436">
        <v>0</v>
      </c>
      <c r="W48" s="443">
        <f>U48-V48</f>
        <v>3562.9600937500004</v>
      </c>
      <c r="X48" s="442"/>
    </row>
    <row r="49" spans="1:24" ht="65.25" customHeight="1" x14ac:dyDescent="0.5">
      <c r="A49" s="451"/>
      <c r="B49" s="442"/>
      <c r="C49" s="621"/>
      <c r="D49" s="621"/>
      <c r="E49" s="448"/>
      <c r="F49" s="558"/>
      <c r="G49" s="430"/>
      <c r="H49" s="444"/>
      <c r="I49" s="428"/>
      <c r="J49" s="444"/>
      <c r="K49" s="428"/>
      <c r="L49" s="428"/>
      <c r="M49" s="444"/>
      <c r="N49" s="443"/>
      <c r="O49" s="428"/>
      <c r="P49" s="428"/>
      <c r="Q49" s="428"/>
      <c r="R49" s="428"/>
      <c r="S49" s="428"/>
      <c r="T49" s="428"/>
      <c r="U49" s="428"/>
      <c r="V49" s="428"/>
      <c r="W49" s="443"/>
      <c r="X49" s="442"/>
    </row>
    <row r="50" spans="1:24" ht="65.25" customHeight="1" x14ac:dyDescent="0.5">
      <c r="A50" s="450" t="s">
        <v>595</v>
      </c>
      <c r="B50" s="603"/>
      <c r="C50" s="621">
        <v>1100</v>
      </c>
      <c r="D50" s="621">
        <v>1000</v>
      </c>
      <c r="E50" s="448">
        <v>263.41000000000003</v>
      </c>
      <c r="F50" s="560">
        <v>15</v>
      </c>
      <c r="G50" s="438">
        <f>E50*F50</f>
        <v>3951.1500000000005</v>
      </c>
      <c r="H50" s="444">
        <v>0</v>
      </c>
      <c r="I50" s="436">
        <v>0</v>
      </c>
      <c r="J50" s="444"/>
      <c r="K50" s="435">
        <v>0</v>
      </c>
      <c r="L50" s="435">
        <v>0</v>
      </c>
      <c r="M50" s="444">
        <f>G50+H50+I50+J50+K50+L50</f>
        <v>3951.1500000000005</v>
      </c>
      <c r="N50" s="444">
        <v>341.27</v>
      </c>
      <c r="O50" s="436">
        <f>G50*1.1875%</f>
        <v>46.919906250000004</v>
      </c>
      <c r="P50" s="436">
        <v>0</v>
      </c>
      <c r="Q50" s="436">
        <v>0</v>
      </c>
      <c r="R50" s="436">
        <v>0</v>
      </c>
      <c r="S50" s="436">
        <v>0</v>
      </c>
      <c r="T50" s="436">
        <f>N50+O50+P50+Q50+R50+S50</f>
        <v>388.18990624999998</v>
      </c>
      <c r="U50" s="436">
        <f>M50-T50</f>
        <v>3562.9600937500004</v>
      </c>
      <c r="V50" s="436">
        <v>0</v>
      </c>
      <c r="W50" s="443">
        <f>U50-V50</f>
        <v>3562.9600937500004</v>
      </c>
      <c r="X50" s="434"/>
    </row>
    <row r="51" spans="1:24" ht="65.25" customHeight="1" x14ac:dyDescent="0.5">
      <c r="A51" s="451"/>
      <c r="B51" s="602"/>
      <c r="C51" s="621"/>
      <c r="D51" s="621"/>
      <c r="E51" s="448"/>
      <c r="F51" s="558"/>
      <c r="G51" s="430"/>
      <c r="H51" s="444"/>
      <c r="I51" s="428"/>
      <c r="J51" s="444"/>
      <c r="K51" s="427"/>
      <c r="L51" s="427"/>
      <c r="M51" s="444"/>
      <c r="N51" s="444"/>
      <c r="O51" s="428"/>
      <c r="P51" s="428"/>
      <c r="Q51" s="428"/>
      <c r="R51" s="428"/>
      <c r="S51" s="428"/>
      <c r="T51" s="428"/>
      <c r="U51" s="428"/>
      <c r="V51" s="428"/>
      <c r="W51" s="443"/>
      <c r="X51" s="426"/>
    </row>
    <row r="52" spans="1:24" ht="65.25" customHeight="1" x14ac:dyDescent="0.5">
      <c r="A52" s="450" t="s">
        <v>602</v>
      </c>
      <c r="B52" s="434"/>
      <c r="C52" s="621">
        <v>1100</v>
      </c>
      <c r="D52" s="621">
        <v>1000</v>
      </c>
      <c r="E52" s="448">
        <v>159.80000000000001</v>
      </c>
      <c r="F52" s="560">
        <v>15</v>
      </c>
      <c r="G52" s="438">
        <f>E52*F52</f>
        <v>2397</v>
      </c>
      <c r="H52" s="444">
        <v>0</v>
      </c>
      <c r="I52" s="436">
        <v>0</v>
      </c>
      <c r="J52" s="444">
        <v>0</v>
      </c>
      <c r="K52" s="435">
        <v>0</v>
      </c>
      <c r="L52" s="435">
        <v>3.59</v>
      </c>
      <c r="M52" s="444">
        <f>G52+H52+I52+J52+K52+L52</f>
        <v>2400.59</v>
      </c>
      <c r="N52" s="444">
        <v>0</v>
      </c>
      <c r="O52" s="444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f>N52+O52+P52+Q52+R52+S52</f>
        <v>0</v>
      </c>
      <c r="U52" s="436">
        <f>M52-T52</f>
        <v>2400.59</v>
      </c>
      <c r="V52" s="436">
        <v>0</v>
      </c>
      <c r="W52" s="443">
        <f>U52-V52</f>
        <v>2400.59</v>
      </c>
      <c r="X52" s="434"/>
    </row>
    <row r="53" spans="1:24" ht="65.25" customHeight="1" x14ac:dyDescent="0.5">
      <c r="A53" s="563"/>
      <c r="B53" s="489"/>
      <c r="C53" s="621"/>
      <c r="D53" s="621"/>
      <c r="E53" s="448"/>
      <c r="F53" s="558"/>
      <c r="G53" s="430"/>
      <c r="H53" s="444"/>
      <c r="I53" s="428"/>
      <c r="J53" s="444"/>
      <c r="K53" s="427"/>
      <c r="L53" s="427"/>
      <c r="M53" s="444"/>
      <c r="N53" s="444"/>
      <c r="O53" s="444"/>
      <c r="P53" s="428"/>
      <c r="Q53" s="428"/>
      <c r="R53" s="428"/>
      <c r="S53" s="428"/>
      <c r="T53" s="428"/>
      <c r="U53" s="428"/>
      <c r="V53" s="428"/>
      <c r="W53" s="443"/>
      <c r="X53" s="489"/>
    </row>
    <row r="54" spans="1:24" ht="65.25" customHeight="1" x14ac:dyDescent="0.5">
      <c r="A54" s="450" t="s">
        <v>602</v>
      </c>
      <c r="B54" s="442"/>
      <c r="C54" s="621">
        <v>1100</v>
      </c>
      <c r="D54" s="621">
        <v>1000</v>
      </c>
      <c r="E54" s="448">
        <v>169.45</v>
      </c>
      <c r="F54" s="560">
        <v>15</v>
      </c>
      <c r="G54" s="438">
        <f>E54*F54</f>
        <v>2541.75</v>
      </c>
      <c r="H54" s="444">
        <v>0</v>
      </c>
      <c r="I54" s="436">
        <v>0</v>
      </c>
      <c r="J54" s="444">
        <v>0</v>
      </c>
      <c r="K54" s="435">
        <v>0</v>
      </c>
      <c r="L54" s="435">
        <v>0</v>
      </c>
      <c r="M54" s="444">
        <f>G54+H54+I54+J54+K54+L54</f>
        <v>2541.75</v>
      </c>
      <c r="N54" s="444">
        <v>12.16</v>
      </c>
      <c r="O54" s="444">
        <v>0</v>
      </c>
      <c r="P54" s="436">
        <v>0</v>
      </c>
      <c r="Q54" s="436">
        <v>0</v>
      </c>
      <c r="R54" s="436">
        <v>0</v>
      </c>
      <c r="S54" s="436">
        <v>0</v>
      </c>
      <c r="T54" s="436">
        <f>N54+O54+P54+Q54+R54+S54</f>
        <v>12.16</v>
      </c>
      <c r="U54" s="436">
        <f>M54-T54</f>
        <v>2529.59</v>
      </c>
      <c r="V54" s="436">
        <v>0</v>
      </c>
      <c r="W54" s="443">
        <f>U54-V54</f>
        <v>2529.59</v>
      </c>
      <c r="X54" s="442"/>
    </row>
    <row r="55" spans="1:24" ht="65.25" customHeight="1" x14ac:dyDescent="0.5">
      <c r="A55" s="622"/>
      <c r="B55" s="442"/>
      <c r="C55" s="621"/>
      <c r="D55" s="621"/>
      <c r="E55" s="448"/>
      <c r="F55" s="558"/>
      <c r="G55" s="430"/>
      <c r="H55" s="444"/>
      <c r="I55" s="428"/>
      <c r="J55" s="444"/>
      <c r="K55" s="427"/>
      <c r="L55" s="427"/>
      <c r="M55" s="444"/>
      <c r="N55" s="444"/>
      <c r="O55" s="444"/>
      <c r="P55" s="428"/>
      <c r="Q55" s="428"/>
      <c r="R55" s="428"/>
      <c r="S55" s="428"/>
      <c r="T55" s="428"/>
      <c r="U55" s="428"/>
      <c r="V55" s="428"/>
      <c r="W55" s="443"/>
      <c r="X55" s="442"/>
    </row>
    <row r="56" spans="1:24" ht="65.25" customHeight="1" x14ac:dyDescent="0.5">
      <c r="A56" s="450" t="s">
        <v>595</v>
      </c>
      <c r="B56" s="442"/>
      <c r="C56" s="621">
        <v>1100</v>
      </c>
      <c r="D56" s="621">
        <v>1000</v>
      </c>
      <c r="E56" s="448">
        <v>263.41000000000003</v>
      </c>
      <c r="F56" s="560">
        <v>15</v>
      </c>
      <c r="G56" s="438">
        <f>E56*F56</f>
        <v>3951.1500000000005</v>
      </c>
      <c r="H56" s="444">
        <v>0</v>
      </c>
      <c r="I56" s="436">
        <v>0</v>
      </c>
      <c r="J56" s="444">
        <v>0</v>
      </c>
      <c r="K56" s="436">
        <v>0</v>
      </c>
      <c r="L56" s="436">
        <v>0</v>
      </c>
      <c r="M56" s="444">
        <f>G56+H56+I56+J56+K56+L56</f>
        <v>3951.1500000000005</v>
      </c>
      <c r="N56" s="444">
        <v>341.27</v>
      </c>
      <c r="O56" s="436">
        <f>G56*1.1875%</f>
        <v>46.919906250000004</v>
      </c>
      <c r="P56" s="436">
        <v>0</v>
      </c>
      <c r="Q56" s="436">
        <v>0</v>
      </c>
      <c r="R56" s="436">
        <v>0</v>
      </c>
      <c r="S56" s="436">
        <v>0</v>
      </c>
      <c r="T56" s="436">
        <f>N56+O56+P56+Q56+R56+S56</f>
        <v>388.18990624999998</v>
      </c>
      <c r="U56" s="436">
        <f>M56-T56</f>
        <v>3562.9600937500004</v>
      </c>
      <c r="V56" s="436">
        <v>0</v>
      </c>
      <c r="W56" s="443">
        <f>U56-V56</f>
        <v>3562.9600937500004</v>
      </c>
      <c r="X56" s="442"/>
    </row>
    <row r="57" spans="1:24" ht="65.25" customHeight="1" x14ac:dyDescent="0.5">
      <c r="A57" s="451"/>
      <c r="B57" s="442"/>
      <c r="C57" s="621"/>
      <c r="D57" s="621"/>
      <c r="E57" s="448"/>
      <c r="F57" s="558"/>
      <c r="G57" s="430"/>
      <c r="H57" s="444"/>
      <c r="I57" s="428"/>
      <c r="J57" s="444"/>
      <c r="K57" s="428"/>
      <c r="L57" s="428"/>
      <c r="M57" s="444"/>
      <c r="N57" s="444"/>
      <c r="O57" s="428"/>
      <c r="P57" s="428"/>
      <c r="Q57" s="428"/>
      <c r="R57" s="428"/>
      <c r="S57" s="428"/>
      <c r="T57" s="428"/>
      <c r="U57" s="428"/>
      <c r="V57" s="428"/>
      <c r="W57" s="443"/>
      <c r="X57" s="442"/>
    </row>
    <row r="58" spans="1:24" ht="65.25" customHeight="1" x14ac:dyDescent="0.5">
      <c r="A58" s="450" t="s">
        <v>595</v>
      </c>
      <c r="B58" s="434"/>
      <c r="C58" s="621">
        <v>1100</v>
      </c>
      <c r="D58" s="621">
        <v>1000</v>
      </c>
      <c r="E58" s="448">
        <v>263.41000000000003</v>
      </c>
      <c r="F58" s="560">
        <v>15</v>
      </c>
      <c r="G58" s="438">
        <f>E58*F58</f>
        <v>3951.1500000000005</v>
      </c>
      <c r="H58" s="444">
        <v>0</v>
      </c>
      <c r="I58" s="436">
        <v>0</v>
      </c>
      <c r="J58" s="444">
        <v>0</v>
      </c>
      <c r="K58" s="436">
        <v>0</v>
      </c>
      <c r="L58" s="436">
        <v>0</v>
      </c>
      <c r="M58" s="444">
        <f>G58+H58+I58+J58+K58+L58</f>
        <v>3951.1500000000005</v>
      </c>
      <c r="N58" s="444">
        <v>341.27</v>
      </c>
      <c r="O58" s="436">
        <f>G58*1.1875%</f>
        <v>46.919906250000004</v>
      </c>
      <c r="P58" s="436">
        <v>0</v>
      </c>
      <c r="Q58" s="436">
        <v>0</v>
      </c>
      <c r="R58" s="436">
        <v>0</v>
      </c>
      <c r="S58" s="436">
        <v>0</v>
      </c>
      <c r="T58" s="436">
        <f>N58+O58+P58+Q58+R58+S58</f>
        <v>388.18990624999998</v>
      </c>
      <c r="U58" s="436">
        <f>M58-T58</f>
        <v>3562.9600937500004</v>
      </c>
      <c r="V58" s="436">
        <v>204.46</v>
      </c>
      <c r="W58" s="443">
        <f>U58-V58</f>
        <v>3358.5000937500004</v>
      </c>
      <c r="X58" s="434"/>
    </row>
    <row r="59" spans="1:24" ht="65.25" customHeight="1" x14ac:dyDescent="0.5">
      <c r="A59" s="451"/>
      <c r="B59" s="426"/>
      <c r="C59" s="621"/>
      <c r="D59" s="621"/>
      <c r="E59" s="448"/>
      <c r="F59" s="558"/>
      <c r="G59" s="430"/>
      <c r="H59" s="444"/>
      <c r="I59" s="428"/>
      <c r="J59" s="444"/>
      <c r="K59" s="428"/>
      <c r="L59" s="428"/>
      <c r="M59" s="444"/>
      <c r="N59" s="444"/>
      <c r="O59" s="428"/>
      <c r="P59" s="428"/>
      <c r="Q59" s="428"/>
      <c r="R59" s="428"/>
      <c r="S59" s="428"/>
      <c r="T59" s="428"/>
      <c r="U59" s="428"/>
      <c r="V59" s="428"/>
      <c r="W59" s="443"/>
      <c r="X59" s="426"/>
    </row>
    <row r="60" spans="1:24" ht="65.25" hidden="1" customHeight="1" x14ac:dyDescent="0.5">
      <c r="A60" s="450" t="s">
        <v>595</v>
      </c>
      <c r="B60" s="434"/>
      <c r="C60" s="621">
        <v>1100</v>
      </c>
      <c r="D60" s="621">
        <v>1000</v>
      </c>
      <c r="E60" s="448"/>
      <c r="F60" s="560"/>
      <c r="G60" s="438">
        <f>E60*F60</f>
        <v>0</v>
      </c>
      <c r="H60" s="444">
        <v>0</v>
      </c>
      <c r="I60" s="436">
        <v>0</v>
      </c>
      <c r="J60" s="444">
        <v>0</v>
      </c>
      <c r="K60" s="436">
        <v>0</v>
      </c>
      <c r="L60" s="436">
        <v>0</v>
      </c>
      <c r="M60" s="444">
        <f>G60+H60+I60+J60+K60+L60</f>
        <v>0</v>
      </c>
      <c r="N60" s="444"/>
      <c r="O60" s="444">
        <f>G60*1.187%</f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f>N60+O60+P60+Q60+R60+S60</f>
        <v>0</v>
      </c>
      <c r="U60" s="436">
        <f>M60-T60</f>
        <v>0</v>
      </c>
      <c r="V60" s="436">
        <v>0</v>
      </c>
      <c r="W60" s="443">
        <f>U60-V60</f>
        <v>0</v>
      </c>
      <c r="X60" s="434"/>
    </row>
    <row r="61" spans="1:24" ht="65.25" hidden="1" customHeight="1" x14ac:dyDescent="0.5">
      <c r="A61" s="451"/>
      <c r="B61" s="426"/>
      <c r="C61" s="621"/>
      <c r="D61" s="621"/>
      <c r="E61" s="448"/>
      <c r="F61" s="558"/>
      <c r="G61" s="430"/>
      <c r="H61" s="444"/>
      <c r="I61" s="428"/>
      <c r="J61" s="444"/>
      <c r="K61" s="428"/>
      <c r="L61" s="428"/>
      <c r="M61" s="444"/>
      <c r="N61" s="444"/>
      <c r="O61" s="444"/>
      <c r="P61" s="428"/>
      <c r="Q61" s="428"/>
      <c r="R61" s="428"/>
      <c r="S61" s="428"/>
      <c r="T61" s="428"/>
      <c r="U61" s="428"/>
      <c r="V61" s="428"/>
      <c r="W61" s="443"/>
      <c r="X61" s="426"/>
    </row>
    <row r="62" spans="1:24" ht="65.25" customHeight="1" x14ac:dyDescent="0.5">
      <c r="A62" s="450" t="s">
        <v>595</v>
      </c>
      <c r="B62" s="434"/>
      <c r="C62" s="608">
        <v>1100</v>
      </c>
      <c r="D62" s="608">
        <v>1000</v>
      </c>
      <c r="E62" s="440">
        <v>263.41000000000003</v>
      </c>
      <c r="F62" s="560">
        <v>15</v>
      </c>
      <c r="G62" s="438">
        <f>E62*F62</f>
        <v>3951.1500000000005</v>
      </c>
      <c r="H62" s="437">
        <v>0</v>
      </c>
      <c r="I62" s="436">
        <v>0</v>
      </c>
      <c r="J62" s="437"/>
      <c r="K62" s="437">
        <v>0</v>
      </c>
      <c r="L62" s="483">
        <v>0</v>
      </c>
      <c r="M62" s="444">
        <f>G62+H62+I62+J62+K62+L62</f>
        <v>3951.1500000000005</v>
      </c>
      <c r="N62" s="436">
        <v>341.27</v>
      </c>
      <c r="O62" s="436">
        <f>G62*1.1875%</f>
        <v>46.919906250000004</v>
      </c>
      <c r="P62" s="436">
        <v>0</v>
      </c>
      <c r="Q62" s="436">
        <v>0</v>
      </c>
      <c r="R62" s="436">
        <v>0</v>
      </c>
      <c r="S62" s="436">
        <v>0</v>
      </c>
      <c r="T62" s="436">
        <f>N62+O62+P62+Q62+R62+S62</f>
        <v>388.18990624999998</v>
      </c>
      <c r="U62" s="436">
        <f>M62-T62</f>
        <v>3562.9600937500004</v>
      </c>
      <c r="V62" s="436"/>
      <c r="W62" s="443">
        <f>U62-V62</f>
        <v>3562.9600937500004</v>
      </c>
      <c r="X62" s="434"/>
    </row>
    <row r="63" spans="1:24" ht="65.25" customHeight="1" x14ac:dyDescent="0.5">
      <c r="A63" s="451"/>
      <c r="B63" s="426"/>
      <c r="C63" s="559"/>
      <c r="D63" s="559"/>
      <c r="E63" s="432"/>
      <c r="F63" s="558"/>
      <c r="G63" s="430"/>
      <c r="H63" s="429"/>
      <c r="I63" s="428"/>
      <c r="J63" s="429"/>
      <c r="K63" s="429"/>
      <c r="L63" s="479"/>
      <c r="M63" s="444"/>
      <c r="N63" s="428"/>
      <c r="O63" s="428"/>
      <c r="P63" s="428"/>
      <c r="Q63" s="428"/>
      <c r="R63" s="428"/>
      <c r="S63" s="428"/>
      <c r="T63" s="428"/>
      <c r="U63" s="428"/>
      <c r="V63" s="428"/>
      <c r="W63" s="443"/>
      <c r="X63" s="426"/>
    </row>
    <row r="64" spans="1:24" ht="65.25" hidden="1" customHeight="1" x14ac:dyDescent="0.5">
      <c r="A64" s="450" t="s">
        <v>595</v>
      </c>
      <c r="B64" s="434"/>
      <c r="C64" s="561">
        <v>1100</v>
      </c>
      <c r="D64" s="561">
        <v>1000</v>
      </c>
      <c r="E64" s="440"/>
      <c r="F64" s="560"/>
      <c r="G64" s="438">
        <f>E64*F64</f>
        <v>0</v>
      </c>
      <c r="H64" s="444">
        <v>0</v>
      </c>
      <c r="I64" s="436">
        <v>0</v>
      </c>
      <c r="J64" s="437"/>
      <c r="K64" s="437">
        <v>0</v>
      </c>
      <c r="L64" s="483">
        <v>0</v>
      </c>
      <c r="M64" s="444">
        <f>G64+H64+I64+J64+K64+L64</f>
        <v>0</v>
      </c>
      <c r="N64" s="436"/>
      <c r="O64" s="436">
        <f>G64*1.187%</f>
        <v>0</v>
      </c>
      <c r="P64" s="436"/>
      <c r="Q64" s="436">
        <v>0</v>
      </c>
      <c r="R64" s="436">
        <v>0</v>
      </c>
      <c r="S64" s="436">
        <v>0</v>
      </c>
      <c r="T64" s="436">
        <f>N64+O64+P64+Q64+R64+S64</f>
        <v>0</v>
      </c>
      <c r="U64" s="436">
        <f>M64-T64</f>
        <v>0</v>
      </c>
      <c r="V64" s="436"/>
      <c r="W64" s="443">
        <f>U64-V64</f>
        <v>0</v>
      </c>
      <c r="X64" s="434"/>
    </row>
    <row r="65" spans="1:24" ht="65.25" hidden="1" customHeight="1" x14ac:dyDescent="0.5">
      <c r="A65" s="451"/>
      <c r="B65" s="426"/>
      <c r="C65" s="559"/>
      <c r="D65" s="559"/>
      <c r="E65" s="432"/>
      <c r="F65" s="558"/>
      <c r="G65" s="430"/>
      <c r="H65" s="444"/>
      <c r="I65" s="428"/>
      <c r="J65" s="429"/>
      <c r="K65" s="429"/>
      <c r="L65" s="479"/>
      <c r="M65" s="444"/>
      <c r="N65" s="428"/>
      <c r="O65" s="428"/>
      <c r="P65" s="428"/>
      <c r="Q65" s="428"/>
      <c r="R65" s="428"/>
      <c r="S65" s="428"/>
      <c r="T65" s="428"/>
      <c r="U65" s="428"/>
      <c r="V65" s="428"/>
      <c r="W65" s="443"/>
      <c r="X65" s="426"/>
    </row>
    <row r="66" spans="1:24" ht="65.25" hidden="1" customHeight="1" x14ac:dyDescent="0.5">
      <c r="A66" s="450" t="s">
        <v>595</v>
      </c>
      <c r="B66" s="434"/>
      <c r="C66" s="561">
        <v>1100</v>
      </c>
      <c r="D66" s="561">
        <v>1000</v>
      </c>
      <c r="E66" s="440"/>
      <c r="F66" s="560"/>
      <c r="G66" s="438">
        <f>E66*F66</f>
        <v>0</v>
      </c>
      <c r="H66" s="437">
        <v>0</v>
      </c>
      <c r="I66" s="436">
        <v>0</v>
      </c>
      <c r="J66" s="437"/>
      <c r="K66" s="437">
        <v>0</v>
      </c>
      <c r="L66" s="483">
        <v>0</v>
      </c>
      <c r="M66" s="444">
        <f>G66+H66+I66+J66+K66+L66</f>
        <v>0</v>
      </c>
      <c r="N66" s="436"/>
      <c r="O66" s="436">
        <f>G66*1.187%</f>
        <v>0</v>
      </c>
      <c r="P66" s="436">
        <v>0</v>
      </c>
      <c r="Q66" s="436">
        <v>0</v>
      </c>
      <c r="R66" s="436">
        <v>0</v>
      </c>
      <c r="S66" s="436">
        <v>0</v>
      </c>
      <c r="T66" s="436">
        <f>N66+O66+P66+Q66+R66+S66</f>
        <v>0</v>
      </c>
      <c r="U66" s="436">
        <f>M66-T66</f>
        <v>0</v>
      </c>
      <c r="V66" s="436"/>
      <c r="W66" s="443">
        <f>U66-V66</f>
        <v>0</v>
      </c>
      <c r="X66" s="434"/>
    </row>
    <row r="67" spans="1:24" ht="65.25" hidden="1" customHeight="1" x14ac:dyDescent="0.5">
      <c r="A67" s="451"/>
      <c r="B67" s="426"/>
      <c r="C67" s="559"/>
      <c r="D67" s="559"/>
      <c r="E67" s="432"/>
      <c r="F67" s="558"/>
      <c r="G67" s="430"/>
      <c r="H67" s="429"/>
      <c r="I67" s="428"/>
      <c r="J67" s="429"/>
      <c r="K67" s="429"/>
      <c r="L67" s="479"/>
      <c r="M67" s="444"/>
      <c r="N67" s="428"/>
      <c r="O67" s="428"/>
      <c r="P67" s="428"/>
      <c r="Q67" s="428"/>
      <c r="R67" s="428"/>
      <c r="S67" s="428"/>
      <c r="T67" s="428"/>
      <c r="U67" s="428"/>
      <c r="V67" s="428"/>
      <c r="W67" s="443"/>
      <c r="X67" s="426"/>
    </row>
    <row r="68" spans="1:24" ht="65.25" hidden="1" customHeight="1" x14ac:dyDescent="0.5">
      <c r="A68" s="450" t="s">
        <v>595</v>
      </c>
      <c r="B68" s="434"/>
      <c r="C68" s="621">
        <v>1100</v>
      </c>
      <c r="D68" s="621">
        <v>1000</v>
      </c>
      <c r="E68" s="448"/>
      <c r="F68" s="560"/>
      <c r="G68" s="438">
        <f>E68*F68</f>
        <v>0</v>
      </c>
      <c r="H68" s="444">
        <v>0</v>
      </c>
      <c r="I68" s="436">
        <v>0</v>
      </c>
      <c r="J68" s="444">
        <v>0</v>
      </c>
      <c r="K68" s="436">
        <v>0</v>
      </c>
      <c r="L68" s="436">
        <v>0</v>
      </c>
      <c r="M68" s="444">
        <f>G68+H68+I68+J68+K68+L68</f>
        <v>0</v>
      </c>
      <c r="N68" s="444"/>
      <c r="O68" s="444">
        <f>G68*1.187%</f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f>N68+O68+P68+Q68+R68+S68</f>
        <v>0</v>
      </c>
      <c r="U68" s="436">
        <f>M68-T68</f>
        <v>0</v>
      </c>
      <c r="V68" s="436">
        <v>0</v>
      </c>
      <c r="W68" s="443">
        <f>U68-V68</f>
        <v>0</v>
      </c>
      <c r="X68" s="434"/>
    </row>
    <row r="69" spans="1:24" ht="65.25" hidden="1" customHeight="1" x14ac:dyDescent="0.5">
      <c r="A69" s="563"/>
      <c r="B69" s="426"/>
      <c r="C69" s="621"/>
      <c r="D69" s="621"/>
      <c r="E69" s="448"/>
      <c r="F69" s="558"/>
      <c r="G69" s="430"/>
      <c r="H69" s="444"/>
      <c r="I69" s="428"/>
      <c r="J69" s="444"/>
      <c r="K69" s="428"/>
      <c r="L69" s="428"/>
      <c r="M69" s="444"/>
      <c r="N69" s="444"/>
      <c r="O69" s="444"/>
      <c r="P69" s="428"/>
      <c r="Q69" s="428"/>
      <c r="R69" s="428"/>
      <c r="S69" s="428"/>
      <c r="T69" s="428"/>
      <c r="U69" s="428"/>
      <c r="V69" s="428"/>
      <c r="W69" s="443"/>
      <c r="X69" s="489"/>
    </row>
    <row r="70" spans="1:24" ht="65.25" customHeight="1" x14ac:dyDescent="0.5">
      <c r="A70" s="450" t="s">
        <v>595</v>
      </c>
      <c r="B70" s="434"/>
      <c r="C70" s="621">
        <v>1100</v>
      </c>
      <c r="D70" s="621">
        <v>1000</v>
      </c>
      <c r="E70" s="448">
        <v>263.41000000000003</v>
      </c>
      <c r="F70" s="560">
        <v>15</v>
      </c>
      <c r="G70" s="438">
        <f>E70*F70</f>
        <v>3951.1500000000005</v>
      </c>
      <c r="H70" s="444">
        <v>0</v>
      </c>
      <c r="I70" s="436">
        <v>0</v>
      </c>
      <c r="J70" s="444"/>
      <c r="K70" s="436">
        <v>0</v>
      </c>
      <c r="L70" s="436">
        <v>0</v>
      </c>
      <c r="M70" s="444">
        <f>G70+H70+I70+J70+K70+L70</f>
        <v>3951.1500000000005</v>
      </c>
      <c r="N70" s="444">
        <v>341.27</v>
      </c>
      <c r="O70" s="436">
        <f>G70*1.1875%</f>
        <v>46.919906250000004</v>
      </c>
      <c r="P70" s="436">
        <v>0</v>
      </c>
      <c r="Q70" s="436">
        <v>0</v>
      </c>
      <c r="R70" s="436">
        <v>0</v>
      </c>
      <c r="S70" s="436">
        <v>0</v>
      </c>
      <c r="T70" s="436">
        <f>N70+O70+P70+Q70+R70+S70</f>
        <v>388.18990624999998</v>
      </c>
      <c r="U70" s="436">
        <f>M70-T70</f>
        <v>3562.9600937500004</v>
      </c>
      <c r="V70" s="436">
        <v>0</v>
      </c>
      <c r="W70" s="443">
        <f>U70-V70</f>
        <v>3562.9600937500004</v>
      </c>
      <c r="X70" s="434"/>
    </row>
    <row r="71" spans="1:24" ht="65.25" customHeight="1" x14ac:dyDescent="0.5">
      <c r="A71" s="563"/>
      <c r="B71" s="426"/>
      <c r="C71" s="621"/>
      <c r="D71" s="621"/>
      <c r="E71" s="448"/>
      <c r="F71" s="558"/>
      <c r="G71" s="430"/>
      <c r="H71" s="444"/>
      <c r="I71" s="428"/>
      <c r="J71" s="444"/>
      <c r="K71" s="428"/>
      <c r="L71" s="428"/>
      <c r="M71" s="444"/>
      <c r="N71" s="444"/>
      <c r="O71" s="428"/>
      <c r="P71" s="428"/>
      <c r="Q71" s="428"/>
      <c r="R71" s="428"/>
      <c r="S71" s="428"/>
      <c r="T71" s="428"/>
      <c r="U71" s="428"/>
      <c r="V71" s="428"/>
      <c r="W71" s="443"/>
      <c r="X71" s="489"/>
    </row>
    <row r="72" spans="1:24" ht="65.25" customHeight="1" x14ac:dyDescent="0.5">
      <c r="A72" s="450" t="s">
        <v>595</v>
      </c>
      <c r="B72" s="434"/>
      <c r="C72" s="621">
        <v>1100</v>
      </c>
      <c r="D72" s="621">
        <v>1000</v>
      </c>
      <c r="E72" s="448">
        <v>263.41000000000003</v>
      </c>
      <c r="F72" s="560">
        <v>15</v>
      </c>
      <c r="G72" s="438">
        <f>E72*F72</f>
        <v>3951.1500000000005</v>
      </c>
      <c r="H72" s="444">
        <v>0</v>
      </c>
      <c r="I72" s="436">
        <v>0</v>
      </c>
      <c r="J72" s="444"/>
      <c r="K72" s="436">
        <v>0</v>
      </c>
      <c r="L72" s="436">
        <v>0</v>
      </c>
      <c r="M72" s="444">
        <f>G72+H72+I72+J72+K72+L72</f>
        <v>3951.1500000000005</v>
      </c>
      <c r="N72" s="444">
        <v>341.27</v>
      </c>
      <c r="O72" s="436">
        <f>G72*1.1875%</f>
        <v>46.919906250000004</v>
      </c>
      <c r="P72" s="436">
        <v>0</v>
      </c>
      <c r="Q72" s="436">
        <v>0</v>
      </c>
      <c r="R72" s="436">
        <v>0</v>
      </c>
      <c r="S72" s="436">
        <v>0</v>
      </c>
      <c r="T72" s="436">
        <f>N72+O72+P72+Q72+R72+S72</f>
        <v>388.18990624999998</v>
      </c>
      <c r="U72" s="436">
        <f>M72-T72</f>
        <v>3562.9600937500004</v>
      </c>
      <c r="V72" s="436">
        <v>0</v>
      </c>
      <c r="W72" s="443">
        <f>U72-V72</f>
        <v>3562.9600937500004</v>
      </c>
      <c r="X72" s="434"/>
    </row>
    <row r="73" spans="1:24" ht="65.25" customHeight="1" x14ac:dyDescent="0.5">
      <c r="A73" s="563"/>
      <c r="B73" s="426"/>
      <c r="C73" s="621"/>
      <c r="D73" s="621"/>
      <c r="E73" s="448"/>
      <c r="F73" s="558"/>
      <c r="G73" s="430"/>
      <c r="H73" s="444"/>
      <c r="I73" s="428"/>
      <c r="J73" s="444"/>
      <c r="K73" s="428"/>
      <c r="L73" s="428"/>
      <c r="M73" s="444"/>
      <c r="N73" s="444"/>
      <c r="O73" s="428"/>
      <c r="P73" s="428"/>
      <c r="Q73" s="428"/>
      <c r="R73" s="428"/>
      <c r="S73" s="428"/>
      <c r="T73" s="428"/>
      <c r="U73" s="428"/>
      <c r="V73" s="428"/>
      <c r="W73" s="443"/>
      <c r="X73" s="489"/>
    </row>
    <row r="74" spans="1:24" ht="65.25" customHeight="1" x14ac:dyDescent="0.5">
      <c r="A74" s="450" t="s">
        <v>595</v>
      </c>
      <c r="B74" s="434"/>
      <c r="C74" s="621">
        <v>1100</v>
      </c>
      <c r="D74" s="621">
        <v>1000</v>
      </c>
      <c r="E74" s="448">
        <v>263.41000000000003</v>
      </c>
      <c r="F74" s="560">
        <v>15</v>
      </c>
      <c r="G74" s="438">
        <f>E74*F74</f>
        <v>3951.1500000000005</v>
      </c>
      <c r="H74" s="444">
        <v>0</v>
      </c>
      <c r="I74" s="436">
        <v>0</v>
      </c>
      <c r="J74" s="444"/>
      <c r="K74" s="436">
        <v>0</v>
      </c>
      <c r="L74" s="436">
        <v>0</v>
      </c>
      <c r="M74" s="444">
        <f>G74+H74+I74+J74+K74+L74</f>
        <v>3951.1500000000005</v>
      </c>
      <c r="N74" s="444">
        <v>341.27</v>
      </c>
      <c r="O74" s="436">
        <f>G74*1.1875%</f>
        <v>46.919906250000004</v>
      </c>
      <c r="P74" s="436">
        <v>0</v>
      </c>
      <c r="Q74" s="436">
        <v>0</v>
      </c>
      <c r="R74" s="436">
        <v>0</v>
      </c>
      <c r="S74" s="436">
        <v>0</v>
      </c>
      <c r="T74" s="436">
        <f>N74+O74+P74+Q74+R74+S74</f>
        <v>388.18990624999998</v>
      </c>
      <c r="U74" s="436">
        <f>M74-T74</f>
        <v>3562.9600937500004</v>
      </c>
      <c r="V74" s="436">
        <v>200</v>
      </c>
      <c r="W74" s="443">
        <f>U74-V74</f>
        <v>3362.9600937500004</v>
      </c>
      <c r="X74" s="434"/>
    </row>
    <row r="75" spans="1:24" ht="65.25" customHeight="1" x14ac:dyDescent="0.5">
      <c r="A75" s="563"/>
      <c r="B75" s="426"/>
      <c r="C75" s="621"/>
      <c r="D75" s="621"/>
      <c r="E75" s="448"/>
      <c r="F75" s="558"/>
      <c r="G75" s="430"/>
      <c r="H75" s="444"/>
      <c r="I75" s="428"/>
      <c r="J75" s="444"/>
      <c r="K75" s="428"/>
      <c r="L75" s="428"/>
      <c r="M75" s="444"/>
      <c r="N75" s="444"/>
      <c r="O75" s="428"/>
      <c r="P75" s="428"/>
      <c r="Q75" s="428"/>
      <c r="R75" s="428"/>
      <c r="S75" s="428"/>
      <c r="T75" s="428"/>
      <c r="U75" s="428"/>
      <c r="V75" s="428"/>
      <c r="W75" s="443"/>
      <c r="X75" s="489"/>
    </row>
    <row r="76" spans="1:24" ht="65.25" customHeight="1" x14ac:dyDescent="0.5">
      <c r="A76" s="450" t="s">
        <v>595</v>
      </c>
      <c r="B76" s="434"/>
      <c r="C76" s="561">
        <v>1100</v>
      </c>
      <c r="D76" s="561">
        <v>1000</v>
      </c>
      <c r="E76" s="440">
        <v>263.41000000000003</v>
      </c>
      <c r="F76" s="560">
        <v>15</v>
      </c>
      <c r="G76" s="438">
        <f>E76*F76</f>
        <v>3951.1500000000005</v>
      </c>
      <c r="H76" s="436">
        <v>0</v>
      </c>
      <c r="I76" s="436">
        <v>0</v>
      </c>
      <c r="J76" s="436"/>
      <c r="K76" s="436">
        <v>0</v>
      </c>
      <c r="L76" s="436">
        <v>0</v>
      </c>
      <c r="M76" s="436">
        <f>G76+H76+I76+J76+K76+L76</f>
        <v>3951.1500000000005</v>
      </c>
      <c r="N76" s="436">
        <v>341.27</v>
      </c>
      <c r="O76" s="436">
        <f>G76*1.1875%</f>
        <v>46.919906250000004</v>
      </c>
      <c r="P76" s="436">
        <v>0</v>
      </c>
      <c r="Q76" s="436">
        <v>0</v>
      </c>
      <c r="R76" s="436">
        <v>0</v>
      </c>
      <c r="S76" s="436">
        <v>0</v>
      </c>
      <c r="T76" s="436">
        <f>N76+O76+P76+Q76+R76+S76</f>
        <v>388.18990624999998</v>
      </c>
      <c r="U76" s="436">
        <f>M76-T76</f>
        <v>3562.9600937500004</v>
      </c>
      <c r="V76" s="436">
        <v>0</v>
      </c>
      <c r="W76" s="435">
        <f>U76-V76</f>
        <v>3562.9600937500004</v>
      </c>
      <c r="X76" s="434"/>
    </row>
    <row r="77" spans="1:24" ht="65.25" customHeight="1" x14ac:dyDescent="0.5">
      <c r="A77" s="563"/>
      <c r="B77" s="426"/>
      <c r="C77" s="559"/>
      <c r="D77" s="559"/>
      <c r="E77" s="432"/>
      <c r="F77" s="558"/>
      <c r="G77" s="430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7"/>
      <c r="X77" s="426"/>
    </row>
    <row r="78" spans="1:24" ht="65.25" customHeight="1" x14ac:dyDescent="0.5">
      <c r="A78" s="450" t="s">
        <v>595</v>
      </c>
      <c r="B78" s="434"/>
      <c r="C78" s="621">
        <v>1100</v>
      </c>
      <c r="D78" s="621">
        <v>1000</v>
      </c>
      <c r="E78" s="448">
        <v>263.41000000000003</v>
      </c>
      <c r="F78" s="560">
        <v>15</v>
      </c>
      <c r="G78" s="438">
        <f>E78*F78</f>
        <v>3951.1500000000005</v>
      </c>
      <c r="H78" s="444">
        <v>0</v>
      </c>
      <c r="I78" s="436">
        <v>0</v>
      </c>
      <c r="J78" s="444"/>
      <c r="K78" s="436">
        <v>0</v>
      </c>
      <c r="L78" s="436">
        <v>0</v>
      </c>
      <c r="M78" s="444">
        <f>G78+H78+I78+J78+K78+L78</f>
        <v>3951.1500000000005</v>
      </c>
      <c r="N78" s="444">
        <v>341.27</v>
      </c>
      <c r="O78" s="436">
        <f>G78*1.1875%</f>
        <v>46.919906250000004</v>
      </c>
      <c r="P78" s="436">
        <v>0</v>
      </c>
      <c r="Q78" s="436">
        <v>0</v>
      </c>
      <c r="R78" s="436">
        <v>0</v>
      </c>
      <c r="S78" s="436">
        <v>0</v>
      </c>
      <c r="T78" s="436">
        <f>N78+O78+P78+Q78+R78+S78</f>
        <v>388.18990624999998</v>
      </c>
      <c r="U78" s="436">
        <f>M78-T78</f>
        <v>3562.9600937500004</v>
      </c>
      <c r="V78" s="436">
        <v>0</v>
      </c>
      <c r="W78" s="443">
        <f>U78-V78</f>
        <v>3562.9600937500004</v>
      </c>
      <c r="X78" s="434"/>
    </row>
    <row r="79" spans="1:24" ht="65.25" customHeight="1" x14ac:dyDescent="0.5">
      <c r="A79" s="563"/>
      <c r="B79" s="426"/>
      <c r="C79" s="621"/>
      <c r="D79" s="621"/>
      <c r="E79" s="448"/>
      <c r="F79" s="558"/>
      <c r="G79" s="430"/>
      <c r="H79" s="444"/>
      <c r="I79" s="428"/>
      <c r="J79" s="444"/>
      <c r="K79" s="428"/>
      <c r="L79" s="428"/>
      <c r="M79" s="444"/>
      <c r="N79" s="444"/>
      <c r="O79" s="428"/>
      <c r="P79" s="428"/>
      <c r="Q79" s="428"/>
      <c r="R79" s="428"/>
      <c r="S79" s="428"/>
      <c r="T79" s="428"/>
      <c r="U79" s="428"/>
      <c r="V79" s="428"/>
      <c r="W79" s="443"/>
      <c r="X79" s="489"/>
    </row>
    <row r="80" spans="1:24" ht="65.25" customHeight="1" x14ac:dyDescent="0.5">
      <c r="A80" s="450" t="s">
        <v>595</v>
      </c>
      <c r="B80" s="434"/>
      <c r="C80" s="621">
        <v>1100</v>
      </c>
      <c r="D80" s="621">
        <v>1000</v>
      </c>
      <c r="E80" s="448">
        <v>263.41000000000003</v>
      </c>
      <c r="F80" s="560">
        <v>12</v>
      </c>
      <c r="G80" s="438">
        <f>E80*F80</f>
        <v>3160.92</v>
      </c>
      <c r="H80" s="444">
        <v>0</v>
      </c>
      <c r="I80" s="436">
        <v>0</v>
      </c>
      <c r="J80" s="444"/>
      <c r="K80" s="436">
        <v>0</v>
      </c>
      <c r="L80" s="436">
        <v>0</v>
      </c>
      <c r="M80" s="444">
        <f>G80+H80+I80+J80+K80+L80</f>
        <v>3160.92</v>
      </c>
      <c r="N80" s="444">
        <v>114.73</v>
      </c>
      <c r="O80" s="436">
        <f>G80*1.1875%</f>
        <v>37.535924999999999</v>
      </c>
      <c r="P80" s="436">
        <v>0</v>
      </c>
      <c r="Q80" s="436">
        <v>0</v>
      </c>
      <c r="R80" s="436">
        <v>0</v>
      </c>
      <c r="S80" s="436">
        <v>0</v>
      </c>
      <c r="T80" s="436">
        <f>N80+O80+P80+Q80+R80+S80</f>
        <v>152.26592500000001</v>
      </c>
      <c r="U80" s="436">
        <f>M80-T80</f>
        <v>3008.6540749999999</v>
      </c>
      <c r="V80" s="436">
        <v>0</v>
      </c>
      <c r="W80" s="443">
        <f>U80-V80</f>
        <v>3008.6540749999999</v>
      </c>
      <c r="X80" s="434"/>
    </row>
    <row r="81" spans="1:25" ht="65.25" customHeight="1" x14ac:dyDescent="0.5">
      <c r="A81" s="563"/>
      <c r="B81" s="426"/>
      <c r="C81" s="621"/>
      <c r="D81" s="621"/>
      <c r="E81" s="448"/>
      <c r="F81" s="558"/>
      <c r="G81" s="430"/>
      <c r="H81" s="444"/>
      <c r="I81" s="428"/>
      <c r="J81" s="444"/>
      <c r="K81" s="428"/>
      <c r="L81" s="428"/>
      <c r="M81" s="444"/>
      <c r="N81" s="444"/>
      <c r="O81" s="428"/>
      <c r="P81" s="428"/>
      <c r="Q81" s="428"/>
      <c r="R81" s="428"/>
      <c r="S81" s="428"/>
      <c r="T81" s="428"/>
      <c r="U81" s="428"/>
      <c r="V81" s="428"/>
      <c r="W81" s="443"/>
      <c r="X81" s="489"/>
    </row>
    <row r="82" spans="1:25" ht="65.25" customHeight="1" thickBot="1" x14ac:dyDescent="0.55000000000000004">
      <c r="A82" s="620" t="s">
        <v>70</v>
      </c>
      <c r="C82" s="619"/>
      <c r="D82" s="619"/>
      <c r="E82" s="619"/>
      <c r="F82" s="619"/>
      <c r="G82" s="619">
        <f>SUM(G46:G81)</f>
        <v>47611.170000000006</v>
      </c>
      <c r="H82" s="619">
        <f>SUM(H46:H81)</f>
        <v>0</v>
      </c>
      <c r="I82" s="619">
        <f>SUM(I46:I81)</f>
        <v>0</v>
      </c>
      <c r="J82" s="619">
        <f>SUM(J46:J81)</f>
        <v>0</v>
      </c>
      <c r="K82" s="619">
        <f>SUM(K46:K81)</f>
        <v>0</v>
      </c>
      <c r="L82" s="619">
        <f>SUM(L46:L81)</f>
        <v>3.59</v>
      </c>
      <c r="M82" s="619">
        <f>SUM(M46:M81)</f>
        <v>47614.760000000009</v>
      </c>
      <c r="N82" s="619">
        <f>SUM(N46:N81)</f>
        <v>3539.5899999999997</v>
      </c>
      <c r="O82" s="619">
        <f>SUM(O46:O81)</f>
        <v>506.73498750000005</v>
      </c>
      <c r="P82" s="619">
        <f>SUM(P46:P81)</f>
        <v>0</v>
      </c>
      <c r="Q82" s="619">
        <f>SUM(Q46:Q81)</f>
        <v>0</v>
      </c>
      <c r="R82" s="619">
        <f>SUM(R46:R81)</f>
        <v>0</v>
      </c>
      <c r="S82" s="619">
        <f>SUM(S46:S81)</f>
        <v>0</v>
      </c>
      <c r="T82" s="619">
        <f>SUM(T46:T81)</f>
        <v>4046.3249875000006</v>
      </c>
      <c r="U82" s="619">
        <f>SUM(U46:U81)</f>
        <v>43568.435012499998</v>
      </c>
      <c r="V82" s="619">
        <f>SUM(V46:V81)</f>
        <v>404.46000000000004</v>
      </c>
      <c r="W82" s="619">
        <f>SUM(W46:W81)</f>
        <v>43163.975012499999</v>
      </c>
      <c r="X82" s="618"/>
      <c r="Y82" s="405"/>
    </row>
    <row r="83" spans="1:25" s="418" customFormat="1" ht="65.25" customHeight="1" thickBot="1" x14ac:dyDescent="0.55000000000000004">
      <c r="A83" s="543" t="s">
        <v>54</v>
      </c>
      <c r="B83" s="526" t="s">
        <v>53</v>
      </c>
      <c r="C83" s="598" t="s">
        <v>52</v>
      </c>
      <c r="D83" s="597"/>
      <c r="E83" s="597"/>
      <c r="F83" s="597"/>
      <c r="G83" s="597"/>
      <c r="H83" s="597"/>
      <c r="I83" s="597"/>
      <c r="J83" s="597"/>
      <c r="K83" s="597"/>
      <c r="L83" s="597"/>
      <c r="M83" s="596"/>
      <c r="N83" s="542" t="s">
        <v>51</v>
      </c>
      <c r="O83" s="541"/>
      <c r="P83" s="595"/>
      <c r="Q83" s="595"/>
      <c r="R83" s="595"/>
      <c r="S83" s="537"/>
      <c r="T83" s="539"/>
      <c r="U83" s="539"/>
      <c r="V83" s="539"/>
      <c r="W83" s="537"/>
      <c r="X83" s="613" t="s">
        <v>50</v>
      </c>
    </row>
    <row r="84" spans="1:25" s="418" customFormat="1" ht="65.25" customHeight="1" x14ac:dyDescent="0.45">
      <c r="A84" s="535"/>
      <c r="B84" s="534"/>
      <c r="C84" s="617" t="s">
        <v>601</v>
      </c>
      <c r="D84" s="617" t="s">
        <v>601</v>
      </c>
      <c r="E84" s="590" t="s">
        <v>26</v>
      </c>
      <c r="F84" s="589" t="s">
        <v>47</v>
      </c>
      <c r="G84" s="617" t="s">
        <v>46</v>
      </c>
      <c r="H84" s="587" t="s">
        <v>25</v>
      </c>
      <c r="I84" s="587" t="s">
        <v>600</v>
      </c>
      <c r="J84" s="586" t="s">
        <v>44</v>
      </c>
      <c r="K84" s="586" t="s">
        <v>43</v>
      </c>
      <c r="L84" s="586" t="s">
        <v>569</v>
      </c>
      <c r="M84" s="616" t="s">
        <v>35</v>
      </c>
      <c r="N84" s="525" t="s">
        <v>63</v>
      </c>
      <c r="O84" s="524" t="s">
        <v>40</v>
      </c>
      <c r="P84" s="523" t="s">
        <v>39</v>
      </c>
      <c r="Q84" s="522" t="s">
        <v>38</v>
      </c>
      <c r="R84" s="522" t="s">
        <v>37</v>
      </c>
      <c r="S84" s="522" t="s">
        <v>568</v>
      </c>
      <c r="T84" s="521" t="s">
        <v>35</v>
      </c>
      <c r="U84" s="520" t="s">
        <v>35</v>
      </c>
      <c r="V84" s="519" t="s">
        <v>589</v>
      </c>
      <c r="W84" s="584" t="s">
        <v>33</v>
      </c>
      <c r="X84" s="613"/>
    </row>
    <row r="85" spans="1:25" s="418" customFormat="1" ht="81.75" customHeight="1" thickBot="1" x14ac:dyDescent="0.5">
      <c r="A85" s="501" t="s">
        <v>32</v>
      </c>
      <c r="B85" s="508"/>
      <c r="C85" s="615"/>
      <c r="D85" s="615"/>
      <c r="E85" s="579" t="s">
        <v>31</v>
      </c>
      <c r="F85" s="578" t="s">
        <v>567</v>
      </c>
      <c r="G85" s="615"/>
      <c r="H85" s="576" t="s">
        <v>28</v>
      </c>
      <c r="I85" s="576" t="s">
        <v>599</v>
      </c>
      <c r="J85" s="574" t="s">
        <v>29</v>
      </c>
      <c r="K85" s="575" t="s">
        <v>92</v>
      </c>
      <c r="L85" s="574" t="s">
        <v>91</v>
      </c>
      <c r="M85" s="614"/>
      <c r="N85" s="507"/>
      <c r="O85" s="506"/>
      <c r="P85" s="505" t="s">
        <v>25</v>
      </c>
      <c r="Q85" s="504" t="s">
        <v>24</v>
      </c>
      <c r="R85" s="504" t="s">
        <v>23</v>
      </c>
      <c r="S85" s="504" t="s">
        <v>22</v>
      </c>
      <c r="T85" s="503"/>
      <c r="U85" s="502" t="s">
        <v>21</v>
      </c>
      <c r="V85" s="501" t="s">
        <v>598</v>
      </c>
      <c r="W85" s="572" t="s">
        <v>19</v>
      </c>
      <c r="X85" s="613"/>
    </row>
    <row r="86" spans="1:25" ht="65.25" customHeight="1" x14ac:dyDescent="0.5">
      <c r="A86" s="498" t="s">
        <v>597</v>
      </c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405"/>
    </row>
    <row r="87" spans="1:25" ht="65.25" hidden="1" customHeight="1" x14ac:dyDescent="0.5">
      <c r="A87" s="410" t="s">
        <v>595</v>
      </c>
      <c r="B87" s="434"/>
      <c r="C87" s="566">
        <v>1100</v>
      </c>
      <c r="D87" s="566">
        <v>1000</v>
      </c>
      <c r="E87" s="440"/>
      <c r="F87" s="438"/>
      <c r="G87" s="438">
        <f>E87*F87</f>
        <v>0</v>
      </c>
      <c r="H87" s="483">
        <v>0</v>
      </c>
      <c r="I87" s="436">
        <v>0</v>
      </c>
      <c r="J87" s="483"/>
      <c r="K87" s="483">
        <v>0</v>
      </c>
      <c r="L87" s="483">
        <v>0</v>
      </c>
      <c r="M87" s="436">
        <f>G87+H87+I87+J87+K87+L87</f>
        <v>0</v>
      </c>
      <c r="N87" s="488"/>
      <c r="O87" s="488">
        <f>G87*1.187%</f>
        <v>0</v>
      </c>
      <c r="P87" s="488">
        <v>0</v>
      </c>
      <c r="Q87" s="488">
        <v>0</v>
      </c>
      <c r="R87" s="488">
        <v>0</v>
      </c>
      <c r="S87" s="488">
        <v>0</v>
      </c>
      <c r="T87" s="488">
        <f>N87+O87+P87+Q87+R87+S87</f>
        <v>0</v>
      </c>
      <c r="U87" s="488">
        <f>M87-T87</f>
        <v>0</v>
      </c>
      <c r="V87" s="488">
        <v>0</v>
      </c>
      <c r="W87" s="495">
        <f>U87-V87</f>
        <v>0</v>
      </c>
      <c r="X87" s="434"/>
    </row>
    <row r="88" spans="1:25" ht="65.25" hidden="1" customHeight="1" x14ac:dyDescent="0.5">
      <c r="A88" s="451"/>
      <c r="B88" s="426"/>
      <c r="C88" s="565"/>
      <c r="D88" s="565"/>
      <c r="E88" s="432"/>
      <c r="F88" s="430"/>
      <c r="G88" s="430"/>
      <c r="H88" s="479"/>
      <c r="I88" s="428"/>
      <c r="J88" s="479"/>
      <c r="K88" s="479"/>
      <c r="L88" s="479"/>
      <c r="M88" s="428"/>
      <c r="N88" s="486"/>
      <c r="O88" s="486"/>
      <c r="P88" s="486"/>
      <c r="Q88" s="486"/>
      <c r="R88" s="486"/>
      <c r="S88" s="486"/>
      <c r="T88" s="486"/>
      <c r="U88" s="486"/>
      <c r="V88" s="486"/>
      <c r="W88" s="492"/>
      <c r="X88" s="426"/>
    </row>
    <row r="89" spans="1:25" s="455" customFormat="1" ht="65.25" hidden="1" customHeight="1" x14ac:dyDescent="0.5">
      <c r="A89" s="612" t="s">
        <v>595</v>
      </c>
      <c r="B89" s="603"/>
      <c r="C89" s="611">
        <v>1100</v>
      </c>
      <c r="D89" s="611">
        <v>1000</v>
      </c>
      <c r="E89" s="440"/>
      <c r="F89" s="440"/>
      <c r="G89" s="440">
        <f>E89*F89</f>
        <v>0</v>
      </c>
      <c r="H89" s="483">
        <v>0</v>
      </c>
      <c r="I89" s="436">
        <v>0</v>
      </c>
      <c r="J89" s="483"/>
      <c r="K89" s="483">
        <v>0</v>
      </c>
      <c r="L89" s="483">
        <v>0</v>
      </c>
      <c r="M89" s="436">
        <f>G89+H89+I89+J89+K89+L89</f>
        <v>0</v>
      </c>
      <c r="N89" s="435"/>
      <c r="O89" s="436">
        <f>G89*1.187%</f>
        <v>0</v>
      </c>
      <c r="P89" s="435">
        <v>0</v>
      </c>
      <c r="Q89" s="435">
        <v>0</v>
      </c>
      <c r="R89" s="435">
        <v>0</v>
      </c>
      <c r="S89" s="435">
        <v>0</v>
      </c>
      <c r="T89" s="436">
        <f>N89+O89+P89+Q89+R89+S89</f>
        <v>0</v>
      </c>
      <c r="U89" s="435">
        <f>M89-T89</f>
        <v>0</v>
      </c>
      <c r="V89" s="435">
        <v>0</v>
      </c>
      <c r="W89" s="435">
        <f>U89-V89</f>
        <v>0</v>
      </c>
      <c r="X89" s="603"/>
    </row>
    <row r="90" spans="1:25" s="455" customFormat="1" ht="65.25" hidden="1" customHeight="1" x14ac:dyDescent="0.5">
      <c r="A90" s="610"/>
      <c r="B90" s="602"/>
      <c r="C90" s="609"/>
      <c r="D90" s="609"/>
      <c r="E90" s="432"/>
      <c r="F90" s="432"/>
      <c r="G90" s="432"/>
      <c r="H90" s="479"/>
      <c r="I90" s="428"/>
      <c r="J90" s="479"/>
      <c r="K90" s="479"/>
      <c r="L90" s="479"/>
      <c r="M90" s="428"/>
      <c r="N90" s="427"/>
      <c r="O90" s="428"/>
      <c r="P90" s="427"/>
      <c r="Q90" s="427"/>
      <c r="R90" s="427"/>
      <c r="S90" s="427"/>
      <c r="T90" s="428"/>
      <c r="U90" s="427"/>
      <c r="V90" s="427"/>
      <c r="W90" s="427"/>
      <c r="X90" s="602"/>
    </row>
    <row r="91" spans="1:25" ht="65.25" hidden="1" customHeight="1" x14ac:dyDescent="0.5">
      <c r="A91" s="410" t="s">
        <v>595</v>
      </c>
      <c r="B91" s="434"/>
      <c r="C91" s="561">
        <v>1100</v>
      </c>
      <c r="D91" s="561">
        <v>1000</v>
      </c>
      <c r="E91" s="440"/>
      <c r="F91" s="560"/>
      <c r="G91" s="438">
        <f>E91*F91</f>
        <v>0</v>
      </c>
      <c r="H91" s="483"/>
      <c r="I91" s="436">
        <v>0</v>
      </c>
      <c r="J91" s="483">
        <v>0</v>
      </c>
      <c r="K91" s="483">
        <v>0</v>
      </c>
      <c r="L91" s="483">
        <v>0</v>
      </c>
      <c r="M91" s="436">
        <f>G91+H91+I91+J91+K91+L91</f>
        <v>0</v>
      </c>
      <c r="N91" s="436"/>
      <c r="O91" s="436"/>
      <c r="P91" s="436"/>
      <c r="Q91" s="436">
        <v>0</v>
      </c>
      <c r="R91" s="436">
        <v>0</v>
      </c>
      <c r="S91" s="436">
        <v>0</v>
      </c>
      <c r="T91" s="436">
        <f>N91+O91+P91+Q91+R91+S91</f>
        <v>0</v>
      </c>
      <c r="U91" s="436">
        <f>M91-T91</f>
        <v>0</v>
      </c>
      <c r="V91" s="436">
        <v>0</v>
      </c>
      <c r="W91" s="443">
        <f>U91-V91</f>
        <v>0</v>
      </c>
      <c r="X91" s="434"/>
    </row>
    <row r="92" spans="1:25" ht="65.25" hidden="1" customHeight="1" x14ac:dyDescent="0.5">
      <c r="A92" s="490"/>
      <c r="B92" s="489"/>
      <c r="C92" s="559"/>
      <c r="D92" s="559"/>
      <c r="E92" s="432"/>
      <c r="F92" s="558"/>
      <c r="G92" s="430"/>
      <c r="H92" s="479"/>
      <c r="I92" s="428"/>
      <c r="J92" s="479"/>
      <c r="K92" s="479"/>
      <c r="L92" s="479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43"/>
      <c r="X92" s="426"/>
    </row>
    <row r="93" spans="1:25" ht="65.25" customHeight="1" x14ac:dyDescent="0.5">
      <c r="A93" s="410" t="s">
        <v>595</v>
      </c>
      <c r="B93" s="434"/>
      <c r="C93" s="561">
        <v>1100</v>
      </c>
      <c r="D93" s="561">
        <v>1000</v>
      </c>
      <c r="E93" s="440">
        <v>263.41000000000003</v>
      </c>
      <c r="F93" s="560">
        <v>15</v>
      </c>
      <c r="G93" s="438">
        <f>E93*F93</f>
        <v>3951.1500000000005</v>
      </c>
      <c r="H93" s="483">
        <v>0</v>
      </c>
      <c r="I93" s="436">
        <v>0</v>
      </c>
      <c r="J93" s="483"/>
      <c r="K93" s="483">
        <v>0</v>
      </c>
      <c r="L93" s="483">
        <v>0</v>
      </c>
      <c r="M93" s="436">
        <f>G93+H93+I93+J93+K93+L93</f>
        <v>3951.1500000000005</v>
      </c>
      <c r="N93" s="436">
        <v>341.27</v>
      </c>
      <c r="O93" s="436">
        <f>G93*1.1875%</f>
        <v>46.919906250000004</v>
      </c>
      <c r="P93" s="436"/>
      <c r="Q93" s="436">
        <v>0</v>
      </c>
      <c r="R93" s="436">
        <v>0</v>
      </c>
      <c r="S93" s="436">
        <v>0</v>
      </c>
      <c r="T93" s="436">
        <f>N93+O93+P93+Q93+R93+S93</f>
        <v>388.18990624999998</v>
      </c>
      <c r="U93" s="436">
        <f>M93-T93</f>
        <v>3562.9600937500004</v>
      </c>
      <c r="V93" s="436">
        <v>0</v>
      </c>
      <c r="W93" s="443">
        <f>U93-V93</f>
        <v>3562.9600937500004</v>
      </c>
      <c r="X93" s="489"/>
    </row>
    <row r="94" spans="1:25" ht="65.25" customHeight="1" x14ac:dyDescent="0.5">
      <c r="A94" s="451"/>
      <c r="B94" s="426"/>
      <c r="C94" s="608"/>
      <c r="D94" s="608"/>
      <c r="E94" s="432"/>
      <c r="F94" s="558"/>
      <c r="G94" s="430"/>
      <c r="H94" s="479"/>
      <c r="I94" s="428"/>
      <c r="J94" s="479"/>
      <c r="K94" s="479"/>
      <c r="L94" s="479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43"/>
      <c r="X94" s="426"/>
    </row>
    <row r="95" spans="1:25" ht="65.25" customHeight="1" x14ac:dyDescent="0.5">
      <c r="A95" s="450" t="s">
        <v>595</v>
      </c>
      <c r="B95" s="434"/>
      <c r="C95" s="561">
        <v>1100</v>
      </c>
      <c r="D95" s="561">
        <v>1000</v>
      </c>
      <c r="E95" s="440">
        <v>263.41000000000003</v>
      </c>
      <c r="F95" s="560">
        <v>15</v>
      </c>
      <c r="G95" s="438">
        <f>E95*F95</f>
        <v>3951.1500000000005</v>
      </c>
      <c r="H95" s="483">
        <v>0</v>
      </c>
      <c r="I95" s="436">
        <v>0</v>
      </c>
      <c r="J95" s="483">
        <v>0</v>
      </c>
      <c r="K95" s="483">
        <v>0</v>
      </c>
      <c r="L95" s="483">
        <v>0</v>
      </c>
      <c r="M95" s="436">
        <f>G95+H95+I95+J95+K95+L95</f>
        <v>3951.1500000000005</v>
      </c>
      <c r="N95" s="436">
        <v>341.27</v>
      </c>
      <c r="O95" s="436">
        <v>0</v>
      </c>
      <c r="P95" s="436">
        <v>0</v>
      </c>
      <c r="Q95" s="436">
        <v>0</v>
      </c>
      <c r="R95" s="436">
        <v>0</v>
      </c>
      <c r="S95" s="436">
        <v>0</v>
      </c>
      <c r="T95" s="436">
        <f>N95+O95+P95+Q95+R95+S95</f>
        <v>341.27</v>
      </c>
      <c r="U95" s="436">
        <f>M95-T95</f>
        <v>3609.8800000000006</v>
      </c>
      <c r="V95" s="436">
        <v>0</v>
      </c>
      <c r="W95" s="443">
        <f>U95-V95</f>
        <v>3609.8800000000006</v>
      </c>
      <c r="X95" s="434"/>
    </row>
    <row r="96" spans="1:25" ht="65.25" customHeight="1" x14ac:dyDescent="0.5">
      <c r="A96" s="451"/>
      <c r="B96" s="426"/>
      <c r="C96" s="559"/>
      <c r="D96" s="559"/>
      <c r="E96" s="432"/>
      <c r="F96" s="558"/>
      <c r="G96" s="430"/>
      <c r="H96" s="479"/>
      <c r="I96" s="428"/>
      <c r="J96" s="479"/>
      <c r="K96" s="479"/>
      <c r="L96" s="479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43"/>
      <c r="X96" s="426"/>
    </row>
    <row r="97" spans="1:24" ht="65.25" customHeight="1" x14ac:dyDescent="0.5">
      <c r="A97" s="450" t="s">
        <v>595</v>
      </c>
      <c r="B97" s="434"/>
      <c r="C97" s="561">
        <v>1100</v>
      </c>
      <c r="D97" s="561">
        <v>1000</v>
      </c>
      <c r="E97" s="440">
        <v>263.41000000000003</v>
      </c>
      <c r="F97" s="564">
        <v>15</v>
      </c>
      <c r="G97" s="438">
        <f>E97*F97</f>
        <v>3951.1500000000005</v>
      </c>
      <c r="H97" s="483">
        <v>0</v>
      </c>
      <c r="I97" s="436">
        <v>0</v>
      </c>
      <c r="J97" s="483"/>
      <c r="K97" s="483">
        <v>0</v>
      </c>
      <c r="L97" s="483">
        <v>0</v>
      </c>
      <c r="M97" s="436">
        <f>G97+H97+I97+J97+K97+L97</f>
        <v>3951.1500000000005</v>
      </c>
      <c r="N97" s="436">
        <v>341.27</v>
      </c>
      <c r="O97" s="436">
        <v>0</v>
      </c>
      <c r="P97" s="436">
        <v>0</v>
      </c>
      <c r="Q97" s="436">
        <v>0</v>
      </c>
      <c r="R97" s="436">
        <v>0</v>
      </c>
      <c r="S97" s="436">
        <v>0</v>
      </c>
      <c r="T97" s="436">
        <f>N97+O97+P97+Q97+R97+S97</f>
        <v>341.27</v>
      </c>
      <c r="U97" s="436">
        <f>M97-T97</f>
        <v>3609.8800000000006</v>
      </c>
      <c r="V97" s="436">
        <v>0</v>
      </c>
      <c r="W97" s="443">
        <f>U97-V97</f>
        <v>3609.8800000000006</v>
      </c>
      <c r="X97" s="434"/>
    </row>
    <row r="98" spans="1:24" ht="65.25" customHeight="1" x14ac:dyDescent="0.5">
      <c r="A98" s="451"/>
      <c r="B98" s="426"/>
      <c r="C98" s="608"/>
      <c r="D98" s="608"/>
      <c r="E98" s="432"/>
      <c r="F98" s="562"/>
      <c r="G98" s="430"/>
      <c r="H98" s="479"/>
      <c r="I98" s="428"/>
      <c r="J98" s="479"/>
      <c r="K98" s="479"/>
      <c r="L98" s="479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43"/>
      <c r="X98" s="426"/>
    </row>
    <row r="99" spans="1:24" ht="65.25" hidden="1" customHeight="1" x14ac:dyDescent="0.5">
      <c r="A99" s="450" t="s">
        <v>595</v>
      </c>
      <c r="B99" s="434"/>
      <c r="C99" s="561">
        <v>1100</v>
      </c>
      <c r="D99" s="561">
        <v>1000</v>
      </c>
      <c r="E99" s="440"/>
      <c r="F99" s="560"/>
      <c r="G99" s="438">
        <f>E99*F99</f>
        <v>0</v>
      </c>
      <c r="H99" s="483">
        <v>0</v>
      </c>
      <c r="I99" s="436">
        <v>0</v>
      </c>
      <c r="J99" s="483"/>
      <c r="K99" s="483">
        <v>0</v>
      </c>
      <c r="L99" s="483">
        <v>0</v>
      </c>
      <c r="M99" s="436">
        <f>G99+H99+I99+J99+K99+L99</f>
        <v>0</v>
      </c>
      <c r="N99" s="436"/>
      <c r="O99" s="436">
        <f>M99*1.1875%</f>
        <v>0</v>
      </c>
      <c r="P99" s="436">
        <v>0</v>
      </c>
      <c r="Q99" s="436">
        <v>0</v>
      </c>
      <c r="R99" s="436">
        <v>0</v>
      </c>
      <c r="S99" s="436">
        <v>0</v>
      </c>
      <c r="T99" s="436">
        <f>N99+O99+P99+Q99+R99+S99</f>
        <v>0</v>
      </c>
      <c r="U99" s="436">
        <f>M99-T99</f>
        <v>0</v>
      </c>
      <c r="V99" s="436">
        <v>0</v>
      </c>
      <c r="W99" s="443">
        <f>U99-V99</f>
        <v>0</v>
      </c>
      <c r="X99" s="434"/>
    </row>
    <row r="100" spans="1:24" ht="65.25" hidden="1" customHeight="1" x14ac:dyDescent="0.5">
      <c r="A100" s="451"/>
      <c r="B100" s="489"/>
      <c r="C100" s="559"/>
      <c r="D100" s="559"/>
      <c r="E100" s="432"/>
      <c r="F100" s="558"/>
      <c r="G100" s="430"/>
      <c r="H100" s="479"/>
      <c r="I100" s="428"/>
      <c r="J100" s="479"/>
      <c r="K100" s="479"/>
      <c r="L100" s="479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43"/>
      <c r="X100" s="426"/>
    </row>
    <row r="101" spans="1:24" ht="65.25" hidden="1" customHeight="1" x14ac:dyDescent="0.5">
      <c r="A101" s="450" t="s">
        <v>595</v>
      </c>
      <c r="B101" s="434"/>
      <c r="C101" s="561">
        <v>1100</v>
      </c>
      <c r="D101" s="561">
        <v>1000</v>
      </c>
      <c r="E101" s="440"/>
      <c r="F101" s="560"/>
      <c r="G101" s="438">
        <f>E101*F101</f>
        <v>0</v>
      </c>
      <c r="H101" s="483">
        <v>0</v>
      </c>
      <c r="I101" s="436">
        <v>0</v>
      </c>
      <c r="J101" s="483"/>
      <c r="K101" s="483">
        <v>0</v>
      </c>
      <c r="L101" s="483">
        <v>0</v>
      </c>
      <c r="M101" s="436">
        <f>G101+H101+I101+J101+K101+L101</f>
        <v>0</v>
      </c>
      <c r="N101" s="436"/>
      <c r="O101" s="436">
        <f>M101*1.1875%</f>
        <v>0</v>
      </c>
      <c r="P101" s="436">
        <v>0</v>
      </c>
      <c r="Q101" s="436">
        <v>0</v>
      </c>
      <c r="R101" s="436">
        <v>0</v>
      </c>
      <c r="S101" s="436">
        <v>0</v>
      </c>
      <c r="T101" s="436">
        <f>N101+O101+P101+Q101+R101+S101</f>
        <v>0</v>
      </c>
      <c r="U101" s="436">
        <f>M101-T101</f>
        <v>0</v>
      </c>
      <c r="V101" s="436">
        <v>0</v>
      </c>
      <c r="W101" s="443">
        <f>U101-V101</f>
        <v>0</v>
      </c>
      <c r="X101" s="434"/>
    </row>
    <row r="102" spans="1:24" ht="65.25" hidden="1" customHeight="1" x14ac:dyDescent="0.5">
      <c r="A102" s="451"/>
      <c r="B102" s="426"/>
      <c r="C102" s="608"/>
      <c r="D102" s="608"/>
      <c r="E102" s="432"/>
      <c r="F102" s="558"/>
      <c r="G102" s="430"/>
      <c r="H102" s="479"/>
      <c r="I102" s="428"/>
      <c r="J102" s="479"/>
      <c r="K102" s="479"/>
      <c r="L102" s="479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43"/>
      <c r="X102" s="426"/>
    </row>
    <row r="103" spans="1:24" s="607" customFormat="1" ht="65.25" customHeight="1" x14ac:dyDescent="0.5">
      <c r="A103" s="450" t="s">
        <v>595</v>
      </c>
      <c r="B103" s="456"/>
      <c r="C103" s="601">
        <v>1100</v>
      </c>
      <c r="D103" s="601">
        <v>1000</v>
      </c>
      <c r="E103" s="440">
        <v>263.41000000000003</v>
      </c>
      <c r="F103" s="564">
        <v>15</v>
      </c>
      <c r="G103" s="440">
        <f>E103*F103</f>
        <v>3951.1500000000005</v>
      </c>
      <c r="H103" s="483">
        <v>0</v>
      </c>
      <c r="I103" s="436">
        <v>0</v>
      </c>
      <c r="J103" s="483">
        <v>0</v>
      </c>
      <c r="K103" s="483">
        <v>0</v>
      </c>
      <c r="L103" s="483">
        <v>0</v>
      </c>
      <c r="M103" s="436">
        <f>G103+H103+I103+J103+K103+L103</f>
        <v>3951.1500000000005</v>
      </c>
      <c r="N103" s="435">
        <v>341.27</v>
      </c>
      <c r="O103" s="436">
        <f>G103*1.1875%</f>
        <v>46.919906250000004</v>
      </c>
      <c r="P103" s="436">
        <v>0</v>
      </c>
      <c r="Q103" s="435">
        <v>0</v>
      </c>
      <c r="R103" s="435">
        <v>0</v>
      </c>
      <c r="S103" s="435">
        <v>0</v>
      </c>
      <c r="T103" s="436">
        <f>N103+O103+P103+Q103+R103+S103</f>
        <v>388.18990624999998</v>
      </c>
      <c r="U103" s="435">
        <f>M103-T103</f>
        <v>3562.9600937500004</v>
      </c>
      <c r="V103" s="435">
        <v>0</v>
      </c>
      <c r="W103" s="443">
        <f>U103-V103</f>
        <v>3562.9600937500004</v>
      </c>
      <c r="X103" s="456"/>
    </row>
    <row r="104" spans="1:24" s="607" customFormat="1" ht="65.25" customHeight="1" x14ac:dyDescent="0.5">
      <c r="A104" s="451"/>
      <c r="B104" s="456"/>
      <c r="C104" s="600"/>
      <c r="D104" s="600"/>
      <c r="E104" s="432"/>
      <c r="F104" s="562"/>
      <c r="G104" s="432"/>
      <c r="H104" s="479"/>
      <c r="I104" s="428"/>
      <c r="J104" s="479"/>
      <c r="K104" s="479"/>
      <c r="L104" s="479"/>
      <c r="M104" s="428"/>
      <c r="N104" s="427"/>
      <c r="O104" s="428"/>
      <c r="P104" s="428"/>
      <c r="Q104" s="427"/>
      <c r="R104" s="427"/>
      <c r="S104" s="427"/>
      <c r="T104" s="428"/>
      <c r="U104" s="427"/>
      <c r="V104" s="427"/>
      <c r="W104" s="443"/>
      <c r="X104" s="456"/>
    </row>
    <row r="105" spans="1:24" ht="65.25" hidden="1" customHeight="1" x14ac:dyDescent="0.5">
      <c r="A105" s="410" t="s">
        <v>595</v>
      </c>
      <c r="B105" s="434"/>
      <c r="C105" s="566">
        <v>1100</v>
      </c>
      <c r="D105" s="566">
        <v>1000</v>
      </c>
      <c r="E105" s="440"/>
      <c r="F105" s="438"/>
      <c r="G105" s="438">
        <f>E105*F105</f>
        <v>0</v>
      </c>
      <c r="H105" s="483">
        <v>0</v>
      </c>
      <c r="I105" s="436">
        <v>0</v>
      </c>
      <c r="J105" s="483"/>
      <c r="K105" s="483">
        <v>0</v>
      </c>
      <c r="L105" s="483">
        <v>0</v>
      </c>
      <c r="M105" s="436">
        <f>G105+H105+I105+J105+K105+L105</f>
        <v>0</v>
      </c>
      <c r="N105" s="436"/>
      <c r="O105" s="436">
        <f>G105*1.187%</f>
        <v>0</v>
      </c>
      <c r="P105" s="436">
        <v>0</v>
      </c>
      <c r="Q105" s="436">
        <v>0</v>
      </c>
      <c r="R105" s="436">
        <v>0</v>
      </c>
      <c r="S105" s="436">
        <v>0</v>
      </c>
      <c r="T105" s="436">
        <f>N105+O105+P105+Q105+R105+S105</f>
        <v>0</v>
      </c>
      <c r="U105" s="436">
        <f>M105-T105</f>
        <v>0</v>
      </c>
      <c r="V105" s="436">
        <v>0</v>
      </c>
      <c r="W105" s="443">
        <f>U105-V105</f>
        <v>0</v>
      </c>
      <c r="X105" s="489"/>
    </row>
    <row r="106" spans="1:24" ht="65.25" hidden="1" customHeight="1" x14ac:dyDescent="0.5">
      <c r="A106" s="451"/>
      <c r="B106" s="426"/>
      <c r="C106" s="606"/>
      <c r="D106" s="606"/>
      <c r="E106" s="432"/>
      <c r="F106" s="430"/>
      <c r="G106" s="430"/>
      <c r="H106" s="479"/>
      <c r="I106" s="428"/>
      <c r="J106" s="479"/>
      <c r="K106" s="479"/>
      <c r="L106" s="479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43"/>
      <c r="X106" s="426"/>
    </row>
    <row r="107" spans="1:24" ht="65.25" hidden="1" customHeight="1" x14ac:dyDescent="0.5">
      <c r="A107" s="410" t="s">
        <v>595</v>
      </c>
      <c r="B107" s="434"/>
      <c r="C107" s="566">
        <v>1100</v>
      </c>
      <c r="D107" s="566">
        <v>1000</v>
      </c>
      <c r="E107" s="440"/>
      <c r="F107" s="438"/>
      <c r="G107" s="438">
        <f>E107*F107</f>
        <v>0</v>
      </c>
      <c r="H107" s="437">
        <v>0</v>
      </c>
      <c r="I107" s="436">
        <v>0</v>
      </c>
      <c r="J107" s="437"/>
      <c r="K107" s="437">
        <v>0</v>
      </c>
      <c r="L107" s="437">
        <v>0</v>
      </c>
      <c r="M107" s="436">
        <f>G107+H107+I107+J107+K107+L107</f>
        <v>0</v>
      </c>
      <c r="N107" s="436"/>
      <c r="O107" s="436">
        <f>G107*1.187%</f>
        <v>0</v>
      </c>
      <c r="P107" s="436">
        <v>0</v>
      </c>
      <c r="Q107" s="436">
        <v>0</v>
      </c>
      <c r="R107" s="436">
        <v>0</v>
      </c>
      <c r="S107" s="436">
        <v>0</v>
      </c>
      <c r="T107" s="436">
        <f>N107+O107+P107+Q107+R107+S107</f>
        <v>0</v>
      </c>
      <c r="U107" s="436">
        <f>M107-T107</f>
        <v>0</v>
      </c>
      <c r="V107" s="436"/>
      <c r="W107" s="443">
        <f>U107-V107</f>
        <v>0</v>
      </c>
      <c r="X107" s="434"/>
    </row>
    <row r="108" spans="1:24" ht="65.25" hidden="1" customHeight="1" thickBot="1" x14ac:dyDescent="0.55000000000000004">
      <c r="A108" s="451"/>
      <c r="B108" s="489"/>
      <c r="C108" s="565"/>
      <c r="D108" s="565"/>
      <c r="E108" s="432"/>
      <c r="F108" s="430"/>
      <c r="G108" s="430"/>
      <c r="H108" s="429"/>
      <c r="I108" s="428"/>
      <c r="J108" s="429"/>
      <c r="K108" s="429"/>
      <c r="L108" s="429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43"/>
      <c r="X108" s="605"/>
    </row>
    <row r="109" spans="1:24" ht="65.25" hidden="1" customHeight="1" x14ac:dyDescent="0.5">
      <c r="A109" s="410" t="s">
        <v>595</v>
      </c>
      <c r="B109" s="489"/>
      <c r="C109" s="566">
        <v>1100</v>
      </c>
      <c r="D109" s="566">
        <v>1000</v>
      </c>
      <c r="E109" s="440"/>
      <c r="F109" s="438"/>
      <c r="G109" s="438">
        <f>E109*F109</f>
        <v>0</v>
      </c>
      <c r="H109" s="483"/>
      <c r="I109" s="436">
        <v>0</v>
      </c>
      <c r="J109" s="483"/>
      <c r="K109" s="483">
        <v>0</v>
      </c>
      <c r="L109" s="483">
        <v>0</v>
      </c>
      <c r="M109" s="436">
        <f>G109+H109+I109+J109+K109+L109</f>
        <v>0</v>
      </c>
      <c r="N109" s="436"/>
      <c r="O109" s="436">
        <f>G109*1.187%</f>
        <v>0</v>
      </c>
      <c r="P109" s="436"/>
      <c r="Q109" s="436">
        <v>0</v>
      </c>
      <c r="R109" s="436">
        <v>0</v>
      </c>
      <c r="S109" s="436">
        <v>0</v>
      </c>
      <c r="T109" s="436">
        <f>N109+O109+P109+Q109+R109+S109</f>
        <v>0</v>
      </c>
      <c r="U109" s="436">
        <f>M109-T109</f>
        <v>0</v>
      </c>
      <c r="V109" s="436">
        <v>0</v>
      </c>
      <c r="W109" s="443">
        <f>U109-V109</f>
        <v>0</v>
      </c>
      <c r="X109" s="489"/>
    </row>
    <row r="110" spans="1:24" ht="65.25" hidden="1" customHeight="1" thickBot="1" x14ac:dyDescent="0.55000000000000004">
      <c r="A110" s="451"/>
      <c r="B110" s="426"/>
      <c r="C110" s="565"/>
      <c r="D110" s="565"/>
      <c r="E110" s="432"/>
      <c r="F110" s="430"/>
      <c r="G110" s="430"/>
      <c r="H110" s="479"/>
      <c r="I110" s="428"/>
      <c r="J110" s="479"/>
      <c r="K110" s="479"/>
      <c r="L110" s="479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43"/>
      <c r="X110" s="605"/>
    </row>
    <row r="111" spans="1:24" ht="65.25" hidden="1" customHeight="1" x14ac:dyDescent="0.5">
      <c r="A111" s="410" t="s">
        <v>595</v>
      </c>
      <c r="B111" s="489"/>
      <c r="C111" s="566">
        <v>1100</v>
      </c>
      <c r="D111" s="566">
        <v>1000</v>
      </c>
      <c r="E111" s="440"/>
      <c r="F111" s="438"/>
      <c r="G111" s="438">
        <f>E111*F111</f>
        <v>0</v>
      </c>
      <c r="H111" s="483">
        <v>0</v>
      </c>
      <c r="I111" s="436">
        <v>0</v>
      </c>
      <c r="J111" s="483"/>
      <c r="K111" s="483">
        <v>0</v>
      </c>
      <c r="L111" s="483">
        <v>0</v>
      </c>
      <c r="M111" s="436">
        <f>G111+H111+I111+J111+K111+L111</f>
        <v>0</v>
      </c>
      <c r="N111" s="436"/>
      <c r="O111" s="436">
        <f>G111*1.187%</f>
        <v>0</v>
      </c>
      <c r="P111" s="436">
        <v>0</v>
      </c>
      <c r="Q111" s="436">
        <v>0</v>
      </c>
      <c r="R111" s="436">
        <v>0</v>
      </c>
      <c r="S111" s="436">
        <v>0</v>
      </c>
      <c r="T111" s="436">
        <f>N111+O111+P111+Q111+R111+S111</f>
        <v>0</v>
      </c>
      <c r="U111" s="436">
        <f>M111-T111</f>
        <v>0</v>
      </c>
      <c r="V111" s="436">
        <v>0</v>
      </c>
      <c r="W111" s="443">
        <f>U111-V111</f>
        <v>0</v>
      </c>
      <c r="X111" s="489"/>
    </row>
    <row r="112" spans="1:24" ht="65.25" hidden="1" customHeight="1" x14ac:dyDescent="0.5">
      <c r="A112" s="487"/>
      <c r="B112" s="426"/>
      <c r="C112" s="565"/>
      <c r="D112" s="565"/>
      <c r="E112" s="432"/>
      <c r="F112" s="430"/>
      <c r="G112" s="430"/>
      <c r="H112" s="479"/>
      <c r="I112" s="428"/>
      <c r="J112" s="479"/>
      <c r="K112" s="479"/>
      <c r="L112" s="479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43"/>
      <c r="X112" s="426"/>
    </row>
    <row r="113" spans="1:24" ht="65.25" customHeight="1" x14ac:dyDescent="0.5">
      <c r="A113" s="450" t="s">
        <v>595</v>
      </c>
      <c r="B113" s="456"/>
      <c r="C113" s="601">
        <v>1100</v>
      </c>
      <c r="D113" s="601">
        <v>1000</v>
      </c>
      <c r="E113" s="440">
        <v>263.41000000000003</v>
      </c>
      <c r="F113" s="564">
        <v>15</v>
      </c>
      <c r="G113" s="440">
        <f>E113*F113</f>
        <v>3951.1500000000005</v>
      </c>
      <c r="H113" s="483">
        <v>0</v>
      </c>
      <c r="I113" s="436">
        <v>0</v>
      </c>
      <c r="J113" s="483">
        <v>0</v>
      </c>
      <c r="K113" s="483">
        <v>0</v>
      </c>
      <c r="L113" s="483">
        <v>0</v>
      </c>
      <c r="M113" s="436">
        <f>G113+H113+I113+J113+K113+L113</f>
        <v>3951.1500000000005</v>
      </c>
      <c r="N113" s="435">
        <v>341.27</v>
      </c>
      <c r="O113" s="436">
        <v>0</v>
      </c>
      <c r="P113" s="436">
        <v>0</v>
      </c>
      <c r="Q113" s="435">
        <v>0</v>
      </c>
      <c r="R113" s="435">
        <v>0</v>
      </c>
      <c r="S113" s="435">
        <v>0</v>
      </c>
      <c r="T113" s="436">
        <f>N113+O113+P113+Q113+R113+S113</f>
        <v>341.27</v>
      </c>
      <c r="U113" s="435">
        <f>M113-T113</f>
        <v>3609.8800000000006</v>
      </c>
      <c r="V113" s="435">
        <v>0</v>
      </c>
      <c r="W113" s="443">
        <f>U113-V113</f>
        <v>3609.8800000000006</v>
      </c>
      <c r="X113" s="456"/>
    </row>
    <row r="114" spans="1:24" ht="65.25" customHeight="1" x14ac:dyDescent="0.5">
      <c r="A114" s="451"/>
      <c r="B114" s="456"/>
      <c r="C114" s="600"/>
      <c r="D114" s="600"/>
      <c r="E114" s="432"/>
      <c r="F114" s="562"/>
      <c r="G114" s="432"/>
      <c r="H114" s="479"/>
      <c r="I114" s="428"/>
      <c r="J114" s="479"/>
      <c r="K114" s="479"/>
      <c r="L114" s="479"/>
      <c r="M114" s="428"/>
      <c r="N114" s="427"/>
      <c r="O114" s="428"/>
      <c r="P114" s="428"/>
      <c r="Q114" s="427"/>
      <c r="R114" s="427"/>
      <c r="S114" s="427"/>
      <c r="T114" s="428"/>
      <c r="U114" s="427"/>
      <c r="V114" s="427"/>
      <c r="W114" s="443"/>
      <c r="X114" s="456"/>
    </row>
    <row r="115" spans="1:24" ht="65.25" customHeight="1" x14ac:dyDescent="0.5">
      <c r="A115" s="450" t="s">
        <v>595</v>
      </c>
      <c r="B115" s="456"/>
      <c r="C115" s="601">
        <v>1100</v>
      </c>
      <c r="D115" s="601">
        <v>1000</v>
      </c>
      <c r="E115" s="440">
        <v>263.41000000000003</v>
      </c>
      <c r="F115" s="564">
        <v>15</v>
      </c>
      <c r="G115" s="440">
        <f>E115*F115</f>
        <v>3951.1500000000005</v>
      </c>
      <c r="H115" s="483">
        <v>0</v>
      </c>
      <c r="I115" s="436">
        <v>0</v>
      </c>
      <c r="J115" s="483">
        <v>0</v>
      </c>
      <c r="K115" s="483">
        <v>0</v>
      </c>
      <c r="L115" s="483">
        <v>0</v>
      </c>
      <c r="M115" s="436">
        <f>G115+H115+I115+J115+K115+L115</f>
        <v>3951.1500000000005</v>
      </c>
      <c r="N115" s="435">
        <v>341.27</v>
      </c>
      <c r="O115" s="436">
        <f>G115*1.1875%</f>
        <v>46.919906250000004</v>
      </c>
      <c r="P115" s="436">
        <v>0</v>
      </c>
      <c r="Q115" s="435">
        <v>0</v>
      </c>
      <c r="R115" s="435">
        <v>0</v>
      </c>
      <c r="S115" s="435">
        <v>0</v>
      </c>
      <c r="T115" s="436">
        <f>N115+O115+P115+Q115+R115+S115</f>
        <v>388.18990624999998</v>
      </c>
      <c r="U115" s="435">
        <f>M115-T115</f>
        <v>3562.9600937500004</v>
      </c>
      <c r="V115" s="435">
        <v>225.15</v>
      </c>
      <c r="W115" s="443">
        <f>U115-V115</f>
        <v>3337.8100937500003</v>
      </c>
      <c r="X115" s="456"/>
    </row>
    <row r="116" spans="1:24" ht="65.25" customHeight="1" x14ac:dyDescent="0.5">
      <c r="A116" s="451"/>
      <c r="B116" s="456"/>
      <c r="C116" s="600"/>
      <c r="D116" s="600"/>
      <c r="E116" s="432"/>
      <c r="F116" s="562"/>
      <c r="G116" s="432"/>
      <c r="H116" s="479"/>
      <c r="I116" s="428"/>
      <c r="J116" s="479"/>
      <c r="K116" s="479"/>
      <c r="L116" s="479"/>
      <c r="M116" s="428"/>
      <c r="N116" s="427"/>
      <c r="O116" s="428"/>
      <c r="P116" s="428"/>
      <c r="Q116" s="427"/>
      <c r="R116" s="427"/>
      <c r="S116" s="427"/>
      <c r="T116" s="428"/>
      <c r="U116" s="427"/>
      <c r="V116" s="427"/>
      <c r="W116" s="443"/>
      <c r="X116" s="456"/>
    </row>
    <row r="117" spans="1:24" ht="65.25" customHeight="1" x14ac:dyDescent="0.5">
      <c r="A117" s="450" t="s">
        <v>595</v>
      </c>
      <c r="B117" s="456"/>
      <c r="C117" s="601">
        <v>1100</v>
      </c>
      <c r="D117" s="601">
        <v>1000</v>
      </c>
      <c r="E117" s="440">
        <v>263.41000000000003</v>
      </c>
      <c r="F117" s="564">
        <v>15</v>
      </c>
      <c r="G117" s="440">
        <f>E117*F117</f>
        <v>3951.1500000000005</v>
      </c>
      <c r="H117" s="483">
        <v>0</v>
      </c>
      <c r="I117" s="436">
        <v>0</v>
      </c>
      <c r="J117" s="483">
        <v>0</v>
      </c>
      <c r="K117" s="483">
        <v>0</v>
      </c>
      <c r="L117" s="483">
        <v>0</v>
      </c>
      <c r="M117" s="436">
        <f>G117+H117+I117+J117+K117+L117</f>
        <v>3951.1500000000005</v>
      </c>
      <c r="N117" s="435">
        <v>341.27</v>
      </c>
      <c r="O117" s="436">
        <f>G117*1.1875%</f>
        <v>46.919906250000004</v>
      </c>
      <c r="P117" s="436">
        <v>0</v>
      </c>
      <c r="Q117" s="435">
        <v>0</v>
      </c>
      <c r="R117" s="435">
        <v>0</v>
      </c>
      <c r="S117" s="435">
        <v>0</v>
      </c>
      <c r="T117" s="436">
        <f>N117+O117+P117+Q117+R117+S117</f>
        <v>388.18990624999998</v>
      </c>
      <c r="U117" s="435">
        <f>M117-T117</f>
        <v>3562.9600937500004</v>
      </c>
      <c r="V117" s="435">
        <v>0</v>
      </c>
      <c r="W117" s="443">
        <f>U117-V117</f>
        <v>3562.9600937500004</v>
      </c>
      <c r="X117" s="456"/>
    </row>
    <row r="118" spans="1:24" ht="65.25" customHeight="1" x14ac:dyDescent="0.5">
      <c r="A118" s="451"/>
      <c r="B118" s="456"/>
      <c r="C118" s="600"/>
      <c r="D118" s="600"/>
      <c r="E118" s="432"/>
      <c r="F118" s="562"/>
      <c r="G118" s="432"/>
      <c r="H118" s="479"/>
      <c r="I118" s="428"/>
      <c r="J118" s="479"/>
      <c r="K118" s="479"/>
      <c r="L118" s="479"/>
      <c r="M118" s="428"/>
      <c r="N118" s="427"/>
      <c r="O118" s="428"/>
      <c r="P118" s="428"/>
      <c r="Q118" s="427"/>
      <c r="R118" s="427"/>
      <c r="S118" s="427"/>
      <c r="T118" s="428"/>
      <c r="U118" s="427"/>
      <c r="V118" s="427"/>
      <c r="W118" s="443"/>
      <c r="X118" s="456"/>
    </row>
    <row r="119" spans="1:24" ht="65.25" customHeight="1" x14ac:dyDescent="0.5">
      <c r="A119" s="450" t="s">
        <v>595</v>
      </c>
      <c r="B119" s="603"/>
      <c r="C119" s="604">
        <v>1100</v>
      </c>
      <c r="D119" s="604">
        <v>1000</v>
      </c>
      <c r="E119" s="440">
        <v>263.41000000000003</v>
      </c>
      <c r="F119" s="564">
        <v>15</v>
      </c>
      <c r="G119" s="440">
        <f>E119*F119</f>
        <v>3951.1500000000005</v>
      </c>
      <c r="H119" s="483">
        <v>0</v>
      </c>
      <c r="I119" s="436">
        <v>0</v>
      </c>
      <c r="J119" s="483">
        <v>0</v>
      </c>
      <c r="K119" s="483">
        <v>0</v>
      </c>
      <c r="L119" s="483">
        <v>0</v>
      </c>
      <c r="M119" s="436">
        <f>G119+H119+I119+J119+K119+L119</f>
        <v>3951.1500000000005</v>
      </c>
      <c r="N119" s="435">
        <v>341.27</v>
      </c>
      <c r="O119" s="436">
        <f>G119*1.1875%</f>
        <v>46.919906250000004</v>
      </c>
      <c r="P119" s="436">
        <v>0</v>
      </c>
      <c r="Q119" s="435">
        <v>0</v>
      </c>
      <c r="R119" s="435">
        <v>0</v>
      </c>
      <c r="S119" s="435">
        <v>0</v>
      </c>
      <c r="T119" s="436">
        <f>N119+O119+P119+Q119+R119+S119</f>
        <v>388.18990624999998</v>
      </c>
      <c r="U119" s="435">
        <f>M119-T119</f>
        <v>3562.9600937500004</v>
      </c>
      <c r="V119" s="435">
        <v>0</v>
      </c>
      <c r="W119" s="435">
        <f>U119-V119</f>
        <v>3562.9600937500004</v>
      </c>
      <c r="X119" s="603"/>
    </row>
    <row r="120" spans="1:24" ht="67.5" customHeight="1" x14ac:dyDescent="0.5">
      <c r="A120" s="451"/>
      <c r="B120" s="602"/>
      <c r="C120" s="600"/>
      <c r="D120" s="600"/>
      <c r="E120" s="432"/>
      <c r="F120" s="562"/>
      <c r="G120" s="432"/>
      <c r="H120" s="479"/>
      <c r="I120" s="428"/>
      <c r="J120" s="479"/>
      <c r="K120" s="479"/>
      <c r="L120" s="479"/>
      <c r="M120" s="428"/>
      <c r="N120" s="427"/>
      <c r="O120" s="428"/>
      <c r="P120" s="428"/>
      <c r="Q120" s="427"/>
      <c r="R120" s="427"/>
      <c r="S120" s="427"/>
      <c r="T120" s="428"/>
      <c r="U120" s="427"/>
      <c r="V120" s="427"/>
      <c r="W120" s="427"/>
      <c r="X120" s="602"/>
    </row>
    <row r="121" spans="1:24" ht="65.25" customHeight="1" x14ac:dyDescent="0.5">
      <c r="A121" s="450" t="s">
        <v>595</v>
      </c>
      <c r="B121" s="456"/>
      <c r="C121" s="601">
        <v>1100</v>
      </c>
      <c r="D121" s="601">
        <v>1000</v>
      </c>
      <c r="E121" s="440">
        <v>263.41000000000003</v>
      </c>
      <c r="F121" s="564">
        <v>15</v>
      </c>
      <c r="G121" s="440">
        <f>E121*F121</f>
        <v>3951.1500000000005</v>
      </c>
      <c r="H121" s="483">
        <v>0</v>
      </c>
      <c r="I121" s="436">
        <v>0</v>
      </c>
      <c r="J121" s="483">
        <v>0</v>
      </c>
      <c r="K121" s="483">
        <v>0</v>
      </c>
      <c r="L121" s="483">
        <v>0</v>
      </c>
      <c r="M121" s="436">
        <f>G121+H121+I121+J121+K121+L121</f>
        <v>3951.1500000000005</v>
      </c>
      <c r="N121" s="435">
        <v>341.27</v>
      </c>
      <c r="O121" s="436">
        <f>G121*1.1875%</f>
        <v>46.919906250000004</v>
      </c>
      <c r="P121" s="436">
        <v>0</v>
      </c>
      <c r="Q121" s="435">
        <v>0</v>
      </c>
      <c r="R121" s="435">
        <v>0</v>
      </c>
      <c r="S121" s="435">
        <v>0</v>
      </c>
      <c r="T121" s="436">
        <f>N121+O121+P121+Q121+R121+S121</f>
        <v>388.18990624999998</v>
      </c>
      <c r="U121" s="435">
        <f>M121-T121</f>
        <v>3562.9600937500004</v>
      </c>
      <c r="V121" s="435">
        <v>0</v>
      </c>
      <c r="W121" s="443">
        <f>U121-V121</f>
        <v>3562.9600937500004</v>
      </c>
      <c r="X121" s="456"/>
    </row>
    <row r="122" spans="1:24" ht="67.5" customHeight="1" x14ac:dyDescent="0.5">
      <c r="A122" s="451"/>
      <c r="B122" s="456"/>
      <c r="C122" s="600"/>
      <c r="D122" s="600"/>
      <c r="E122" s="432"/>
      <c r="F122" s="562"/>
      <c r="G122" s="432"/>
      <c r="H122" s="479"/>
      <c r="I122" s="428"/>
      <c r="J122" s="479"/>
      <c r="K122" s="479"/>
      <c r="L122" s="479"/>
      <c r="M122" s="428"/>
      <c r="N122" s="427"/>
      <c r="O122" s="428"/>
      <c r="P122" s="428"/>
      <c r="Q122" s="427"/>
      <c r="R122" s="427"/>
      <c r="S122" s="427"/>
      <c r="T122" s="428"/>
      <c r="U122" s="427"/>
      <c r="V122" s="427"/>
      <c r="W122" s="443"/>
      <c r="X122" s="456"/>
    </row>
    <row r="123" spans="1:24" ht="65.25" customHeight="1" x14ac:dyDescent="0.5">
      <c r="A123" s="450" t="s">
        <v>595</v>
      </c>
      <c r="B123" s="456"/>
      <c r="C123" s="601">
        <v>1100</v>
      </c>
      <c r="D123" s="601">
        <v>1000</v>
      </c>
      <c r="E123" s="440">
        <v>263.41000000000003</v>
      </c>
      <c r="F123" s="564">
        <v>15</v>
      </c>
      <c r="G123" s="440">
        <f>E123*F123</f>
        <v>3951.1500000000005</v>
      </c>
      <c r="H123" s="483">
        <v>0</v>
      </c>
      <c r="I123" s="436">
        <v>0</v>
      </c>
      <c r="J123" s="483">
        <v>0</v>
      </c>
      <c r="K123" s="483">
        <v>0</v>
      </c>
      <c r="L123" s="483">
        <v>0</v>
      </c>
      <c r="M123" s="436">
        <f>G123+H123+I123+J123+K123+L123</f>
        <v>3951.1500000000005</v>
      </c>
      <c r="N123" s="435">
        <v>341.27</v>
      </c>
      <c r="O123" s="436">
        <f>G123*1.1875%</f>
        <v>46.919906250000004</v>
      </c>
      <c r="P123" s="436">
        <v>0</v>
      </c>
      <c r="Q123" s="435">
        <v>0</v>
      </c>
      <c r="R123" s="435">
        <v>0</v>
      </c>
      <c r="S123" s="435">
        <v>0</v>
      </c>
      <c r="T123" s="436">
        <f>N123+O123+P123+Q123+R123+S123</f>
        <v>388.18990624999998</v>
      </c>
      <c r="U123" s="435">
        <f>M123-T123</f>
        <v>3562.9600937500004</v>
      </c>
      <c r="V123" s="435">
        <v>0</v>
      </c>
      <c r="W123" s="443">
        <f>U123-V123</f>
        <v>3562.9600937500004</v>
      </c>
      <c r="X123" s="456"/>
    </row>
    <row r="124" spans="1:24" ht="67.5" customHeight="1" x14ac:dyDescent="0.5">
      <c r="A124" s="451"/>
      <c r="B124" s="456"/>
      <c r="C124" s="600"/>
      <c r="D124" s="600"/>
      <c r="E124" s="432"/>
      <c r="F124" s="562"/>
      <c r="G124" s="432"/>
      <c r="H124" s="479"/>
      <c r="I124" s="428"/>
      <c r="J124" s="479"/>
      <c r="K124" s="479"/>
      <c r="L124" s="479"/>
      <c r="M124" s="428"/>
      <c r="N124" s="427"/>
      <c r="O124" s="428"/>
      <c r="P124" s="428"/>
      <c r="Q124" s="427"/>
      <c r="R124" s="427"/>
      <c r="S124" s="427"/>
      <c r="T124" s="428"/>
      <c r="U124" s="427"/>
      <c r="V124" s="427"/>
      <c r="W124" s="443"/>
      <c r="X124" s="456"/>
    </row>
    <row r="125" spans="1:24" ht="65.25" customHeight="1" x14ac:dyDescent="0.5">
      <c r="A125" s="450" t="s">
        <v>595</v>
      </c>
      <c r="B125" s="456"/>
      <c r="C125" s="601">
        <v>1100</v>
      </c>
      <c r="D125" s="601">
        <v>1000</v>
      </c>
      <c r="E125" s="440">
        <v>263.41000000000003</v>
      </c>
      <c r="F125" s="564">
        <v>15</v>
      </c>
      <c r="G125" s="440">
        <f>E125*F125</f>
        <v>3951.1500000000005</v>
      </c>
      <c r="H125" s="483">
        <v>0</v>
      </c>
      <c r="I125" s="436">
        <v>0</v>
      </c>
      <c r="J125" s="483">
        <v>0</v>
      </c>
      <c r="K125" s="483">
        <v>0</v>
      </c>
      <c r="L125" s="483">
        <v>0</v>
      </c>
      <c r="M125" s="436">
        <f>G125+H125+I125+J125+K125+L125</f>
        <v>3951.1500000000005</v>
      </c>
      <c r="N125" s="435">
        <v>341.27</v>
      </c>
      <c r="O125" s="436">
        <f>G125*1.1875%</f>
        <v>46.919906250000004</v>
      </c>
      <c r="P125" s="436">
        <v>0</v>
      </c>
      <c r="Q125" s="435">
        <v>0</v>
      </c>
      <c r="R125" s="435">
        <v>0</v>
      </c>
      <c r="S125" s="435">
        <v>0</v>
      </c>
      <c r="T125" s="436">
        <f>N125+O125+P125+Q125+R125+S125</f>
        <v>388.18990624999998</v>
      </c>
      <c r="U125" s="435">
        <f>M125-T125</f>
        <v>3562.9600937500004</v>
      </c>
      <c r="V125" s="435">
        <v>0</v>
      </c>
      <c r="W125" s="443">
        <f>U125-V125</f>
        <v>3562.9600937500004</v>
      </c>
      <c r="X125" s="456"/>
    </row>
    <row r="126" spans="1:24" ht="67.5" customHeight="1" x14ac:dyDescent="0.5">
      <c r="A126" s="451"/>
      <c r="B126" s="456"/>
      <c r="C126" s="600"/>
      <c r="D126" s="600"/>
      <c r="E126" s="432"/>
      <c r="F126" s="562"/>
      <c r="G126" s="432"/>
      <c r="H126" s="479"/>
      <c r="I126" s="428"/>
      <c r="J126" s="479"/>
      <c r="K126" s="479"/>
      <c r="L126" s="479"/>
      <c r="M126" s="428"/>
      <c r="N126" s="427"/>
      <c r="O126" s="428"/>
      <c r="P126" s="428"/>
      <c r="Q126" s="427"/>
      <c r="R126" s="427"/>
      <c r="S126" s="427"/>
      <c r="T126" s="428"/>
      <c r="U126" s="427"/>
      <c r="V126" s="427"/>
      <c r="W126" s="443"/>
      <c r="X126" s="456"/>
    </row>
    <row r="127" spans="1:24" ht="47.25" customHeight="1" thickBot="1" x14ac:dyDescent="0.55000000000000004">
      <c r="A127" s="474" t="s">
        <v>70</v>
      </c>
      <c r="C127" s="599"/>
      <c r="D127" s="599"/>
      <c r="E127" s="599"/>
      <c r="F127" s="599"/>
      <c r="G127" s="599">
        <f>SUM(G87:G126)</f>
        <v>43462.650000000009</v>
      </c>
      <c r="H127" s="599">
        <f>SUM(H87:H126)</f>
        <v>0</v>
      </c>
      <c r="I127" s="599">
        <f>SUM(I87:I112)</f>
        <v>0</v>
      </c>
      <c r="J127" s="599">
        <f>SUM(J87:J112)</f>
        <v>0</v>
      </c>
      <c r="K127" s="599">
        <f>SUM(K87:K112)</f>
        <v>0</v>
      </c>
      <c r="L127" s="599">
        <f>SUM(L87:L126)</f>
        <v>0</v>
      </c>
      <c r="M127" s="599">
        <f>SUM(M87:M126)</f>
        <v>43462.650000000009</v>
      </c>
      <c r="N127" s="599">
        <f>SUM(N87:N126)</f>
        <v>3753.97</v>
      </c>
      <c r="O127" s="599">
        <f>SUM(O87:O126)</f>
        <v>375.35925000000003</v>
      </c>
      <c r="P127" s="599">
        <f>SUM(P87:P126)</f>
        <v>0</v>
      </c>
      <c r="Q127" s="599">
        <f>SUM(Q87:Q112)</f>
        <v>0</v>
      </c>
      <c r="R127" s="599">
        <f>SUM(R87:R126)</f>
        <v>0</v>
      </c>
      <c r="S127" s="599">
        <f>SUM(S87:S112)</f>
        <v>0</v>
      </c>
      <c r="T127" s="599">
        <f>SUM(T87:T126)</f>
        <v>4129.3292500000007</v>
      </c>
      <c r="U127" s="599">
        <f>SUM(U87:U126)</f>
        <v>39333.320750000006</v>
      </c>
      <c r="V127" s="599">
        <f>SUM(V87:V126)</f>
        <v>225.15</v>
      </c>
      <c r="W127" s="599">
        <f>SUM(W87:W126)</f>
        <v>39108.170750000005</v>
      </c>
      <c r="X127" s="569"/>
    </row>
    <row r="128" spans="1:24" s="418" customFormat="1" ht="65.25" customHeight="1" thickBot="1" x14ac:dyDescent="0.55000000000000004">
      <c r="A128" s="543" t="s">
        <v>54</v>
      </c>
      <c r="B128" s="543" t="s">
        <v>53</v>
      </c>
      <c r="C128" s="598" t="s">
        <v>52</v>
      </c>
      <c r="D128" s="597"/>
      <c r="E128" s="597"/>
      <c r="F128" s="597"/>
      <c r="G128" s="597"/>
      <c r="H128" s="597"/>
      <c r="I128" s="597"/>
      <c r="J128" s="597"/>
      <c r="K128" s="597"/>
      <c r="L128" s="597"/>
      <c r="M128" s="596"/>
      <c r="N128" s="542" t="s">
        <v>51</v>
      </c>
      <c r="O128" s="541"/>
      <c r="P128" s="595"/>
      <c r="Q128" s="595"/>
      <c r="R128" s="595"/>
      <c r="S128" s="537"/>
      <c r="T128" s="539"/>
      <c r="U128" s="539"/>
      <c r="V128" s="539"/>
      <c r="W128" s="537"/>
      <c r="X128" s="594" t="s">
        <v>50</v>
      </c>
    </row>
    <row r="129" spans="1:24" s="418" customFormat="1" ht="65.25" customHeight="1" x14ac:dyDescent="0.45">
      <c r="A129" s="535"/>
      <c r="B129" s="593"/>
      <c r="C129" s="592" t="s">
        <v>49</v>
      </c>
      <c r="D129" s="591" t="s">
        <v>48</v>
      </c>
      <c r="E129" s="590" t="s">
        <v>26</v>
      </c>
      <c r="F129" s="589" t="s">
        <v>47</v>
      </c>
      <c r="G129" s="588" t="s">
        <v>46</v>
      </c>
      <c r="H129" s="587" t="s">
        <v>25</v>
      </c>
      <c r="I129" s="587" t="s">
        <v>600</v>
      </c>
      <c r="J129" s="586" t="s">
        <v>44</v>
      </c>
      <c r="K129" s="586" t="s">
        <v>43</v>
      </c>
      <c r="L129" s="586" t="s">
        <v>569</v>
      </c>
      <c r="M129" s="585" t="s">
        <v>35</v>
      </c>
      <c r="N129" s="525" t="s">
        <v>63</v>
      </c>
      <c r="O129" s="524" t="s">
        <v>40</v>
      </c>
      <c r="P129" s="523" t="s">
        <v>39</v>
      </c>
      <c r="Q129" s="522" t="s">
        <v>38</v>
      </c>
      <c r="R129" s="522" t="s">
        <v>37</v>
      </c>
      <c r="S129" s="522" t="s">
        <v>568</v>
      </c>
      <c r="T129" s="521" t="s">
        <v>35</v>
      </c>
      <c r="U129" s="520" t="s">
        <v>35</v>
      </c>
      <c r="V129" s="519" t="s">
        <v>589</v>
      </c>
      <c r="W129" s="584" t="s">
        <v>33</v>
      </c>
      <c r="X129" s="583"/>
    </row>
    <row r="130" spans="1:24" s="418" customFormat="1" ht="81.75" customHeight="1" thickBot="1" x14ac:dyDescent="0.5">
      <c r="A130" s="501" t="s">
        <v>32</v>
      </c>
      <c r="B130" s="582"/>
      <c r="C130" s="581"/>
      <c r="D130" s="580"/>
      <c r="E130" s="579" t="s">
        <v>31</v>
      </c>
      <c r="F130" s="578" t="s">
        <v>567</v>
      </c>
      <c r="G130" s="577"/>
      <c r="H130" s="576" t="s">
        <v>28</v>
      </c>
      <c r="I130" s="576" t="s">
        <v>599</v>
      </c>
      <c r="J130" s="574" t="s">
        <v>29</v>
      </c>
      <c r="K130" s="575" t="s">
        <v>92</v>
      </c>
      <c r="L130" s="574" t="s">
        <v>91</v>
      </c>
      <c r="M130" s="573"/>
      <c r="N130" s="507"/>
      <c r="O130" s="506"/>
      <c r="P130" s="505" t="s">
        <v>25</v>
      </c>
      <c r="Q130" s="504" t="s">
        <v>24</v>
      </c>
      <c r="R130" s="504" t="s">
        <v>23</v>
      </c>
      <c r="S130" s="504" t="s">
        <v>22</v>
      </c>
      <c r="T130" s="503"/>
      <c r="U130" s="502" t="s">
        <v>21</v>
      </c>
      <c r="V130" s="501" t="s">
        <v>598</v>
      </c>
      <c r="W130" s="572" t="s">
        <v>19</v>
      </c>
      <c r="X130" s="571"/>
    </row>
    <row r="131" spans="1:24" ht="65.25" customHeight="1" x14ac:dyDescent="0.5">
      <c r="A131" s="498" t="s">
        <v>597</v>
      </c>
      <c r="B131" s="570"/>
      <c r="C131" s="570"/>
      <c r="D131" s="570"/>
      <c r="E131" s="570"/>
      <c r="F131" s="570"/>
      <c r="G131" s="570"/>
      <c r="H131" s="570"/>
      <c r="I131" s="570"/>
      <c r="J131" s="570"/>
      <c r="K131" s="570"/>
      <c r="L131" s="570"/>
      <c r="M131" s="570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</row>
    <row r="132" spans="1:24" ht="65.25" hidden="1" customHeight="1" x14ac:dyDescent="0.5">
      <c r="A132" s="410" t="s">
        <v>596</v>
      </c>
      <c r="B132" s="434"/>
      <c r="C132" s="566">
        <v>1100</v>
      </c>
      <c r="D132" s="566">
        <v>1000</v>
      </c>
      <c r="E132" s="440"/>
      <c r="F132" s="438"/>
      <c r="G132" s="438">
        <f>E132*F132</f>
        <v>0</v>
      </c>
      <c r="H132" s="437">
        <v>0</v>
      </c>
      <c r="I132" s="436">
        <v>0</v>
      </c>
      <c r="J132" s="437">
        <v>0</v>
      </c>
      <c r="K132" s="437">
        <v>0</v>
      </c>
      <c r="L132" s="437">
        <v>0</v>
      </c>
      <c r="M132" s="436">
        <f>G132+H132+I132+J132+K132+L132</f>
        <v>0</v>
      </c>
      <c r="N132" s="488"/>
      <c r="O132" s="488">
        <f>G132*1.187%</f>
        <v>0</v>
      </c>
      <c r="P132" s="488">
        <v>0</v>
      </c>
      <c r="Q132" s="488">
        <v>0</v>
      </c>
      <c r="R132" s="488">
        <v>0</v>
      </c>
      <c r="S132" s="488">
        <v>0</v>
      </c>
      <c r="T132" s="488">
        <f>N132+O132+P132+Q132+R132+S132</f>
        <v>0</v>
      </c>
      <c r="U132" s="488">
        <f>M132-T132</f>
        <v>0</v>
      </c>
      <c r="V132" s="488"/>
      <c r="W132" s="495">
        <f>U132-V132</f>
        <v>0</v>
      </c>
      <c r="X132" s="434"/>
    </row>
    <row r="133" spans="1:24" s="567" customFormat="1" ht="65.25" hidden="1" customHeight="1" x14ac:dyDescent="0.5">
      <c r="A133" s="568"/>
      <c r="B133" s="426"/>
      <c r="C133" s="565"/>
      <c r="D133" s="565"/>
      <c r="E133" s="432"/>
      <c r="F133" s="430"/>
      <c r="G133" s="430"/>
      <c r="H133" s="429"/>
      <c r="I133" s="428"/>
      <c r="J133" s="429"/>
      <c r="K133" s="429"/>
      <c r="L133" s="429"/>
      <c r="M133" s="428"/>
      <c r="N133" s="486"/>
      <c r="O133" s="486"/>
      <c r="P133" s="486"/>
      <c r="Q133" s="486"/>
      <c r="R133" s="486"/>
      <c r="S133" s="486"/>
      <c r="T133" s="486"/>
      <c r="U133" s="486"/>
      <c r="V133" s="486"/>
      <c r="W133" s="492"/>
      <c r="X133" s="426"/>
    </row>
    <row r="134" spans="1:24" ht="65.25" hidden="1" customHeight="1" x14ac:dyDescent="0.5">
      <c r="A134" s="410" t="s">
        <v>595</v>
      </c>
      <c r="B134" s="434"/>
      <c r="C134" s="566">
        <v>1100</v>
      </c>
      <c r="D134" s="566">
        <v>1000</v>
      </c>
      <c r="E134" s="440"/>
      <c r="F134" s="438"/>
      <c r="G134" s="438">
        <f>E134*F134</f>
        <v>0</v>
      </c>
      <c r="H134" s="437">
        <v>0</v>
      </c>
      <c r="I134" s="436">
        <v>0</v>
      </c>
      <c r="J134" s="437"/>
      <c r="K134" s="437">
        <v>0</v>
      </c>
      <c r="L134" s="437">
        <v>0</v>
      </c>
      <c r="M134" s="436">
        <f>G134+H134+I134+J134+K134+L134</f>
        <v>0</v>
      </c>
      <c r="N134" s="436"/>
      <c r="O134" s="436">
        <f>G134*1.187%</f>
        <v>0</v>
      </c>
      <c r="P134" s="436">
        <v>0</v>
      </c>
      <c r="Q134" s="436">
        <v>0</v>
      </c>
      <c r="R134" s="436">
        <v>0</v>
      </c>
      <c r="S134" s="436">
        <v>0</v>
      </c>
      <c r="T134" s="436">
        <f>N134+O134+P134+Q134+R134+S134</f>
        <v>0</v>
      </c>
      <c r="U134" s="436">
        <f>M134-T134</f>
        <v>0</v>
      </c>
      <c r="V134" s="436"/>
      <c r="W134" s="435">
        <f>U134-V134</f>
        <v>0</v>
      </c>
      <c r="X134" s="434"/>
    </row>
    <row r="135" spans="1:24" ht="65.25" hidden="1" customHeight="1" x14ac:dyDescent="0.5">
      <c r="A135" s="449"/>
      <c r="B135" s="426"/>
      <c r="C135" s="565"/>
      <c r="D135" s="565"/>
      <c r="E135" s="432"/>
      <c r="F135" s="430"/>
      <c r="G135" s="430"/>
      <c r="H135" s="429"/>
      <c r="I135" s="428"/>
      <c r="J135" s="429"/>
      <c r="K135" s="429"/>
      <c r="L135" s="429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7"/>
      <c r="X135" s="426"/>
    </row>
    <row r="136" spans="1:24" ht="65.25" customHeight="1" x14ac:dyDescent="0.5">
      <c r="A136" s="410" t="s">
        <v>595</v>
      </c>
      <c r="B136" s="434"/>
      <c r="C136" s="561">
        <v>1100</v>
      </c>
      <c r="D136" s="561">
        <v>1000</v>
      </c>
      <c r="E136" s="440">
        <v>263.41000000000003</v>
      </c>
      <c r="F136" s="560">
        <v>15</v>
      </c>
      <c r="G136" s="438">
        <f>E136*F136</f>
        <v>3951.1500000000005</v>
      </c>
      <c r="H136" s="437">
        <v>0</v>
      </c>
      <c r="I136" s="436">
        <v>0</v>
      </c>
      <c r="J136" s="437"/>
      <c r="K136" s="437">
        <v>0</v>
      </c>
      <c r="L136" s="437">
        <v>0</v>
      </c>
      <c r="M136" s="436">
        <f>G136+H136+I136+J136+K136+L136</f>
        <v>3951.1500000000005</v>
      </c>
      <c r="N136" s="436">
        <v>341.27</v>
      </c>
      <c r="O136" s="436">
        <f>G136*1.1875%</f>
        <v>46.919906250000004</v>
      </c>
      <c r="P136" s="436">
        <v>0</v>
      </c>
      <c r="Q136" s="436">
        <v>0</v>
      </c>
      <c r="R136" s="436">
        <v>0</v>
      </c>
      <c r="S136" s="436">
        <v>0</v>
      </c>
      <c r="T136" s="436">
        <f>N136+O136+P136+Q136+R136+S136</f>
        <v>388.18990624999998</v>
      </c>
      <c r="U136" s="436">
        <f>M136-T136</f>
        <v>3562.9600937500004</v>
      </c>
      <c r="V136" s="436"/>
      <c r="W136" s="435">
        <f>U136-V136</f>
        <v>3562.9600937500004</v>
      </c>
      <c r="X136" s="434"/>
    </row>
    <row r="137" spans="1:24" ht="65.25" customHeight="1" x14ac:dyDescent="0.5">
      <c r="A137" s="451"/>
      <c r="B137" s="426"/>
      <c r="C137" s="559"/>
      <c r="D137" s="559"/>
      <c r="E137" s="432"/>
      <c r="F137" s="558"/>
      <c r="G137" s="430"/>
      <c r="H137" s="429"/>
      <c r="I137" s="428"/>
      <c r="J137" s="429"/>
      <c r="K137" s="429"/>
      <c r="L137" s="429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7"/>
      <c r="X137" s="426"/>
    </row>
    <row r="138" spans="1:24" ht="65.25" hidden="1" customHeight="1" x14ac:dyDescent="0.5">
      <c r="A138" s="450" t="s">
        <v>595</v>
      </c>
      <c r="B138" s="434"/>
      <c r="C138" s="561">
        <v>1100</v>
      </c>
      <c r="D138" s="561">
        <v>1000</v>
      </c>
      <c r="E138" s="440"/>
      <c r="F138" s="564"/>
      <c r="G138" s="438">
        <f>E138*F138</f>
        <v>0</v>
      </c>
      <c r="H138" s="437">
        <v>0</v>
      </c>
      <c r="I138" s="436">
        <v>0</v>
      </c>
      <c r="J138" s="437">
        <v>0</v>
      </c>
      <c r="K138" s="437">
        <v>0</v>
      </c>
      <c r="L138" s="437">
        <v>0</v>
      </c>
      <c r="M138" s="436">
        <f>G138+H138+I138+J138+K138+L138</f>
        <v>0</v>
      </c>
      <c r="N138" s="436"/>
      <c r="O138" s="436">
        <f>G138*1.187%</f>
        <v>0</v>
      </c>
      <c r="P138" s="436">
        <v>0</v>
      </c>
      <c r="Q138" s="436">
        <v>0</v>
      </c>
      <c r="R138" s="436">
        <v>0</v>
      </c>
      <c r="S138" s="436">
        <v>0</v>
      </c>
      <c r="T138" s="436">
        <f>N138+O138+P138+Q138+R138+S138</f>
        <v>0</v>
      </c>
      <c r="U138" s="436">
        <f>M138-T138</f>
        <v>0</v>
      </c>
      <c r="V138" s="436"/>
      <c r="W138" s="435">
        <f>U138-V138</f>
        <v>0</v>
      </c>
      <c r="X138" s="434"/>
    </row>
    <row r="139" spans="1:24" ht="65.25" hidden="1" customHeight="1" x14ac:dyDescent="0.5">
      <c r="A139" s="563"/>
      <c r="B139" s="426"/>
      <c r="C139" s="559"/>
      <c r="D139" s="559"/>
      <c r="E139" s="432"/>
      <c r="F139" s="562"/>
      <c r="G139" s="430"/>
      <c r="H139" s="429"/>
      <c r="I139" s="428"/>
      <c r="J139" s="429"/>
      <c r="K139" s="429"/>
      <c r="L139" s="429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7"/>
      <c r="X139" s="426"/>
    </row>
    <row r="140" spans="1:24" ht="65.25" hidden="1" customHeight="1" x14ac:dyDescent="0.5">
      <c r="A140" s="450" t="s">
        <v>595</v>
      </c>
      <c r="B140" s="434"/>
      <c r="C140" s="561">
        <v>1100</v>
      </c>
      <c r="D140" s="561">
        <v>1000</v>
      </c>
      <c r="E140" s="440"/>
      <c r="F140" s="560"/>
      <c r="G140" s="438">
        <f>E140*F140</f>
        <v>0</v>
      </c>
      <c r="H140" s="437"/>
      <c r="I140" s="436">
        <v>0</v>
      </c>
      <c r="J140" s="437"/>
      <c r="K140" s="437">
        <v>0</v>
      </c>
      <c r="L140" s="437">
        <v>0</v>
      </c>
      <c r="M140" s="436">
        <f>G140+H140+I140+J140+K140+L140</f>
        <v>0</v>
      </c>
      <c r="N140" s="436"/>
      <c r="O140" s="436">
        <f>G140*1.187%</f>
        <v>0</v>
      </c>
      <c r="P140" s="436"/>
      <c r="Q140" s="436">
        <v>0</v>
      </c>
      <c r="R140" s="436">
        <v>0</v>
      </c>
      <c r="S140" s="436">
        <v>0</v>
      </c>
      <c r="T140" s="436">
        <f>N140+O140+P140+Q140+R140+S140</f>
        <v>0</v>
      </c>
      <c r="U140" s="436">
        <f>M140-T140</f>
        <v>0</v>
      </c>
      <c r="V140" s="436"/>
      <c r="W140" s="435">
        <f>U140-V140</f>
        <v>0</v>
      </c>
      <c r="X140" s="434"/>
    </row>
    <row r="141" spans="1:24" ht="65.25" hidden="1" customHeight="1" x14ac:dyDescent="0.5">
      <c r="A141" s="451"/>
      <c r="B141" s="426"/>
      <c r="C141" s="559"/>
      <c r="D141" s="559"/>
      <c r="E141" s="432"/>
      <c r="F141" s="558"/>
      <c r="G141" s="430"/>
      <c r="H141" s="429"/>
      <c r="I141" s="428"/>
      <c r="J141" s="429"/>
      <c r="K141" s="429"/>
      <c r="L141" s="429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7"/>
      <c r="X141" s="426"/>
    </row>
    <row r="142" spans="1:24" ht="65.25" customHeight="1" x14ac:dyDescent="0.5">
      <c r="A142" s="450" t="s">
        <v>595</v>
      </c>
      <c r="B142" s="434"/>
      <c r="C142" s="561">
        <v>1100</v>
      </c>
      <c r="D142" s="561">
        <v>1000</v>
      </c>
      <c r="E142" s="440">
        <v>263.41000000000003</v>
      </c>
      <c r="F142" s="560">
        <v>15</v>
      </c>
      <c r="G142" s="438">
        <f>E142*F142</f>
        <v>3951.1500000000005</v>
      </c>
      <c r="H142" s="437">
        <v>0</v>
      </c>
      <c r="I142" s="436">
        <v>0</v>
      </c>
      <c r="J142" s="437"/>
      <c r="K142" s="437">
        <v>0</v>
      </c>
      <c r="L142" s="437">
        <v>0</v>
      </c>
      <c r="M142" s="436">
        <f>G142+H142+I142+J142+K142+L142</f>
        <v>3951.1500000000005</v>
      </c>
      <c r="N142" s="436">
        <v>341.27</v>
      </c>
      <c r="O142" s="436">
        <f>G142*1.1875%</f>
        <v>46.919906250000004</v>
      </c>
      <c r="P142" s="436">
        <v>0</v>
      </c>
      <c r="Q142" s="436">
        <v>0</v>
      </c>
      <c r="R142" s="436">
        <v>0</v>
      </c>
      <c r="S142" s="436">
        <v>0</v>
      </c>
      <c r="T142" s="436">
        <f>N142+O142+P142+Q142+R142+S142</f>
        <v>388.18990624999998</v>
      </c>
      <c r="U142" s="436">
        <f>M142-T142</f>
        <v>3562.9600937500004</v>
      </c>
      <c r="V142" s="436">
        <v>191.82</v>
      </c>
      <c r="W142" s="435">
        <f>U142-V142</f>
        <v>3371.1400937500002</v>
      </c>
      <c r="X142" s="434"/>
    </row>
    <row r="143" spans="1:24" ht="65.25" customHeight="1" x14ac:dyDescent="0.5">
      <c r="A143" s="451"/>
      <c r="B143" s="426"/>
      <c r="C143" s="559"/>
      <c r="D143" s="559"/>
      <c r="E143" s="432"/>
      <c r="F143" s="558"/>
      <c r="G143" s="430"/>
      <c r="H143" s="429"/>
      <c r="I143" s="428"/>
      <c r="J143" s="429"/>
      <c r="K143" s="429"/>
      <c r="L143" s="429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7"/>
      <c r="X143" s="426"/>
    </row>
    <row r="144" spans="1:24" ht="65.25" customHeight="1" x14ac:dyDescent="0.5">
      <c r="A144" s="450" t="s">
        <v>595</v>
      </c>
      <c r="B144" s="434"/>
      <c r="C144" s="561">
        <v>1100</v>
      </c>
      <c r="D144" s="561">
        <v>1000</v>
      </c>
      <c r="E144" s="440">
        <v>263.41000000000003</v>
      </c>
      <c r="F144" s="560">
        <v>15</v>
      </c>
      <c r="G144" s="438">
        <f>E144*F144</f>
        <v>3951.1500000000005</v>
      </c>
      <c r="H144" s="437"/>
      <c r="I144" s="436">
        <v>0</v>
      </c>
      <c r="J144" s="437"/>
      <c r="K144" s="437">
        <v>0</v>
      </c>
      <c r="L144" s="437">
        <v>0</v>
      </c>
      <c r="M144" s="436">
        <f>G144+H144+I144+J144+K144+L144</f>
        <v>3951.1500000000005</v>
      </c>
      <c r="N144" s="436">
        <v>341.27</v>
      </c>
      <c r="O144" s="436">
        <v>46.92</v>
      </c>
      <c r="P144" s="436">
        <v>0</v>
      </c>
      <c r="Q144" s="436">
        <v>0</v>
      </c>
      <c r="R144" s="436">
        <v>0</v>
      </c>
      <c r="S144" s="436">
        <v>0</v>
      </c>
      <c r="T144" s="436">
        <f>N144+O144+P144+Q144+R144+S144</f>
        <v>388.19</v>
      </c>
      <c r="U144" s="436">
        <f>M144-T144</f>
        <v>3562.9600000000005</v>
      </c>
      <c r="V144" s="436"/>
      <c r="W144" s="435">
        <f>U144-V144</f>
        <v>3562.9600000000005</v>
      </c>
      <c r="X144" s="434"/>
    </row>
    <row r="145" spans="1:26" ht="65.25" customHeight="1" x14ac:dyDescent="0.5">
      <c r="A145" s="451"/>
      <c r="B145" s="426"/>
      <c r="C145" s="559"/>
      <c r="D145" s="559"/>
      <c r="E145" s="432"/>
      <c r="F145" s="558"/>
      <c r="G145" s="430"/>
      <c r="H145" s="429"/>
      <c r="I145" s="428"/>
      <c r="J145" s="429"/>
      <c r="K145" s="429"/>
      <c r="L145" s="429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7"/>
      <c r="X145" s="426"/>
    </row>
    <row r="146" spans="1:26" ht="65.25" customHeight="1" x14ac:dyDescent="0.5">
      <c r="A146" s="450" t="s">
        <v>595</v>
      </c>
      <c r="B146" s="434"/>
      <c r="C146" s="561">
        <v>1100</v>
      </c>
      <c r="D146" s="561">
        <v>1000</v>
      </c>
      <c r="E146" s="440">
        <v>263.41000000000003</v>
      </c>
      <c r="F146" s="560">
        <v>15</v>
      </c>
      <c r="G146" s="438">
        <f>E146*F146</f>
        <v>3951.1500000000005</v>
      </c>
      <c r="H146" s="437"/>
      <c r="I146" s="436">
        <v>0</v>
      </c>
      <c r="J146" s="437"/>
      <c r="K146" s="437">
        <v>0</v>
      </c>
      <c r="L146" s="437">
        <v>0</v>
      </c>
      <c r="M146" s="436">
        <f>G146+H146+I146+J146+K146+L146</f>
        <v>3951.1500000000005</v>
      </c>
      <c r="N146" s="436">
        <v>341.27</v>
      </c>
      <c r="O146" s="436">
        <v>0</v>
      </c>
      <c r="P146" s="436">
        <v>0</v>
      </c>
      <c r="Q146" s="436">
        <v>0</v>
      </c>
      <c r="R146" s="436">
        <v>0</v>
      </c>
      <c r="S146" s="436">
        <v>0</v>
      </c>
      <c r="T146" s="436">
        <f>N146+O146+P146+Q146+R146+S146</f>
        <v>341.27</v>
      </c>
      <c r="U146" s="436">
        <f>M146-T146</f>
        <v>3609.8800000000006</v>
      </c>
      <c r="V146" s="436"/>
      <c r="W146" s="435">
        <f>U146-V146</f>
        <v>3609.8800000000006</v>
      </c>
      <c r="X146" s="434"/>
    </row>
    <row r="147" spans="1:26" ht="65.25" customHeight="1" x14ac:dyDescent="0.5">
      <c r="A147" s="451"/>
      <c r="B147" s="426"/>
      <c r="C147" s="559"/>
      <c r="D147" s="559"/>
      <c r="E147" s="432"/>
      <c r="F147" s="558"/>
      <c r="G147" s="430"/>
      <c r="H147" s="429"/>
      <c r="I147" s="428"/>
      <c r="J147" s="429"/>
      <c r="K147" s="429"/>
      <c r="L147" s="429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7"/>
      <c r="X147" s="426"/>
    </row>
    <row r="148" spans="1:26" ht="65.25" customHeight="1" x14ac:dyDescent="0.5">
      <c r="A148" s="450" t="s">
        <v>595</v>
      </c>
      <c r="B148" s="434"/>
      <c r="C148" s="561">
        <v>1100</v>
      </c>
      <c r="D148" s="561">
        <v>1000</v>
      </c>
      <c r="E148" s="440">
        <v>0</v>
      </c>
      <c r="F148" s="560">
        <v>0</v>
      </c>
      <c r="G148" s="438">
        <f>E148*F148</f>
        <v>0</v>
      </c>
      <c r="H148" s="437"/>
      <c r="I148" s="436">
        <v>0</v>
      </c>
      <c r="J148" s="437"/>
      <c r="K148" s="437">
        <v>0</v>
      </c>
      <c r="L148" s="437">
        <v>0</v>
      </c>
      <c r="M148" s="436">
        <f>G148+H148+I148+J148+K148+L148</f>
        <v>0</v>
      </c>
      <c r="N148" s="436"/>
      <c r="O148" s="436">
        <v>0</v>
      </c>
      <c r="P148" s="436">
        <v>0</v>
      </c>
      <c r="Q148" s="436">
        <v>0</v>
      </c>
      <c r="R148" s="436">
        <v>0</v>
      </c>
      <c r="S148" s="436">
        <v>0</v>
      </c>
      <c r="T148" s="436">
        <f>N148+O148+P148+Q148+R148+S148</f>
        <v>0</v>
      </c>
      <c r="U148" s="436">
        <f>M148-T148</f>
        <v>0</v>
      </c>
      <c r="V148" s="436"/>
      <c r="W148" s="435">
        <f>U148-V148</f>
        <v>0</v>
      </c>
      <c r="X148" s="434"/>
    </row>
    <row r="149" spans="1:26" ht="65.25" customHeight="1" x14ac:dyDescent="0.5">
      <c r="A149" s="451"/>
      <c r="B149" s="426"/>
      <c r="C149" s="559"/>
      <c r="D149" s="559"/>
      <c r="E149" s="432"/>
      <c r="F149" s="558"/>
      <c r="G149" s="430"/>
      <c r="H149" s="429"/>
      <c r="I149" s="428"/>
      <c r="J149" s="429"/>
      <c r="K149" s="429"/>
      <c r="L149" s="429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7"/>
      <c r="X149" s="426"/>
    </row>
    <row r="150" spans="1:26" ht="65.25" customHeight="1" x14ac:dyDescent="0.5">
      <c r="A150" s="474" t="s">
        <v>69</v>
      </c>
      <c r="B150" s="404"/>
      <c r="C150" s="404"/>
      <c r="D150" s="404"/>
      <c r="E150" s="404"/>
      <c r="F150" s="404"/>
      <c r="G150" s="556">
        <f>SUM(G136:G149)</f>
        <v>15804.600000000002</v>
      </c>
      <c r="H150" s="556">
        <f>SUM(H136:H149)</f>
        <v>0</v>
      </c>
      <c r="I150" s="556">
        <f>SUM(I136:I149)</f>
        <v>0</v>
      </c>
      <c r="J150" s="556">
        <f>SUM(J136:J149)</f>
        <v>0</v>
      </c>
      <c r="K150" s="556">
        <f>SUM(K136:K149)</f>
        <v>0</v>
      </c>
      <c r="L150" s="556">
        <f>SUM(L136:L149)</f>
        <v>0</v>
      </c>
      <c r="M150" s="556">
        <f>SUM(M136:M149)</f>
        <v>15804.600000000002</v>
      </c>
      <c r="N150" s="556">
        <f>SUM(N136:N149)</f>
        <v>1365.08</v>
      </c>
      <c r="O150" s="556">
        <f>SUM(O136:O149)</f>
        <v>140.75981250000001</v>
      </c>
      <c r="P150" s="556">
        <f>SUM(P136:P149)</f>
        <v>0</v>
      </c>
      <c r="Q150" s="556">
        <f>SUM(Q136:Q149)</f>
        <v>0</v>
      </c>
      <c r="R150" s="556">
        <f>SUM(R136:R149)</f>
        <v>0</v>
      </c>
      <c r="S150" s="556">
        <f>SUM(S136:S149)</f>
        <v>0</v>
      </c>
      <c r="T150" s="556">
        <f>SUM(T136:T149)</f>
        <v>1505.8398124999999</v>
      </c>
      <c r="U150" s="556">
        <f>SUM(U136:U149)</f>
        <v>14298.760187500002</v>
      </c>
      <c r="V150" s="556">
        <f>SUM(V136:V149)</f>
        <v>191.82</v>
      </c>
      <c r="W150" s="556">
        <f>SUM(W136:W149)</f>
        <v>14106.940187500002</v>
      </c>
      <c r="X150" s="404"/>
    </row>
    <row r="151" spans="1:26" ht="65.25" customHeight="1" thickBot="1" x14ac:dyDescent="0.55000000000000004">
      <c r="A151" s="474"/>
      <c r="B151" s="404"/>
      <c r="C151" s="404"/>
      <c r="D151" s="404"/>
      <c r="E151" s="404"/>
      <c r="F151" s="404"/>
      <c r="G151" s="556"/>
      <c r="H151" s="556"/>
      <c r="I151" s="556"/>
      <c r="J151" s="556"/>
      <c r="K151" s="556"/>
      <c r="L151" s="556"/>
      <c r="M151" s="556"/>
      <c r="N151" s="556"/>
      <c r="O151" s="556"/>
      <c r="P151" s="556"/>
      <c r="Q151" s="556"/>
      <c r="R151" s="556"/>
      <c r="S151" s="556"/>
      <c r="T151" s="556"/>
      <c r="U151" s="556"/>
      <c r="V151" s="557"/>
      <c r="W151" s="556"/>
      <c r="X151" s="404"/>
    </row>
    <row r="152" spans="1:26" ht="84.75" customHeight="1" thickBot="1" x14ac:dyDescent="0.55000000000000004">
      <c r="A152" s="404"/>
      <c r="B152" s="404"/>
      <c r="C152" s="404"/>
      <c r="D152" s="404"/>
      <c r="E152" s="404"/>
      <c r="F152" s="404"/>
      <c r="G152" s="415" t="s">
        <v>46</v>
      </c>
      <c r="H152" s="555" t="s">
        <v>66</v>
      </c>
      <c r="I152" s="554" t="s">
        <v>594</v>
      </c>
      <c r="J152" s="553" t="s">
        <v>67</v>
      </c>
      <c r="K152" s="552" t="s">
        <v>423</v>
      </c>
      <c r="L152" s="550" t="s">
        <v>422</v>
      </c>
      <c r="M152" s="415" t="s">
        <v>35</v>
      </c>
      <c r="N152" s="551" t="s">
        <v>63</v>
      </c>
      <c r="O152" s="415" t="s">
        <v>40</v>
      </c>
      <c r="P152" s="550" t="s">
        <v>62</v>
      </c>
      <c r="Q152" s="415" t="s">
        <v>61</v>
      </c>
      <c r="R152" s="415" t="s">
        <v>419</v>
      </c>
      <c r="S152" s="549" t="s">
        <v>418</v>
      </c>
      <c r="T152" s="413" t="s">
        <v>35</v>
      </c>
      <c r="U152" s="413" t="s">
        <v>58</v>
      </c>
      <c r="V152" s="548" t="s">
        <v>593</v>
      </c>
      <c r="W152" s="415" t="s">
        <v>592</v>
      </c>
      <c r="X152" s="404"/>
    </row>
    <row r="153" spans="1:26" ht="65.25" customHeight="1" thickBot="1" x14ac:dyDescent="0.55000000000000004">
      <c r="A153" s="547" t="s">
        <v>591</v>
      </c>
      <c r="B153" s="546"/>
      <c r="C153" s="546"/>
      <c r="D153" s="546"/>
      <c r="E153" s="546"/>
      <c r="F153" s="546"/>
      <c r="G153" s="545">
        <f>G150+G127+G82+G41</f>
        <v>158104.77000000002</v>
      </c>
      <c r="H153" s="545">
        <f>H150+H127+H82+H41</f>
        <v>0</v>
      </c>
      <c r="I153" s="545">
        <f>I150+I127+I82+I41</f>
        <v>0</v>
      </c>
      <c r="J153" s="545">
        <f>J150+J127+J82+J41</f>
        <v>0</v>
      </c>
      <c r="K153" s="545">
        <f>K150+K127+K82+K41</f>
        <v>0</v>
      </c>
      <c r="L153" s="545">
        <f>L150+L127+L82+L41</f>
        <v>3.59</v>
      </c>
      <c r="M153" s="545">
        <f>M150+M127+M82+M41</f>
        <v>158108.36000000004</v>
      </c>
      <c r="N153" s="545">
        <f>N150+N127+N82+N41</f>
        <v>14317.000000000002</v>
      </c>
      <c r="O153" s="545">
        <f>O150+O127+O82+O41</f>
        <v>1631.1669562500003</v>
      </c>
      <c r="P153" s="545">
        <f>P150+P127+P82+P41</f>
        <v>0</v>
      </c>
      <c r="Q153" s="545">
        <f>Q150+Q127+Q82+Q41</f>
        <v>0</v>
      </c>
      <c r="R153" s="545">
        <f>R150+R127+R82+R41</f>
        <v>0</v>
      </c>
      <c r="S153" s="545">
        <f>S150+S127+S82+S41</f>
        <v>0</v>
      </c>
      <c r="T153" s="545">
        <f>T150+T127+T82+T41</f>
        <v>15948.166956249999</v>
      </c>
      <c r="U153" s="545">
        <f>U150+U127+U82+U41</f>
        <v>142160.19304375001</v>
      </c>
      <c r="V153" s="545">
        <f>V150+V127+V82+V41</f>
        <v>1024.02</v>
      </c>
      <c r="W153" s="545">
        <f>W150+W127+W82+W41</f>
        <v>141136.17304374999</v>
      </c>
      <c r="X153" s="404"/>
    </row>
    <row r="154" spans="1:26" ht="65.25" customHeight="1" x14ac:dyDescent="0.45">
      <c r="A154" s="404" t="s">
        <v>55</v>
      </c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544"/>
      <c r="Q154" s="404"/>
      <c r="R154" s="404"/>
      <c r="S154" s="544"/>
      <c r="T154" s="404" t="s">
        <v>590</v>
      </c>
      <c r="U154" s="404"/>
      <c r="V154" s="404"/>
      <c r="W154" s="404"/>
      <c r="X154" s="404"/>
      <c r="Y154" s="473"/>
      <c r="Z154" s="473"/>
    </row>
    <row r="155" spans="1:26" ht="65.25" customHeight="1" x14ac:dyDescent="0.4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73"/>
      <c r="Z155" s="473"/>
    </row>
    <row r="156" spans="1:26" ht="65.25" customHeight="1" x14ac:dyDescent="0.4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73"/>
      <c r="Z156" s="473"/>
    </row>
    <row r="157" spans="1:26" ht="65.25" customHeight="1" x14ac:dyDescent="0.4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73"/>
      <c r="Z157" s="473"/>
    </row>
    <row r="158" spans="1:26" ht="65.25" customHeight="1" x14ac:dyDescent="0.4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73"/>
      <c r="Z158" s="473"/>
    </row>
    <row r="159" spans="1:26" ht="65.25" customHeight="1" x14ac:dyDescent="0.4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73"/>
      <c r="Z159" s="473"/>
    </row>
    <row r="160" spans="1:26" ht="65.25" customHeight="1" x14ac:dyDescent="0.4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</row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>
      <c r="A506" s="403"/>
      <c r="B506" s="403"/>
      <c r="C506" s="403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</row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4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4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4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</row>
    <row r="580" spans="1:24" s="404" customFormat="1" ht="65.25" customHeight="1" x14ac:dyDescent="0.45">
      <c r="A580" s="403"/>
      <c r="B580" s="403"/>
      <c r="C580" s="403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</row>
    <row r="581" spans="1:24" s="404" customFormat="1" ht="65.25" customHeight="1" x14ac:dyDescent="0.45">
      <c r="A581" s="403"/>
      <c r="B581" s="403"/>
      <c r="C581" s="403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</row>
    <row r="582" spans="1:24" s="404" customFormat="1" ht="65.25" customHeight="1" x14ac:dyDescent="0.45">
      <c r="A582" s="403"/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</row>
    <row r="583" spans="1:24" s="404" customFormat="1" ht="65.25" customHeight="1" x14ac:dyDescent="0.45">
      <c r="A583" s="403"/>
      <c r="B583" s="403"/>
      <c r="C583" s="403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</row>
    <row r="584" spans="1:24" s="404" customFormat="1" ht="65.25" customHeight="1" x14ac:dyDescent="0.45">
      <c r="A584" s="403"/>
      <c r="B584" s="403"/>
      <c r="C584" s="403"/>
      <c r="D584" s="40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</row>
    <row r="585" spans="1:24" s="404" customFormat="1" ht="65.25" customHeight="1" x14ac:dyDescent="0.45">
      <c r="A585" s="403"/>
      <c r="B585" s="403"/>
      <c r="C585" s="403"/>
      <c r="D585" s="40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</row>
    <row r="586" spans="1:24" s="404" customFormat="1" ht="65.25" customHeight="1" x14ac:dyDescent="0.45">
      <c r="A586" s="403"/>
      <c r="B586" s="403"/>
      <c r="C586" s="403"/>
      <c r="D586" s="40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</row>
    <row r="587" spans="1:24" s="404" customFormat="1" ht="65.25" customHeight="1" x14ac:dyDescent="0.45">
      <c r="A587" s="403"/>
      <c r="B587" s="403"/>
      <c r="C587" s="403"/>
      <c r="D587" s="40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</row>
    <row r="588" spans="1:24" s="404" customFormat="1" ht="65.25" customHeight="1" x14ac:dyDescent="0.45">
      <c r="A588" s="403"/>
      <c r="B588" s="403"/>
      <c r="C588" s="403"/>
      <c r="D588" s="40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</row>
    <row r="589" spans="1:24" s="404" customFormat="1" ht="65.25" customHeight="1" x14ac:dyDescent="0.45">
      <c r="A589" s="403"/>
      <c r="B589" s="403"/>
      <c r="C589" s="403"/>
      <c r="D589" s="40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</row>
    <row r="590" spans="1:24" s="404" customFormat="1" ht="65.25" customHeight="1" x14ac:dyDescent="0.45">
      <c r="A590" s="403"/>
      <c r="B590" s="403"/>
      <c r="C590" s="403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</row>
    <row r="591" spans="1:24" s="404" customFormat="1" ht="65.25" customHeight="1" x14ac:dyDescent="0.45">
      <c r="A591" s="403"/>
      <c r="B591" s="403"/>
      <c r="C591" s="403"/>
      <c r="D591" s="40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</row>
    <row r="592" spans="1:24" s="404" customFormat="1" ht="65.25" customHeight="1" x14ac:dyDescent="0.45">
      <c r="A592" s="403"/>
      <c r="B592" s="403"/>
      <c r="C592" s="403"/>
      <c r="D592" s="40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</row>
    <row r="593" spans="1:26" s="404" customFormat="1" ht="65.25" customHeight="1" x14ac:dyDescent="0.45">
      <c r="A593" s="403"/>
      <c r="B593" s="403"/>
      <c r="C593" s="403"/>
      <c r="D593" s="40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</row>
    <row r="594" spans="1:26" s="404" customFormat="1" ht="65.25" customHeight="1" x14ac:dyDescent="0.45">
      <c r="A594" s="403"/>
      <c r="B594" s="403"/>
      <c r="C594" s="403"/>
      <c r="D594" s="40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</row>
    <row r="595" spans="1:26" s="404" customFormat="1" ht="65.25" customHeight="1" x14ac:dyDescent="0.45">
      <c r="A595" s="403"/>
      <c r="B595" s="403"/>
      <c r="C595" s="403"/>
      <c r="D595" s="40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</row>
    <row r="596" spans="1:26" s="404" customFormat="1" ht="65.25" customHeight="1" x14ac:dyDescent="0.45">
      <c r="A596" s="403"/>
      <c r="B596" s="403"/>
      <c r="C596" s="403"/>
      <c r="D596" s="40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</row>
    <row r="597" spans="1:26" s="404" customFormat="1" ht="65.25" customHeight="1" x14ac:dyDescent="0.45">
      <c r="A597" s="403"/>
      <c r="B597" s="403"/>
      <c r="C597" s="403"/>
      <c r="D597" s="40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</row>
    <row r="598" spans="1:26" s="404" customFormat="1" ht="65.25" customHeight="1" x14ac:dyDescent="0.45">
      <c r="A598" s="403"/>
      <c r="B598" s="403"/>
      <c r="C598" s="403"/>
      <c r="D598" s="40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</row>
    <row r="599" spans="1:26" s="404" customFormat="1" ht="65.25" customHeight="1" x14ac:dyDescent="0.45">
      <c r="A599" s="403"/>
      <c r="B599" s="403"/>
      <c r="C599" s="403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</row>
    <row r="600" spans="1:26" s="404" customFormat="1" ht="65.25" customHeight="1" x14ac:dyDescent="0.45">
      <c r="A600" s="403"/>
      <c r="B600" s="403"/>
      <c r="C600" s="403"/>
      <c r="D600" s="40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</row>
    <row r="601" spans="1:26" s="404" customFormat="1" ht="65.25" customHeight="1" x14ac:dyDescent="0.45">
      <c r="A601" s="403"/>
      <c r="B601" s="403"/>
      <c r="C601" s="403"/>
      <c r="D601" s="40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DICIEMBRE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Nomina general 2</vt:lpstr>
      <vt:lpstr>Nomina eventuales 2</vt:lpstr>
      <vt:lpstr>Nomina Proteccion civil 2</vt:lpstr>
      <vt:lpstr>Nomina Seguridad pública 2</vt:lpstr>
      <vt:lpstr>'Nomina eventuales 2'!Área_de_impresión</vt:lpstr>
      <vt:lpstr>'Nomina general 2'!Área_de_impresión</vt:lpstr>
      <vt:lpstr>'Nomina Proteccion civil 2'!Área_de_impresión</vt:lpstr>
      <vt:lpstr>'Nomina Seguridad pública 2'!Área_de_impresión</vt:lpstr>
      <vt:lpstr>'Nomina general 2'!TABLA</vt:lpstr>
      <vt:lpstr>'Nomina Proteccion civil 2'!TABLA</vt:lpstr>
      <vt:lpstr>'Nomina Seguridad pública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2019-06-24T17:14:42Z</dcterms:created>
  <dcterms:modified xsi:type="dcterms:W3CDTF">2019-06-24T17:20:06Z</dcterms:modified>
</cp:coreProperties>
</file>