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TM\Documentos\Fraccion5\f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GENERAL" sheetId="3" r:id="rId3"/>
  </sheets>
  <externalReferences>
    <externalReference r:id="rId4"/>
  </externalReferences>
  <definedNames>
    <definedName name="CuentaAbono">[1]Predeterminados!$E$2:$E$5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8" i="1" l="1"/>
  <c r="H218" i="1" s="1"/>
  <c r="K218" i="1"/>
  <c r="J218" i="1" s="1"/>
  <c r="G216" i="1"/>
  <c r="H216" i="1"/>
  <c r="K216" i="1"/>
  <c r="J216" i="1" s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99" i="1"/>
  <c r="H199" i="1" s="1"/>
  <c r="G198" i="1"/>
  <c r="G197" i="1"/>
  <c r="G200" i="1"/>
  <c r="G194" i="1"/>
  <c r="G195" i="1"/>
  <c r="G196" i="1"/>
  <c r="G193" i="1"/>
  <c r="F255" i="2"/>
  <c r="F256" i="2"/>
  <c r="F257" i="2"/>
  <c r="F258" i="2"/>
  <c r="F259" i="2"/>
  <c r="F260" i="2"/>
  <c r="F261" i="2"/>
  <c r="F262" i="2"/>
  <c r="F263" i="2"/>
  <c r="F264" i="2"/>
  <c r="F265" i="2"/>
  <c r="F251" i="2"/>
  <c r="F252" i="2"/>
  <c r="F253" i="2"/>
  <c r="F254" i="2"/>
  <c r="F250" i="2"/>
  <c r="G192" i="1"/>
  <c r="G191" i="1"/>
  <c r="K191" i="1" s="1"/>
  <c r="J191" i="1" s="1"/>
  <c r="G190" i="1"/>
  <c r="K190" i="1" s="1"/>
  <c r="J190" i="1" s="1"/>
  <c r="G189" i="1"/>
  <c r="G144" i="1"/>
  <c r="G145" i="1"/>
  <c r="K145" i="1" s="1"/>
  <c r="J145" i="1" s="1"/>
  <c r="G81" i="1"/>
  <c r="L218" i="1" l="1"/>
  <c r="K199" i="1"/>
  <c r="J199" i="1" s="1"/>
  <c r="L216" i="1"/>
  <c r="H191" i="1"/>
  <c r="L191" i="1" s="1"/>
  <c r="L199" i="1"/>
  <c r="H190" i="1"/>
  <c r="L190" i="1" s="1"/>
  <c r="H145" i="1"/>
  <c r="L145" i="1" s="1"/>
  <c r="G18" i="1" l="1"/>
  <c r="H18" i="1" s="1"/>
  <c r="G19" i="1"/>
  <c r="H19" i="1" s="1"/>
  <c r="G8" i="1"/>
  <c r="G7" i="1"/>
  <c r="H7" i="1" s="1"/>
  <c r="G3" i="1"/>
  <c r="K18" i="1" l="1"/>
  <c r="J18" i="1" s="1"/>
  <c r="L18" i="1" s="1"/>
  <c r="K7" i="1"/>
  <c r="J7" i="1" s="1"/>
  <c r="L7" i="1" s="1"/>
  <c r="K19" i="1"/>
  <c r="J19" i="1" s="1"/>
  <c r="L19" i="1" s="1"/>
  <c r="G6" i="1"/>
  <c r="G5" i="1"/>
  <c r="G4" i="1"/>
  <c r="G4" i="3" l="1"/>
  <c r="I4" i="3" s="1"/>
  <c r="G5" i="3"/>
  <c r="I5" i="3" s="1"/>
  <c r="N5" i="3"/>
  <c r="O5" i="3" s="1"/>
  <c r="G6" i="3"/>
  <c r="I6" i="3"/>
  <c r="N6" i="3"/>
  <c r="O6" i="3" s="1"/>
  <c r="G7" i="3"/>
  <c r="G8" i="3"/>
  <c r="I8" i="3" s="1"/>
  <c r="G9" i="3"/>
  <c r="I9" i="3" s="1"/>
  <c r="P9" i="3" s="1"/>
  <c r="O9" i="3"/>
  <c r="G10" i="3"/>
  <c r="I10" i="3" s="1"/>
  <c r="O10" i="3"/>
  <c r="G11" i="3"/>
  <c r="I11" i="3" s="1"/>
  <c r="P11" i="3" s="1"/>
  <c r="O11" i="3"/>
  <c r="G12" i="3"/>
  <c r="I12" i="3" s="1"/>
  <c r="O12" i="3"/>
  <c r="G13" i="3"/>
  <c r="I13" i="3" s="1"/>
  <c r="P13" i="3" s="1"/>
  <c r="N13" i="3"/>
  <c r="O13" i="3" s="1"/>
  <c r="H14" i="3"/>
  <c r="J14" i="3"/>
  <c r="K14" i="3"/>
  <c r="L14" i="3"/>
  <c r="M14" i="3"/>
  <c r="G22" i="3"/>
  <c r="I22" i="3" s="1"/>
  <c r="G23" i="3"/>
  <c r="I23" i="3" s="1"/>
  <c r="N23" i="3"/>
  <c r="O23" i="3" s="1"/>
  <c r="G24" i="3"/>
  <c r="I24" i="3"/>
  <c r="N24" i="3"/>
  <c r="O24" i="3" s="1"/>
  <c r="G25" i="3"/>
  <c r="G26" i="3"/>
  <c r="I26" i="3" s="1"/>
  <c r="G27" i="3"/>
  <c r="I27" i="3" s="1"/>
  <c r="M27" i="3"/>
  <c r="O27" i="3" s="1"/>
  <c r="G28" i="3"/>
  <c r="I28" i="3"/>
  <c r="M28" i="3"/>
  <c r="O28" i="3" s="1"/>
  <c r="G29" i="3"/>
  <c r="G30" i="3"/>
  <c r="I30" i="3" s="1"/>
  <c r="O30" i="3"/>
  <c r="P30" i="3"/>
  <c r="G31" i="3"/>
  <c r="I31" i="3" s="1"/>
  <c r="G32" i="3"/>
  <c r="I32" i="3" s="1"/>
  <c r="N32" i="3"/>
  <c r="O32" i="3" s="1"/>
  <c r="G33" i="3"/>
  <c r="I33" i="3"/>
  <c r="M33" i="3"/>
  <c r="O33" i="3" s="1"/>
  <c r="G34" i="3"/>
  <c r="G35" i="3"/>
  <c r="I35" i="3" s="1"/>
  <c r="G36" i="3"/>
  <c r="I36" i="3"/>
  <c r="O36" i="3"/>
  <c r="P36" i="3" s="1"/>
  <c r="G37" i="3"/>
  <c r="I37" i="3"/>
  <c r="P37" i="3" s="1"/>
  <c r="M37" i="3"/>
  <c r="O37" i="3" s="1"/>
  <c r="G38" i="3"/>
  <c r="I38" i="3"/>
  <c r="P38" i="3" s="1"/>
  <c r="O38" i="3"/>
  <c r="G39" i="3"/>
  <c r="I39" i="3"/>
  <c r="N39" i="3"/>
  <c r="O39" i="3" s="1"/>
  <c r="G40" i="3"/>
  <c r="G41" i="3"/>
  <c r="I41" i="3" s="1"/>
  <c r="O41" i="3"/>
  <c r="P41" i="3"/>
  <c r="G42" i="3"/>
  <c r="I42" i="3" s="1"/>
  <c r="O42" i="3"/>
  <c r="P42" i="3"/>
  <c r="G43" i="3"/>
  <c r="I43" i="3" s="1"/>
  <c r="G44" i="3"/>
  <c r="I44" i="3"/>
  <c r="O44" i="3"/>
  <c r="P44" i="3" s="1"/>
  <c r="G45" i="3"/>
  <c r="I45" i="3"/>
  <c r="O45" i="3"/>
  <c r="P45" i="3" s="1"/>
  <c r="G46" i="3"/>
  <c r="I46" i="3"/>
  <c r="O46" i="3"/>
  <c r="P46" i="3" s="1"/>
  <c r="G47" i="3"/>
  <c r="I47" i="3"/>
  <c r="O47" i="3"/>
  <c r="P47" i="3" s="1"/>
  <c r="G48" i="3"/>
  <c r="I48" i="3"/>
  <c r="M48" i="3"/>
  <c r="O48" i="3" s="1"/>
  <c r="G49" i="3"/>
  <c r="I49" i="3"/>
  <c r="M49" i="3"/>
  <c r="O49" i="3" s="1"/>
  <c r="G50" i="3"/>
  <c r="G51" i="3"/>
  <c r="I51" i="3" s="1"/>
  <c r="O51" i="3"/>
  <c r="P51" i="3"/>
  <c r="G52" i="3"/>
  <c r="I52" i="3" s="1"/>
  <c r="O52" i="3"/>
  <c r="P52" i="3"/>
  <c r="G53" i="3"/>
  <c r="I53" i="3" s="1"/>
  <c r="G54" i="3"/>
  <c r="I54" i="3"/>
  <c r="O54" i="3"/>
  <c r="P54" i="3" s="1"/>
  <c r="G55" i="3"/>
  <c r="I55" i="3"/>
  <c r="N55" i="3"/>
  <c r="O55" i="3" s="1"/>
  <c r="G56" i="3"/>
  <c r="I56" i="3"/>
  <c r="O56" i="3"/>
  <c r="G57" i="3"/>
  <c r="I57" i="3"/>
  <c r="O57" i="3"/>
  <c r="G58" i="3"/>
  <c r="I58" i="3"/>
  <c r="O58" i="3"/>
  <c r="G59" i="3"/>
  <c r="I59" i="3"/>
  <c r="P59" i="3" s="1"/>
  <c r="O59" i="3"/>
  <c r="G60" i="3"/>
  <c r="I60" i="3"/>
  <c r="O60" i="3"/>
  <c r="G61" i="3"/>
  <c r="I61" i="3"/>
  <c r="O61" i="3"/>
  <c r="G62" i="3"/>
  <c r="I62" i="3"/>
  <c r="O62" i="3"/>
  <c r="G63" i="3"/>
  <c r="I63" i="3"/>
  <c r="P63" i="3" s="1"/>
  <c r="M63" i="3"/>
  <c r="O63" i="3" s="1"/>
  <c r="G64" i="3"/>
  <c r="M64" i="3" s="1"/>
  <c r="O64" i="3" s="1"/>
  <c r="I64" i="3"/>
  <c r="P64" i="3"/>
  <c r="G65" i="3"/>
  <c r="I65" i="3" s="1"/>
  <c r="O65" i="3"/>
  <c r="P65" i="3"/>
  <c r="G66" i="3"/>
  <c r="I66" i="3" s="1"/>
  <c r="P66" i="3" s="1"/>
  <c r="O66" i="3"/>
  <c r="G67" i="3"/>
  <c r="I67" i="3" s="1"/>
  <c r="P67" i="3" s="1"/>
  <c r="O67" i="3"/>
  <c r="G68" i="3"/>
  <c r="I68" i="3" s="1"/>
  <c r="O68" i="3"/>
  <c r="P68" i="3"/>
  <c r="G69" i="3"/>
  <c r="I69" i="3" s="1"/>
  <c r="O69" i="3"/>
  <c r="P69" i="3"/>
  <c r="G70" i="3"/>
  <c r="G71" i="3"/>
  <c r="I71" i="3" s="1"/>
  <c r="O71" i="3"/>
  <c r="G72" i="3"/>
  <c r="I72" i="3" s="1"/>
  <c r="P72" i="3"/>
  <c r="G73" i="3"/>
  <c r="I73" i="3" s="1"/>
  <c r="P73" i="3" s="1"/>
  <c r="O73" i="3"/>
  <c r="G74" i="3"/>
  <c r="I74" i="3" s="1"/>
  <c r="P74" i="3" s="1"/>
  <c r="O74" i="3"/>
  <c r="G75" i="3"/>
  <c r="G76" i="3"/>
  <c r="I76" i="3" s="1"/>
  <c r="O76" i="3"/>
  <c r="P76" i="3"/>
  <c r="G77" i="3"/>
  <c r="I77" i="3" s="1"/>
  <c r="P77" i="3" s="1"/>
  <c r="O77" i="3"/>
  <c r="G78" i="3"/>
  <c r="I78" i="3" s="1"/>
  <c r="P78" i="3" s="1"/>
  <c r="O78" i="3"/>
  <c r="G79" i="3"/>
  <c r="I79" i="3" s="1"/>
  <c r="M79" i="3"/>
  <c r="O79" i="3"/>
  <c r="G80" i="3"/>
  <c r="I80" i="3"/>
  <c r="O80" i="3"/>
  <c r="G81" i="3"/>
  <c r="I81" i="3"/>
  <c r="O81" i="3"/>
  <c r="G82" i="3"/>
  <c r="I82" i="3"/>
  <c r="P82" i="3" s="1"/>
  <c r="O82" i="3"/>
  <c r="G83" i="3"/>
  <c r="I83" i="3"/>
  <c r="O83" i="3"/>
  <c r="G84" i="3"/>
  <c r="I84" i="3"/>
  <c r="O84" i="3"/>
  <c r="G85" i="3"/>
  <c r="I85" i="3"/>
  <c r="O85" i="3"/>
  <c r="G86" i="3"/>
  <c r="I86" i="3"/>
  <c r="P86" i="3" s="1"/>
  <c r="O86" i="3"/>
  <c r="G87" i="3"/>
  <c r="I87" i="3"/>
  <c r="O87" i="3"/>
  <c r="G88" i="3"/>
  <c r="I88" i="3"/>
  <c r="O88" i="3"/>
  <c r="G89" i="3"/>
  <c r="I89" i="3"/>
  <c r="O89" i="3"/>
  <c r="G90" i="3"/>
  <c r="I90" i="3"/>
  <c r="P90" i="3" s="1"/>
  <c r="O90" i="3"/>
  <c r="G91" i="3"/>
  <c r="I91" i="3"/>
  <c r="M91" i="3"/>
  <c r="O91" i="3" s="1"/>
  <c r="G92" i="3"/>
  <c r="M92" i="3" s="1"/>
  <c r="O92" i="3" s="1"/>
  <c r="I92" i="3"/>
  <c r="P92" i="3"/>
  <c r="G93" i="3"/>
  <c r="I93" i="3" s="1"/>
  <c r="P93" i="3" s="1"/>
  <c r="O93" i="3"/>
  <c r="G94" i="3"/>
  <c r="G95" i="3"/>
  <c r="I95" i="3"/>
  <c r="M95" i="3"/>
  <c r="O95" i="3" s="1"/>
  <c r="G96" i="3"/>
  <c r="I96" i="3"/>
  <c r="M96" i="3"/>
  <c r="O96" i="3" s="1"/>
  <c r="G97" i="3"/>
  <c r="M97" i="3" s="1"/>
  <c r="O97" i="3" s="1"/>
  <c r="G98" i="3"/>
  <c r="I98" i="3" s="1"/>
  <c r="P98" i="3" s="1"/>
  <c r="O98" i="3"/>
  <c r="G99" i="3"/>
  <c r="I99" i="3" s="1"/>
  <c r="P99" i="3" s="1"/>
  <c r="O99" i="3"/>
  <c r="G100" i="3"/>
  <c r="G101" i="3"/>
  <c r="I101" i="3" s="1"/>
  <c r="M101" i="3"/>
  <c r="O101" i="3"/>
  <c r="G102" i="3"/>
  <c r="I102" i="3"/>
  <c r="P102" i="3" s="1"/>
  <c r="O102" i="3"/>
  <c r="G103" i="3"/>
  <c r="I103" i="3"/>
  <c r="P103" i="3" s="1"/>
  <c r="O103" i="3"/>
  <c r="G104" i="3"/>
  <c r="I104" i="3"/>
  <c r="O104" i="3"/>
  <c r="G105" i="3"/>
  <c r="I105" i="3"/>
  <c r="O105" i="3"/>
  <c r="G106" i="3"/>
  <c r="I106" i="3"/>
  <c r="P106" i="3" s="1"/>
  <c r="O106" i="3"/>
  <c r="G107" i="3"/>
  <c r="I107" i="3"/>
  <c r="P107" i="3" s="1"/>
  <c r="O107" i="3"/>
  <c r="G108" i="3"/>
  <c r="I108" i="3"/>
  <c r="M108" i="3"/>
  <c r="O108" i="3" s="1"/>
  <c r="G109" i="3"/>
  <c r="M109" i="3" s="1"/>
  <c r="O109" i="3" s="1"/>
  <c r="G110" i="3"/>
  <c r="I110" i="3" s="1"/>
  <c r="P110" i="3" s="1"/>
  <c r="O110" i="3"/>
  <c r="G111" i="3"/>
  <c r="I111" i="3"/>
  <c r="P111" i="3" s="1"/>
  <c r="O111" i="3"/>
  <c r="G112" i="3"/>
  <c r="I112" i="3"/>
  <c r="P112" i="3" s="1"/>
  <c r="N112" i="3"/>
  <c r="O112" i="3" s="1"/>
  <c r="G113" i="3"/>
  <c r="G114" i="3"/>
  <c r="I114" i="3" s="1"/>
  <c r="P114" i="3" s="1"/>
  <c r="O114" i="3"/>
  <c r="G115" i="3"/>
  <c r="I115" i="3" s="1"/>
  <c r="G116" i="3"/>
  <c r="I116" i="3"/>
  <c r="O116" i="3"/>
  <c r="P116" i="3" s="1"/>
  <c r="G117" i="3"/>
  <c r="I117" i="3"/>
  <c r="O117" i="3"/>
  <c r="P117" i="3" s="1"/>
  <c r="G118" i="3"/>
  <c r="I118" i="3" s="1"/>
  <c r="O118" i="3"/>
  <c r="G119" i="3"/>
  <c r="I119" i="3" s="1"/>
  <c r="N119" i="3"/>
  <c r="O119" i="3" s="1"/>
  <c r="G120" i="3"/>
  <c r="N120" i="3" s="1"/>
  <c r="O120" i="3" s="1"/>
  <c r="I120" i="3"/>
  <c r="P120" i="3" s="1"/>
  <c r="G121" i="3"/>
  <c r="G122" i="3"/>
  <c r="I122" i="3"/>
  <c r="P122" i="3" s="1"/>
  <c r="N122" i="3"/>
  <c r="O122" i="3"/>
  <c r="G123" i="3"/>
  <c r="I123" i="3" s="1"/>
  <c r="O123" i="3"/>
  <c r="G124" i="3"/>
  <c r="I124" i="3" s="1"/>
  <c r="M124" i="3"/>
  <c r="O124" i="3" s="1"/>
  <c r="G125" i="3"/>
  <c r="M125" i="3" s="1"/>
  <c r="O125" i="3" s="1"/>
  <c r="I125" i="3"/>
  <c r="P125" i="3" s="1"/>
  <c r="G126" i="3"/>
  <c r="I126" i="3" s="1"/>
  <c r="P126" i="3" s="1"/>
  <c r="O126" i="3"/>
  <c r="G127" i="3"/>
  <c r="I127" i="3" s="1"/>
  <c r="P127" i="3" s="1"/>
  <c r="O127" i="3"/>
  <c r="G128" i="3"/>
  <c r="G129" i="3"/>
  <c r="I129" i="3"/>
  <c r="P129" i="3" s="1"/>
  <c r="M129" i="3"/>
  <c r="O129" i="3"/>
  <c r="G130" i="3"/>
  <c r="I130" i="3" s="1"/>
  <c r="M130" i="3"/>
  <c r="O130" i="3" s="1"/>
  <c r="G131" i="3"/>
  <c r="M131" i="3" s="1"/>
  <c r="O131" i="3" s="1"/>
  <c r="I131" i="3"/>
  <c r="P131" i="3" s="1"/>
  <c r="G132" i="3"/>
  <c r="I132" i="3" s="1"/>
  <c r="P132" i="3" s="1"/>
  <c r="O132" i="3"/>
  <c r="G133" i="3"/>
  <c r="I133" i="3" s="1"/>
  <c r="P133" i="3" s="1"/>
  <c r="O133" i="3"/>
  <c r="G134" i="3"/>
  <c r="I134" i="3" s="1"/>
  <c r="P134" i="3" s="1"/>
  <c r="O134" i="3"/>
  <c r="G135" i="3"/>
  <c r="G136" i="3"/>
  <c r="I136" i="3"/>
  <c r="P136" i="3" s="1"/>
  <c r="N136" i="3"/>
  <c r="O136" i="3"/>
  <c r="G137" i="3"/>
  <c r="I137" i="3" s="1"/>
  <c r="M137" i="3"/>
  <c r="O137" i="3" s="1"/>
  <c r="G138" i="3"/>
  <c r="I138" i="3"/>
  <c r="P138" i="3" s="1"/>
  <c r="O138" i="3"/>
  <c r="G139" i="3"/>
  <c r="M139" i="3" s="1"/>
  <c r="O139" i="3" s="1"/>
  <c r="I139" i="3"/>
  <c r="G140" i="3"/>
  <c r="G141" i="3"/>
  <c r="M141" i="3" s="1"/>
  <c r="O141" i="3" s="1"/>
  <c r="I141" i="3"/>
  <c r="G142" i="3"/>
  <c r="I142" i="3" s="1"/>
  <c r="M142" i="3"/>
  <c r="O142" i="3" s="1"/>
  <c r="G143" i="3"/>
  <c r="I143" i="3"/>
  <c r="P143" i="3" s="1"/>
  <c r="M143" i="3"/>
  <c r="O143" i="3"/>
  <c r="G144" i="3"/>
  <c r="I144" i="3" s="1"/>
  <c r="P144" i="3" s="1"/>
  <c r="O144" i="3"/>
  <c r="G145" i="3"/>
  <c r="G146" i="3"/>
  <c r="M146" i="3" s="1"/>
  <c r="I146" i="3"/>
  <c r="P146" i="3" s="1"/>
  <c r="O146" i="3"/>
  <c r="G147" i="3"/>
  <c r="I147" i="3" s="1"/>
  <c r="P147" i="3" s="1"/>
  <c r="M147" i="3"/>
  <c r="O147" i="3" s="1"/>
  <c r="G148" i="3"/>
  <c r="M148" i="3" s="1"/>
  <c r="O148" i="3" s="1"/>
  <c r="I148" i="3"/>
  <c r="G149" i="3"/>
  <c r="G150" i="3"/>
  <c r="I150" i="3"/>
  <c r="P150" i="3" s="1"/>
  <c r="M150" i="3"/>
  <c r="O150" i="3"/>
  <c r="G151" i="3"/>
  <c r="I151" i="3" s="1"/>
  <c r="P151" i="3" s="1"/>
  <c r="M151" i="3"/>
  <c r="O151" i="3" s="1"/>
  <c r="G152" i="3"/>
  <c r="I152" i="3"/>
  <c r="P152" i="3" s="1"/>
  <c r="O152" i="3"/>
  <c r="G153" i="3"/>
  <c r="I153" i="3"/>
  <c r="P153" i="3" s="1"/>
  <c r="O153" i="3"/>
  <c r="G154" i="3"/>
  <c r="I154" i="3"/>
  <c r="P154" i="3" s="1"/>
  <c r="O154" i="3"/>
  <c r="G155" i="3"/>
  <c r="I155" i="3"/>
  <c r="P155" i="3" s="1"/>
  <c r="M155" i="3"/>
  <c r="O155" i="3"/>
  <c r="G156" i="3"/>
  <c r="I156" i="3" s="1"/>
  <c r="P156" i="3" s="1"/>
  <c r="O156" i="3"/>
  <c r="G157" i="3"/>
  <c r="I157" i="3" s="1"/>
  <c r="P157" i="3" s="1"/>
  <c r="O157" i="3"/>
  <c r="G158" i="3"/>
  <c r="G159" i="3"/>
  <c r="I159" i="3"/>
  <c r="O159" i="3"/>
  <c r="P159" i="3"/>
  <c r="G160" i="3"/>
  <c r="I160" i="3"/>
  <c r="P160" i="3" s="1"/>
  <c r="N160" i="3"/>
  <c r="O160" i="3"/>
  <c r="G161" i="3"/>
  <c r="I161" i="3" s="1"/>
  <c r="N161" i="3"/>
  <c r="O161" i="3" s="1"/>
  <c r="G162" i="3"/>
  <c r="M162" i="3" s="1"/>
  <c r="O162" i="3" s="1"/>
  <c r="I162" i="3"/>
  <c r="P162" i="3" s="1"/>
  <c r="G163" i="3"/>
  <c r="G164" i="3"/>
  <c r="I164" i="3"/>
  <c r="N164" i="3"/>
  <c r="O164" i="3"/>
  <c r="G165" i="3"/>
  <c r="I165" i="3" s="1"/>
  <c r="O165" i="3"/>
  <c r="G166" i="3"/>
  <c r="I166" i="3" s="1"/>
  <c r="O166" i="3"/>
  <c r="G167" i="3"/>
  <c r="I167" i="3" s="1"/>
  <c r="M167" i="3"/>
  <c r="O167" i="3" s="1"/>
  <c r="G168" i="3"/>
  <c r="I168" i="3"/>
  <c r="P168" i="3" s="1"/>
  <c r="O168" i="3"/>
  <c r="G169" i="3"/>
  <c r="I169" i="3"/>
  <c r="P169" i="3" s="1"/>
  <c r="O169" i="3"/>
  <c r="G170" i="3"/>
  <c r="I170" i="3"/>
  <c r="P170" i="3" s="1"/>
  <c r="O170" i="3"/>
  <c r="G171" i="3"/>
  <c r="I171" i="3"/>
  <c r="P171" i="3" s="1"/>
  <c r="O171" i="3"/>
  <c r="G172" i="3"/>
  <c r="I172" i="3"/>
  <c r="P172" i="3" s="1"/>
  <c r="O172" i="3"/>
  <c r="G173" i="3"/>
  <c r="I173" i="3"/>
  <c r="P173" i="3" s="1"/>
  <c r="M173" i="3"/>
  <c r="O173" i="3"/>
  <c r="G174" i="3"/>
  <c r="I174" i="3" s="1"/>
  <c r="P174" i="3" s="1"/>
  <c r="O174" i="3"/>
  <c r="G175" i="3"/>
  <c r="I175" i="3" s="1"/>
  <c r="P175" i="3" s="1"/>
  <c r="O175" i="3"/>
  <c r="G176" i="3"/>
  <c r="I176" i="3" s="1"/>
  <c r="P176" i="3" s="1"/>
  <c r="O176" i="3"/>
  <c r="G177" i="3"/>
  <c r="G178" i="3"/>
  <c r="I178" i="3"/>
  <c r="O178" i="3"/>
  <c r="P178" i="3"/>
  <c r="G179" i="3"/>
  <c r="I179" i="3"/>
  <c r="O179" i="3"/>
  <c r="P179" i="3"/>
  <c r="G180" i="3"/>
  <c r="I180" i="3"/>
  <c r="O180" i="3"/>
  <c r="P180" i="3"/>
  <c r="G181" i="3"/>
  <c r="I181" i="3"/>
  <c r="M181" i="3"/>
  <c r="O181" i="3"/>
  <c r="G182" i="3"/>
  <c r="I182" i="3" s="1"/>
  <c r="P182" i="3" s="1"/>
  <c r="O182" i="3"/>
  <c r="G183" i="3"/>
  <c r="I183" i="3" s="1"/>
  <c r="P183" i="3" s="1"/>
  <c r="M183" i="3"/>
  <c r="O183" i="3" s="1"/>
  <c r="G184" i="3"/>
  <c r="I184" i="3"/>
  <c r="P184" i="3" s="1"/>
  <c r="M184" i="3"/>
  <c r="O184" i="3"/>
  <c r="G185" i="3"/>
  <c r="I185" i="3" s="1"/>
  <c r="P185" i="3" s="1"/>
  <c r="O185" i="3"/>
  <c r="G186" i="3"/>
  <c r="G187" i="3"/>
  <c r="N187" i="3" s="1"/>
  <c r="I187" i="3"/>
  <c r="O187" i="3"/>
  <c r="G188" i="3"/>
  <c r="I188" i="3" s="1"/>
  <c r="O188" i="3"/>
  <c r="G189" i="3"/>
  <c r="I189" i="3" s="1"/>
  <c r="N189" i="3"/>
  <c r="O189" i="3" s="1"/>
  <c r="P189" i="3" s="1"/>
  <c r="G190" i="3"/>
  <c r="I190" i="3"/>
  <c r="P190" i="3" s="1"/>
  <c r="M190" i="3"/>
  <c r="O190" i="3"/>
  <c r="G191" i="3"/>
  <c r="I191" i="3" s="1"/>
  <c r="G192" i="3"/>
  <c r="M192" i="3" s="1"/>
  <c r="O192" i="3" s="1"/>
  <c r="I192" i="3"/>
  <c r="G193" i="3"/>
  <c r="I193" i="3" s="1"/>
  <c r="P193" i="3" s="1"/>
  <c r="O193" i="3"/>
  <c r="G194" i="3"/>
  <c r="I194" i="3" s="1"/>
  <c r="P194" i="3" s="1"/>
  <c r="O194" i="3"/>
  <c r="G195" i="3"/>
  <c r="I195" i="3" s="1"/>
  <c r="P195" i="3" s="1"/>
  <c r="O195" i="3"/>
  <c r="G196" i="3"/>
  <c r="I196" i="3" s="1"/>
  <c r="P196" i="3" s="1"/>
  <c r="O196" i="3"/>
  <c r="G197" i="3"/>
  <c r="I197" i="3" s="1"/>
  <c r="P197" i="3" s="1"/>
  <c r="M197" i="3"/>
  <c r="O197" i="3" s="1"/>
  <c r="G198" i="3"/>
  <c r="I198" i="3"/>
  <c r="P198" i="3" s="1"/>
  <c r="M198" i="3"/>
  <c r="O198" i="3"/>
  <c r="G199" i="3"/>
  <c r="I199" i="3" s="1"/>
  <c r="G200" i="3"/>
  <c r="M200" i="3" s="1"/>
  <c r="O200" i="3" s="1"/>
  <c r="I200" i="3"/>
  <c r="P200" i="3" s="1"/>
  <c r="G201" i="3"/>
  <c r="I201" i="3" s="1"/>
  <c r="P201" i="3" s="1"/>
  <c r="O201" i="3"/>
  <c r="G202" i="3"/>
  <c r="I202" i="3" s="1"/>
  <c r="P202" i="3" s="1"/>
  <c r="O202" i="3"/>
  <c r="G203" i="3"/>
  <c r="I203" i="3" s="1"/>
  <c r="P203" i="3" s="1"/>
  <c r="O203" i="3"/>
  <c r="G204" i="3"/>
  <c r="I204" i="3" s="1"/>
  <c r="P204" i="3" s="1"/>
  <c r="O204" i="3"/>
  <c r="G205" i="3"/>
  <c r="I205" i="3" s="1"/>
  <c r="M205" i="3"/>
  <c r="O205" i="3" s="1"/>
  <c r="G206" i="3"/>
  <c r="I206" i="3"/>
  <c r="P206" i="3" s="1"/>
  <c r="O206" i="3"/>
  <c r="G207" i="3"/>
  <c r="I207" i="3"/>
  <c r="P207" i="3" s="1"/>
  <c r="M207" i="3"/>
  <c r="O207" i="3"/>
  <c r="G208" i="3"/>
  <c r="I208" i="3" s="1"/>
  <c r="P208" i="3" s="1"/>
  <c r="O208" i="3"/>
  <c r="G209" i="3"/>
  <c r="I209" i="3" s="1"/>
  <c r="P209" i="3" s="1"/>
  <c r="O209" i="3"/>
  <c r="G210" i="3"/>
  <c r="I210" i="3" s="1"/>
  <c r="P210" i="3" s="1"/>
  <c r="O210" i="3"/>
  <c r="G211" i="3"/>
  <c r="I211" i="3" s="1"/>
  <c r="P211" i="3" s="1"/>
  <c r="O211" i="3"/>
  <c r="G212" i="3"/>
  <c r="I212" i="3" s="1"/>
  <c r="G213" i="3"/>
  <c r="N213" i="3" s="1"/>
  <c r="O213" i="3" s="1"/>
  <c r="I213" i="3"/>
  <c r="P213" i="3" s="1"/>
  <c r="G214" i="3"/>
  <c r="I214" i="3" s="1"/>
  <c r="P214" i="3" s="1"/>
  <c r="O214" i="3"/>
  <c r="G215" i="3"/>
  <c r="I215" i="3" s="1"/>
  <c r="P215" i="3" s="1"/>
  <c r="O215" i="3"/>
  <c r="G216" i="3"/>
  <c r="I216" i="3" s="1"/>
  <c r="P216" i="3" s="1"/>
  <c r="O216" i="3"/>
  <c r="G217" i="3"/>
  <c r="I217" i="3" s="1"/>
  <c r="P217" i="3" s="1"/>
  <c r="O217" i="3"/>
  <c r="G218" i="3"/>
  <c r="I218" i="3" s="1"/>
  <c r="P218" i="3" s="1"/>
  <c r="O218" i="3"/>
  <c r="G219" i="3"/>
  <c r="I219" i="3" s="1"/>
  <c r="P219" i="3" s="1"/>
  <c r="O219" i="3"/>
  <c r="G220" i="3"/>
  <c r="I220" i="3" s="1"/>
  <c r="P220" i="3" s="1"/>
  <c r="O220" i="3"/>
  <c r="G221" i="3"/>
  <c r="I221" i="3" s="1"/>
  <c r="P221" i="3" s="1"/>
  <c r="O221" i="3"/>
  <c r="G222" i="3"/>
  <c r="I222" i="3" s="1"/>
  <c r="N222" i="3"/>
  <c r="O222" i="3" s="1"/>
  <c r="G223" i="3"/>
  <c r="I223" i="3"/>
  <c r="P223" i="3" s="1"/>
  <c r="M223" i="3"/>
  <c r="O223" i="3"/>
  <c r="G224" i="3"/>
  <c r="I224" i="3" s="1"/>
  <c r="G225" i="3"/>
  <c r="M225" i="3" s="1"/>
  <c r="O225" i="3" s="1"/>
  <c r="I225" i="3"/>
  <c r="G226" i="3"/>
  <c r="I226" i="3" s="1"/>
  <c r="P226" i="3" s="1"/>
  <c r="O226" i="3"/>
  <c r="G227" i="3"/>
  <c r="I227" i="3" s="1"/>
  <c r="P227" i="3" s="1"/>
  <c r="O227" i="3"/>
  <c r="G228" i="3"/>
  <c r="I228" i="3" s="1"/>
  <c r="P228" i="3" s="1"/>
  <c r="O228" i="3"/>
  <c r="G229" i="3"/>
  <c r="I229" i="3" s="1"/>
  <c r="P229" i="3" s="1"/>
  <c r="M229" i="3"/>
  <c r="O229" i="3" s="1"/>
  <c r="G230" i="3"/>
  <c r="I230" i="3"/>
  <c r="P230" i="3" s="1"/>
  <c r="N230" i="3"/>
  <c r="O230" i="3"/>
  <c r="G231" i="3"/>
  <c r="I231" i="3" s="1"/>
  <c r="G232" i="3"/>
  <c r="M232" i="3" s="1"/>
  <c r="O232" i="3" s="1"/>
  <c r="I232" i="3"/>
  <c r="P232" i="3" s="1"/>
  <c r="G233" i="3"/>
  <c r="I233" i="3" s="1"/>
  <c r="M233" i="3"/>
  <c r="O233" i="3" s="1"/>
  <c r="G234" i="3"/>
  <c r="I234" i="3"/>
  <c r="P234" i="3" s="1"/>
  <c r="O234" i="3"/>
  <c r="G235" i="3"/>
  <c r="I235" i="3"/>
  <c r="P235" i="3" s="1"/>
  <c r="M235" i="3"/>
  <c r="O235" i="3"/>
  <c r="G236" i="3"/>
  <c r="I236" i="3" s="1"/>
  <c r="G237" i="3"/>
  <c r="I237" i="3"/>
  <c r="P237" i="3" s="1"/>
  <c r="M237" i="3"/>
  <c r="O237" i="3"/>
  <c r="G238" i="3"/>
  <c r="I238" i="3" s="1"/>
  <c r="P238" i="3" s="1"/>
  <c r="O238" i="3"/>
  <c r="G239" i="3"/>
  <c r="I239" i="3" s="1"/>
  <c r="P239" i="3" s="1"/>
  <c r="O239" i="3"/>
  <c r="G240" i="3"/>
  <c r="I240" i="3" s="1"/>
  <c r="P240" i="3" s="1"/>
  <c r="O240" i="3"/>
  <c r="G241" i="3"/>
  <c r="I241" i="3" s="1"/>
  <c r="P241" i="3" s="1"/>
  <c r="O241" i="3"/>
  <c r="I242" i="3"/>
  <c r="O242" i="3"/>
  <c r="P242" i="3"/>
  <c r="G243" i="3"/>
  <c r="I243" i="3"/>
  <c r="O243" i="3"/>
  <c r="P243" i="3"/>
  <c r="G244" i="3"/>
  <c r="I244" i="3"/>
  <c r="O244" i="3"/>
  <c r="P244" i="3"/>
  <c r="G245" i="3"/>
  <c r="I245" i="3"/>
  <c r="P245" i="3" s="1"/>
  <c r="M245" i="3"/>
  <c r="O245" i="3"/>
  <c r="G246" i="3"/>
  <c r="I246" i="3" s="1"/>
  <c r="P246" i="3" s="1"/>
  <c r="O246" i="3"/>
  <c r="G247" i="3"/>
  <c r="I247" i="3" s="1"/>
  <c r="P247" i="3" s="1"/>
  <c r="M247" i="3"/>
  <c r="O247" i="3" s="1"/>
  <c r="G248" i="3"/>
  <c r="N248" i="3" s="1"/>
  <c r="O248" i="3" s="1"/>
  <c r="I248" i="3"/>
  <c r="P248" i="3" s="1"/>
  <c r="G249" i="3"/>
  <c r="I249" i="3" s="1"/>
  <c r="G250" i="3"/>
  <c r="I250" i="3"/>
  <c r="O250" i="3"/>
  <c r="P250" i="3"/>
  <c r="G251" i="3"/>
  <c r="I251" i="3"/>
  <c r="O251" i="3"/>
  <c r="P251" i="3"/>
  <c r="G252" i="3"/>
  <c r="I252" i="3"/>
  <c r="P252" i="3" s="1"/>
  <c r="M252" i="3"/>
  <c r="O252" i="3"/>
  <c r="G253" i="3"/>
  <c r="I253" i="3" s="1"/>
  <c r="M253" i="3"/>
  <c r="O253" i="3" s="1"/>
  <c r="I254" i="3"/>
  <c r="P254" i="3" s="1"/>
  <c r="O254" i="3"/>
  <c r="G255" i="3"/>
  <c r="I255" i="3" s="1"/>
  <c r="M255" i="3"/>
  <c r="O255" i="3" s="1"/>
  <c r="G256" i="3"/>
  <c r="I256" i="3"/>
  <c r="P256" i="3" s="1"/>
  <c r="O256" i="3"/>
  <c r="G257" i="3"/>
  <c r="M257" i="3" s="1"/>
  <c r="O257" i="3" s="1"/>
  <c r="I257" i="3"/>
  <c r="G258" i="3"/>
  <c r="I258" i="3" s="1"/>
  <c r="G259" i="3"/>
  <c r="I259" i="3"/>
  <c r="P259" i="3" s="1"/>
  <c r="M259" i="3"/>
  <c r="O259" i="3"/>
  <c r="G260" i="3"/>
  <c r="I260" i="3" s="1"/>
  <c r="N260" i="3"/>
  <c r="O260" i="3" s="1"/>
  <c r="G261" i="3"/>
  <c r="I261" i="3"/>
  <c r="P261" i="3" s="1"/>
  <c r="O261" i="3"/>
  <c r="G262" i="3"/>
  <c r="I262" i="3"/>
  <c r="P262" i="3" s="1"/>
  <c r="N262" i="3"/>
  <c r="O262" i="3"/>
  <c r="G263" i="3"/>
  <c r="I263" i="3" s="1"/>
  <c r="P263" i="3" s="1"/>
  <c r="O263" i="3"/>
  <c r="G264" i="3"/>
  <c r="I264" i="3" s="1"/>
  <c r="P264" i="3" s="1"/>
  <c r="O264" i="3"/>
  <c r="G265" i="3"/>
  <c r="I265" i="3" s="1"/>
  <c r="P265" i="3" s="1"/>
  <c r="O265" i="3"/>
  <c r="G266" i="3"/>
  <c r="I266" i="3" s="1"/>
  <c r="G267" i="3"/>
  <c r="I267" i="3"/>
  <c r="O267" i="3"/>
  <c r="P267" i="3"/>
  <c r="G268" i="3"/>
  <c r="I268" i="3"/>
  <c r="O268" i="3"/>
  <c r="P268" i="3"/>
  <c r="G269" i="3"/>
  <c r="M269" i="3" s="1"/>
  <c r="O269" i="3" s="1"/>
  <c r="I269" i="3"/>
  <c r="P269" i="3" s="1"/>
  <c r="G270" i="3"/>
  <c r="I270" i="3" s="1"/>
  <c r="P270" i="3" s="1"/>
  <c r="O270" i="3"/>
  <c r="G271" i="3"/>
  <c r="I271" i="3" s="1"/>
  <c r="P271" i="3" s="1"/>
  <c r="O271" i="3"/>
  <c r="G272" i="3"/>
  <c r="I272" i="3" s="1"/>
  <c r="P272" i="3" s="1"/>
  <c r="O272" i="3"/>
  <c r="G273" i="3"/>
  <c r="I273" i="3" s="1"/>
  <c r="P273" i="3" s="1"/>
  <c r="O273" i="3"/>
  <c r="G274" i="3"/>
  <c r="I274" i="3" s="1"/>
  <c r="M274" i="3"/>
  <c r="O274" i="3" s="1"/>
  <c r="G275" i="3"/>
  <c r="M275" i="3" s="1"/>
  <c r="O275" i="3" s="1"/>
  <c r="I275" i="3"/>
  <c r="P275" i="3" s="1"/>
  <c r="G276" i="3"/>
  <c r="H276" i="3"/>
  <c r="J276" i="3"/>
  <c r="K276" i="3"/>
  <c r="K314" i="3" s="1"/>
  <c r="L276" i="3"/>
  <c r="G293" i="3"/>
  <c r="I293" i="3"/>
  <c r="O293" i="3"/>
  <c r="P293" i="3" s="1"/>
  <c r="G294" i="3"/>
  <c r="I294" i="3"/>
  <c r="O294" i="3"/>
  <c r="P294" i="3" s="1"/>
  <c r="G295" i="3"/>
  <c r="I295" i="3"/>
  <c r="O295" i="3"/>
  <c r="P295" i="3" s="1"/>
  <c r="G296" i="3"/>
  <c r="I296" i="3"/>
  <c r="O296" i="3"/>
  <c r="P296" i="3" s="1"/>
  <c r="G297" i="3"/>
  <c r="I297" i="3"/>
  <c r="O297" i="3"/>
  <c r="P297" i="3" s="1"/>
  <c r="G298" i="3"/>
  <c r="I298" i="3"/>
  <c r="O298" i="3"/>
  <c r="P298" i="3" s="1"/>
  <c r="G299" i="3"/>
  <c r="I299" i="3"/>
  <c r="O299" i="3"/>
  <c r="P299" i="3" s="1"/>
  <c r="G300" i="3"/>
  <c r="I300" i="3"/>
  <c r="O300" i="3"/>
  <c r="P300" i="3" s="1"/>
  <c r="G301" i="3"/>
  <c r="I301" i="3"/>
  <c r="O301" i="3"/>
  <c r="P301" i="3" s="1"/>
  <c r="G302" i="3"/>
  <c r="I302" i="3"/>
  <c r="O302" i="3"/>
  <c r="P302" i="3" s="1"/>
  <c r="G303" i="3"/>
  <c r="I303" i="3" s="1"/>
  <c r="O303" i="3"/>
  <c r="G304" i="3"/>
  <c r="I304" i="3" s="1"/>
  <c r="P304" i="3" s="1"/>
  <c r="O304" i="3"/>
  <c r="G305" i="3"/>
  <c r="I305" i="3" s="1"/>
  <c r="P305" i="3" s="1"/>
  <c r="O305" i="3"/>
  <c r="G306" i="3"/>
  <c r="I306" i="3" s="1"/>
  <c r="P306" i="3" s="1"/>
  <c r="G307" i="3"/>
  <c r="I307" i="3" s="1"/>
  <c r="P307" i="3" s="1"/>
  <c r="O307" i="3"/>
  <c r="G308" i="3"/>
  <c r="I308" i="3" s="1"/>
  <c r="P308" i="3" s="1"/>
  <c r="O308" i="3"/>
  <c r="G309" i="3"/>
  <c r="I309" i="3" s="1"/>
  <c r="P309" i="3" s="1"/>
  <c r="O309" i="3"/>
  <c r="G310" i="3"/>
  <c r="H310" i="3"/>
  <c r="H314" i="3" s="1"/>
  <c r="J310" i="3"/>
  <c r="J314" i="3" s="1"/>
  <c r="K310" i="3"/>
  <c r="M310" i="3"/>
  <c r="N310" i="3"/>
  <c r="O310" i="3"/>
  <c r="L314" i="3"/>
  <c r="G327" i="3"/>
  <c r="I327" i="3" s="1"/>
  <c r="O327" i="3"/>
  <c r="G328" i="3"/>
  <c r="I328" i="3" s="1"/>
  <c r="P328" i="3" s="1"/>
  <c r="O328" i="3"/>
  <c r="G329" i="3"/>
  <c r="I329" i="3" s="1"/>
  <c r="P329" i="3" s="1"/>
  <c r="O329" i="3"/>
  <c r="G330" i="3"/>
  <c r="I330" i="3" s="1"/>
  <c r="P330" i="3" s="1"/>
  <c r="O330" i="3"/>
  <c r="G331" i="3"/>
  <c r="I331" i="3" s="1"/>
  <c r="P331" i="3" s="1"/>
  <c r="O331" i="3"/>
  <c r="G332" i="3"/>
  <c r="I332" i="3" s="1"/>
  <c r="P332" i="3" s="1"/>
  <c r="O332" i="3"/>
  <c r="G333" i="3"/>
  <c r="I333" i="3" s="1"/>
  <c r="P333" i="3" s="1"/>
  <c r="O333" i="3"/>
  <c r="G334" i="3"/>
  <c r="I334" i="3" s="1"/>
  <c r="P334" i="3" s="1"/>
  <c r="O334" i="3"/>
  <c r="G335" i="3"/>
  <c r="I335" i="3" s="1"/>
  <c r="P335" i="3" s="1"/>
  <c r="O335" i="3"/>
  <c r="G336" i="3"/>
  <c r="I336" i="3" s="1"/>
  <c r="P336" i="3" s="1"/>
  <c r="O336" i="3"/>
  <c r="G337" i="3"/>
  <c r="I337" i="3" s="1"/>
  <c r="P337" i="3" s="1"/>
  <c r="O337" i="3"/>
  <c r="G338" i="3"/>
  <c r="I338" i="3" s="1"/>
  <c r="P338" i="3" s="1"/>
  <c r="O338" i="3"/>
  <c r="G339" i="3"/>
  <c r="I339" i="3" s="1"/>
  <c r="P339" i="3" s="1"/>
  <c r="O339" i="3"/>
  <c r="G340" i="3"/>
  <c r="I340" i="3" s="1"/>
  <c r="P340" i="3" s="1"/>
  <c r="O340" i="3"/>
  <c r="G341" i="3"/>
  <c r="I341" i="3" s="1"/>
  <c r="P341" i="3" s="1"/>
  <c r="O341" i="3"/>
  <c r="G342" i="3"/>
  <c r="I342" i="3" s="1"/>
  <c r="P342" i="3" s="1"/>
  <c r="O342" i="3"/>
  <c r="G343" i="3"/>
  <c r="I343" i="3" s="1"/>
  <c r="P343" i="3" s="1"/>
  <c r="O343" i="3"/>
  <c r="G344" i="3"/>
  <c r="I344" i="3" s="1"/>
  <c r="P344" i="3" s="1"/>
  <c r="O344" i="3"/>
  <c r="G345" i="3"/>
  <c r="I345" i="3"/>
  <c r="P345" i="3" s="1"/>
  <c r="O345" i="3"/>
  <c r="G346" i="3"/>
  <c r="I346" i="3"/>
  <c r="P346" i="3" s="1"/>
  <c r="O346" i="3"/>
  <c r="G347" i="3"/>
  <c r="I347" i="3"/>
  <c r="P347" i="3" s="1"/>
  <c r="O347" i="3"/>
  <c r="G348" i="3"/>
  <c r="I348" i="3"/>
  <c r="P348" i="3" s="1"/>
  <c r="O348" i="3"/>
  <c r="O349" i="3"/>
  <c r="P349" i="3"/>
  <c r="G350" i="3"/>
  <c r="I350" i="3" s="1"/>
  <c r="P350" i="3" s="1"/>
  <c r="O350" i="3"/>
  <c r="G351" i="3"/>
  <c r="I351" i="3" s="1"/>
  <c r="P351" i="3" s="1"/>
  <c r="M351" i="3"/>
  <c r="O351" i="3"/>
  <c r="G352" i="3"/>
  <c r="I352" i="3"/>
  <c r="P352" i="3" s="1"/>
  <c r="O352" i="3"/>
  <c r="G353" i="3"/>
  <c r="I353" i="3"/>
  <c r="P353" i="3" s="1"/>
  <c r="O353" i="3"/>
  <c r="O372" i="3" s="1"/>
  <c r="G354" i="3"/>
  <c r="I354" i="3"/>
  <c r="P354" i="3" s="1"/>
  <c r="O354" i="3"/>
  <c r="G355" i="3"/>
  <c r="I355" i="3"/>
  <c r="P355" i="3" s="1"/>
  <c r="O355" i="3"/>
  <c r="G356" i="3"/>
  <c r="I356" i="3"/>
  <c r="P356" i="3" s="1"/>
  <c r="O356" i="3"/>
  <c r="G357" i="3"/>
  <c r="I357" i="3"/>
  <c r="P357" i="3" s="1"/>
  <c r="O357" i="3"/>
  <c r="G358" i="3"/>
  <c r="I358" i="3"/>
  <c r="P358" i="3" s="1"/>
  <c r="O358" i="3"/>
  <c r="G359" i="3"/>
  <c r="I359" i="3"/>
  <c r="P359" i="3" s="1"/>
  <c r="O359" i="3"/>
  <c r="G360" i="3"/>
  <c r="I360" i="3"/>
  <c r="P360" i="3" s="1"/>
  <c r="O360" i="3"/>
  <c r="G361" i="3"/>
  <c r="I361" i="3"/>
  <c r="P361" i="3" s="1"/>
  <c r="O361" i="3"/>
  <c r="G362" i="3"/>
  <c r="I362" i="3"/>
  <c r="P362" i="3" s="1"/>
  <c r="O362" i="3"/>
  <c r="G363" i="3"/>
  <c r="I363" i="3"/>
  <c r="P363" i="3" s="1"/>
  <c r="O363" i="3"/>
  <c r="G364" i="3"/>
  <c r="I364" i="3"/>
  <c r="P364" i="3" s="1"/>
  <c r="O364" i="3"/>
  <c r="G365" i="3"/>
  <c r="I365" i="3"/>
  <c r="P365" i="3" s="1"/>
  <c r="O365" i="3"/>
  <c r="I366" i="3"/>
  <c r="O366" i="3"/>
  <c r="P366" i="3"/>
  <c r="G367" i="3"/>
  <c r="I367" i="3"/>
  <c r="O367" i="3"/>
  <c r="P367" i="3"/>
  <c r="G368" i="3"/>
  <c r="I368" i="3"/>
  <c r="O368" i="3"/>
  <c r="P368" i="3"/>
  <c r="G369" i="3"/>
  <c r="I369" i="3" s="1"/>
  <c r="P369" i="3" s="1"/>
  <c r="O369" i="3"/>
  <c r="I370" i="3"/>
  <c r="O370" i="3"/>
  <c r="P370" i="3"/>
  <c r="O371" i="3"/>
  <c r="P371" i="3" s="1"/>
  <c r="G372" i="3"/>
  <c r="H372" i="3"/>
  <c r="J372" i="3"/>
  <c r="K372" i="3"/>
  <c r="L372" i="3"/>
  <c r="M372" i="3"/>
  <c r="N372" i="3"/>
  <c r="P327" i="3" l="1"/>
  <c r="P372" i="3" s="1"/>
  <c r="I372" i="3"/>
  <c r="I310" i="3"/>
  <c r="P303" i="3"/>
  <c r="P310" i="3" s="1"/>
  <c r="P274" i="3"/>
  <c r="P257" i="3"/>
  <c r="P192" i="3"/>
  <c r="P231" i="3"/>
  <c r="P260" i="3"/>
  <c r="P255" i="3"/>
  <c r="P253" i="3"/>
  <c r="P233" i="3"/>
  <c r="P225" i="3"/>
  <c r="P222" i="3"/>
  <c r="P205" i="3"/>
  <c r="M266" i="3"/>
  <c r="O266" i="3" s="1"/>
  <c r="P266" i="3" s="1"/>
  <c r="M258" i="3"/>
  <c r="O258" i="3" s="1"/>
  <c r="P258" i="3" s="1"/>
  <c r="M249" i="3"/>
  <c r="O249" i="3" s="1"/>
  <c r="P249" i="3" s="1"/>
  <c r="M236" i="3"/>
  <c r="O236" i="3" s="1"/>
  <c r="P236" i="3" s="1"/>
  <c r="M231" i="3"/>
  <c r="O231" i="3" s="1"/>
  <c r="M224" i="3"/>
  <c r="O224" i="3" s="1"/>
  <c r="P224" i="3" s="1"/>
  <c r="N212" i="3"/>
  <c r="O212" i="3" s="1"/>
  <c r="P212" i="3" s="1"/>
  <c r="M199" i="3"/>
  <c r="O199" i="3" s="1"/>
  <c r="P199" i="3" s="1"/>
  <c r="M191" i="3"/>
  <c r="O191" i="3" s="1"/>
  <c r="P191" i="3" s="1"/>
  <c r="P164" i="3"/>
  <c r="I140" i="3"/>
  <c r="P140" i="3" s="1"/>
  <c r="M140" i="3"/>
  <c r="O140" i="3" s="1"/>
  <c r="I113" i="3"/>
  <c r="M113" i="3"/>
  <c r="O113" i="3" s="1"/>
  <c r="I50" i="3"/>
  <c r="P50" i="3" s="1"/>
  <c r="N50" i="3"/>
  <c r="O50" i="3" s="1"/>
  <c r="I34" i="3"/>
  <c r="M34" i="3"/>
  <c r="O34" i="3" s="1"/>
  <c r="P188" i="3"/>
  <c r="P167" i="3"/>
  <c r="P165" i="3"/>
  <c r="I158" i="3"/>
  <c r="P158" i="3" s="1"/>
  <c r="M158" i="3"/>
  <c r="O158" i="3" s="1"/>
  <c r="P141" i="3"/>
  <c r="P139" i="3"/>
  <c r="I135" i="3"/>
  <c r="P135" i="3" s="1"/>
  <c r="N135" i="3"/>
  <c r="O135" i="3" s="1"/>
  <c r="I128" i="3"/>
  <c r="M128" i="3"/>
  <c r="O128" i="3" s="1"/>
  <c r="P124" i="3"/>
  <c r="I121" i="3"/>
  <c r="P121" i="3" s="1"/>
  <c r="N121" i="3"/>
  <c r="O121" i="3" s="1"/>
  <c r="P119" i="3"/>
  <c r="P71" i="3"/>
  <c r="I186" i="3"/>
  <c r="N186" i="3"/>
  <c r="O186" i="3" s="1"/>
  <c r="I177" i="3"/>
  <c r="P177" i="3" s="1"/>
  <c r="M177" i="3"/>
  <c r="O177" i="3" s="1"/>
  <c r="I149" i="3"/>
  <c r="M149" i="3"/>
  <c r="O149" i="3" s="1"/>
  <c r="I70" i="3"/>
  <c r="P70" i="3" s="1"/>
  <c r="N70" i="3"/>
  <c r="O70" i="3" s="1"/>
  <c r="I40" i="3"/>
  <c r="M40" i="3"/>
  <c r="O40" i="3" s="1"/>
  <c r="I29" i="3"/>
  <c r="P29" i="3" s="1"/>
  <c r="M29" i="3"/>
  <c r="O29" i="3" s="1"/>
  <c r="P187" i="3"/>
  <c r="P181" i="3"/>
  <c r="P166" i="3"/>
  <c r="I163" i="3"/>
  <c r="P163" i="3" s="1"/>
  <c r="M163" i="3"/>
  <c r="O163" i="3" s="1"/>
  <c r="P161" i="3"/>
  <c r="P148" i="3"/>
  <c r="I145" i="3"/>
  <c r="P145" i="3" s="1"/>
  <c r="M145" i="3"/>
  <c r="O145" i="3" s="1"/>
  <c r="P142" i="3"/>
  <c r="P137" i="3"/>
  <c r="P130" i="3"/>
  <c r="P123" i="3"/>
  <c r="P118" i="3"/>
  <c r="I7" i="3"/>
  <c r="N7" i="3"/>
  <c r="O7" i="3" s="1"/>
  <c r="N115" i="3"/>
  <c r="O115" i="3" s="1"/>
  <c r="P115" i="3" s="1"/>
  <c r="P108" i="3"/>
  <c r="P104" i="3"/>
  <c r="P96" i="3"/>
  <c r="P95" i="3"/>
  <c r="I94" i="3"/>
  <c r="M94" i="3"/>
  <c r="O94" i="3" s="1"/>
  <c r="P91" i="3"/>
  <c r="P87" i="3"/>
  <c r="P83" i="3"/>
  <c r="P60" i="3"/>
  <c r="P56" i="3"/>
  <c r="P55" i="3"/>
  <c r="P48" i="3"/>
  <c r="P32" i="3"/>
  <c r="P27" i="3"/>
  <c r="I25" i="3"/>
  <c r="N25" i="3"/>
  <c r="O25" i="3" s="1"/>
  <c r="P5" i="3"/>
  <c r="I109" i="3"/>
  <c r="P109" i="3" s="1"/>
  <c r="P105" i="3"/>
  <c r="I100" i="3"/>
  <c r="P100" i="3" s="1"/>
  <c r="N100" i="3"/>
  <c r="O100" i="3" s="1"/>
  <c r="I97" i="3"/>
  <c r="P97" i="3" s="1"/>
  <c r="P88" i="3"/>
  <c r="P84" i="3"/>
  <c r="P80" i="3"/>
  <c r="P79" i="3"/>
  <c r="I75" i="3"/>
  <c r="P75" i="3" s="1"/>
  <c r="M75" i="3"/>
  <c r="O75" i="3" s="1"/>
  <c r="P61" i="3"/>
  <c r="P57" i="3"/>
  <c r="P49" i="3"/>
  <c r="P39" i="3"/>
  <c r="P33" i="3"/>
  <c r="P28" i="3"/>
  <c r="P23" i="3"/>
  <c r="P12" i="3"/>
  <c r="P10" i="3"/>
  <c r="P6" i="3"/>
  <c r="P101" i="3"/>
  <c r="P89" i="3"/>
  <c r="P85" i="3"/>
  <c r="P81" i="3"/>
  <c r="P62" i="3"/>
  <c r="P58" i="3"/>
  <c r="P24" i="3"/>
  <c r="I14" i="3"/>
  <c r="M53" i="3"/>
  <c r="O53" i="3" s="1"/>
  <c r="P53" i="3" s="1"/>
  <c r="N43" i="3"/>
  <c r="O43" i="3" s="1"/>
  <c r="P43" i="3" s="1"/>
  <c r="M35" i="3"/>
  <c r="O35" i="3" s="1"/>
  <c r="P35" i="3" s="1"/>
  <c r="M31" i="3"/>
  <c r="O31" i="3" s="1"/>
  <c r="P31" i="3" s="1"/>
  <c r="M26" i="3"/>
  <c r="N22" i="3"/>
  <c r="G14" i="3"/>
  <c r="G314" i="3" s="1"/>
  <c r="N8" i="3"/>
  <c r="O8" i="3" s="1"/>
  <c r="P8" i="3" s="1"/>
  <c r="N4" i="3"/>
  <c r="N14" i="3" l="1"/>
  <c r="O4" i="3"/>
  <c r="O26" i="3"/>
  <c r="P26" i="3" s="1"/>
  <c r="M276" i="3"/>
  <c r="M314" i="3" s="1"/>
  <c r="P94" i="3"/>
  <c r="P25" i="3"/>
  <c r="I276" i="3"/>
  <c r="I314" i="3" s="1"/>
  <c r="O22" i="3"/>
  <c r="N276" i="3"/>
  <c r="P7" i="3"/>
  <c r="P40" i="3"/>
  <c r="P149" i="3"/>
  <c r="P186" i="3"/>
  <c r="P128" i="3"/>
  <c r="P34" i="3"/>
  <c r="P113" i="3"/>
  <c r="O14" i="3" l="1"/>
  <c r="P4" i="3"/>
  <c r="P14" i="3" s="1"/>
  <c r="O276" i="3"/>
  <c r="P22" i="3"/>
  <c r="P276" i="3" s="1"/>
  <c r="N314" i="3"/>
  <c r="P314" i="3" l="1"/>
  <c r="O314" i="3"/>
  <c r="G178" i="1" l="1"/>
  <c r="K178" i="1" s="1"/>
  <c r="J178" i="1" s="1"/>
  <c r="G177" i="1"/>
  <c r="K177" i="1" s="1"/>
  <c r="J177" i="1" s="1"/>
  <c r="G176" i="1"/>
  <c r="K176" i="1" s="1"/>
  <c r="J176" i="1" s="1"/>
  <c r="G175" i="1"/>
  <c r="H175" i="1" s="1"/>
  <c r="G174" i="1"/>
  <c r="G173" i="1"/>
  <c r="G172" i="1"/>
  <c r="H178" i="1" l="1"/>
  <c r="L178" i="1" s="1"/>
  <c r="K175" i="1"/>
  <c r="J175" i="1" s="1"/>
  <c r="L175" i="1" s="1"/>
  <c r="H176" i="1"/>
  <c r="L176" i="1" s="1"/>
  <c r="H177" i="1"/>
  <c r="L177" i="1" s="1"/>
  <c r="G171" i="1"/>
  <c r="G170" i="1"/>
  <c r="G169" i="1"/>
  <c r="G168" i="1"/>
  <c r="G167" i="1"/>
  <c r="G166" i="1"/>
  <c r="G165" i="1"/>
  <c r="H165" i="1" s="1"/>
  <c r="G164" i="1"/>
  <c r="G163" i="1"/>
  <c r="G162" i="1"/>
  <c r="G161" i="1"/>
  <c r="G160" i="1"/>
  <c r="G159" i="1"/>
  <c r="G158" i="1"/>
  <c r="G157" i="1"/>
  <c r="G156" i="1"/>
  <c r="G155" i="1"/>
  <c r="A155" i="1"/>
  <c r="K165" i="1" l="1"/>
  <c r="J165" i="1" s="1"/>
  <c r="L165" i="1" s="1"/>
  <c r="G154" i="1" l="1"/>
  <c r="G153" i="1"/>
  <c r="G152" i="1"/>
  <c r="H152" i="1" s="1"/>
  <c r="G151" i="1"/>
  <c r="G150" i="1"/>
  <c r="G149" i="1"/>
  <c r="G148" i="1"/>
  <c r="K148" i="1" s="1"/>
  <c r="J148" i="1" s="1"/>
  <c r="G147" i="1"/>
  <c r="G146" i="1"/>
  <c r="G143" i="1"/>
  <c r="G142" i="1"/>
  <c r="G141" i="1"/>
  <c r="G140" i="1"/>
  <c r="G138" i="1"/>
  <c r="G139" i="1"/>
  <c r="G137" i="1"/>
  <c r="G118" i="1"/>
  <c r="H118" i="1" s="1"/>
  <c r="G136" i="1"/>
  <c r="G135" i="1"/>
  <c r="G134" i="1"/>
  <c r="G133" i="1"/>
  <c r="H133" i="1" s="1"/>
  <c r="G132" i="1"/>
  <c r="G131" i="1"/>
  <c r="G130" i="1"/>
  <c r="G129" i="1"/>
  <c r="G128" i="1"/>
  <c r="G127" i="1"/>
  <c r="G126" i="1"/>
  <c r="G125" i="1"/>
  <c r="G124" i="1"/>
  <c r="G122" i="1"/>
  <c r="G123" i="1"/>
  <c r="G121" i="1"/>
  <c r="G120" i="1"/>
  <c r="G119" i="1"/>
  <c r="G117" i="1"/>
  <c r="A117" i="1"/>
  <c r="G115" i="1"/>
  <c r="K115" i="1" s="1"/>
  <c r="J115" i="1" s="1"/>
  <c r="G116" i="1"/>
  <c r="K116" i="1" s="1"/>
  <c r="J116" i="1" s="1"/>
  <c r="G114" i="1"/>
  <c r="K114" i="1" s="1"/>
  <c r="J114" i="1" s="1"/>
  <c r="A115" i="1"/>
  <c r="A116" i="1"/>
  <c r="A114" i="1"/>
  <c r="H114" i="1"/>
  <c r="G113" i="1"/>
  <c r="H113" i="1" s="1"/>
  <c r="G112" i="1"/>
  <c r="H112" i="1" s="1"/>
  <c r="G111" i="1"/>
  <c r="K111" i="1" s="1"/>
  <c r="J111" i="1" s="1"/>
  <c r="G110" i="1"/>
  <c r="H110" i="1" s="1"/>
  <c r="G109" i="1"/>
  <c r="K109" i="1" s="1"/>
  <c r="J109" i="1" s="1"/>
  <c r="A109" i="1"/>
  <c r="G108" i="1"/>
  <c r="G107" i="1"/>
  <c r="G106" i="1"/>
  <c r="G105" i="1"/>
  <c r="G104" i="1"/>
  <c r="G103" i="1"/>
  <c r="G102" i="1"/>
  <c r="G101" i="1"/>
  <c r="G100" i="1"/>
  <c r="G99" i="1"/>
  <c r="A101" i="1"/>
  <c r="A102" i="1"/>
  <c r="A103" i="1"/>
  <c r="A104" i="1"/>
  <c r="A105" i="1"/>
  <c r="A106" i="1"/>
  <c r="A107" i="1"/>
  <c r="A108" i="1"/>
  <c r="A100" i="1"/>
  <c r="A99" i="1"/>
  <c r="A98" i="1"/>
  <c r="G98" i="1"/>
  <c r="G96" i="1"/>
  <c r="G97" i="1"/>
  <c r="G95" i="1"/>
  <c r="G94" i="1"/>
  <c r="G93" i="1"/>
  <c r="G92" i="1"/>
  <c r="G91" i="1"/>
  <c r="G90" i="1"/>
  <c r="K90" i="1" s="1"/>
  <c r="J90" i="1" s="1"/>
  <c r="A90" i="1"/>
  <c r="G89" i="1"/>
  <c r="K89" i="1" s="1"/>
  <c r="J89" i="1" s="1"/>
  <c r="G88" i="1"/>
  <c r="K88" i="1" s="1"/>
  <c r="J88" i="1" s="1"/>
  <c r="G87" i="1"/>
  <c r="G86" i="1"/>
  <c r="A85" i="1"/>
  <c r="G85" i="1"/>
  <c r="G84" i="1"/>
  <c r="A84" i="1"/>
  <c r="G83" i="1"/>
  <c r="G82" i="1"/>
  <c r="A83" i="1"/>
  <c r="A82" i="1"/>
  <c r="A80" i="1"/>
  <c r="G80" i="1"/>
  <c r="G79" i="1"/>
  <c r="G78" i="1"/>
  <c r="A78" i="1"/>
  <c r="G77" i="1"/>
  <c r="A77" i="1"/>
  <c r="G76" i="1"/>
  <c r="G75" i="1"/>
  <c r="C76" i="1"/>
  <c r="C75" i="1"/>
  <c r="A75" i="1"/>
  <c r="G74" i="1"/>
  <c r="G73" i="1"/>
  <c r="G72" i="1"/>
  <c r="G71" i="1"/>
  <c r="G70" i="1"/>
  <c r="G69" i="1"/>
  <c r="G68" i="1"/>
  <c r="G67" i="1"/>
  <c r="G66" i="1"/>
  <c r="A66" i="1"/>
  <c r="G65" i="1"/>
  <c r="K65" i="1" s="1"/>
  <c r="J65" i="1" s="1"/>
  <c r="G64" i="1"/>
  <c r="G63" i="1"/>
  <c r="A62" i="1"/>
  <c r="G62" i="1"/>
  <c r="G61" i="1"/>
  <c r="G60" i="1"/>
  <c r="G59" i="1"/>
  <c r="G58" i="1"/>
  <c r="G57" i="1"/>
  <c r="G56" i="1"/>
  <c r="C61" i="1"/>
  <c r="C60" i="1"/>
  <c r="C59" i="1"/>
  <c r="C58" i="1"/>
  <c r="C57" i="1"/>
  <c r="C56" i="1"/>
  <c r="C55" i="1"/>
  <c r="C54" i="1"/>
  <c r="C53" i="1"/>
  <c r="C52" i="1"/>
  <c r="C51" i="1"/>
  <c r="C50" i="1"/>
  <c r="G55" i="1"/>
  <c r="G54" i="1"/>
  <c r="G53" i="1"/>
  <c r="G52" i="1"/>
  <c r="G51" i="1"/>
  <c r="G50" i="1"/>
  <c r="G49" i="1"/>
  <c r="C49" i="1"/>
  <c r="A49" i="1"/>
  <c r="G48" i="1"/>
  <c r="A48" i="1"/>
  <c r="C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181" i="1"/>
  <c r="K181" i="1" s="1"/>
  <c r="J181" i="1" s="1"/>
  <c r="A181" i="1"/>
  <c r="C181" i="1"/>
  <c r="G183" i="1"/>
  <c r="G188" i="1"/>
  <c r="G187" i="1"/>
  <c r="G186" i="1"/>
  <c r="G182" i="1"/>
  <c r="G180" i="1"/>
  <c r="G179" i="1"/>
  <c r="A188" i="1"/>
  <c r="A187" i="1"/>
  <c r="A186" i="1"/>
  <c r="C183" i="1"/>
  <c r="A183" i="1"/>
  <c r="H148" i="1" l="1"/>
  <c r="L148" i="1" s="1"/>
  <c r="K152" i="1"/>
  <c r="J152" i="1" s="1"/>
  <c r="L152" i="1" s="1"/>
  <c r="K118" i="1"/>
  <c r="J118" i="1" s="1"/>
  <c r="L118" i="1" s="1"/>
  <c r="K133" i="1"/>
  <c r="J133" i="1" s="1"/>
  <c r="L133" i="1" s="1"/>
  <c r="L114" i="1"/>
  <c r="H115" i="1"/>
  <c r="L115" i="1" s="1"/>
  <c r="K112" i="1"/>
  <c r="J112" i="1" s="1"/>
  <c r="L112" i="1" s="1"/>
  <c r="K110" i="1"/>
  <c r="J110" i="1" s="1"/>
  <c r="L110" i="1" s="1"/>
  <c r="K113" i="1"/>
  <c r="J113" i="1" s="1"/>
  <c r="L113" i="1" s="1"/>
  <c r="H116" i="1"/>
  <c r="L116" i="1" s="1"/>
  <c r="H109" i="1"/>
  <c r="L109" i="1" s="1"/>
  <c r="H111" i="1"/>
  <c r="L111" i="1" s="1"/>
  <c r="H88" i="1"/>
  <c r="L88" i="1" s="1"/>
  <c r="H90" i="1"/>
  <c r="L90" i="1" s="1"/>
  <c r="H89" i="1"/>
  <c r="L89" i="1" s="1"/>
  <c r="H65" i="1"/>
  <c r="L65" i="1" s="1"/>
  <c r="H181" i="1"/>
  <c r="L181" i="1" s="1"/>
  <c r="H183" i="1"/>
  <c r="K183" i="1"/>
  <c r="J183" i="1" s="1"/>
  <c r="A182" i="1"/>
  <c r="A180" i="1"/>
  <c r="A179" i="1"/>
  <c r="A184" i="1"/>
  <c r="G184" i="1"/>
  <c r="K184" i="1" s="1"/>
  <c r="J184" i="1" s="1"/>
  <c r="C184" i="1"/>
  <c r="C185" i="1"/>
  <c r="G185" i="1"/>
  <c r="K185" i="1" s="1"/>
  <c r="J185" i="1" s="1"/>
  <c r="G27" i="1"/>
  <c r="K27" i="1" s="1"/>
  <c r="J27" i="1" s="1"/>
  <c r="G26" i="1"/>
  <c r="K26" i="1" s="1"/>
  <c r="J26" i="1" s="1"/>
  <c r="A27" i="1"/>
  <c r="C26" i="1"/>
  <c r="C27" i="1"/>
  <c r="C25" i="1"/>
  <c r="C24" i="1"/>
  <c r="A26" i="1"/>
  <c r="A25" i="1"/>
  <c r="G25" i="1"/>
  <c r="K25" i="1" s="1"/>
  <c r="J25" i="1" s="1"/>
  <c r="G24" i="1"/>
  <c r="K24" i="1" s="1"/>
  <c r="J24" i="1" s="1"/>
  <c r="G17" i="1"/>
  <c r="K17" i="1" s="1"/>
  <c r="J17" i="1" s="1"/>
  <c r="G16" i="1"/>
  <c r="K16" i="1" s="1"/>
  <c r="J16" i="1" s="1"/>
  <c r="G15" i="1"/>
  <c r="K15" i="1" s="1"/>
  <c r="J15" i="1" s="1"/>
  <c r="K28" i="1"/>
  <c r="J28" i="1" s="1"/>
  <c r="K29" i="1"/>
  <c r="J29" i="1" s="1"/>
  <c r="K30" i="1"/>
  <c r="J30" i="1" s="1"/>
  <c r="K31" i="1"/>
  <c r="J31" i="1" s="1"/>
  <c r="K32" i="1"/>
  <c r="J32" i="1" s="1"/>
  <c r="K33" i="1"/>
  <c r="J33" i="1" s="1"/>
  <c r="K34" i="1"/>
  <c r="J34" i="1" s="1"/>
  <c r="K35" i="1"/>
  <c r="J35" i="1" s="1"/>
  <c r="K36" i="1"/>
  <c r="J36" i="1" s="1"/>
  <c r="K37" i="1"/>
  <c r="J37" i="1" s="1"/>
  <c r="K38" i="1"/>
  <c r="J38" i="1" s="1"/>
  <c r="K39" i="1"/>
  <c r="J39" i="1" s="1"/>
  <c r="K40" i="1"/>
  <c r="J40" i="1" s="1"/>
  <c r="K41" i="1"/>
  <c r="J41" i="1" s="1"/>
  <c r="K42" i="1"/>
  <c r="J42" i="1" s="1"/>
  <c r="K43" i="1"/>
  <c r="J43" i="1" s="1"/>
  <c r="K44" i="1"/>
  <c r="J44" i="1" s="1"/>
  <c r="K45" i="1"/>
  <c r="J45" i="1" s="1"/>
  <c r="K46" i="1"/>
  <c r="J46" i="1" s="1"/>
  <c r="K47" i="1"/>
  <c r="J47" i="1" s="1"/>
  <c r="K48" i="1"/>
  <c r="J48" i="1" s="1"/>
  <c r="K49" i="1"/>
  <c r="J49" i="1" s="1"/>
  <c r="K50" i="1"/>
  <c r="J50" i="1" s="1"/>
  <c r="K51" i="1"/>
  <c r="J51" i="1" s="1"/>
  <c r="K52" i="1"/>
  <c r="J52" i="1" s="1"/>
  <c r="K53" i="1"/>
  <c r="J53" i="1" s="1"/>
  <c r="K54" i="1"/>
  <c r="J54" i="1" s="1"/>
  <c r="K55" i="1"/>
  <c r="J55" i="1" s="1"/>
  <c r="K56" i="1"/>
  <c r="J56" i="1" s="1"/>
  <c r="K57" i="1"/>
  <c r="J57" i="1" s="1"/>
  <c r="K58" i="1"/>
  <c r="J58" i="1" s="1"/>
  <c r="K59" i="1"/>
  <c r="J59" i="1" s="1"/>
  <c r="K60" i="1"/>
  <c r="J60" i="1" s="1"/>
  <c r="K61" i="1"/>
  <c r="J61" i="1" s="1"/>
  <c r="K193" i="1"/>
  <c r="J193" i="1" s="1"/>
  <c r="K194" i="1"/>
  <c r="J194" i="1" s="1"/>
  <c r="K195" i="1"/>
  <c r="J195" i="1" s="1"/>
  <c r="K196" i="1"/>
  <c r="J196" i="1" s="1"/>
  <c r="K197" i="1"/>
  <c r="J197" i="1" s="1"/>
  <c r="K198" i="1"/>
  <c r="K200" i="1"/>
  <c r="J200" i="1" s="1"/>
  <c r="K201" i="1"/>
  <c r="J201" i="1" s="1"/>
  <c r="K202" i="1"/>
  <c r="J202" i="1" s="1"/>
  <c r="K203" i="1"/>
  <c r="J203" i="1" s="1"/>
  <c r="K204" i="1"/>
  <c r="J204" i="1" s="1"/>
  <c r="K205" i="1"/>
  <c r="J205" i="1" s="1"/>
  <c r="K206" i="1"/>
  <c r="J206" i="1" s="1"/>
  <c r="K62" i="1"/>
  <c r="J62" i="1" s="1"/>
  <c r="K63" i="1"/>
  <c r="J63" i="1" s="1"/>
  <c r="K64" i="1"/>
  <c r="J64" i="1" s="1"/>
  <c r="K137" i="1"/>
  <c r="J137" i="1" s="1"/>
  <c r="K138" i="1"/>
  <c r="J138" i="1" s="1"/>
  <c r="K139" i="1"/>
  <c r="J139" i="1" s="1"/>
  <c r="K66" i="1"/>
  <c r="J66" i="1" s="1"/>
  <c r="K67" i="1"/>
  <c r="J67" i="1" s="1"/>
  <c r="K68" i="1"/>
  <c r="J68" i="1" s="1"/>
  <c r="K69" i="1"/>
  <c r="J69" i="1" s="1"/>
  <c r="K70" i="1"/>
  <c r="J70" i="1" s="1"/>
  <c r="K71" i="1"/>
  <c r="J71" i="1" s="1"/>
  <c r="K72" i="1"/>
  <c r="J72" i="1" s="1"/>
  <c r="K73" i="1"/>
  <c r="J73" i="1" s="1"/>
  <c r="K74" i="1"/>
  <c r="J74" i="1" s="1"/>
  <c r="K78" i="1"/>
  <c r="J78" i="1" s="1"/>
  <c r="K79" i="1"/>
  <c r="J79" i="1" s="1"/>
  <c r="K80" i="1"/>
  <c r="J80" i="1" s="1"/>
  <c r="K81" i="1"/>
  <c r="J81" i="1" s="1"/>
  <c r="K82" i="1"/>
  <c r="J82" i="1" s="1"/>
  <c r="K83" i="1"/>
  <c r="J83" i="1" s="1"/>
  <c r="K84" i="1"/>
  <c r="J84" i="1" s="1"/>
  <c r="K85" i="1"/>
  <c r="J85" i="1" s="1"/>
  <c r="K86" i="1"/>
  <c r="J86" i="1" s="1"/>
  <c r="K87" i="1"/>
  <c r="J87" i="1" s="1"/>
  <c r="K91" i="1"/>
  <c r="J91" i="1" s="1"/>
  <c r="K92" i="1"/>
  <c r="J92" i="1" s="1"/>
  <c r="K93" i="1"/>
  <c r="J93" i="1" s="1"/>
  <c r="K94" i="1"/>
  <c r="J94" i="1" s="1"/>
  <c r="K95" i="1"/>
  <c r="J95" i="1" s="1"/>
  <c r="K96" i="1"/>
  <c r="J96" i="1" s="1"/>
  <c r="K97" i="1"/>
  <c r="J97" i="1" s="1"/>
  <c r="K98" i="1"/>
  <c r="J98" i="1" s="1"/>
  <c r="K99" i="1"/>
  <c r="J99" i="1" s="1"/>
  <c r="K100" i="1"/>
  <c r="J100" i="1" s="1"/>
  <c r="K101" i="1"/>
  <c r="J101" i="1" s="1"/>
  <c r="K102" i="1"/>
  <c r="J102" i="1" s="1"/>
  <c r="K103" i="1"/>
  <c r="J103" i="1" s="1"/>
  <c r="K104" i="1"/>
  <c r="J104" i="1" s="1"/>
  <c r="K105" i="1"/>
  <c r="J105" i="1" s="1"/>
  <c r="K106" i="1"/>
  <c r="J106" i="1" s="1"/>
  <c r="K107" i="1"/>
  <c r="J107" i="1" s="1"/>
  <c r="K108" i="1"/>
  <c r="J108" i="1" s="1"/>
  <c r="K117" i="1"/>
  <c r="J117" i="1" s="1"/>
  <c r="K119" i="1"/>
  <c r="J119" i="1" s="1"/>
  <c r="K120" i="1"/>
  <c r="J120" i="1" s="1"/>
  <c r="K121" i="1"/>
  <c r="J121" i="1" s="1"/>
  <c r="K123" i="1"/>
  <c r="J123" i="1" s="1"/>
  <c r="K122" i="1"/>
  <c r="J122" i="1" s="1"/>
  <c r="K124" i="1"/>
  <c r="J124" i="1" s="1"/>
  <c r="K125" i="1"/>
  <c r="J125" i="1" s="1"/>
  <c r="K126" i="1"/>
  <c r="J126" i="1" s="1"/>
  <c r="K127" i="1"/>
  <c r="J127" i="1" s="1"/>
  <c r="K128" i="1"/>
  <c r="J128" i="1" s="1"/>
  <c r="K129" i="1"/>
  <c r="J129" i="1" s="1"/>
  <c r="K130" i="1"/>
  <c r="J130" i="1" s="1"/>
  <c r="K131" i="1"/>
  <c r="J131" i="1" s="1"/>
  <c r="K132" i="1"/>
  <c r="J132" i="1" s="1"/>
  <c r="K134" i="1"/>
  <c r="J134" i="1" s="1"/>
  <c r="K135" i="1"/>
  <c r="J135" i="1" s="1"/>
  <c r="K136" i="1"/>
  <c r="J136" i="1" s="1"/>
  <c r="K140" i="1"/>
  <c r="J140" i="1" s="1"/>
  <c r="K141" i="1"/>
  <c r="J141" i="1" s="1"/>
  <c r="K142" i="1"/>
  <c r="J142" i="1" s="1"/>
  <c r="K143" i="1"/>
  <c r="J143" i="1" s="1"/>
  <c r="K144" i="1"/>
  <c r="J144" i="1" s="1"/>
  <c r="K146" i="1"/>
  <c r="J146" i="1" s="1"/>
  <c r="K147" i="1"/>
  <c r="J147" i="1" s="1"/>
  <c r="K149" i="1"/>
  <c r="J149" i="1" s="1"/>
  <c r="K150" i="1"/>
  <c r="J150" i="1" s="1"/>
  <c r="K151" i="1"/>
  <c r="J151" i="1" s="1"/>
  <c r="K153" i="1"/>
  <c r="J153" i="1" s="1"/>
  <c r="K154" i="1"/>
  <c r="J154" i="1" s="1"/>
  <c r="K155" i="1"/>
  <c r="J155" i="1" s="1"/>
  <c r="K156" i="1"/>
  <c r="J156" i="1" s="1"/>
  <c r="K157" i="1"/>
  <c r="J157" i="1" s="1"/>
  <c r="K158" i="1"/>
  <c r="J158" i="1" s="1"/>
  <c r="K159" i="1"/>
  <c r="J159" i="1" s="1"/>
  <c r="K160" i="1"/>
  <c r="J160" i="1" s="1"/>
  <c r="K161" i="1"/>
  <c r="J161" i="1" s="1"/>
  <c r="K162" i="1"/>
  <c r="J162" i="1" s="1"/>
  <c r="K163" i="1"/>
  <c r="J163" i="1" s="1"/>
  <c r="K164" i="1"/>
  <c r="J164" i="1" s="1"/>
  <c r="K166" i="1"/>
  <c r="J166" i="1" s="1"/>
  <c r="K167" i="1"/>
  <c r="J167" i="1" s="1"/>
  <c r="K168" i="1"/>
  <c r="J168" i="1" s="1"/>
  <c r="K169" i="1"/>
  <c r="J169" i="1" s="1"/>
  <c r="K170" i="1"/>
  <c r="J170" i="1" s="1"/>
  <c r="K171" i="1"/>
  <c r="J171" i="1" s="1"/>
  <c r="K172" i="1"/>
  <c r="J172" i="1" s="1"/>
  <c r="K173" i="1"/>
  <c r="J173" i="1" s="1"/>
  <c r="K174" i="1"/>
  <c r="J174" i="1" s="1"/>
  <c r="K179" i="1"/>
  <c r="J179" i="1" s="1"/>
  <c r="K180" i="1"/>
  <c r="J180" i="1" s="1"/>
  <c r="K182" i="1"/>
  <c r="J182" i="1" s="1"/>
  <c r="K186" i="1"/>
  <c r="J186" i="1" s="1"/>
  <c r="K187" i="1"/>
  <c r="J187" i="1" s="1"/>
  <c r="K188" i="1"/>
  <c r="J188" i="1" s="1"/>
  <c r="K189" i="1"/>
  <c r="J189" i="1" s="1"/>
  <c r="K192" i="1"/>
  <c r="J192" i="1" s="1"/>
  <c r="K207" i="1"/>
  <c r="J207" i="1" s="1"/>
  <c r="K208" i="1"/>
  <c r="J208" i="1" s="1"/>
  <c r="K209" i="1"/>
  <c r="J209" i="1" s="1"/>
  <c r="K210" i="1"/>
  <c r="J210" i="1" s="1"/>
  <c r="K211" i="1"/>
  <c r="J211" i="1" s="1"/>
  <c r="K212" i="1"/>
  <c r="J212" i="1" s="1"/>
  <c r="K213" i="1"/>
  <c r="J213" i="1" s="1"/>
  <c r="K214" i="1"/>
  <c r="J214" i="1" s="1"/>
  <c r="K215" i="1"/>
  <c r="J215" i="1" s="1"/>
  <c r="K217" i="1"/>
  <c r="J217" i="1" s="1"/>
  <c r="K75" i="1"/>
  <c r="J75" i="1" s="1"/>
  <c r="K76" i="1"/>
  <c r="J76" i="1" s="1"/>
  <c r="K77" i="1"/>
  <c r="J77" i="1" s="1"/>
  <c r="G23" i="1"/>
  <c r="K23" i="1" s="1"/>
  <c r="J23" i="1" s="1"/>
  <c r="G22" i="1"/>
  <c r="K22" i="1" s="1"/>
  <c r="J22" i="1" s="1"/>
  <c r="G20" i="1"/>
  <c r="K20" i="1" s="1"/>
  <c r="J20" i="1" s="1"/>
  <c r="G21" i="1"/>
  <c r="K21" i="1" s="1"/>
  <c r="J21" i="1" s="1"/>
  <c r="G10" i="1"/>
  <c r="K10" i="1" s="1"/>
  <c r="J10" i="1" s="1"/>
  <c r="G11" i="1"/>
  <c r="K11" i="1" s="1"/>
  <c r="J11" i="1" s="1"/>
  <c r="G12" i="1"/>
  <c r="K12" i="1" s="1"/>
  <c r="J12" i="1" s="1"/>
  <c r="G13" i="1"/>
  <c r="K13" i="1" s="1"/>
  <c r="J13" i="1" s="1"/>
  <c r="G14" i="1"/>
  <c r="K14" i="1" s="1"/>
  <c r="J14" i="1" s="1"/>
  <c r="G9" i="1"/>
  <c r="K9" i="1" s="1"/>
  <c r="J9" i="1" s="1"/>
  <c r="J5" i="1"/>
  <c r="J198" i="1"/>
  <c r="K6" i="1"/>
  <c r="K8" i="1"/>
  <c r="J8" i="1" s="1"/>
  <c r="K4" i="1"/>
  <c r="K3" i="1"/>
  <c r="K5" i="1"/>
  <c r="I265" i="2"/>
  <c r="L265" i="2"/>
  <c r="N265" i="2" s="1"/>
  <c r="L264" i="2"/>
  <c r="N264" i="2" s="1"/>
  <c r="I264" i="2"/>
  <c r="N263" i="2"/>
  <c r="I263" i="2"/>
  <c r="N262" i="2"/>
  <c r="I262" i="2"/>
  <c r="N261" i="2"/>
  <c r="I261" i="2"/>
  <c r="N260" i="2"/>
  <c r="I260" i="2"/>
  <c r="L259" i="2"/>
  <c r="N259" i="2" s="1"/>
  <c r="N258" i="2"/>
  <c r="I258" i="2"/>
  <c r="N257" i="2"/>
  <c r="I257" i="2"/>
  <c r="I256" i="2"/>
  <c r="N255" i="2"/>
  <c r="I255" i="2"/>
  <c r="N254" i="2"/>
  <c r="I254" i="2"/>
  <c r="N253" i="2"/>
  <c r="I253" i="2"/>
  <c r="M252" i="2"/>
  <c r="N252" i="2" s="1"/>
  <c r="N251" i="2"/>
  <c r="I251" i="2"/>
  <c r="M250" i="2"/>
  <c r="N250" i="2" s="1"/>
  <c r="L249" i="2"/>
  <c r="N249" i="2" s="1"/>
  <c r="I248" i="2"/>
  <c r="L247" i="2"/>
  <c r="N247" i="2" s="1"/>
  <c r="L246" i="2"/>
  <c r="N246" i="2" s="1"/>
  <c r="I245" i="2"/>
  <c r="L245" i="2"/>
  <c r="N245" i="2" s="1"/>
  <c r="N244" i="2"/>
  <c r="I244" i="2"/>
  <c r="L243" i="2"/>
  <c r="N243" i="2" s="1"/>
  <c r="I242" i="2"/>
  <c r="N241" i="2"/>
  <c r="I241" i="2"/>
  <c r="N240" i="2"/>
  <c r="I240" i="2"/>
  <c r="L239" i="2"/>
  <c r="N239" i="2" s="1"/>
  <c r="M238" i="2"/>
  <c r="N238" i="2" s="1"/>
  <c r="I237" i="2"/>
  <c r="L237" i="2"/>
  <c r="N237" i="2" s="1"/>
  <c r="N236" i="2"/>
  <c r="I236" i="2"/>
  <c r="L235" i="2"/>
  <c r="N235" i="2" s="1"/>
  <c r="N234" i="2"/>
  <c r="I234" i="2"/>
  <c r="N233" i="2"/>
  <c r="I233" i="2"/>
  <c r="N232" i="2"/>
  <c r="I232" i="2"/>
  <c r="N231" i="2"/>
  <c r="I231" i="2"/>
  <c r="N230" i="2"/>
  <c r="I230" i="2"/>
  <c r="N229" i="2"/>
  <c r="I229" i="2"/>
  <c r="N228" i="2"/>
  <c r="I228" i="2"/>
  <c r="I227" i="2"/>
  <c r="L227" i="2"/>
  <c r="N227" i="2" s="1"/>
  <c r="L226" i="2"/>
  <c r="N226" i="2" s="1"/>
  <c r="I226" i="2"/>
  <c r="L225" i="2"/>
  <c r="N225" i="2" s="1"/>
  <c r="N224" i="2"/>
  <c r="I224" i="2"/>
  <c r="L223" i="2"/>
  <c r="N223" i="2" s="1"/>
  <c r="L222" i="2"/>
  <c r="N222" i="2" s="1"/>
  <c r="I221" i="2"/>
  <c r="M220" i="2"/>
  <c r="N220" i="2" s="1"/>
  <c r="L219" i="2"/>
  <c r="N219" i="2" s="1"/>
  <c r="I219" i="2"/>
  <c r="N218" i="2"/>
  <c r="I218" i="2"/>
  <c r="N217" i="2"/>
  <c r="I217" i="2"/>
  <c r="N216" i="2"/>
  <c r="I216" i="2"/>
  <c r="L215" i="2"/>
  <c r="N215" i="2" s="1"/>
  <c r="I215" i="2"/>
  <c r="I214" i="2"/>
  <c r="L213" i="2"/>
  <c r="N213" i="2" s="1"/>
  <c r="N212" i="2"/>
  <c r="I212" i="2"/>
  <c r="N211" i="2"/>
  <c r="I211" i="2"/>
  <c r="N210" i="2"/>
  <c r="I210" i="2"/>
  <c r="N209" i="2"/>
  <c r="I209" i="2"/>
  <c r="N208" i="2"/>
  <c r="I208" i="2"/>
  <c r="N207" i="2"/>
  <c r="I207" i="2"/>
  <c r="N206" i="2"/>
  <c r="I206" i="2"/>
  <c r="N205" i="2"/>
  <c r="I205" i="2"/>
  <c r="N204" i="2"/>
  <c r="I204" i="2"/>
  <c r="M203" i="2"/>
  <c r="N203" i="2" s="1"/>
  <c r="I203" i="2"/>
  <c r="I202" i="2"/>
  <c r="N201" i="2"/>
  <c r="I201" i="2"/>
  <c r="N200" i="2"/>
  <c r="I200" i="2"/>
  <c r="N199" i="2"/>
  <c r="I199" i="2"/>
  <c r="N198" i="2"/>
  <c r="I198" i="2"/>
  <c r="L197" i="2"/>
  <c r="N197" i="2" s="1"/>
  <c r="N196" i="2"/>
  <c r="I196" i="2"/>
  <c r="L195" i="2"/>
  <c r="N195" i="2" s="1"/>
  <c r="N194" i="2"/>
  <c r="I194" i="2"/>
  <c r="N193" i="2"/>
  <c r="I193" i="2"/>
  <c r="N192" i="2"/>
  <c r="I192" i="2"/>
  <c r="N191" i="2"/>
  <c r="I191" i="2"/>
  <c r="I190" i="2"/>
  <c r="L190" i="2"/>
  <c r="N190" i="2" s="1"/>
  <c r="L189" i="2"/>
  <c r="N189" i="2" s="1"/>
  <c r="I189" i="2"/>
  <c r="L188" i="2"/>
  <c r="N188" i="2" s="1"/>
  <c r="L187" i="2"/>
  <c r="N187" i="2" s="1"/>
  <c r="N186" i="2"/>
  <c r="I186" i="2"/>
  <c r="N185" i="2"/>
  <c r="I185" i="2"/>
  <c r="N184" i="2"/>
  <c r="I184" i="2"/>
  <c r="L183" i="2"/>
  <c r="N183" i="2" s="1"/>
  <c r="N182" i="2"/>
  <c r="I182" i="2"/>
  <c r="L181" i="2"/>
  <c r="N181" i="2" s="1"/>
  <c r="I181" i="2"/>
  <c r="L180" i="2"/>
  <c r="N180" i="2" s="1"/>
  <c r="M179" i="2"/>
  <c r="N179" i="2" s="1"/>
  <c r="N178" i="2"/>
  <c r="I178" i="2"/>
  <c r="M177" i="2"/>
  <c r="N177" i="2" s="1"/>
  <c r="I176" i="2"/>
  <c r="N175" i="2"/>
  <c r="I175" i="2"/>
  <c r="L174" i="2"/>
  <c r="N174" i="2" s="1"/>
  <c r="I173" i="2"/>
  <c r="N172" i="2"/>
  <c r="I172" i="2"/>
  <c r="L171" i="2"/>
  <c r="N171" i="2" s="1"/>
  <c r="I171" i="2"/>
  <c r="N170" i="2"/>
  <c r="I170" i="2"/>
  <c r="N169" i="2"/>
  <c r="I169" i="2"/>
  <c r="L168" i="2"/>
  <c r="N168" i="2" s="1"/>
  <c r="N167" i="2"/>
  <c r="I167" i="2"/>
  <c r="N166" i="2"/>
  <c r="I166" i="2"/>
  <c r="N165" i="2"/>
  <c r="I165" i="2"/>
  <c r="N164" i="2"/>
  <c r="I164" i="2"/>
  <c r="I163" i="2"/>
  <c r="L163" i="2"/>
  <c r="N163" i="2" s="1"/>
  <c r="N162" i="2"/>
  <c r="I162" i="2"/>
  <c r="N161" i="2"/>
  <c r="I161" i="2"/>
  <c r="N160" i="2"/>
  <c r="I160" i="2"/>
  <c r="N159" i="2"/>
  <c r="I159" i="2"/>
  <c r="N158" i="2"/>
  <c r="I158" i="2"/>
  <c r="I157" i="2"/>
  <c r="N156" i="2"/>
  <c r="I156" i="2"/>
  <c r="N155" i="2"/>
  <c r="I155" i="2"/>
  <c r="M154" i="2"/>
  <c r="N154" i="2" s="1"/>
  <c r="I154" i="2"/>
  <c r="L153" i="2"/>
  <c r="N153" i="2" s="1"/>
  <c r="I152" i="2"/>
  <c r="L152" i="2"/>
  <c r="N152" i="2" s="1"/>
  <c r="M151" i="2"/>
  <c r="N151" i="2" s="1"/>
  <c r="I151" i="2"/>
  <c r="N150" i="2"/>
  <c r="I150" i="2"/>
  <c r="N149" i="2"/>
  <c r="I149" i="2"/>
  <c r="L148" i="2"/>
  <c r="N148" i="2" s="1"/>
  <c r="N147" i="2"/>
  <c r="I147" i="2"/>
  <c r="N146" i="2"/>
  <c r="I146" i="2"/>
  <c r="L145" i="2"/>
  <c r="N145" i="2" s="1"/>
  <c r="N144" i="2"/>
  <c r="I144" i="2"/>
  <c r="N143" i="2"/>
  <c r="I143" i="2"/>
  <c r="N142" i="2"/>
  <c r="I142" i="2"/>
  <c r="L141" i="2"/>
  <c r="N141" i="2" s="1"/>
  <c r="I141" i="2"/>
  <c r="L140" i="2"/>
  <c r="N140" i="2" s="1"/>
  <c r="I140" i="2"/>
  <c r="L139" i="2"/>
  <c r="N139" i="2" s="1"/>
  <c r="L138" i="2"/>
  <c r="N138" i="2" s="1"/>
  <c r="L137" i="2"/>
  <c r="N137" i="2" s="1"/>
  <c r="I137" i="2"/>
  <c r="I136" i="2"/>
  <c r="L135" i="2"/>
  <c r="N135" i="2" s="1"/>
  <c r="N134" i="2"/>
  <c r="I134" i="2"/>
  <c r="I133" i="2"/>
  <c r="I132" i="2"/>
  <c r="L132" i="2"/>
  <c r="N132" i="2" s="1"/>
  <c r="L131" i="2"/>
  <c r="N131" i="2" s="1"/>
  <c r="I131" i="2"/>
  <c r="L130" i="2"/>
  <c r="N130" i="2" s="1"/>
  <c r="L129" i="2"/>
  <c r="N129" i="2" s="1"/>
  <c r="N128" i="2"/>
  <c r="I128" i="2"/>
  <c r="L127" i="2"/>
  <c r="N127" i="2" s="1"/>
  <c r="I127" i="2"/>
  <c r="M126" i="2"/>
  <c r="N126" i="2" s="1"/>
  <c r="I126" i="2"/>
  <c r="I125" i="2"/>
  <c r="M125" i="2"/>
  <c r="N125" i="2" s="1"/>
  <c r="N124" i="2"/>
  <c r="I124" i="2"/>
  <c r="N123" i="2"/>
  <c r="I123" i="2"/>
  <c r="N122" i="2"/>
  <c r="I122" i="2"/>
  <c r="L121" i="2"/>
  <c r="N121" i="2" s="1"/>
  <c r="L120" i="2"/>
  <c r="N120" i="2" s="1"/>
  <c r="L119" i="2"/>
  <c r="N119" i="2" s="1"/>
  <c r="I118" i="2"/>
  <c r="N117" i="2"/>
  <c r="I117" i="2"/>
  <c r="N116" i="2"/>
  <c r="I116" i="2"/>
  <c r="L115" i="2"/>
  <c r="N115" i="2" s="1"/>
  <c r="L114" i="2"/>
  <c r="N114" i="2" s="1"/>
  <c r="N113" i="2"/>
  <c r="I113" i="2"/>
  <c r="M112" i="2"/>
  <c r="N112" i="2" s="1"/>
  <c r="I112" i="2"/>
  <c r="M111" i="2"/>
  <c r="N111" i="2" s="1"/>
  <c r="I111" i="2"/>
  <c r="M110" i="2"/>
  <c r="N110" i="2" s="1"/>
  <c r="M109" i="2"/>
  <c r="N109" i="2" s="1"/>
  <c r="N108" i="2"/>
  <c r="I108" i="2"/>
  <c r="N107" i="2"/>
  <c r="I107" i="2"/>
  <c r="N106" i="2"/>
  <c r="I106" i="2"/>
  <c r="M105" i="2"/>
  <c r="N105" i="2" s="1"/>
  <c r="I105" i="2"/>
  <c r="H27" i="1" l="1"/>
  <c r="L27" i="1" s="1"/>
  <c r="L183" i="1"/>
  <c r="H26" i="1"/>
  <c r="L26" i="1" s="1"/>
  <c r="I119" i="2"/>
  <c r="L136" i="2"/>
  <c r="N136" i="2" s="1"/>
  <c r="L173" i="2"/>
  <c r="N173" i="2" s="1"/>
  <c r="I177" i="2"/>
  <c r="I183" i="2"/>
  <c r="M202" i="2"/>
  <c r="N202" i="2" s="1"/>
  <c r="I213" i="2"/>
  <c r="I222" i="2"/>
  <c r="I235" i="2"/>
  <c r="I243" i="2"/>
  <c r="I249" i="2"/>
  <c r="L256" i="2"/>
  <c r="N256" i="2" s="1"/>
  <c r="I259" i="2"/>
  <c r="O265" i="2"/>
  <c r="I109" i="2"/>
  <c r="L118" i="2"/>
  <c r="N118" i="2" s="1"/>
  <c r="L157" i="2"/>
  <c r="N157" i="2" s="1"/>
  <c r="I174" i="2"/>
  <c r="M176" i="2"/>
  <c r="N176" i="2" s="1"/>
  <c r="L214" i="2"/>
  <c r="N214" i="2" s="1"/>
  <c r="L221" i="2"/>
  <c r="N221" i="2" s="1"/>
  <c r="L242" i="2"/>
  <c r="N242" i="2" s="1"/>
  <c r="L248" i="2"/>
  <c r="N248" i="2" s="1"/>
  <c r="O264" i="2"/>
  <c r="I250" i="2"/>
  <c r="I252" i="2"/>
  <c r="I246" i="2"/>
  <c r="I247" i="2"/>
  <c r="I238" i="2"/>
  <c r="I239" i="2"/>
  <c r="I223" i="2"/>
  <c r="I220" i="2"/>
  <c r="I225" i="2"/>
  <c r="I179" i="2"/>
  <c r="I187" i="2"/>
  <c r="I195" i="2"/>
  <c r="I180" i="2"/>
  <c r="I188" i="2"/>
  <c r="I197" i="2"/>
  <c r="I153" i="2"/>
  <c r="I168" i="2"/>
  <c r="I129" i="2"/>
  <c r="I138" i="2"/>
  <c r="I145" i="2"/>
  <c r="I130" i="2"/>
  <c r="L133" i="2"/>
  <c r="N133" i="2" s="1"/>
  <c r="I135" i="2"/>
  <c r="I139" i="2"/>
  <c r="I148" i="2"/>
  <c r="I114" i="2"/>
  <c r="I120" i="2"/>
  <c r="I115" i="2"/>
  <c r="I121" i="2"/>
  <c r="I110" i="2"/>
  <c r="N104" i="2"/>
  <c r="I104" i="2"/>
  <c r="L103" i="2"/>
  <c r="N103" i="2" s="1"/>
  <c r="I103" i="2"/>
  <c r="N102" i="2"/>
  <c r="I102" i="2"/>
  <c r="N101" i="2"/>
  <c r="I101" i="2"/>
  <c r="N100" i="2"/>
  <c r="I100" i="2"/>
  <c r="I99" i="2"/>
  <c r="L99" i="2"/>
  <c r="N99" i="2" s="1"/>
  <c r="L98" i="2"/>
  <c r="N98" i="2" s="1"/>
  <c r="I98" i="2"/>
  <c r="N97" i="2"/>
  <c r="I97" i="2"/>
  <c r="N96" i="2"/>
  <c r="I96" i="2"/>
  <c r="N95" i="2"/>
  <c r="I95" i="2"/>
  <c r="N94" i="2"/>
  <c r="I94" i="2"/>
  <c r="N93" i="2"/>
  <c r="I93" i="2"/>
  <c r="N92" i="2"/>
  <c r="I92" i="2"/>
  <c r="I91" i="2"/>
  <c r="L91" i="2"/>
  <c r="N91" i="2" s="1"/>
  <c r="N90" i="2"/>
  <c r="I90" i="2"/>
  <c r="N89" i="2"/>
  <c r="I89" i="2"/>
  <c r="N88" i="2"/>
  <c r="I88" i="2"/>
  <c r="L87" i="2"/>
  <c r="N87" i="2" s="1"/>
  <c r="I87" i="2"/>
  <c r="I86" i="2"/>
  <c r="L85" i="2"/>
  <c r="N85" i="2" s="1"/>
  <c r="L84" i="2"/>
  <c r="N84" i="2" s="1"/>
  <c r="N83" i="2"/>
  <c r="I83" i="2"/>
  <c r="I82" i="2"/>
  <c r="L82" i="2"/>
  <c r="N82" i="2" s="1"/>
  <c r="L81" i="2"/>
  <c r="N81" i="2" s="1"/>
  <c r="I81" i="2"/>
  <c r="N80" i="2"/>
  <c r="I80" i="2"/>
  <c r="N79" i="2"/>
  <c r="I79" i="2"/>
  <c r="N78" i="2"/>
  <c r="I78" i="2"/>
  <c r="N77" i="2"/>
  <c r="I77" i="2"/>
  <c r="N76" i="2"/>
  <c r="I76" i="2"/>
  <c r="N75" i="2"/>
  <c r="I75" i="2"/>
  <c r="N74" i="2"/>
  <c r="I74" i="2"/>
  <c r="N73" i="2"/>
  <c r="I73" i="2"/>
  <c r="N72" i="2"/>
  <c r="I72" i="2"/>
  <c r="N71" i="2"/>
  <c r="I71" i="2"/>
  <c r="N70" i="2"/>
  <c r="I70" i="2"/>
  <c r="L69" i="2"/>
  <c r="N69" i="2" s="1"/>
  <c r="N68" i="2"/>
  <c r="I68" i="2"/>
  <c r="N67" i="2"/>
  <c r="I67" i="2"/>
  <c r="N66" i="2"/>
  <c r="I66" i="2"/>
  <c r="I65" i="2"/>
  <c r="N64" i="2"/>
  <c r="I64" i="2"/>
  <c r="N63" i="2"/>
  <c r="I63" i="2"/>
  <c r="N62" i="2"/>
  <c r="I62" i="2"/>
  <c r="N61" i="2"/>
  <c r="I61" i="2"/>
  <c r="M60" i="2"/>
  <c r="N60" i="2" s="1"/>
  <c r="N59" i="2"/>
  <c r="I59" i="2"/>
  <c r="N58" i="2"/>
  <c r="I58" i="2"/>
  <c r="N57" i="2"/>
  <c r="I57" i="2"/>
  <c r="N56" i="2"/>
  <c r="I56" i="2"/>
  <c r="N55" i="2"/>
  <c r="I55" i="2"/>
  <c r="I54" i="2"/>
  <c r="L54" i="2"/>
  <c r="N54" i="2" s="1"/>
  <c r="L53" i="2"/>
  <c r="N53" i="2" s="1"/>
  <c r="I53" i="2"/>
  <c r="N52" i="2"/>
  <c r="I52" i="2"/>
  <c r="N51" i="2"/>
  <c r="I51" i="2"/>
  <c r="N50" i="2"/>
  <c r="I50" i="2"/>
  <c r="N49" i="2"/>
  <c r="I49" i="2"/>
  <c r="N48" i="2"/>
  <c r="I48" i="2"/>
  <c r="N47" i="2"/>
  <c r="I47" i="2"/>
  <c r="N46" i="2"/>
  <c r="I46" i="2"/>
  <c r="M45" i="2"/>
  <c r="N45" i="2" s="1"/>
  <c r="N44" i="2"/>
  <c r="I44" i="2"/>
  <c r="L43" i="2"/>
  <c r="N43" i="2" s="1"/>
  <c r="N42" i="2"/>
  <c r="I42" i="2"/>
  <c r="N41" i="2"/>
  <c r="I41" i="2"/>
  <c r="M40" i="2"/>
  <c r="N40" i="2" s="1"/>
  <c r="I39" i="2"/>
  <c r="L38" i="2"/>
  <c r="N38" i="2" s="1"/>
  <c r="N37" i="2"/>
  <c r="I37" i="2"/>
  <c r="N36" i="2"/>
  <c r="I36" i="2"/>
  <c r="N35" i="2"/>
  <c r="I35" i="2"/>
  <c r="N34" i="2"/>
  <c r="I34" i="2"/>
  <c r="I33" i="2"/>
  <c r="M33" i="2"/>
  <c r="N33" i="2" s="1"/>
  <c r="N32" i="2"/>
  <c r="I32" i="2"/>
  <c r="N31" i="2"/>
  <c r="I31" i="2"/>
  <c r="L30" i="2"/>
  <c r="N30" i="2" s="1"/>
  <c r="I29" i="2"/>
  <c r="I28" i="2"/>
  <c r="M28" i="2"/>
  <c r="N28" i="2" s="1"/>
  <c r="I27" i="2"/>
  <c r="N26" i="2"/>
  <c r="I26" i="2"/>
  <c r="L25" i="2"/>
  <c r="N25" i="2" s="1"/>
  <c r="L24" i="2"/>
  <c r="N24" i="2" s="1"/>
  <c r="I24" i="2"/>
  <c r="L23" i="2"/>
  <c r="N23" i="2" s="1"/>
  <c r="M22" i="2"/>
  <c r="N22" i="2" s="1"/>
  <c r="L21" i="2"/>
  <c r="N21" i="2" s="1"/>
  <c r="N20" i="2"/>
  <c r="I20" i="2"/>
  <c r="I19" i="2"/>
  <c r="L18" i="2"/>
  <c r="N18" i="2" s="1"/>
  <c r="L17" i="2"/>
  <c r="N17" i="2" s="1"/>
  <c r="I16" i="2"/>
  <c r="L16" i="2"/>
  <c r="N16" i="2" s="1"/>
  <c r="M15" i="2"/>
  <c r="N15" i="2" s="1"/>
  <c r="M14" i="2"/>
  <c r="N14" i="2" s="1"/>
  <c r="M13" i="2"/>
  <c r="N13" i="2" s="1"/>
  <c r="I12" i="2"/>
  <c r="M12" i="2"/>
  <c r="N12" i="2" s="1"/>
  <c r="I11" i="2"/>
  <c r="M11" i="2"/>
  <c r="N11" i="2" s="1"/>
  <c r="N10" i="2"/>
  <c r="I10" i="2"/>
  <c r="N9" i="2"/>
  <c r="I9" i="2"/>
  <c r="N8" i="2"/>
  <c r="I8" i="2"/>
  <c r="N7" i="2"/>
  <c r="I7" i="2"/>
  <c r="M6" i="2"/>
  <c r="N6" i="2" s="1"/>
  <c r="I6" i="2"/>
  <c r="M5" i="2"/>
  <c r="N5" i="2" s="1"/>
  <c r="M4" i="2"/>
  <c r="N4" i="2" s="1"/>
  <c r="I3" i="2"/>
  <c r="M3" i="2"/>
  <c r="N3" i="2" s="1"/>
  <c r="M2" i="2"/>
  <c r="N2" i="2" s="1"/>
  <c r="I2" i="2" l="1"/>
  <c r="I15" i="2"/>
  <c r="L19" i="2"/>
  <c r="N19" i="2" s="1"/>
  <c r="I30" i="2"/>
  <c r="I40" i="2"/>
  <c r="I43" i="2"/>
  <c r="L86" i="2"/>
  <c r="N86" i="2" s="1"/>
  <c r="I21" i="2"/>
  <c r="I23" i="2"/>
  <c r="I25" i="2"/>
  <c r="L27" i="2"/>
  <c r="N27" i="2" s="1"/>
  <c r="I45" i="2"/>
  <c r="M29" i="2"/>
  <c r="N29" i="2" s="1"/>
  <c r="L39" i="2"/>
  <c r="N39" i="2" s="1"/>
  <c r="I84" i="2"/>
  <c r="I85" i="2"/>
  <c r="L65" i="2"/>
  <c r="N65" i="2" s="1"/>
  <c r="I69" i="2"/>
  <c r="I60" i="2"/>
  <c r="I38" i="2"/>
  <c r="I22" i="2"/>
  <c r="I13" i="2"/>
  <c r="I17" i="2"/>
  <c r="I14" i="2"/>
  <c r="I18" i="2"/>
  <c r="I4" i="2"/>
  <c r="I5" i="2"/>
  <c r="K219" i="1" l="1"/>
  <c r="J219" i="1"/>
  <c r="I219" i="1"/>
  <c r="G219" i="1"/>
  <c r="F219" i="1"/>
  <c r="H77" i="1"/>
  <c r="L77" i="1" s="1"/>
  <c r="H76" i="1"/>
  <c r="L76" i="1" s="1"/>
  <c r="H75" i="1"/>
  <c r="L75" i="1" s="1"/>
  <c r="H217" i="1"/>
  <c r="L217" i="1" s="1"/>
  <c r="H215" i="1"/>
  <c r="L215" i="1" s="1"/>
  <c r="H214" i="1"/>
  <c r="L214" i="1" s="1"/>
  <c r="H213" i="1"/>
  <c r="L213" i="1" s="1"/>
  <c r="H212" i="1"/>
  <c r="L212" i="1" s="1"/>
  <c r="H211" i="1"/>
  <c r="L211" i="1" s="1"/>
  <c r="H210" i="1"/>
  <c r="L210" i="1" s="1"/>
  <c r="H209" i="1"/>
  <c r="L209" i="1" s="1"/>
  <c r="H208" i="1"/>
  <c r="L208" i="1" s="1"/>
  <c r="H207" i="1"/>
  <c r="L207" i="1" s="1"/>
  <c r="H192" i="1"/>
  <c r="L192" i="1" s="1"/>
  <c r="H189" i="1"/>
  <c r="L189" i="1" s="1"/>
  <c r="H188" i="1"/>
  <c r="L188" i="1" s="1"/>
  <c r="H187" i="1"/>
  <c r="L187" i="1" s="1"/>
  <c r="H186" i="1"/>
  <c r="L186" i="1" s="1"/>
  <c r="H182" i="1"/>
  <c r="L182" i="1" s="1"/>
  <c r="H180" i="1"/>
  <c r="L180" i="1" s="1"/>
  <c r="H179" i="1"/>
  <c r="L179" i="1" s="1"/>
  <c r="H174" i="1"/>
  <c r="L174" i="1" s="1"/>
  <c r="H173" i="1"/>
  <c r="L173" i="1" s="1"/>
  <c r="H172" i="1"/>
  <c r="L172" i="1" s="1"/>
  <c r="H171" i="1"/>
  <c r="L171" i="1" s="1"/>
  <c r="H170" i="1"/>
  <c r="L170" i="1" s="1"/>
  <c r="H169" i="1"/>
  <c r="L169" i="1" s="1"/>
  <c r="H168" i="1"/>
  <c r="L168" i="1" s="1"/>
  <c r="H167" i="1"/>
  <c r="L167" i="1" s="1"/>
  <c r="H166" i="1"/>
  <c r="L166" i="1" s="1"/>
  <c r="H164" i="1"/>
  <c r="L164" i="1" s="1"/>
  <c r="H163" i="1"/>
  <c r="L163" i="1" s="1"/>
  <c r="H162" i="1"/>
  <c r="L162" i="1" s="1"/>
  <c r="H161" i="1"/>
  <c r="L161" i="1" s="1"/>
  <c r="H160" i="1"/>
  <c r="L160" i="1" s="1"/>
  <c r="H159" i="1"/>
  <c r="L159" i="1" s="1"/>
  <c r="H158" i="1"/>
  <c r="L158" i="1" s="1"/>
  <c r="H157" i="1"/>
  <c r="L157" i="1" s="1"/>
  <c r="H156" i="1"/>
  <c r="L156" i="1" s="1"/>
  <c r="H155" i="1"/>
  <c r="L155" i="1" s="1"/>
  <c r="H154" i="1"/>
  <c r="L154" i="1" s="1"/>
  <c r="H153" i="1"/>
  <c r="L153" i="1" s="1"/>
  <c r="H151" i="1"/>
  <c r="L151" i="1" s="1"/>
  <c r="H150" i="1"/>
  <c r="L150" i="1" s="1"/>
  <c r="H149" i="1"/>
  <c r="L149" i="1" s="1"/>
  <c r="H147" i="1"/>
  <c r="L147" i="1" s="1"/>
  <c r="H146" i="1"/>
  <c r="L146" i="1" s="1"/>
  <c r="H144" i="1"/>
  <c r="L144" i="1" s="1"/>
  <c r="H143" i="1"/>
  <c r="L143" i="1" s="1"/>
  <c r="H142" i="1"/>
  <c r="L142" i="1" s="1"/>
  <c r="H141" i="1"/>
  <c r="L141" i="1" s="1"/>
  <c r="H140" i="1"/>
  <c r="L140" i="1" s="1"/>
  <c r="H136" i="1"/>
  <c r="L136" i="1" s="1"/>
  <c r="H135" i="1"/>
  <c r="L135" i="1" s="1"/>
  <c r="H134" i="1"/>
  <c r="L134" i="1" s="1"/>
  <c r="H132" i="1"/>
  <c r="L132" i="1" s="1"/>
  <c r="H131" i="1"/>
  <c r="L131" i="1" s="1"/>
  <c r="H130" i="1"/>
  <c r="L130" i="1" s="1"/>
  <c r="H129" i="1"/>
  <c r="L129" i="1" s="1"/>
  <c r="H128" i="1"/>
  <c r="L128" i="1" s="1"/>
  <c r="H127" i="1"/>
  <c r="L127" i="1" s="1"/>
  <c r="H126" i="1"/>
  <c r="L126" i="1" s="1"/>
  <c r="H125" i="1"/>
  <c r="L125" i="1" s="1"/>
  <c r="H124" i="1"/>
  <c r="L124" i="1" s="1"/>
  <c r="H122" i="1"/>
  <c r="L122" i="1" s="1"/>
  <c r="H123" i="1"/>
  <c r="L123" i="1" s="1"/>
  <c r="H121" i="1"/>
  <c r="L121" i="1" s="1"/>
  <c r="H120" i="1"/>
  <c r="L120" i="1" s="1"/>
  <c r="H119" i="1"/>
  <c r="L119" i="1" s="1"/>
  <c r="H117" i="1"/>
  <c r="L117" i="1" s="1"/>
  <c r="H108" i="1"/>
  <c r="L108" i="1" s="1"/>
  <c r="H107" i="1"/>
  <c r="L107" i="1" s="1"/>
  <c r="H106" i="1"/>
  <c r="L106" i="1" s="1"/>
  <c r="H105" i="1"/>
  <c r="L105" i="1" s="1"/>
  <c r="H104" i="1"/>
  <c r="L104" i="1" s="1"/>
  <c r="H103" i="1"/>
  <c r="L103" i="1" s="1"/>
  <c r="H102" i="1"/>
  <c r="L102" i="1" s="1"/>
  <c r="H101" i="1"/>
  <c r="L101" i="1" s="1"/>
  <c r="H100" i="1"/>
  <c r="L100" i="1" s="1"/>
  <c r="H99" i="1"/>
  <c r="L99" i="1" s="1"/>
  <c r="H98" i="1"/>
  <c r="L98" i="1" s="1"/>
  <c r="H97" i="1"/>
  <c r="L97" i="1" s="1"/>
  <c r="H96" i="1"/>
  <c r="L96" i="1" s="1"/>
  <c r="H95" i="1"/>
  <c r="L95" i="1" s="1"/>
  <c r="H94" i="1"/>
  <c r="L94" i="1" s="1"/>
  <c r="H93" i="1"/>
  <c r="L93" i="1" s="1"/>
  <c r="H92" i="1"/>
  <c r="L92" i="1" s="1"/>
  <c r="H91" i="1"/>
  <c r="L91" i="1" s="1"/>
  <c r="H87" i="1"/>
  <c r="L87" i="1" s="1"/>
  <c r="H86" i="1"/>
  <c r="L86" i="1" s="1"/>
  <c r="H85" i="1"/>
  <c r="L85" i="1" s="1"/>
  <c r="H84" i="1"/>
  <c r="L84" i="1" s="1"/>
  <c r="H83" i="1"/>
  <c r="L83" i="1" s="1"/>
  <c r="H82" i="1"/>
  <c r="L82" i="1" s="1"/>
  <c r="H81" i="1"/>
  <c r="L81" i="1" s="1"/>
  <c r="H80" i="1"/>
  <c r="L80" i="1" s="1"/>
  <c r="H79" i="1"/>
  <c r="L79" i="1" s="1"/>
  <c r="H78" i="1"/>
  <c r="L78" i="1" s="1"/>
  <c r="H74" i="1"/>
  <c r="L74" i="1" s="1"/>
  <c r="H73" i="1"/>
  <c r="L73" i="1" s="1"/>
  <c r="H72" i="1"/>
  <c r="L72" i="1" s="1"/>
  <c r="H71" i="1"/>
  <c r="L71" i="1" s="1"/>
  <c r="H70" i="1"/>
  <c r="L70" i="1" s="1"/>
  <c r="H69" i="1"/>
  <c r="L69" i="1" s="1"/>
  <c r="H68" i="1"/>
  <c r="L68" i="1" s="1"/>
  <c r="H67" i="1"/>
  <c r="L67" i="1" s="1"/>
  <c r="H66" i="1"/>
  <c r="L66" i="1" s="1"/>
  <c r="H139" i="1"/>
  <c r="L139" i="1" s="1"/>
  <c r="H138" i="1"/>
  <c r="L138" i="1" s="1"/>
  <c r="H137" i="1"/>
  <c r="L137" i="1" s="1"/>
  <c r="H64" i="1"/>
  <c r="L64" i="1" s="1"/>
  <c r="H63" i="1"/>
  <c r="L63" i="1" s="1"/>
  <c r="H62" i="1"/>
  <c r="L62" i="1" s="1"/>
  <c r="H206" i="1"/>
  <c r="L206" i="1" s="1"/>
  <c r="H205" i="1"/>
  <c r="L205" i="1" s="1"/>
  <c r="H204" i="1"/>
  <c r="L204" i="1" s="1"/>
  <c r="H203" i="1"/>
  <c r="L203" i="1" s="1"/>
  <c r="H202" i="1"/>
  <c r="L202" i="1" s="1"/>
  <c r="H201" i="1"/>
  <c r="L201" i="1" s="1"/>
  <c r="H200" i="1"/>
  <c r="L200" i="1" s="1"/>
  <c r="H198" i="1"/>
  <c r="L198" i="1" s="1"/>
  <c r="H197" i="1"/>
  <c r="L197" i="1" s="1"/>
  <c r="H196" i="1"/>
  <c r="L196" i="1" s="1"/>
  <c r="H195" i="1"/>
  <c r="L195" i="1" s="1"/>
  <c r="H194" i="1"/>
  <c r="L194" i="1" s="1"/>
  <c r="H193" i="1"/>
  <c r="L193" i="1" s="1"/>
  <c r="H61" i="1"/>
  <c r="L61" i="1" s="1"/>
  <c r="H60" i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H50" i="1"/>
  <c r="L50" i="1" s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184" i="1"/>
  <c r="L184" i="1" s="1"/>
  <c r="H185" i="1"/>
  <c r="L185" i="1" s="1"/>
  <c r="H25" i="1"/>
  <c r="L25" i="1" s="1"/>
  <c r="H24" i="1"/>
  <c r="L24" i="1" s="1"/>
  <c r="H17" i="1"/>
  <c r="L17" i="1" s="1"/>
  <c r="H16" i="1"/>
  <c r="L16" i="1" s="1"/>
  <c r="H15" i="1"/>
  <c r="L15" i="1" s="1"/>
  <c r="H23" i="1"/>
  <c r="L23" i="1" s="1"/>
  <c r="H22" i="1"/>
  <c r="L22" i="1" s="1"/>
  <c r="H20" i="1"/>
  <c r="L20" i="1" s="1"/>
  <c r="H21" i="1"/>
  <c r="L21" i="1" s="1"/>
  <c r="H14" i="1"/>
  <c r="L14" i="1" s="1"/>
  <c r="H13" i="1"/>
  <c r="L13" i="1" s="1"/>
  <c r="H12" i="1"/>
  <c r="L12" i="1" s="1"/>
  <c r="H11" i="1"/>
  <c r="L11" i="1" s="1"/>
  <c r="H10" i="1"/>
  <c r="L10" i="1" s="1"/>
  <c r="H9" i="1"/>
  <c r="L9" i="1" s="1"/>
  <c r="H8" i="1"/>
  <c r="L8" i="1" s="1"/>
  <c r="H6" i="1"/>
  <c r="L6" i="1" s="1"/>
  <c r="H5" i="1"/>
  <c r="L5" i="1" s="1"/>
  <c r="H4" i="1"/>
  <c r="L4" i="1" s="1"/>
  <c r="H3" i="1"/>
  <c r="L3" i="1" s="1"/>
  <c r="L219" i="1" l="1"/>
  <c r="H219" i="1"/>
</calcChain>
</file>

<file path=xl/sharedStrings.xml><?xml version="1.0" encoding="utf-8"?>
<sst xmlns="http://schemas.openxmlformats.org/spreadsheetml/2006/main" count="1948" uniqueCount="661">
  <si>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</si>
  <si>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</si>
  <si>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</si>
  <si>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</si>
  <si>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</si>
  <si>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</si>
  <si>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</si>
  <si>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</si>
  <si>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</si>
  <si>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</si>
  <si>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</si>
  <si>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</si>
  <si>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</si>
  <si>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</si>
  <si>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</si>
  <si>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</si>
  <si>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</si>
  <si>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</si>
  <si>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</si>
  <si>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</si>
  <si>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PRESIDENCIA</t>
  </si>
  <si>
    <t>SECRETARIA (A)</t>
  </si>
  <si>
    <t>SECRETARIA (C)</t>
  </si>
  <si>
    <t>RECEPCIONISTA</t>
  </si>
  <si>
    <t>CONSERJE (A)</t>
  </si>
  <si>
    <t>CONSERJE (B)</t>
  </si>
  <si>
    <t>MENSAJERO</t>
  </si>
  <si>
    <t>SINDICATURA</t>
  </si>
  <si>
    <t>DIRECTOR</t>
  </si>
  <si>
    <t>JUZGADO MUNICIPAL</t>
  </si>
  <si>
    <t xml:space="preserve">ASESOR JURIDICO </t>
  </si>
  <si>
    <t>JEFE DE REGLAMENTOS / COMUR</t>
  </si>
  <si>
    <t>REGLAMENTOS</t>
  </si>
  <si>
    <t>INSPECTOR</t>
  </si>
  <si>
    <t>OFICIAL DE REGISTRO CIVIL</t>
  </si>
  <si>
    <t>REGISTRO CIVIL</t>
  </si>
  <si>
    <t>OFICIAL AUXILIAR</t>
  </si>
  <si>
    <t>ALMACENISTA</t>
  </si>
  <si>
    <t>JEFE DE COMUNICACIÓN SOCIAL</t>
  </si>
  <si>
    <t>COMUNICACIÓN SOCIAL</t>
  </si>
  <si>
    <t>CAMAROGRAFO</t>
  </si>
  <si>
    <t>FOTOGRAFO</t>
  </si>
  <si>
    <t>AUXILIAR</t>
  </si>
  <si>
    <t>JEFE DE COMPUTO E INFORMATICA</t>
  </si>
  <si>
    <t>COMPUTO E INFORMATICA</t>
  </si>
  <si>
    <t>ENCARGADO DE COMPUTO</t>
  </si>
  <si>
    <t xml:space="preserve">CONTRALORIA </t>
  </si>
  <si>
    <t xml:space="preserve">ENCARGADO ARCHIVO </t>
  </si>
  <si>
    <t xml:space="preserve">DELEGADO </t>
  </si>
  <si>
    <t>DELEGACIÓN AHUIJULLO</t>
  </si>
  <si>
    <t>JARDINERO</t>
  </si>
  <si>
    <t>RADIO OPERADOR</t>
  </si>
  <si>
    <t xml:space="preserve">AGENTE </t>
  </si>
  <si>
    <t>AGENCIA LA PURISIMA</t>
  </si>
  <si>
    <t>JARDINERO (A)</t>
  </si>
  <si>
    <t>FONTANERO</t>
  </si>
  <si>
    <t>INTENDENTE CASA DE SALUD</t>
  </si>
  <si>
    <t>INTENDENTE</t>
  </si>
  <si>
    <t>AGENCIA SANTIAGO</t>
  </si>
  <si>
    <t>MEDICO MUNICIPAL</t>
  </si>
  <si>
    <t>AUXILIAR MEDICO MUNICIPAL</t>
  </si>
  <si>
    <t>DENTISTA</t>
  </si>
  <si>
    <t>ENFERMERO</t>
  </si>
  <si>
    <t>NUTRIOLOGA</t>
  </si>
  <si>
    <t>PROMOTOR DE SALUD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</si>
  <si>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</si>
  <si>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</si>
  <si>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</si>
  <si>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</si>
  <si>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</si>
  <si>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</si>
  <si>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CULTURA</t>
  </si>
  <si>
    <t>CRONISTA</t>
  </si>
  <si>
    <t>ENCARGADO DE LOGISTICA Y DECORACION</t>
  </si>
  <si>
    <t>CASA DE LA CULTURA</t>
  </si>
  <si>
    <t xml:space="preserve">PROMOTOR </t>
  </si>
  <si>
    <t>ENCARGADA BIBLIOTECA T/M</t>
  </si>
  <si>
    <t>ENCARGADA BIBLIOTECA T/V</t>
  </si>
  <si>
    <t>AUXILIAR BIBLIOTECA</t>
  </si>
  <si>
    <t>INSTRUCTOR DE MUSICA</t>
  </si>
  <si>
    <t>ENCARGADO</t>
  </si>
  <si>
    <t>MUSEO</t>
  </si>
  <si>
    <t>INSTRUCTOR DE MARIACHI MUNICIPAL</t>
  </si>
  <si>
    <t>INTENDENTE (A)</t>
  </si>
  <si>
    <t>EDUCACIÓN</t>
  </si>
  <si>
    <t>CHOFER CAMION ESCOLAR (A)</t>
  </si>
  <si>
    <t>CHOFER CAMION ESCOLAR (B)</t>
  </si>
  <si>
    <t>PLANEACIÓN Y PARTICIPACIÓN CIUDADANA</t>
  </si>
  <si>
    <t>AUXILIAR ADMINISTRATIVO (A)</t>
  </si>
  <si>
    <t>AUXILIAR ADMINISTRATIVO (B)</t>
  </si>
  <si>
    <t>DEPORTES</t>
  </si>
  <si>
    <t>PROMOTOR (A)</t>
  </si>
  <si>
    <t>PROMOTOR (B)</t>
  </si>
  <si>
    <t>INSTRUCTORA DE AEROBICS</t>
  </si>
  <si>
    <t xml:space="preserve">JARDINERO CANCHA SAN JUAN </t>
  </si>
  <si>
    <t>ENCARGADO DE CANCHA EJIDAL</t>
  </si>
  <si>
    <t>ENCARGADO DE UNIDAD DEPORTIVA</t>
  </si>
  <si>
    <t>ENCARGADO DE CANCHA LA LOMA</t>
  </si>
  <si>
    <t>ENCARGADO DE POLIDEPORTIVO</t>
  </si>
  <si>
    <t>COORDINACIÓN DE DESARROLLO ECÓNOMICO Y COMBATE A LA DESIGUALDAD</t>
  </si>
  <si>
    <t>ASISTENCIA SOCIAL Y PROGRAMAS FEDERALES</t>
  </si>
  <si>
    <t>ENCARGADO APOYOS SOCIALES</t>
  </si>
  <si>
    <t>TURISMO</t>
  </si>
  <si>
    <t>PROMOCIÓN ECONOMICA</t>
  </si>
  <si>
    <t>FOMENTO AGROPECUARIO</t>
  </si>
  <si>
    <t>OPERADOR MOTOCONFORMADORA</t>
  </si>
  <si>
    <t>OPERADOR RETROEXCAVADORA</t>
  </si>
  <si>
    <t>OPERADOR MAQUINA D-6</t>
  </si>
  <si>
    <t>OPER. MAQ. CATERPILLAR</t>
  </si>
  <si>
    <t>OPERADOR DE MAQUINARIA (C)</t>
  </si>
  <si>
    <t>OPERADOR DE MAQUINARIA (A)</t>
  </si>
  <si>
    <t>OPERADOR DE MAQUINARIA (B)</t>
  </si>
  <si>
    <t>COORDINACIÓN DE SERVICIOS PÚBLICOS MUNICIPALES Y DESARROLLO URBANO</t>
  </si>
  <si>
    <t>AGUA POTABLE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</si>
  <si>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</si>
  <si>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</si>
  <si>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</si>
  <si>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</si>
  <si>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</si>
  <si>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</si>
  <si>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</si>
  <si>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OBRAS PUBLICAS</t>
  </si>
  <si>
    <t>ENCARGADO DE PROYECTOS</t>
  </si>
  <si>
    <t>AUXILIAR TECNICO</t>
  </si>
  <si>
    <t>AUXILIAR (A)</t>
  </si>
  <si>
    <t>AUXILIAR (B)</t>
  </si>
  <si>
    <t>EMPEDRADOR</t>
  </si>
  <si>
    <t>AYUDANTE (B)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</si>
  <si>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</si>
  <si>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</si>
  <si>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</si>
  <si>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</si>
  <si>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</si>
  <si>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</si>
  <si>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</si>
  <si>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</si>
  <si>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SERVICIOS GENERALES</t>
  </si>
  <si>
    <t xml:space="preserve">CHOFER </t>
  </si>
  <si>
    <t>BARRENDERO (A)</t>
  </si>
  <si>
    <t>BARRENDERO (B)</t>
  </si>
  <si>
    <t>BARRENDERO (C)</t>
  </si>
  <si>
    <t>INTENDENTE AUDITORIO MUNICIPAL</t>
  </si>
  <si>
    <t>INTENDENTE DEL MERCADO MPAL</t>
  </si>
  <si>
    <t>INTENDENTE COMPLEJO ADMINISTRATIVO</t>
  </si>
  <si>
    <t>INTENDENTE CADER</t>
  </si>
  <si>
    <t>PARQUES Y JARDINES</t>
  </si>
  <si>
    <t>ENCARGADO DE CUADRILLA</t>
  </si>
  <si>
    <t>CHOFER</t>
  </si>
  <si>
    <t>ENCARGADO PARQUE MUNICIPAL</t>
  </si>
  <si>
    <t>ALUMBRADO PUBLICO</t>
  </si>
  <si>
    <t>JEFE ADMINISTRATIVO (B)</t>
  </si>
  <si>
    <t>RASTRO</t>
  </si>
  <si>
    <t>VETERINARIO</t>
  </si>
  <si>
    <t>VELADOR</t>
  </si>
  <si>
    <t>CEMENTERIO</t>
  </si>
  <si>
    <t>MECANICO</t>
  </si>
  <si>
    <t>ECOLOGIA Y ASEO PÚBLICO</t>
  </si>
  <si>
    <t>CHOFER RECOLECTOR (A)</t>
  </si>
  <si>
    <t>CHOFER RECOLECTOR (B)</t>
  </si>
  <si>
    <t>RECOLECTOR (A)</t>
  </si>
  <si>
    <t>RECOLECTOR (B)</t>
  </si>
  <si>
    <t>RECOLECTOR (C)</t>
  </si>
  <si>
    <t>RECOLECTOR (D)</t>
  </si>
  <si>
    <t>HACIENDA  PÚBLICA MUNICIPAL</t>
  </si>
  <si>
    <t>HACIENDA PÚBLICA MUNICIPAL</t>
  </si>
  <si>
    <t>JEFE DE CATASTRO</t>
  </si>
  <si>
    <t>DEPARTAMENTO CATASTRO</t>
  </si>
  <si>
    <t>COORDINACIÓN DE SEGURIDAD PÚBLICA PREVENTIVA MUNICIPAL</t>
  </si>
  <si>
    <t>SEGURIDAD PUBLICA</t>
  </si>
  <si>
    <t>COMANDANTE DE TURNO</t>
  </si>
  <si>
    <t>POLICIA MUNICIPAL</t>
  </si>
  <si>
    <t>SECRETARIOS TECNICO (A)</t>
  </si>
  <si>
    <t>UNIDAD DE PROTECCIÓN CIVIL</t>
  </si>
  <si>
    <t>SECRETARIOS TECNICO (B)</t>
  </si>
  <si>
    <t>JEFE DE TURNO (A)</t>
  </si>
  <si>
    <t>JEFE DE TURNO (B)</t>
  </si>
  <si>
    <t>SECRETARIA (B)</t>
  </si>
  <si>
    <t>TOTALES</t>
  </si>
  <si>
    <t>REGIDOR</t>
  </si>
  <si>
    <t xml:space="preserve"> ANGUIANO GALVAN MARIA DE LOS ANGELES GISELA</t>
  </si>
  <si>
    <t>CUEVAS RODRIGUEZ SALVADOR ALEJANDRO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</si>
  <si>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</si>
  <si>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</si>
  <si>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</si>
  <si>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</si>
  <si>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</si>
  <si>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</si>
  <si>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</si>
  <si>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>SINDICO</t>
  </si>
  <si>
    <t xml:space="preserve"> ALCARAZ SOLORIO CARMEN YADIRA</t>
  </si>
  <si>
    <t>PUESTO</t>
  </si>
  <si>
    <t>NOMBRE</t>
  </si>
  <si>
    <t>SALARIO DIARIO</t>
  </si>
  <si>
    <t>DIAS TRAB.</t>
  </si>
  <si>
    <t xml:space="preserve">TOTAL </t>
  </si>
  <si>
    <t>SUBS. AL EMPLEO</t>
  </si>
  <si>
    <t>TOTAL PREST.</t>
  </si>
  <si>
    <t>ISR/100%</t>
  </si>
  <si>
    <t>IMSS</t>
  </si>
  <si>
    <t>CUOTA SIND.</t>
  </si>
  <si>
    <t>APORT. VOLUNTARIA</t>
  </si>
  <si>
    <t>TOTAL DEDUC.</t>
  </si>
  <si>
    <t>NETO A PAGAR</t>
  </si>
  <si>
    <t>ADSCRIPCION</t>
  </si>
  <si>
    <t>REGIDURIA</t>
  </si>
  <si>
    <t>SECRETARIA GENERAL</t>
  </si>
  <si>
    <t>SECRETARIO GENERAL</t>
  </si>
  <si>
    <t xml:space="preserve">SOTO CONTRERAS EVARISTO </t>
  </si>
  <si>
    <t xml:space="preserve">PRESIDENCIA </t>
  </si>
  <si>
    <t>PRESIDENTE MUNICIPAL</t>
  </si>
  <si>
    <t xml:space="preserve">LARIOS GARCIA MARTIN </t>
  </si>
  <si>
    <t>SECRETARIO PARTICULAR</t>
  </si>
  <si>
    <t xml:space="preserve">MENDOZA VARGAS RODRIGO </t>
  </si>
  <si>
    <t>JEFE DE GABINETE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</si>
  <si>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</si>
  <si>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</si>
  <si>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</si>
  <si>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</si>
  <si>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FLORES HERNANDEZ MA CONCEPCION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</si>
  <si>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</si>
  <si>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</si>
  <si>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</si>
  <si>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</si>
  <si>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</si>
  <si>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</si>
  <si>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>SECRETARIA (D)</t>
  </si>
  <si>
    <t xml:space="preserve">VAZQUEZ FLORES ADELAIDA </t>
  </si>
  <si>
    <t xml:space="preserve">GONZALEZ CEJA ADELA </t>
  </si>
  <si>
    <t xml:space="preserve">MARTINEZ RODRIGUEZ RAFAEL </t>
  </si>
  <si>
    <t>JUEZ MUNICIPAL</t>
  </si>
  <si>
    <t xml:space="preserve">HERNANDEZ VILLASEÑOR CARLOS EDUARDO </t>
  </si>
  <si>
    <t xml:space="preserve">MENDOZA SANCHEZ MAYRA ALEJANDRA </t>
  </si>
  <si>
    <t>DIRECTOR DE REGLAMENTOS</t>
  </si>
  <si>
    <t xml:space="preserve">GARCIA GUERRERO TOMAS </t>
  </si>
  <si>
    <t xml:space="preserve">MORA DE LA MORA EFRAIN </t>
  </si>
  <si>
    <t>COORINACIÓN GENERAL  ADMINISTRACIÓN</t>
  </si>
  <si>
    <t>COORDINADOR GENERAL DE ADMINISTRACIÓN</t>
  </si>
  <si>
    <t xml:space="preserve">TORRES CHAVEZ RAMIRO </t>
  </si>
  <si>
    <t>OFICIALIA MAYOR Y RECURSOS HUMANOS</t>
  </si>
  <si>
    <t>ENCARGADA DE RECURSOS HUMANOS</t>
  </si>
  <si>
    <t xml:space="preserve">MADRIGAL MORFIN LAURA MATILDE </t>
  </si>
  <si>
    <t xml:space="preserve">MARTINEZ CORTES JOSE DE JESUS </t>
  </si>
  <si>
    <t xml:space="preserve">CUEVAS LUNA CARLOS URIEL </t>
  </si>
  <si>
    <t>DIRECTOR DE COMUNICACIÓN SOCIAL</t>
  </si>
  <si>
    <t xml:space="preserve">GOMEZ MARTINEZ  ALVARO ALEJANDRO </t>
  </si>
  <si>
    <t xml:space="preserve">HERNANDEZ MORAN ESPIRIDION </t>
  </si>
  <si>
    <t xml:space="preserve">ORTIZ REYES SERGIO ALBERTO </t>
  </si>
  <si>
    <t>AUXILIAR DE MEDIOS</t>
  </si>
  <si>
    <t xml:space="preserve">VILLAGRANA MARTINEZ CHRISTIAN MAYELA GUADALUPE </t>
  </si>
  <si>
    <t>AUXILIAR ADMINISTRATIVO</t>
  </si>
  <si>
    <t xml:space="preserve">SANCHEZ MORENO JUAN CARLOS </t>
  </si>
  <si>
    <t>DIRECTOR DE COMPUTO E INFORMATICA</t>
  </si>
  <si>
    <t xml:space="preserve">LOPEZ HERRERA ALEJANDRO </t>
  </si>
  <si>
    <t xml:space="preserve"> ORTIZ RAMIREZ GERARDO</t>
  </si>
  <si>
    <t>CONTRALORIA</t>
  </si>
  <si>
    <t>CONTRALOR MUNICIPAL</t>
  </si>
  <si>
    <t xml:space="preserve"> CARDENAS ROSALES JORGE ALEJANDRO</t>
  </si>
  <si>
    <t xml:space="preserve">ENCARGADA DE ARCHIVO 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</si>
  <si>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</si>
  <si>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</si>
  <si>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</si>
  <si>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</si>
  <si>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</si>
  <si>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</si>
  <si>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</si>
  <si>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>AGENTE DE LA PURISIMA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</si>
  <si>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</si>
  <si>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</si>
  <si>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</si>
  <si>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</si>
  <si>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</si>
  <si>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>AGENTE DE SANTIAGO</t>
  </si>
  <si>
    <t xml:space="preserve"> DE LA MORA MORFIN MARIA LUZ </t>
  </si>
  <si>
    <t xml:space="preserve">ORONA ZARATE MARIA ISABEL </t>
  </si>
  <si>
    <t xml:space="preserve"> LIZARDI RIVERA DAVID</t>
  </si>
  <si>
    <t>COORDINACIÓN DE EDUCACIÓN Y DESARROLLO INTEGRAL</t>
  </si>
  <si>
    <t>COORDINADOR GENERAL</t>
  </si>
  <si>
    <t xml:space="preserve"> ALVAREZ PEREZ YESENIA JULISSA</t>
  </si>
  <si>
    <t>UNIDAD DE SERVICIOS MEDICOS MUNICIPALES</t>
  </si>
  <si>
    <t>DIRECTORA DE UNIDAD SERVICIOS MEDICOS MUNICIPALES</t>
  </si>
  <si>
    <t xml:space="preserve">CHAVEZ HERNANDEZ CRUZ LORENA </t>
  </si>
  <si>
    <t>JIMENEZ MEJINEZ SALVADOR</t>
  </si>
  <si>
    <t xml:space="preserve">MUNGUIA MORFIN JOVANA LUCERO </t>
  </si>
  <si>
    <t xml:space="preserve">CARDENAS BARON IRMA GRACIELA </t>
  </si>
  <si>
    <t xml:space="preserve">DELGADILLO MACIAS  MARICELA </t>
  </si>
  <si>
    <t>ENFERMERA</t>
  </si>
  <si>
    <t xml:space="preserve"> FIGUEROA BECERRA ADRIANA GUADALUPE</t>
  </si>
  <si>
    <t xml:space="preserve">PEREZ GONZALEZ MARIA DE JESUS </t>
  </si>
  <si>
    <t xml:space="preserve">GUTIERREZ GALVEZ ARACELI </t>
  </si>
  <si>
    <t>PROMOTORA DE SALUD</t>
  </si>
  <si>
    <t xml:space="preserve">LARA CISNEROS VICTORIA </t>
  </si>
  <si>
    <t xml:space="preserve">CARDENAS MORFIN ISIDRO </t>
  </si>
  <si>
    <t xml:space="preserve">DE LOS SANTOS CHAVEZ  JACINTO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</si>
  <si>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</si>
  <si>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</si>
  <si>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</si>
  <si>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</si>
  <si>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</si>
  <si>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</si>
  <si>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</si>
  <si>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</si>
  <si>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>VACANTE</t>
  </si>
  <si>
    <t xml:space="preserve">LICEA SOLORZANO ROBERTO </t>
  </si>
  <si>
    <t xml:space="preserve">LICEA RIVERA JOSE MARIA </t>
  </si>
  <si>
    <t>EDUCACION</t>
  </si>
  <si>
    <t>ENCARGADA DE EDUCACION PUBLICA</t>
  </si>
  <si>
    <t xml:space="preserve">SOTO MENDOZA ERIKA GABRIELA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</si>
  <si>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</si>
  <si>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</si>
  <si>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</si>
  <si>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</si>
  <si>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>CHOFER CAMION ESCOLAR (C)</t>
  </si>
  <si>
    <t xml:space="preserve">ANGUIANO MONTES DE OCA MIGUEL ANGEL </t>
  </si>
  <si>
    <t xml:space="preserve">PEREZ PANDURO RAUL </t>
  </si>
  <si>
    <t>DIRECTOR DE DEPORTES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</si>
  <si>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</si>
  <si>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</si>
  <si>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</si>
  <si>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</si>
  <si>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</si>
  <si>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</si>
  <si>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</si>
  <si>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</si>
  <si>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>ENCARGADO DE UNIDAD DEPORTIVA T/V</t>
  </si>
  <si>
    <t xml:space="preserve">CAMPOS ANDRADE REYNALDO </t>
  </si>
  <si>
    <t>ENCARGADO DE UNIDAD DEPORTIVA T/M</t>
  </si>
  <si>
    <t xml:space="preserve">GOMEZ MEJIA FIDEL </t>
  </si>
  <si>
    <t xml:space="preserve">CONTRERAS GARCIA EVERARDO </t>
  </si>
  <si>
    <t xml:space="preserve">DIAZ PANDURO LUCIANO </t>
  </si>
  <si>
    <t>INSTANCIA DEL ADULTO MAYOR</t>
  </si>
  <si>
    <t>ENCARGADO DE INSTANCIA DEL ADULTO MAYOR</t>
  </si>
  <si>
    <t xml:space="preserve">RAMIREZ RAMIREZ GONZALO </t>
  </si>
  <si>
    <t xml:space="preserve">ARELLANO CONTRERAS RAQUEL </t>
  </si>
  <si>
    <t>INSTANCIA DE LA JUVENTUD</t>
  </si>
  <si>
    <t xml:space="preserve">ARREGUIN LICEA JORGE ELIAN </t>
  </si>
  <si>
    <t>COORDINADORA GENERAL</t>
  </si>
  <si>
    <t xml:space="preserve"> LARIOS CABADAS VALERIA ALEJANDRA</t>
  </si>
  <si>
    <t>ASISTENCIA SOCIAL</t>
  </si>
  <si>
    <t>DIRECTOR DE ASISTENCIA SOCIAL</t>
  </si>
  <si>
    <t xml:space="preserve">MORFIN HERRERA HECTOR ALONSO </t>
  </si>
  <si>
    <t xml:space="preserve">ALCARAZ VAZQUEZ SONIA GUADALUPE </t>
  </si>
  <si>
    <t xml:space="preserve">DIAZ MARQUEZ JUAN JOSE </t>
  </si>
  <si>
    <t>ENCARGADO DE PROMOCION TURISTICA</t>
  </si>
  <si>
    <t xml:space="preserve">ORTA GOMEZ ISMAEL </t>
  </si>
  <si>
    <t>PROMOCION ECONOMICA</t>
  </si>
  <si>
    <t>ENCARGADO DE PROMOCION ECONOMICA</t>
  </si>
  <si>
    <t xml:space="preserve"> HERRERA MANCILLA BERTIN UBALDO</t>
  </si>
  <si>
    <t>DIRECTOR DE FOMENTO AGROPECARIO</t>
  </si>
  <si>
    <t xml:space="preserve">GALVAN TORRES JUAN MANUEL </t>
  </si>
  <si>
    <t xml:space="preserve">ENCARGADO DE OFICINA </t>
  </si>
  <si>
    <t xml:space="preserve">MARTINEZ BARON  EDUARDO </t>
  </si>
  <si>
    <t xml:space="preserve">ALCARAZ ARELLANO JOSE ANGEL </t>
  </si>
  <si>
    <t xml:space="preserve">GONZALEZ MENDOZA MARTHA </t>
  </si>
  <si>
    <t>INSPECTOR GANADERO</t>
  </si>
  <si>
    <t xml:space="preserve"> VALENCIA BARON FRANCISCO</t>
  </si>
  <si>
    <t xml:space="preserve">CEBALLOS CHAVEZ MIGUEL ANGEL </t>
  </si>
  <si>
    <t>AUXILIAR DE MAQUINARIA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</si>
  <si>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</si>
  <si>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</si>
  <si>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</si>
  <si>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</si>
  <si>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</si>
  <si>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>CARDENAS ANDRADE RAFAEL</t>
  </si>
  <si>
    <t xml:space="preserve">ALCARAZ LOPEZ ALFREDO </t>
  </si>
  <si>
    <t xml:space="preserve">PIMENTEL LOPEZ SANTIAGO JAVIER </t>
  </si>
  <si>
    <t>COORDINACIÓN DE SERVICIOS PÚBLICOS MUNICIPALES Y CONSTRUCCIÓN DE COMUNIDAD</t>
  </si>
  <si>
    <t xml:space="preserve">CHAVEZ DOÑAN OSCAR MARIO </t>
  </si>
  <si>
    <t>DIRECTOR DE AGUA POTABLE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</si>
  <si>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</si>
  <si>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</si>
  <si>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</si>
  <si>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</si>
  <si>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>FONTANERO (A)</t>
  </si>
  <si>
    <t xml:space="preserve">PARTIDA MORENO  RAFAEL </t>
  </si>
  <si>
    <t>FONTANERO (B)</t>
  </si>
  <si>
    <t xml:space="preserve"> LOPEZ MARTINEZ HERIBERTO</t>
  </si>
  <si>
    <t xml:space="preserve">CARRASCO MORENO REXAYEN </t>
  </si>
  <si>
    <t xml:space="preserve">CUEVAS SOLORIO LEONARDO </t>
  </si>
  <si>
    <t>FONTANERO (C)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</si>
  <si>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</si>
  <si>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</si>
  <si>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</si>
  <si>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</si>
  <si>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</si>
  <si>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</si>
  <si>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GARCIA CAZARES ANTONIO </t>
  </si>
  <si>
    <t xml:space="preserve">SANCHEZ PANDURO RICARDO </t>
  </si>
  <si>
    <t>ENCARGADO DE BOMBAS (C)</t>
  </si>
  <si>
    <t xml:space="preserve">DIAZ MARTIN </t>
  </si>
  <si>
    <t>ENCARGADO DE BOMBAS (D)</t>
  </si>
  <si>
    <t xml:space="preserve">CHAVEZ BARAJAS JOSE </t>
  </si>
  <si>
    <t>ENCARGADO DE BOMBAS (E)</t>
  </si>
  <si>
    <t xml:space="preserve">ARIAS UREÑA ABEL </t>
  </si>
  <si>
    <t>ENCARGADO DE BOMBAS ( E )</t>
  </si>
  <si>
    <t xml:space="preserve"> JIMENEZ LARA SAUL</t>
  </si>
  <si>
    <t>ENCARGADO DE BOMBAS (F)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</si>
  <si>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</si>
  <si>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</si>
  <si>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</si>
  <si>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</si>
  <si>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>DIRECTOR DE OBRAS PUBLICAS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</si>
  <si>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</si>
  <si>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</si>
  <si>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</si>
  <si>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</si>
  <si>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ENCARGADO DE CENSO Y CONSTRUCCION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</si>
  <si>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</si>
  <si>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</si>
  <si>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</si>
  <si>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</si>
  <si>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</si>
  <si>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</si>
  <si>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</si>
  <si>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</si>
  <si>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</si>
  <si>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</si>
  <si>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</si>
  <si>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</si>
  <si>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</si>
  <si>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</si>
  <si>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</si>
  <si>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CORONA MUÑOZ ANGEL </t>
  </si>
  <si>
    <t xml:space="preserve">RIVERA DIAZ JOSE JUAN PABLO </t>
  </si>
  <si>
    <t xml:space="preserve">MARTINEZ BARAJAS ANTONIO </t>
  </si>
  <si>
    <t>PINTOR (C)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</si>
  <si>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</si>
  <si>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</si>
  <si>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</si>
  <si>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</si>
  <si>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>ENCARGADA DE PLANEACION Y PARTICIPACION CIUDADANA</t>
  </si>
  <si>
    <t xml:space="preserve">CHAVEZ CHAVEZ ROMELIA </t>
  </si>
  <si>
    <t>AUXILIAR DE PROGRAMAS (A)</t>
  </si>
  <si>
    <t xml:space="preserve">DAÑESTA DIAS GERARDO </t>
  </si>
  <si>
    <t>AUXILIAR DE PROGRAMAS (B)</t>
  </si>
  <si>
    <t xml:space="preserve">CONTRERAS CASTILLO JULISSA </t>
  </si>
  <si>
    <t>ENCARGADO DE SERVICIOS GENERALES</t>
  </si>
  <si>
    <t xml:space="preserve"> BARAJAS FLORES J JESUS</t>
  </si>
  <si>
    <t>JEFE OPERATIVO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</si>
  <si>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</si>
  <si>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</si>
  <si>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</si>
  <si>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</si>
  <si>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</si>
  <si>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</si>
  <si>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</si>
  <si>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</si>
  <si>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CORDOVA CORTES JORGE ALBERTO </t>
  </si>
  <si>
    <t xml:space="preserve">ABUNDIS SOTO EDSON DE JESUS </t>
  </si>
  <si>
    <t xml:space="preserve">GUTIERREZ MUNGUIA ROSENDO </t>
  </si>
  <si>
    <t>AUXILIAR (C)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</si>
  <si>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</si>
  <si>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</si>
  <si>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</si>
  <si>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</si>
  <si>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MEDRANO CARDENAS M MERCEDES </t>
  </si>
  <si>
    <t xml:space="preserve"> RIVERA NEGRETE NORA</t>
  </si>
  <si>
    <t>INTENDENTE BAÑOS PUBLICOS (A)</t>
  </si>
  <si>
    <t xml:space="preserve">FLORES LUPERCIO ARTURO </t>
  </si>
  <si>
    <t>INTENDENTE BAÑOS PUBLICOS (B)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</si>
  <si>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</si>
  <si>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</si>
  <si>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</si>
  <si>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</si>
  <si>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>ENCARGADO DE PARQUES Y JARDINES</t>
  </si>
  <si>
    <t xml:space="preserve">MEZA LOPEZ JAIRO TOMAS </t>
  </si>
  <si>
    <t xml:space="preserve">GONZALEZ CARDENAS JAVIER </t>
  </si>
  <si>
    <t xml:space="preserve"> BARAJAS FLORES JOSE</t>
  </si>
  <si>
    <t xml:space="preserve">ALDANA VALDOVINOS HECTOR 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</si>
  <si>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</si>
  <si>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</si>
  <si>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</si>
  <si>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</si>
  <si>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</si>
  <si>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>ALUMBRADO PÚBLICO</t>
  </si>
  <si>
    <t>ENCARGADO DE ALUMBRADO PUBLICO</t>
  </si>
  <si>
    <t xml:space="preserve">GUEVARA RODRIGUEZ JULIO HUMBERTO </t>
  </si>
  <si>
    <t>JEFE DE ALUMBRADO PUBLICO</t>
  </si>
  <si>
    <t xml:space="preserve">GOMEZ MARTINEZ FRANCISCO </t>
  </si>
  <si>
    <t xml:space="preserve">PEREZ ZEPEDA JORGE SALVADOR </t>
  </si>
  <si>
    <t xml:space="preserve">CUEVAS LICEA FRANCISCO JAVIER </t>
  </si>
  <si>
    <t>TRANSPORTADOR DE CARNES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</si>
  <si>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</si>
  <si>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</si>
  <si>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</si>
  <si>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</si>
  <si>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>ECOLOGÍA Y ASEO PÚBLICO</t>
  </si>
  <si>
    <t>ENCARGADO DE ECOLOGIA Y ASEO PUBLICO</t>
  </si>
  <si>
    <t xml:space="preserve">FLORES CUEVAS HERIBERTO </t>
  </si>
  <si>
    <t xml:space="preserve">JIMENEZ SANCHEZ MA. GUADALUPE </t>
  </si>
  <si>
    <t xml:space="preserve">BARBOZA TORRES  JORGE RAMIRO </t>
  </si>
  <si>
    <t>OROZCO FLORES RAMON</t>
  </si>
  <si>
    <t xml:space="preserve">REBOLLEDO DELGADILLO RAMIRO </t>
  </si>
  <si>
    <t xml:space="preserve">CORTES AGUILAR GUILLERMO </t>
  </si>
  <si>
    <t xml:space="preserve">MONJE DIAZ JAVIER </t>
  </si>
  <si>
    <t xml:space="preserve"> CAMPOS CHAVEZ RIGOBERTO</t>
  </si>
  <si>
    <t xml:space="preserve">MACIAS CEBALLOS LUIS ENRIQUE </t>
  </si>
  <si>
    <t xml:space="preserve">PEREZ VARGAS ANTONIO </t>
  </si>
  <si>
    <t>RECOLECTOR (E)</t>
  </si>
  <si>
    <t xml:space="preserve">FLORES OROZCO PEDRO </t>
  </si>
  <si>
    <t xml:space="preserve">DENIZ RIVERA CESAR ANDRES </t>
  </si>
  <si>
    <t>RECOLECTOR (F)</t>
  </si>
  <si>
    <t xml:space="preserve">MUNGUIA SANCHEZ EMMANUEL </t>
  </si>
  <si>
    <t>RECOLECTOR (G)</t>
  </si>
  <si>
    <t xml:space="preserve">SANCHEZ MORFIN RIGOBERTO </t>
  </si>
  <si>
    <t>RECOLECTOR (H)</t>
  </si>
  <si>
    <t xml:space="preserve">MORENO CUEVAS JULIO CESAR </t>
  </si>
  <si>
    <t>ENCARGADO DE HACIENDA PUBLICA MUNICIPAL</t>
  </si>
  <si>
    <t xml:space="preserve">CORTES VILLAVICENCIO ARTURO </t>
  </si>
  <si>
    <t>ENCARGADO CUENTA PÚBLICA</t>
  </si>
  <si>
    <t xml:space="preserve">CUEVAS MARTINEZ ABIMAEL ALEJANDRO </t>
  </si>
  <si>
    <t xml:space="preserve">ENCARGADO DE PROVEEDURÍA </t>
  </si>
  <si>
    <t xml:space="preserve">MORFIN LARIOS JOSE DE JESUS </t>
  </si>
  <si>
    <t xml:space="preserve">ENCARGADO CONTABILIDAD </t>
  </si>
  <si>
    <t xml:space="preserve">ORTIZ PANDURO CARLOS MANUEL </t>
  </si>
  <si>
    <t>AUXILIAR DE CONTABLIDAD</t>
  </si>
  <si>
    <t>SERGIO IÑIGUEZ TORRES</t>
  </si>
  <si>
    <t>ENCRAGADA DE NOMINA Y PATRIMONIO</t>
  </si>
  <si>
    <t xml:space="preserve">CORONA GARCIA ANDREA SARAHI </t>
  </si>
  <si>
    <t xml:space="preserve">JIMENEZ VARGAS  KARINA </t>
  </si>
  <si>
    <t>JEFA DE INGRESOS</t>
  </si>
  <si>
    <t xml:space="preserve">VALENCIA VARGAS ROSA BIBIANA </t>
  </si>
  <si>
    <t>RECAUDADOR DE INGRESOS</t>
  </si>
  <si>
    <t>JEFE EGRESOS</t>
  </si>
  <si>
    <t xml:space="preserve">CASTILLO MARTINEZ HUGO </t>
  </si>
  <si>
    <t>DEPARTAMENTO DE CATASTRO</t>
  </si>
  <si>
    <t xml:space="preserve">CASTILLO ELIZONDO MIGUEL ANGEL </t>
  </si>
  <si>
    <t>CAJERA</t>
  </si>
  <si>
    <t xml:space="preserve">JIMENEZ PANDURO CECILIA GUADALUPE </t>
  </si>
  <si>
    <t xml:space="preserve">MEZA BARAJAS ALEJANDRO </t>
  </si>
  <si>
    <t xml:space="preserve"> LOPEZ MEJIA DANELIA</t>
  </si>
  <si>
    <t>COORDINACIÓN GENERAL DE CULTURA</t>
  </si>
  <si>
    <t>COORDINADOR GENERAL DE CULTURA</t>
  </si>
  <si>
    <t xml:space="preserve">RAMOS MEDRANO SERGIO ALBERTO </t>
  </si>
  <si>
    <t>CRONICA MUNICIPAL</t>
  </si>
  <si>
    <t xml:space="preserve">CHAVEZ DENIZ RENE </t>
  </si>
  <si>
    <t>ENCARGADA DE CASA DE LA CULTURA</t>
  </si>
  <si>
    <t xml:space="preserve">BARON MENDOZA LIZBETH </t>
  </si>
  <si>
    <t>ENCARGADO DE LOGISTICA Y DECORACIÓN</t>
  </si>
  <si>
    <t xml:space="preserve">GALLEGOS ROMERO ADAN </t>
  </si>
  <si>
    <t xml:space="preserve">BARRAGAN LOZOYA ARMANDO </t>
  </si>
  <si>
    <t xml:space="preserve">CHAVEZ TORRES SAMARIA GIZEH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</si>
  <si>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</si>
  <si>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</si>
  <si>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</si>
  <si>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</si>
  <si>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>INSTRUCTOR DE MÚSICA</t>
  </si>
  <si>
    <t xml:space="preserve"> MORA MARTINEZ MIGUEL ANGEL</t>
  </si>
  <si>
    <t>ENCARGADO DE MUSEO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</si>
  <si>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</si>
  <si>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</si>
  <si>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</si>
  <si>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</si>
  <si>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</si>
  <si>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>ENCARGADO DE BOMBAS ( C )</t>
  </si>
  <si>
    <t>ENCARGADA DE PLANEACIÓN  Y PARTICIPACION CIUDADANA</t>
  </si>
  <si>
    <t>ENCARGADO DE ECOLOGÍA Y ASEO PÚBLICO</t>
  </si>
  <si>
    <t>TOTAL NOMINA SEGURIDAD PREVENTIVA, PROTECCION CIVIL Y VIALIDAD</t>
  </si>
  <si>
    <t>ENCARGADO DE PARQUIMETRO</t>
  </si>
  <si>
    <t>PARQUIMETROS</t>
  </si>
  <si>
    <t>AGENTE VIAL</t>
  </si>
  <si>
    <t xml:space="preserve">SOTO MENDOZA  SOTERO RAMON </t>
  </si>
  <si>
    <t xml:space="preserve"> MEZA LOPEZ ANGEL</t>
  </si>
  <si>
    <t>DIRECTOR DE VIALIDAD</t>
  </si>
  <si>
    <t xml:space="preserve">TRANSITO Y VIALIDAD </t>
  </si>
  <si>
    <t>COORDINACION GENERAL DE VIALIDAD</t>
  </si>
  <si>
    <t xml:space="preserve">MENDOZA DE LIRA CRISTIAN </t>
  </si>
  <si>
    <t xml:space="preserve">ALCARAZ JIMENEZ ADRIAN </t>
  </si>
  <si>
    <t xml:space="preserve">GONZALEZ LOPEZ JESUS ALONSO </t>
  </si>
  <si>
    <t>46,59</t>
  </si>
  <si>
    <t xml:space="preserve">GONZALEZ AVALOS ADAN </t>
  </si>
  <si>
    <t xml:space="preserve">RAMOS GARCIA ALBERTO JORGE </t>
  </si>
  <si>
    <t xml:space="preserve">VALENCIA SANDOVAL ALEJANDRO RUBEN </t>
  </si>
  <si>
    <t xml:space="preserve">MAGALLANES LARA JOSE CARLOS </t>
  </si>
  <si>
    <t>OFICIALES (B)</t>
  </si>
  <si>
    <t xml:space="preserve">SANTILLAN ORTEGA GUSTAVO ANGEL DE JESUS </t>
  </si>
  <si>
    <t>OFICIAL (A)</t>
  </si>
  <si>
    <t>UNIDAD DE PROTECCION CIVIL</t>
  </si>
  <si>
    <t xml:space="preserve"> CORTEZ ORTIZ BLANCA IDALIA</t>
  </si>
  <si>
    <t xml:space="preserve">VAZQUEZ BARAJAS CARLOS AARON </t>
  </si>
  <si>
    <t xml:space="preserve"> JIMENEZ BAUTISTA  LUIS ALFREDO</t>
  </si>
  <si>
    <t xml:space="preserve">GONZALEZ CEJA LORENZO </t>
  </si>
  <si>
    <t xml:space="preserve">MEZA RAMOS ALDO URIEL </t>
  </si>
  <si>
    <t xml:space="preserve"> MUNDO VERA RAUL</t>
  </si>
  <si>
    <t>JEFE EN TURNO (A)</t>
  </si>
  <si>
    <t xml:space="preserve"> PANDURO CUADROS ROCIO</t>
  </si>
  <si>
    <t xml:space="preserve">SECRETARIO TECNICO (B) </t>
  </si>
  <si>
    <t xml:space="preserve">ESPINOZA MARTINEZ OCTAVIANO </t>
  </si>
  <si>
    <t>SECRETARIO TECNICO (A)</t>
  </si>
  <si>
    <t xml:space="preserve">GONZALEZ PEÑA MARTIN VIDAL </t>
  </si>
  <si>
    <t xml:space="preserve">PEREZ GARCIA ISIDRO </t>
  </si>
  <si>
    <t xml:space="preserve"> ORTIZ REYES ANGELICA JOHANA</t>
  </si>
  <si>
    <t xml:space="preserve">HERNANDEZ LICEA ARTURO </t>
  </si>
  <si>
    <t xml:space="preserve">ANDRADE LIZARDI FRANCISCO JAVIER </t>
  </si>
  <si>
    <t xml:space="preserve">ROSAS MACIAS JUAN CARLOS </t>
  </si>
  <si>
    <t xml:space="preserve"> LOPEZ DIMAS MARCO ANTONIO</t>
  </si>
  <si>
    <t xml:space="preserve">LLAMAS GUERRERO IVAN </t>
  </si>
  <si>
    <t xml:space="preserve"> SANCHEZ ROMERO YOLANDA MARIA</t>
  </si>
  <si>
    <t xml:space="preserve">RIVERA NEGRETE TERESITA DE JESUS </t>
  </si>
  <si>
    <t xml:space="preserve">ESPINOZA MARTINEZ RODRIGO </t>
  </si>
  <si>
    <t xml:space="preserve">BEATRIZ HERNANDEZ J LUIS </t>
  </si>
  <si>
    <t xml:space="preserve">MAGAÑA BARAJAS ANTONIO </t>
  </si>
  <si>
    <t xml:space="preserve">QUEZADA LOZOYA EDGAR ULISES </t>
  </si>
  <si>
    <t xml:space="preserve">RODRIGUEZ VALENCIA RAFAEL </t>
  </si>
  <si>
    <t xml:space="preserve">RAMIREZ CEBALLOS DANIEL </t>
  </si>
  <si>
    <t xml:space="preserve">DE LA CRUZ EVANGELISTA MIGUEL ANGEL </t>
  </si>
  <si>
    <t xml:space="preserve">HERNANDEZ MONTAÑO RAUL </t>
  </si>
  <si>
    <t xml:space="preserve">BRACAMONTES CERVANTES EDWIN ELOY </t>
  </si>
  <si>
    <t xml:space="preserve">ORTIZ MENDOZA JORGE ALEJANDRO </t>
  </si>
  <si>
    <t xml:space="preserve">HERRERA VAZQUEZ JOSE ALBERTO </t>
  </si>
  <si>
    <t>DIRECTOR DE SEGURIDAD PUBLICA PREVENTIVA MUNICIPAL</t>
  </si>
  <si>
    <t>COORDINACION DE POLICIA PREVENTIVA MUNICIPAL</t>
  </si>
  <si>
    <t>DESC. PRESTAMO</t>
  </si>
  <si>
    <t>DIRECCION</t>
  </si>
  <si>
    <t>COORDINACION</t>
  </si>
  <si>
    <t>DEDUCCIONES</t>
  </si>
  <si>
    <t>PRESTACIONES</t>
  </si>
  <si>
    <t>TOTAL NOMINA DIETAS, GENERAL Y JUBILADOS</t>
  </si>
  <si>
    <t>TOTAL NOMINA JUBILADOS</t>
  </si>
  <si>
    <t xml:space="preserve">TORRES URENDA OSBALDO </t>
  </si>
  <si>
    <t>JUBILADO</t>
  </si>
  <si>
    <t>MORALES MORENO MARICELA</t>
  </si>
  <si>
    <t>PANDURO QUEZADA SALVADOR</t>
  </si>
  <si>
    <t>JUBILADOS</t>
  </si>
  <si>
    <t>JIMENEZ LARIOS JOSE</t>
  </si>
  <si>
    <t>CHAVEZ GONZALES MA ESTHER</t>
  </si>
  <si>
    <t>CHAVEZ NAJAR J ANGUEL</t>
  </si>
  <si>
    <t>ARIAS UREÑA ALFREDO</t>
  </si>
  <si>
    <t>JIMENEZ LARIOS ANTONIO</t>
  </si>
  <si>
    <t xml:space="preserve">CORTES MARTINEZ J. ENCARNACION </t>
  </si>
  <si>
    <t xml:space="preserve">GOMEZ ARIAS ELIAS </t>
  </si>
  <si>
    <t>TORRES PANDURO MARTA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</si>
  <si>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</si>
  <si>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</si>
  <si>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</si>
  <si>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</si>
  <si>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</si>
  <si>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</si>
  <si>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</si>
  <si>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COORDINACION DE HACIENDA PUBLICA Y CATASTRO</t>
  </si>
  <si>
    <t>PEREZ JIMENEZ ARCADIO</t>
  </si>
  <si>
    <t>AUXILIAR ( C)</t>
  </si>
  <si>
    <t>AUXILIAR  (B)</t>
  </si>
  <si>
    <t>BARRENDERO (D)</t>
  </si>
  <si>
    <t>BARRENDERO ( C)</t>
  </si>
  <si>
    <r>
      <t>DIAZ MARQUEZ JUAN JOSE</t>
    </r>
    <r>
      <rPr>
        <sz val="10"/>
        <color theme="1"/>
        <rFont val="Arial"/>
        <family val="2"/>
      </rPr>
      <t xml:space="preserve"> (Licencia 01/03/2020 al 30/04/2020)</t>
    </r>
  </si>
  <si>
    <t>MEZA LEON GUSTAVO ALONSO</t>
  </si>
  <si>
    <t>COORINACIÓN GENERAL DE ADMINISTRACIÓN</t>
  </si>
  <si>
    <t>DIRECTOR DE REGLAMENTOS Y SECRETARIO TECNICO COMUR</t>
  </si>
  <si>
    <t xml:space="preserve">FLORES HERNANDEZ MARIA CONCEPCION </t>
  </si>
  <si>
    <t>PRESIDENCIA MUNICIPAL</t>
  </si>
  <si>
    <t>GENERAL</t>
  </si>
  <si>
    <t>TOTAL NOMINA DIETAS</t>
  </si>
  <si>
    <t>DIETAS</t>
  </si>
  <si>
    <t>ADSCRIPCIÓN DE LA PLAZA / DEPARTAMENTO</t>
  </si>
  <si>
    <t>Secretario Particular</t>
  </si>
  <si>
    <t>JUZGADO MUNICIPAL (SINDICATURA)</t>
  </si>
  <si>
    <t>CRONISTA MUNICIPAL</t>
  </si>
  <si>
    <t>ENCARGADA DE LA CASA DE LA CULTURA</t>
  </si>
  <si>
    <t>ENCARGADO DEL MUSEO</t>
  </si>
  <si>
    <t>OFICIAL (B)</t>
  </si>
  <si>
    <t>TRANSITO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</si>
</sst>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\-00"/>
    <numFmt numFmtId="165" formatCode="0_ ;\-0\ "/>
    <numFmt numFmtId="166" formatCode="#,##0_ ;\-#,##0\ "/>
    <numFmt numFmtId="167" formatCode="_-[$$-80A]* #,##0.00_-;\-[$$-80A]* #,##0.00_-;_-[$$-80A]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 tint="4.9989318521683403E-2"/>
      <name val="Arial"/>
      <family val="2"/>
    </font>
    <font>
      <sz val="6"/>
      <color theme="1"/>
      <name val="Arial"/>
      <family val="2"/>
    </font>
    <font>
      <b/>
      <sz val="7"/>
      <color theme="1" tint="4.9989318521683403E-2"/>
      <name val="Arial"/>
      <family val="2"/>
    </font>
    <font>
      <b/>
      <sz val="6"/>
      <color theme="1" tint="4.9989318521683403E-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sz val="11"/>
      <color theme="1"/>
      <name val="Arial"/>
      <family val="2"/>
    </font>
    <font>
      <b/>
      <sz val="3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4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43" fontId="0" fillId="0" borderId="8" xfId="0" applyNumberFormat="1" applyBorder="1" applyProtection="1">
      <protection locked="0"/>
    </xf>
    <xf numFmtId="166" fontId="0" fillId="0" borderId="9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3" fontId="0" fillId="0" borderId="0" xfId="0" applyNumberFormat="1" applyProtection="1">
      <protection locked="0"/>
    </xf>
    <xf numFmtId="0" fontId="0" fillId="0" borderId="8" xfId="0" applyBorder="1" applyProtection="1"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4" fontId="5" fillId="0" borderId="9" xfId="2" applyNumberFormat="1" applyFont="1" applyBorder="1" applyAlignment="1">
      <alignment horizontal="center" vertical="center" wrapText="1"/>
    </xf>
    <xf numFmtId="1" fontId="5" fillId="0" borderId="9" xfId="2" applyNumberFormat="1" applyFont="1" applyBorder="1" applyAlignment="1">
      <alignment horizontal="center" vertical="center" wrapText="1"/>
    </xf>
    <xf numFmtId="167" fontId="5" fillId="0" borderId="9" xfId="0" applyNumberFormat="1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/>
    </xf>
    <xf numFmtId="44" fontId="5" fillId="0" borderId="9" xfId="2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67" fontId="5" fillId="0" borderId="9" xfId="2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4" fontId="6" fillId="4" borderId="17" xfId="0" applyNumberFormat="1" applyFont="1" applyFill="1" applyBorder="1" applyAlignment="1">
      <alignment horizontal="center" vertical="center" wrapText="1"/>
    </xf>
    <xf numFmtId="1" fontId="6" fillId="4" borderId="15" xfId="0" applyNumberFormat="1" applyFont="1" applyFill="1" applyBorder="1" applyAlignment="1">
      <alignment horizontal="center" vertical="center" wrapText="1"/>
    </xf>
    <xf numFmtId="167" fontId="6" fillId="4" borderId="15" xfId="0" applyNumberFormat="1" applyFont="1" applyFill="1" applyBorder="1" applyAlignment="1">
      <alignment horizontal="center" vertical="center" wrapText="1"/>
    </xf>
    <xf numFmtId="44" fontId="6" fillId="4" borderId="15" xfId="0" applyNumberFormat="1" applyFont="1" applyFill="1" applyBorder="1" applyAlignment="1">
      <alignment horizontal="center" vertical="center" wrapText="1"/>
    </xf>
    <xf numFmtId="44" fontId="6" fillId="4" borderId="18" xfId="2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167" fontId="6" fillId="3" borderId="19" xfId="2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44" fontId="7" fillId="0" borderId="9" xfId="2" applyNumberFormat="1" applyFont="1" applyFill="1" applyBorder="1" applyAlignment="1">
      <alignment horizontal="center" vertical="center" wrapText="1"/>
    </xf>
    <xf numFmtId="1" fontId="7" fillId="0" borderId="9" xfId="2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/>
    </xf>
    <xf numFmtId="44" fontId="7" fillId="0" borderId="9" xfId="2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44" fontId="5" fillId="0" borderId="8" xfId="2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44" fontId="5" fillId="0" borderId="8" xfId="2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4" fontId="5" fillId="0" borderId="8" xfId="2" applyNumberFormat="1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44" fontId="5" fillId="0" borderId="8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>
      <alignment vertical="center" wrapText="1"/>
    </xf>
    <xf numFmtId="44" fontId="5" fillId="0" borderId="8" xfId="2" applyNumberFormat="1" applyFont="1" applyFill="1" applyBorder="1" applyAlignment="1">
      <alignment vertical="center" wrapText="1"/>
    </xf>
    <xf numFmtId="167" fontId="5" fillId="0" borderId="8" xfId="0" applyNumberFormat="1" applyFont="1" applyBorder="1" applyAlignment="1">
      <alignment vertical="center"/>
    </xf>
    <xf numFmtId="44" fontId="5" fillId="0" borderId="8" xfId="0" applyNumberFormat="1" applyFont="1" applyBorder="1" applyAlignment="1">
      <alignment vertical="center"/>
    </xf>
    <xf numFmtId="44" fontId="5" fillId="0" borderId="8" xfId="2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44" fontId="5" fillId="0" borderId="8" xfId="0" applyNumberFormat="1" applyFont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44" fontId="5" fillId="0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5" fillId="0" borderId="8" xfId="3" applyFont="1" applyFill="1" applyBorder="1" applyAlignment="1">
      <alignment horizontal="center" vertical="center" wrapText="1"/>
    </xf>
    <xf numFmtId="44" fontId="13" fillId="0" borderId="8" xfId="3" applyNumberFormat="1" applyFont="1" applyFill="1" applyBorder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44" fontId="5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4" fontId="13" fillId="0" borderId="8" xfId="3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vertical="center" wrapText="1"/>
    </xf>
    <xf numFmtId="44" fontId="5" fillId="5" borderId="8" xfId="2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4" fontId="5" fillId="0" borderId="8" xfId="3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4" xfId="3" applyFont="1" applyFill="1" applyBorder="1" applyAlignment="1">
      <alignment vertical="center" wrapText="1"/>
    </xf>
    <xf numFmtId="43" fontId="3" fillId="0" borderId="8" xfId="0" applyNumberFormat="1" applyFont="1" applyBorder="1" applyAlignment="1">
      <alignment vertic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>
      <alignment horizontal="center" vertical="center" wrapText="1"/>
    </xf>
    <xf numFmtId="44" fontId="5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67" fontId="5" fillId="6" borderId="8" xfId="0" applyNumberFormat="1" applyFont="1" applyFill="1" applyBorder="1" applyAlignment="1">
      <alignment horizontal="center" vertical="center"/>
    </xf>
    <xf numFmtId="44" fontId="5" fillId="6" borderId="8" xfId="2" applyFont="1" applyFill="1" applyBorder="1" applyAlignment="1">
      <alignment horizontal="center" vertical="center"/>
    </xf>
    <xf numFmtId="2" fontId="5" fillId="6" borderId="8" xfId="0" applyNumberFormat="1" applyFont="1" applyFill="1" applyBorder="1" applyAlignment="1">
      <alignment horizontal="center" vertical="center"/>
    </xf>
    <xf numFmtId="167" fontId="5" fillId="6" borderId="8" xfId="0" applyNumberFormat="1" applyFont="1" applyFill="1" applyBorder="1" applyAlignment="1">
      <alignment horizontal="center"/>
    </xf>
    <xf numFmtId="0" fontId="0" fillId="6" borderId="0" xfId="0" applyFill="1"/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vertical="center" wrapText="1"/>
      <protection locked="0"/>
    </xf>
    <xf numFmtId="0" fontId="5" fillId="6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4"/>
    <xf numFmtId="167" fontId="0" fillId="0" borderId="0" xfId="5" applyNumberFormat="1" applyFont="1" applyAlignment="1">
      <alignment horizontal="center"/>
    </xf>
    <xf numFmtId="2" fontId="14" fillId="0" borderId="0" xfId="4" applyNumberFormat="1"/>
    <xf numFmtId="2" fontId="14" fillId="0" borderId="0" xfId="4" applyNumberFormat="1" applyFill="1"/>
    <xf numFmtId="44" fontId="0" fillId="0" borderId="0" xfId="5" applyFont="1"/>
    <xf numFmtId="44" fontId="14" fillId="0" borderId="0" xfId="4" applyNumberFormat="1"/>
    <xf numFmtId="167" fontId="14" fillId="0" borderId="0" xfId="4" applyNumberFormat="1"/>
    <xf numFmtId="1" fontId="14" fillId="0" borderId="0" xfId="4" applyNumberFormat="1"/>
    <xf numFmtId="0" fontId="15" fillId="0" borderId="0" xfId="4" applyFont="1"/>
    <xf numFmtId="0" fontId="16" fillId="0" borderId="0" xfId="4" applyFont="1"/>
    <xf numFmtId="0" fontId="14" fillId="0" borderId="0" xfId="4" applyFill="1"/>
    <xf numFmtId="167" fontId="16" fillId="0" borderId="0" xfId="4" applyNumberFormat="1" applyFont="1"/>
    <xf numFmtId="167" fontId="17" fillId="0" borderId="0" xfId="5" applyNumberFormat="1" applyFont="1" applyAlignment="1">
      <alignment horizontal="center"/>
    </xf>
    <xf numFmtId="2" fontId="17" fillId="0" borderId="0" xfId="4" applyNumberFormat="1" applyFont="1"/>
    <xf numFmtId="2" fontId="17" fillId="0" borderId="0" xfId="4" applyNumberFormat="1" applyFont="1" applyFill="1"/>
    <xf numFmtId="44" fontId="17" fillId="0" borderId="0" xfId="5" applyFont="1"/>
    <xf numFmtId="44" fontId="17" fillId="0" borderId="0" xfId="4" applyNumberFormat="1" applyFont="1"/>
    <xf numFmtId="167" fontId="17" fillId="0" borderId="0" xfId="4" applyNumberFormat="1" applyFont="1"/>
    <xf numFmtId="1" fontId="17" fillId="0" borderId="0" xfId="4" applyNumberFormat="1" applyFont="1"/>
    <xf numFmtId="0" fontId="17" fillId="0" borderId="0" xfId="4" applyFont="1"/>
    <xf numFmtId="0" fontId="18" fillId="0" borderId="0" xfId="4" applyFont="1"/>
    <xf numFmtId="0" fontId="19" fillId="0" borderId="0" xfId="4" applyFont="1" applyAlignment="1">
      <alignment horizontal="center"/>
    </xf>
    <xf numFmtId="167" fontId="20" fillId="0" borderId="23" xfId="4" applyNumberFormat="1" applyFont="1" applyBorder="1" applyAlignment="1">
      <alignment horizontal="center" vertical="center" wrapText="1"/>
    </xf>
    <xf numFmtId="167" fontId="19" fillId="0" borderId="8" xfId="5" applyNumberFormat="1" applyFont="1" applyBorder="1" applyAlignment="1">
      <alignment horizontal="center"/>
    </xf>
    <xf numFmtId="2" fontId="19" fillId="0" borderId="8" xfId="4" applyNumberFormat="1" applyFont="1" applyBorder="1" applyAlignment="1">
      <alignment horizontal="center" vertical="center"/>
    </xf>
    <xf numFmtId="2" fontId="19" fillId="0" borderId="8" xfId="4" applyNumberFormat="1" applyFont="1" applyFill="1" applyBorder="1" applyAlignment="1">
      <alignment horizontal="center" vertical="center"/>
    </xf>
    <xf numFmtId="44" fontId="19" fillId="0" borderId="8" xfId="5" applyFont="1" applyBorder="1" applyAlignment="1">
      <alignment horizontal="center" vertical="center"/>
    </xf>
    <xf numFmtId="44" fontId="19" fillId="0" borderId="8" xfId="4" applyNumberFormat="1" applyFont="1" applyBorder="1" applyAlignment="1">
      <alignment horizontal="center" vertical="center"/>
    </xf>
    <xf numFmtId="167" fontId="19" fillId="0" borderId="8" xfId="5" applyNumberFormat="1" applyFont="1" applyFill="1" applyBorder="1" applyAlignment="1">
      <alignment horizontal="center" vertical="center" wrapText="1"/>
    </xf>
    <xf numFmtId="1" fontId="19" fillId="0" borderId="8" xfId="4" applyNumberFormat="1" applyFont="1" applyBorder="1" applyAlignment="1">
      <alignment horizontal="center" vertical="center" wrapText="1"/>
    </xf>
    <xf numFmtId="44" fontId="19" fillId="0" borderId="8" xfId="4" applyNumberFormat="1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20" fillId="4" borderId="0" xfId="4" applyFont="1" applyFill="1" applyBorder="1" applyAlignment="1">
      <alignment horizontal="center" vertical="center" textRotation="90" wrapText="1"/>
    </xf>
    <xf numFmtId="2" fontId="19" fillId="0" borderId="14" xfId="4" applyNumberFormat="1" applyFont="1" applyBorder="1" applyAlignment="1">
      <alignment horizontal="center" vertical="center"/>
    </xf>
    <xf numFmtId="2" fontId="19" fillId="0" borderId="14" xfId="4" applyNumberFormat="1" applyFont="1" applyFill="1" applyBorder="1" applyAlignment="1">
      <alignment horizontal="center" vertical="center"/>
    </xf>
    <xf numFmtId="44" fontId="19" fillId="0" borderId="14" xfId="5" applyFont="1" applyBorder="1" applyAlignment="1">
      <alignment horizontal="center" vertical="center"/>
    </xf>
    <xf numFmtId="44" fontId="19" fillId="0" borderId="14" xfId="4" applyNumberFormat="1" applyFont="1" applyBorder="1" applyAlignment="1">
      <alignment horizontal="center" vertical="center"/>
    </xf>
    <xf numFmtId="167" fontId="19" fillId="0" borderId="14" xfId="5" applyNumberFormat="1" applyFont="1" applyFill="1" applyBorder="1" applyAlignment="1">
      <alignment horizontal="center" vertical="center" wrapText="1"/>
    </xf>
    <xf numFmtId="1" fontId="19" fillId="0" borderId="14" xfId="4" applyNumberFormat="1" applyFont="1" applyBorder="1" applyAlignment="1">
      <alignment horizontal="center" vertical="center" wrapText="1"/>
    </xf>
    <xf numFmtId="44" fontId="19" fillId="0" borderId="14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2" fontId="19" fillId="0" borderId="8" xfId="4" applyNumberFormat="1" applyFont="1" applyBorder="1" applyAlignment="1">
      <alignment horizontal="center"/>
    </xf>
    <xf numFmtId="44" fontId="19" fillId="0" borderId="8" xfId="4" applyNumberFormat="1" applyFont="1" applyBorder="1" applyAlignment="1">
      <alignment horizontal="center"/>
    </xf>
    <xf numFmtId="2" fontId="19" fillId="0" borderId="8" xfId="4" applyNumberFormat="1" applyFont="1" applyBorder="1" applyAlignment="1">
      <alignment horizontal="center" vertical="center" wrapText="1"/>
    </xf>
    <xf numFmtId="44" fontId="19" fillId="0" borderId="8" xfId="5" applyFont="1" applyBorder="1" applyAlignment="1">
      <alignment horizontal="center" vertical="center" wrapText="1"/>
    </xf>
    <xf numFmtId="0" fontId="19" fillId="0" borderId="8" xfId="4" applyFont="1" applyFill="1" applyBorder="1" applyAlignment="1">
      <alignment horizontal="center" vertical="center" wrapText="1"/>
    </xf>
    <xf numFmtId="0" fontId="19" fillId="5" borderId="8" xfId="4" applyFont="1" applyFill="1" applyBorder="1" applyAlignment="1">
      <alignment horizontal="center" vertical="center" wrapText="1"/>
    </xf>
    <xf numFmtId="2" fontId="19" fillId="0" borderId="8" xfId="6" applyNumberFormat="1" applyFont="1" applyBorder="1" applyAlignment="1">
      <alignment horizontal="center" vertical="center"/>
    </xf>
    <xf numFmtId="0" fontId="19" fillId="0" borderId="8" xfId="4" applyFont="1" applyBorder="1" applyAlignment="1">
      <alignment vertical="center" wrapText="1"/>
    </xf>
    <xf numFmtId="44" fontId="19" fillId="0" borderId="0" xfId="4" applyNumberFormat="1" applyFont="1" applyAlignment="1">
      <alignment horizontal="center" vertical="center"/>
    </xf>
    <xf numFmtId="0" fontId="21" fillId="0" borderId="8" xfId="4" applyFont="1" applyFill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/>
    </xf>
    <xf numFmtId="0" fontId="19" fillId="0" borderId="8" xfId="4" applyFont="1" applyFill="1" applyBorder="1" applyAlignment="1">
      <alignment horizontal="center"/>
    </xf>
    <xf numFmtId="167" fontId="20" fillId="3" borderId="19" xfId="5" applyNumberFormat="1" applyFont="1" applyFill="1" applyBorder="1" applyAlignment="1">
      <alignment horizontal="center" vertical="center" wrapText="1"/>
    </xf>
    <xf numFmtId="2" fontId="20" fillId="4" borderId="18" xfId="4" applyNumberFormat="1" applyFont="1" applyFill="1" applyBorder="1" applyAlignment="1">
      <alignment horizontal="center" vertical="center" wrapText="1"/>
    </xf>
    <xf numFmtId="2" fontId="20" fillId="4" borderId="15" xfId="4" applyNumberFormat="1" applyFont="1" applyFill="1" applyBorder="1" applyAlignment="1">
      <alignment horizontal="center" vertical="center" wrapText="1"/>
    </xf>
    <xf numFmtId="2" fontId="20" fillId="8" borderId="15" xfId="4" applyNumberFormat="1" applyFont="1" applyFill="1" applyBorder="1" applyAlignment="1">
      <alignment horizontal="center" vertical="center" wrapText="1"/>
    </xf>
    <xf numFmtId="2" fontId="20" fillId="4" borderId="17" xfId="4" applyNumberFormat="1" applyFont="1" applyFill="1" applyBorder="1" applyAlignment="1">
      <alignment horizontal="center" vertical="center" wrapText="1"/>
    </xf>
    <xf numFmtId="44" fontId="20" fillId="4" borderId="18" xfId="5" applyFont="1" applyFill="1" applyBorder="1" applyAlignment="1">
      <alignment horizontal="center" vertical="center" wrapText="1"/>
    </xf>
    <xf numFmtId="44" fontId="20" fillId="4" borderId="15" xfId="4" applyNumberFormat="1" applyFont="1" applyFill="1" applyBorder="1" applyAlignment="1">
      <alignment horizontal="center" vertical="center" wrapText="1"/>
    </xf>
    <xf numFmtId="167" fontId="20" fillId="4" borderId="15" xfId="4" applyNumberFormat="1" applyFont="1" applyFill="1" applyBorder="1" applyAlignment="1">
      <alignment horizontal="center" vertical="center" wrapText="1"/>
    </xf>
    <xf numFmtId="1" fontId="20" fillId="4" borderId="15" xfId="4" applyNumberFormat="1" applyFont="1" applyFill="1" applyBorder="1" applyAlignment="1">
      <alignment horizontal="center" vertical="center" wrapText="1"/>
    </xf>
    <xf numFmtId="44" fontId="20" fillId="4" borderId="17" xfId="4" applyNumberFormat="1" applyFont="1" applyFill="1" applyBorder="1" applyAlignment="1">
      <alignment horizontal="center" vertical="center" wrapText="1"/>
    </xf>
    <xf numFmtId="0" fontId="20" fillId="3" borderId="16" xfId="4" applyFont="1" applyFill="1" applyBorder="1" applyAlignment="1">
      <alignment horizontal="center" vertical="center" wrapText="1"/>
    </xf>
    <xf numFmtId="0" fontId="20" fillId="3" borderId="15" xfId="4" applyFont="1" applyFill="1" applyBorder="1" applyAlignment="1">
      <alignment horizontal="center" vertical="center" wrapText="1"/>
    </xf>
    <xf numFmtId="0" fontId="15" fillId="3" borderId="14" xfId="4" applyFont="1" applyFill="1" applyBorder="1" applyAlignment="1">
      <alignment horizontal="center" vertical="center" wrapText="1"/>
    </xf>
    <xf numFmtId="0" fontId="20" fillId="3" borderId="27" xfId="4" applyFont="1" applyFill="1" applyBorder="1" applyAlignment="1">
      <alignment horizontal="center" vertical="center" wrapText="1"/>
    </xf>
    <xf numFmtId="0" fontId="19" fillId="3" borderId="28" xfId="4" applyFont="1" applyFill="1" applyBorder="1" applyAlignment="1">
      <alignment horizontal="center"/>
    </xf>
    <xf numFmtId="0" fontId="19" fillId="3" borderId="32" xfId="4" applyFont="1" applyFill="1" applyBorder="1" applyAlignment="1">
      <alignment horizontal="center"/>
    </xf>
    <xf numFmtId="0" fontId="19" fillId="3" borderId="30" xfId="4" applyFont="1" applyFill="1" applyBorder="1" applyAlignment="1">
      <alignment horizontal="center"/>
    </xf>
    <xf numFmtId="0" fontId="19" fillId="3" borderId="31" xfId="4" applyFont="1" applyFill="1" applyBorder="1" applyAlignment="1">
      <alignment horizontal="center"/>
    </xf>
    <xf numFmtId="167" fontId="20" fillId="0" borderId="0" xfId="5" applyNumberFormat="1" applyFont="1" applyBorder="1" applyAlignment="1">
      <alignment horizontal="center" wrapText="1"/>
    </xf>
    <xf numFmtId="2" fontId="20" fillId="0" borderId="0" xfId="4" applyNumberFormat="1" applyFont="1" applyBorder="1" applyAlignment="1">
      <alignment horizontal="center" vertical="center" wrapText="1"/>
    </xf>
    <xf numFmtId="2" fontId="20" fillId="0" borderId="0" xfId="4" applyNumberFormat="1" applyFont="1" applyFill="1" applyBorder="1" applyAlignment="1">
      <alignment horizontal="center" vertical="center" wrapText="1"/>
    </xf>
    <xf numFmtId="44" fontId="20" fillId="0" borderId="0" xfId="5" applyFont="1" applyBorder="1" applyAlignment="1">
      <alignment horizontal="center" vertical="center" wrapText="1"/>
    </xf>
    <xf numFmtId="44" fontId="20" fillId="0" borderId="0" xfId="4" applyNumberFormat="1" applyFont="1" applyBorder="1" applyAlignment="1">
      <alignment horizontal="center" vertical="center" wrapText="1"/>
    </xf>
    <xf numFmtId="167" fontId="20" fillId="0" borderId="0" xfId="4" applyNumberFormat="1" applyFont="1" applyBorder="1" applyAlignment="1">
      <alignment horizontal="center" vertical="center" wrapText="1"/>
    </xf>
    <xf numFmtId="1" fontId="20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167" fontId="20" fillId="0" borderId="35" xfId="4" applyNumberFormat="1" applyFont="1" applyBorder="1" applyAlignment="1">
      <alignment horizontal="center" vertical="center" wrapText="1"/>
    </xf>
    <xf numFmtId="167" fontId="20" fillId="0" borderId="36" xfId="4" applyNumberFormat="1" applyFont="1" applyBorder="1" applyAlignment="1">
      <alignment horizontal="center" vertical="center" wrapText="1"/>
    </xf>
    <xf numFmtId="167" fontId="20" fillId="4" borderId="19" xfId="4" applyNumberFormat="1" applyFont="1" applyFill="1" applyBorder="1" applyAlignment="1">
      <alignment horizontal="center" vertical="center" wrapText="1"/>
    </xf>
    <xf numFmtId="167" fontId="20" fillId="0" borderId="23" xfId="4" applyNumberFormat="1" applyFont="1" applyBorder="1" applyAlignment="1">
      <alignment horizontal="center" wrapText="1"/>
    </xf>
    <xf numFmtId="2" fontId="20" fillId="0" borderId="23" xfId="4" applyNumberFormat="1" applyFont="1" applyBorder="1" applyAlignment="1">
      <alignment horizontal="center" vertical="center" wrapText="1"/>
    </xf>
    <xf numFmtId="2" fontId="20" fillId="0" borderId="23" xfId="4" applyNumberFormat="1" applyFont="1" applyFill="1" applyBorder="1" applyAlignment="1">
      <alignment horizontal="center" vertical="center" wrapText="1"/>
    </xf>
    <xf numFmtId="44" fontId="20" fillId="0" borderId="23" xfId="5" applyFont="1" applyBorder="1" applyAlignment="1">
      <alignment horizontal="center" vertical="center" wrapText="1"/>
    </xf>
    <xf numFmtId="44" fontId="20" fillId="0" borderId="23" xfId="4" applyNumberFormat="1" applyFont="1" applyBorder="1" applyAlignment="1">
      <alignment horizontal="center" vertical="center" wrapText="1"/>
    </xf>
    <xf numFmtId="1" fontId="19" fillId="0" borderId="8" xfId="5" applyNumberFormat="1" applyFont="1" applyFill="1" applyBorder="1" applyAlignment="1">
      <alignment horizontal="center" vertical="center" wrapText="1"/>
    </xf>
    <xf numFmtId="44" fontId="19" fillId="0" borderId="8" xfId="5" applyNumberFormat="1" applyFont="1" applyFill="1" applyBorder="1" applyAlignment="1">
      <alignment horizontal="center" vertical="center" wrapText="1"/>
    </xf>
    <xf numFmtId="167" fontId="20" fillId="3" borderId="42" xfId="5" applyNumberFormat="1" applyFont="1" applyFill="1" applyBorder="1" applyAlignment="1">
      <alignment horizontal="center" wrapText="1"/>
    </xf>
    <xf numFmtId="2" fontId="20" fillId="4" borderId="43" xfId="4" applyNumberFormat="1" applyFont="1" applyFill="1" applyBorder="1" applyAlignment="1">
      <alignment horizontal="center" vertical="center" wrapText="1"/>
    </xf>
    <xf numFmtId="2" fontId="20" fillId="4" borderId="22" xfId="4" applyNumberFormat="1" applyFont="1" applyFill="1" applyBorder="1" applyAlignment="1">
      <alignment horizontal="center" vertical="center" wrapText="1"/>
    </xf>
    <xf numFmtId="2" fontId="20" fillId="8" borderId="22" xfId="4" applyNumberFormat="1" applyFont="1" applyFill="1" applyBorder="1" applyAlignment="1">
      <alignment horizontal="center" vertical="center" wrapText="1"/>
    </xf>
    <xf numFmtId="2" fontId="20" fillId="4" borderId="44" xfId="4" applyNumberFormat="1" applyFont="1" applyFill="1" applyBorder="1" applyAlignment="1">
      <alignment horizontal="center" vertical="center" wrapText="1"/>
    </xf>
    <xf numFmtId="44" fontId="20" fillId="4" borderId="43" xfId="5" applyFont="1" applyFill="1" applyBorder="1" applyAlignment="1">
      <alignment horizontal="center" vertical="center" wrapText="1"/>
    </xf>
    <xf numFmtId="44" fontId="20" fillId="4" borderId="22" xfId="4" applyNumberFormat="1" applyFont="1" applyFill="1" applyBorder="1" applyAlignment="1">
      <alignment horizontal="center" vertical="center" wrapText="1"/>
    </xf>
    <xf numFmtId="167" fontId="20" fillId="4" borderId="22" xfId="4" applyNumberFormat="1" applyFont="1" applyFill="1" applyBorder="1" applyAlignment="1">
      <alignment horizontal="center" vertical="center" wrapText="1"/>
    </xf>
    <xf numFmtId="1" fontId="20" fillId="4" borderId="22" xfId="4" applyNumberFormat="1" applyFont="1" applyFill="1" applyBorder="1" applyAlignment="1">
      <alignment horizontal="center" vertical="center" wrapText="1"/>
    </xf>
    <xf numFmtId="44" fontId="20" fillId="4" borderId="44" xfId="4" applyNumberFormat="1" applyFont="1" applyFill="1" applyBorder="1" applyAlignment="1">
      <alignment horizontal="center" vertical="center" wrapText="1"/>
    </xf>
    <xf numFmtId="0" fontId="20" fillId="7" borderId="21" xfId="4" applyFont="1" applyFill="1" applyBorder="1" applyAlignment="1">
      <alignment horizontal="center" vertical="center" wrapText="1"/>
    </xf>
    <xf numFmtId="0" fontId="20" fillId="3" borderId="22" xfId="4" applyFont="1" applyFill="1" applyBorder="1" applyAlignment="1">
      <alignment horizontal="center" vertical="center" wrapText="1"/>
    </xf>
    <xf numFmtId="0" fontId="15" fillId="3" borderId="22" xfId="4" applyFont="1" applyFill="1" applyBorder="1" applyAlignment="1">
      <alignment horizontal="center" vertical="center" wrapText="1"/>
    </xf>
    <xf numFmtId="0" fontId="20" fillId="3" borderId="44" xfId="4" applyFont="1" applyFill="1" applyBorder="1" applyAlignment="1">
      <alignment horizontal="center" vertical="center" wrapText="1"/>
    </xf>
    <xf numFmtId="0" fontId="19" fillId="3" borderId="25" xfId="4" applyFont="1" applyFill="1" applyBorder="1" applyAlignment="1">
      <alignment horizontal="center"/>
    </xf>
    <xf numFmtId="167" fontId="19" fillId="0" borderId="0" xfId="5" applyNumberFormat="1" applyFont="1" applyBorder="1" applyAlignment="1">
      <alignment horizontal="center"/>
    </xf>
    <xf numFmtId="2" fontId="19" fillId="0" borderId="0" xfId="4" applyNumberFormat="1" applyFont="1" applyBorder="1" applyAlignment="1">
      <alignment horizontal="center"/>
    </xf>
    <xf numFmtId="2" fontId="19" fillId="0" borderId="0" xfId="4" applyNumberFormat="1" applyFont="1" applyFill="1" applyBorder="1" applyAlignment="1">
      <alignment horizontal="center"/>
    </xf>
    <xf numFmtId="44" fontId="19" fillId="0" borderId="0" xfId="5" applyFont="1" applyBorder="1" applyAlignment="1">
      <alignment horizontal="center"/>
    </xf>
    <xf numFmtId="44" fontId="19" fillId="0" borderId="0" xfId="4" applyNumberFormat="1" applyFont="1" applyBorder="1" applyAlignment="1">
      <alignment horizontal="center"/>
    </xf>
    <xf numFmtId="167" fontId="19" fillId="0" borderId="0" xfId="5" applyNumberFormat="1" applyFont="1" applyFill="1" applyBorder="1" applyAlignment="1">
      <alignment horizontal="center" vertical="center" wrapText="1"/>
    </xf>
    <xf numFmtId="1" fontId="19" fillId="0" borderId="0" xfId="4" applyNumberFormat="1" applyFont="1" applyBorder="1" applyAlignment="1">
      <alignment horizontal="center" vertical="center" wrapText="1"/>
    </xf>
    <xf numFmtId="44" fontId="19" fillId="0" borderId="0" xfId="4" applyNumberFormat="1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textRotation="90" wrapText="1"/>
    </xf>
    <xf numFmtId="0" fontId="20" fillId="0" borderId="0" xfId="4" applyFont="1" applyBorder="1" applyAlignment="1">
      <alignment horizontal="center" vertical="center" textRotation="90" wrapText="1"/>
    </xf>
    <xf numFmtId="167" fontId="18" fillId="0" borderId="8" xfId="4" applyNumberFormat="1" applyFont="1" applyBorder="1"/>
    <xf numFmtId="167" fontId="19" fillId="0" borderId="8" xfId="4" applyNumberFormat="1" applyFont="1" applyBorder="1" applyAlignment="1">
      <alignment horizontal="center"/>
    </xf>
    <xf numFmtId="167" fontId="19" fillId="0" borderId="8" xfId="4" applyNumberFormat="1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8" xfId="4" applyFont="1" applyFill="1" applyBorder="1" applyAlignment="1" applyProtection="1">
      <alignment horizontal="center" vertical="center" wrapText="1"/>
      <protection locked="0"/>
    </xf>
    <xf numFmtId="0" fontId="19" fillId="5" borderId="8" xfId="4" applyFont="1" applyFill="1" applyBorder="1" applyAlignment="1" applyProtection="1">
      <alignment horizontal="center" vertical="center" wrapText="1"/>
      <protection locked="0"/>
    </xf>
    <xf numFmtId="0" fontId="21" fillId="0" borderId="8" xfId="4" applyFont="1" applyBorder="1" applyAlignment="1">
      <alignment horizontal="center" vertical="center" wrapText="1"/>
    </xf>
    <xf numFmtId="0" fontId="21" fillId="0" borderId="8" xfId="4" applyFont="1" applyFill="1" applyBorder="1" applyAlignment="1" applyProtection="1">
      <alignment horizontal="center" vertical="center" wrapText="1"/>
      <protection locked="0"/>
    </xf>
    <xf numFmtId="0" fontId="19" fillId="0" borderId="9" xfId="4" applyFont="1" applyFill="1" applyBorder="1" applyAlignment="1" applyProtection="1">
      <alignment horizontal="center" vertical="center" wrapText="1"/>
      <protection locked="0"/>
    </xf>
    <xf numFmtId="2" fontId="19" fillId="0" borderId="8" xfId="5" applyNumberFormat="1" applyFont="1" applyBorder="1" applyAlignment="1">
      <alignment horizontal="center" vertical="center"/>
    </xf>
    <xf numFmtId="0" fontId="21" fillId="5" borderId="8" xfId="4" applyFont="1" applyFill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9" fillId="0" borderId="10" xfId="4" applyFont="1" applyFill="1" applyBorder="1" applyAlignment="1" applyProtection="1">
      <alignment horizontal="center" vertical="center" wrapText="1"/>
      <protection locked="0"/>
    </xf>
    <xf numFmtId="44" fontId="19" fillId="0" borderId="8" xfId="3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4" xfId="3" applyFont="1" applyFill="1" applyBorder="1" applyAlignment="1">
      <alignment vertical="center" wrapText="1"/>
    </xf>
    <xf numFmtId="0" fontId="19" fillId="0" borderId="8" xfId="4" applyFont="1" applyFill="1" applyBorder="1" applyAlignment="1" applyProtection="1">
      <alignment vertical="center" wrapText="1"/>
      <protection locked="0"/>
    </xf>
    <xf numFmtId="0" fontId="19" fillId="5" borderId="10" xfId="4" applyFont="1" applyFill="1" applyBorder="1" applyAlignment="1" applyProtection="1">
      <alignment horizontal="center" vertical="center" wrapText="1"/>
      <protection locked="0"/>
    </xf>
    <xf numFmtId="0" fontId="15" fillId="0" borderId="8" xfId="4" applyFont="1" applyBorder="1" applyAlignment="1">
      <alignment vertical="center" wrapText="1"/>
    </xf>
    <xf numFmtId="0" fontId="19" fillId="0" borderId="10" xfId="4" applyFont="1" applyBorder="1" applyAlignment="1" applyProtection="1">
      <alignment horizontal="center" vertical="center" wrapText="1"/>
      <protection locked="0"/>
    </xf>
    <xf numFmtId="0" fontId="21" fillId="0" borderId="10" xfId="4" applyFont="1" applyBorder="1" applyAlignment="1" applyProtection="1">
      <alignment horizontal="center" vertical="center" wrapText="1"/>
      <protection locked="0"/>
    </xf>
    <xf numFmtId="44" fontId="19" fillId="5" borderId="8" xfId="5" applyNumberFormat="1" applyFont="1" applyFill="1" applyBorder="1" applyAlignment="1">
      <alignment horizontal="center" vertical="center" wrapText="1"/>
    </xf>
    <xf numFmtId="2" fontId="20" fillId="0" borderId="8" xfId="4" applyNumberFormat="1" applyFont="1" applyFill="1" applyBorder="1" applyAlignment="1">
      <alignment horizontal="center" vertical="center"/>
    </xf>
    <xf numFmtId="44" fontId="21" fillId="0" borderId="8" xfId="3" applyNumberFormat="1" applyFont="1" applyFill="1" applyBorder="1" applyAlignment="1">
      <alignment horizontal="center" vertical="center"/>
    </xf>
    <xf numFmtId="0" fontId="19" fillId="5" borderId="8" xfId="3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44" fontId="19" fillId="0" borderId="8" xfId="4" applyNumberFormat="1" applyFont="1" applyFill="1" applyBorder="1" applyAlignment="1">
      <alignment horizontal="center" vertical="center" wrapText="1"/>
    </xf>
    <xf numFmtId="44" fontId="19" fillId="0" borderId="8" xfId="5" applyNumberFormat="1" applyFont="1" applyBorder="1" applyAlignment="1">
      <alignment horizontal="center" vertical="center" wrapText="1"/>
    </xf>
    <xf numFmtId="0" fontId="19" fillId="0" borderId="21" xfId="4" applyFont="1" applyFill="1" applyBorder="1" applyAlignment="1" applyProtection="1">
      <alignment horizontal="center" vertical="center" wrapText="1"/>
      <protection locked="0"/>
    </xf>
    <xf numFmtId="0" fontId="2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44" fontId="19" fillId="5" borderId="8" xfId="4" applyNumberFormat="1" applyFont="1" applyFill="1" applyBorder="1" applyAlignment="1">
      <alignment horizontal="center" vertical="center" wrapText="1"/>
    </xf>
    <xf numFmtId="44" fontId="21" fillId="0" borderId="8" xfId="3" applyNumberFormat="1" applyFont="1" applyFill="1" applyBorder="1" applyAlignment="1">
      <alignment horizontal="center" vertical="center" wrapText="1"/>
    </xf>
    <xf numFmtId="0" fontId="21" fillId="0" borderId="8" xfId="4" applyFont="1" applyFill="1" applyBorder="1" applyAlignment="1" applyProtection="1">
      <alignment vertical="center" wrapText="1"/>
      <protection locked="0"/>
    </xf>
    <xf numFmtId="44" fontId="19" fillId="0" borderId="8" xfId="4" applyNumberFormat="1" applyFont="1" applyFill="1" applyBorder="1" applyAlignment="1">
      <alignment horizontal="center" vertical="center"/>
    </xf>
    <xf numFmtId="0" fontId="26" fillId="0" borderId="10" xfId="4" applyFont="1" applyFill="1" applyBorder="1" applyAlignment="1" applyProtection="1">
      <alignment horizontal="center" vertical="center" wrapText="1"/>
      <protection locked="0"/>
    </xf>
    <xf numFmtId="0" fontId="19" fillId="0" borderId="20" xfId="4" applyFont="1" applyFill="1" applyBorder="1" applyAlignment="1" applyProtection="1">
      <alignment horizontal="center" vertical="center" wrapText="1"/>
      <protection locked="0"/>
    </xf>
    <xf numFmtId="0" fontId="26" fillId="5" borderId="8" xfId="4" applyFont="1" applyFill="1" applyBorder="1" applyAlignment="1">
      <alignment horizontal="center" vertical="center" wrapText="1"/>
    </xf>
    <xf numFmtId="44" fontId="19" fillId="0" borderId="8" xfId="5" applyFont="1" applyFill="1" applyBorder="1" applyAlignment="1">
      <alignment horizontal="center" vertical="center" wrapText="1"/>
    </xf>
    <xf numFmtId="0" fontId="20" fillId="7" borderId="8" xfId="4" applyFont="1" applyFill="1" applyBorder="1" applyAlignment="1">
      <alignment horizontal="center" vertical="center" wrapText="1"/>
    </xf>
    <xf numFmtId="167" fontId="20" fillId="3" borderId="13" xfId="5" applyNumberFormat="1" applyFont="1" applyFill="1" applyBorder="1" applyAlignment="1">
      <alignment horizontal="center" wrapText="1"/>
    </xf>
    <xf numFmtId="2" fontId="20" fillId="4" borderId="49" xfId="4" applyNumberFormat="1" applyFont="1" applyFill="1" applyBorder="1" applyAlignment="1">
      <alignment horizontal="center" vertical="center" wrapText="1"/>
    </xf>
    <xf numFmtId="2" fontId="20" fillId="4" borderId="14" xfId="4" applyNumberFormat="1" applyFont="1" applyFill="1" applyBorder="1" applyAlignment="1">
      <alignment horizontal="center" vertical="center" wrapText="1"/>
    </xf>
    <xf numFmtId="2" fontId="20" fillId="8" borderId="14" xfId="4" applyNumberFormat="1" applyFont="1" applyFill="1" applyBorder="1" applyAlignment="1">
      <alignment horizontal="center" vertical="center" wrapText="1"/>
    </xf>
    <xf numFmtId="2" fontId="20" fillId="4" borderId="27" xfId="4" applyNumberFormat="1" applyFont="1" applyFill="1" applyBorder="1" applyAlignment="1">
      <alignment horizontal="center" vertical="center" wrapText="1"/>
    </xf>
    <xf numFmtId="44" fontId="20" fillId="4" borderId="49" xfId="5" applyFont="1" applyFill="1" applyBorder="1" applyAlignment="1">
      <alignment horizontal="center" vertical="center" wrapText="1"/>
    </xf>
    <xf numFmtId="44" fontId="20" fillId="4" borderId="14" xfId="4" applyNumberFormat="1" applyFont="1" applyFill="1" applyBorder="1" applyAlignment="1">
      <alignment horizontal="center" vertical="center" wrapText="1"/>
    </xf>
    <xf numFmtId="167" fontId="20" fillId="4" borderId="14" xfId="4" applyNumberFormat="1" applyFont="1" applyFill="1" applyBorder="1" applyAlignment="1">
      <alignment horizontal="center" vertical="center" wrapText="1"/>
    </xf>
    <xf numFmtId="1" fontId="20" fillId="4" borderId="14" xfId="4" applyNumberFormat="1" applyFont="1" applyFill="1" applyBorder="1" applyAlignment="1">
      <alignment horizontal="center" vertical="center" wrapText="1"/>
    </xf>
    <xf numFmtId="44" fontId="20" fillId="4" borderId="27" xfId="4" applyNumberFormat="1" applyFont="1" applyFill="1" applyBorder="1" applyAlignment="1">
      <alignment horizontal="center" vertical="center" wrapText="1"/>
    </xf>
    <xf numFmtId="0" fontId="20" fillId="3" borderId="38" xfId="4" applyFont="1" applyFill="1" applyBorder="1" applyAlignment="1">
      <alignment horizontal="center" vertical="center" wrapText="1"/>
    </xf>
    <xf numFmtId="0" fontId="20" fillId="3" borderId="14" xfId="4" applyFont="1" applyFill="1" applyBorder="1" applyAlignment="1">
      <alignment horizontal="center" vertical="center" wrapText="1"/>
    </xf>
    <xf numFmtId="167" fontId="19" fillId="0" borderId="0" xfId="5" applyNumberFormat="1" applyFont="1" applyAlignment="1">
      <alignment horizontal="center"/>
    </xf>
    <xf numFmtId="2" fontId="19" fillId="0" borderId="0" xfId="4" applyNumberFormat="1" applyFont="1" applyAlignment="1">
      <alignment horizontal="center"/>
    </xf>
    <xf numFmtId="2" fontId="19" fillId="0" borderId="0" xfId="4" applyNumberFormat="1" applyFont="1" applyFill="1" applyAlignment="1">
      <alignment horizontal="center"/>
    </xf>
    <xf numFmtId="44" fontId="19" fillId="0" borderId="0" xfId="5" applyFont="1" applyAlignment="1">
      <alignment horizontal="center"/>
    </xf>
    <xf numFmtId="44" fontId="19" fillId="0" borderId="0" xfId="4" applyNumberFormat="1" applyFont="1" applyAlignment="1">
      <alignment horizontal="center"/>
    </xf>
    <xf numFmtId="167" fontId="19" fillId="0" borderId="0" xfId="4" applyNumberFormat="1" applyFont="1" applyBorder="1" applyAlignment="1">
      <alignment horizontal="center" vertical="center" wrapText="1"/>
    </xf>
    <xf numFmtId="167" fontId="20" fillId="0" borderId="50" xfId="4" applyNumberFormat="1" applyFont="1" applyBorder="1" applyAlignment="1">
      <alignment horizontal="center" vertical="center" wrapText="1"/>
    </xf>
    <xf numFmtId="167" fontId="19" fillId="0" borderId="9" xfId="5" applyNumberFormat="1" applyFont="1" applyBorder="1" applyAlignment="1">
      <alignment horizontal="center"/>
    </xf>
    <xf numFmtId="2" fontId="19" fillId="0" borderId="9" xfId="4" applyNumberFormat="1" applyFont="1" applyBorder="1" applyAlignment="1">
      <alignment horizontal="center" vertical="center"/>
    </xf>
    <xf numFmtId="44" fontId="19" fillId="0" borderId="9" xfId="5" applyFont="1" applyBorder="1" applyAlignment="1">
      <alignment horizontal="center" vertical="center"/>
    </xf>
    <xf numFmtId="167" fontId="19" fillId="0" borderId="9" xfId="4" applyNumberFormat="1" applyFont="1" applyBorder="1" applyAlignment="1">
      <alignment horizontal="center" vertical="center" wrapText="1"/>
    </xf>
    <xf numFmtId="1" fontId="19" fillId="0" borderId="9" xfId="5" applyNumberFormat="1" applyFont="1" applyBorder="1" applyAlignment="1">
      <alignment horizontal="center" vertical="center" wrapText="1"/>
    </xf>
    <xf numFmtId="44" fontId="19" fillId="0" borderId="9" xfId="5" applyNumberFormat="1" applyFont="1" applyBorder="1" applyAlignment="1">
      <alignment horizontal="center" vertical="center" wrapText="1"/>
    </xf>
    <xf numFmtId="0" fontId="19" fillId="0" borderId="14" xfId="4" applyFont="1" applyFill="1" applyBorder="1" applyAlignment="1">
      <alignment horizontal="center" vertical="center" wrapText="1"/>
    </xf>
    <xf numFmtId="2" fontId="19" fillId="0" borderId="9" xfId="4" applyNumberFormat="1" applyFont="1" applyFill="1" applyBorder="1" applyAlignment="1">
      <alignment horizontal="center" vertical="center"/>
    </xf>
    <xf numFmtId="44" fontId="19" fillId="0" borderId="9" xfId="4" applyNumberFormat="1" applyFont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 wrapText="1"/>
    </xf>
    <xf numFmtId="167" fontId="20" fillId="3" borderId="19" xfId="5" applyNumberFormat="1" applyFont="1" applyFill="1" applyBorder="1" applyAlignment="1">
      <alignment horizontal="center" wrapText="1"/>
    </xf>
    <xf numFmtId="0" fontId="15" fillId="3" borderId="15" xfId="4" applyFont="1" applyFill="1" applyBorder="1" applyAlignment="1">
      <alignment horizontal="center" vertical="center" wrapText="1"/>
    </xf>
    <xf numFmtId="0" fontId="20" fillId="3" borderId="17" xfId="4" applyFont="1" applyFill="1" applyBorder="1" applyAlignment="1">
      <alignment horizontal="center" vertical="center" wrapText="1"/>
    </xf>
    <xf numFmtId="167" fontId="19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textRotation="90"/>
    </xf>
    <xf numFmtId="0" fontId="20" fillId="0" borderId="22" xfId="4" applyFont="1" applyBorder="1" applyAlignment="1">
      <alignment horizontal="center" vertical="center" textRotation="90"/>
    </xf>
    <xf numFmtId="0" fontId="20" fillId="0" borderId="9" xfId="4" applyFont="1" applyBorder="1" applyAlignment="1">
      <alignment horizontal="center" vertical="center" textRotation="90"/>
    </xf>
    <xf numFmtId="0" fontId="20" fillId="8" borderId="22" xfId="4" applyFont="1" applyFill="1" applyBorder="1" applyAlignment="1">
      <alignment horizontal="center" vertical="center" textRotation="90"/>
    </xf>
    <xf numFmtId="0" fontId="20" fillId="8" borderId="9" xfId="4" applyFont="1" applyFill="1" applyBorder="1" applyAlignment="1">
      <alignment horizontal="center" vertical="center" textRotation="90"/>
    </xf>
    <xf numFmtId="0" fontId="20" fillId="7" borderId="14" xfId="4" applyFont="1" applyFill="1" applyBorder="1" applyAlignment="1">
      <alignment horizontal="center" vertical="center" textRotation="90" wrapText="1"/>
    </xf>
    <xf numFmtId="0" fontId="20" fillId="7" borderId="22" xfId="4" applyFont="1" applyFill="1" applyBorder="1" applyAlignment="1">
      <alignment horizontal="center" vertical="center" textRotation="90" wrapText="1"/>
    </xf>
    <xf numFmtId="0" fontId="20" fillId="7" borderId="9" xfId="4" applyFont="1" applyFill="1" applyBorder="1" applyAlignment="1">
      <alignment horizontal="center" vertical="center" textRotation="90" wrapText="1"/>
    </xf>
    <xf numFmtId="0" fontId="20" fillId="8" borderId="14" xfId="4" applyFont="1" applyFill="1" applyBorder="1" applyAlignment="1">
      <alignment horizontal="center" vertical="center" textRotation="90" wrapText="1"/>
    </xf>
    <xf numFmtId="0" fontId="20" fillId="8" borderId="22" xfId="4" applyFont="1" applyFill="1" applyBorder="1" applyAlignment="1">
      <alignment horizontal="center" vertical="center" textRotation="90" wrapText="1"/>
    </xf>
    <xf numFmtId="0" fontId="20" fillId="8" borderId="9" xfId="4" applyFont="1" applyFill="1" applyBorder="1" applyAlignment="1">
      <alignment horizontal="center" vertical="center" textRotation="90" wrapText="1"/>
    </xf>
    <xf numFmtId="0" fontId="15" fillId="0" borderId="14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textRotation="90" wrapText="1"/>
    </xf>
    <xf numFmtId="0" fontId="15" fillId="0" borderId="22" xfId="4" applyFont="1" applyBorder="1" applyAlignment="1">
      <alignment horizontal="center" vertical="center" textRotation="90" wrapText="1"/>
    </xf>
    <xf numFmtId="0" fontId="15" fillId="0" borderId="9" xfId="4" applyFont="1" applyBorder="1" applyAlignment="1">
      <alignment horizontal="center" vertical="center" textRotation="90" wrapText="1"/>
    </xf>
    <xf numFmtId="0" fontId="20" fillId="4" borderId="31" xfId="4" applyFont="1" applyFill="1" applyBorder="1" applyAlignment="1">
      <alignment horizontal="center" vertical="center" wrapText="1"/>
    </xf>
    <xf numFmtId="0" fontId="20" fillId="4" borderId="30" xfId="4" applyFont="1" applyFill="1" applyBorder="1" applyAlignment="1">
      <alignment horizontal="center" vertical="center" wrapText="1"/>
    </xf>
    <xf numFmtId="0" fontId="20" fillId="4" borderId="29" xfId="4" applyFont="1" applyFill="1" applyBorder="1" applyAlignment="1">
      <alignment horizontal="center" vertical="center" wrapText="1"/>
    </xf>
    <xf numFmtId="0" fontId="20" fillId="4" borderId="12" xfId="4" applyFont="1" applyFill="1" applyBorder="1" applyAlignment="1">
      <alignment horizontal="center" vertical="center" textRotation="90" wrapText="1"/>
    </xf>
    <xf numFmtId="0" fontId="20" fillId="4" borderId="0" xfId="4" applyFont="1" applyFill="1" applyBorder="1" applyAlignment="1">
      <alignment horizontal="center" vertical="center" textRotation="90" wrapText="1"/>
    </xf>
    <xf numFmtId="0" fontId="19" fillId="0" borderId="14" xfId="4" applyFont="1" applyFill="1" applyBorder="1" applyAlignment="1" applyProtection="1">
      <alignment horizontal="center" vertical="center" wrapText="1"/>
      <protection locked="0"/>
    </xf>
    <xf numFmtId="0" fontId="19" fillId="0" borderId="9" xfId="4" applyFont="1" applyFill="1" applyBorder="1" applyAlignment="1" applyProtection="1">
      <alignment horizontal="center" vertical="center" wrapText="1"/>
      <protection locked="0"/>
    </xf>
    <xf numFmtId="0" fontId="19" fillId="0" borderId="14" xfId="4" applyFont="1" applyBorder="1" applyAlignment="1">
      <alignment horizontal="center" vertical="center" wrapText="1"/>
    </xf>
    <xf numFmtId="0" fontId="19" fillId="0" borderId="22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20" fillId="7" borderId="10" xfId="4" applyFont="1" applyFill="1" applyBorder="1" applyAlignment="1">
      <alignment horizontal="center" vertical="center" wrapText="1"/>
    </xf>
    <xf numFmtId="0" fontId="20" fillId="7" borderId="48" xfId="4" applyFont="1" applyFill="1" applyBorder="1" applyAlignment="1">
      <alignment horizontal="center" vertical="center" wrapText="1"/>
    </xf>
    <xf numFmtId="0" fontId="20" fillId="7" borderId="11" xfId="4" applyFont="1" applyFill="1" applyBorder="1" applyAlignment="1">
      <alignment horizontal="center" vertical="center" wrapText="1"/>
    </xf>
    <xf numFmtId="0" fontId="22" fillId="7" borderId="10" xfId="4" applyFont="1" applyFill="1" applyBorder="1" applyAlignment="1">
      <alignment horizontal="center" vertical="center" wrapText="1"/>
    </xf>
    <xf numFmtId="0" fontId="22" fillId="7" borderId="48" xfId="4" applyFont="1" applyFill="1" applyBorder="1" applyAlignment="1">
      <alignment horizontal="center" vertical="center" wrapText="1"/>
    </xf>
    <xf numFmtId="0" fontId="19" fillId="3" borderId="41" xfId="4" applyFont="1" applyFill="1" applyBorder="1" applyAlignment="1">
      <alignment horizontal="center"/>
    </xf>
    <xf numFmtId="0" fontId="19" fillId="3" borderId="40" xfId="4" applyFont="1" applyFill="1" applyBorder="1" applyAlignment="1">
      <alignment horizontal="center"/>
    </xf>
    <xf numFmtId="0" fontId="19" fillId="3" borderId="39" xfId="4" applyFont="1" applyFill="1" applyBorder="1" applyAlignment="1">
      <alignment horizontal="center"/>
    </xf>
    <xf numFmtId="0" fontId="22" fillId="7" borderId="34" xfId="4" applyFont="1" applyFill="1" applyBorder="1" applyAlignment="1">
      <alignment horizontal="center" vertical="center" wrapText="1"/>
    </xf>
    <xf numFmtId="0" fontId="22" fillId="7" borderId="33" xfId="4" applyFont="1" applyFill="1" applyBorder="1" applyAlignment="1">
      <alignment horizontal="center" vertical="center" wrapText="1"/>
    </xf>
    <xf numFmtId="0" fontId="20" fillId="7" borderId="38" xfId="4" applyFont="1" applyFill="1" applyBorder="1" applyAlignment="1">
      <alignment horizontal="center" vertical="center" wrapText="1"/>
    </xf>
    <xf numFmtId="0" fontId="20" fillId="7" borderId="12" xfId="4" applyFont="1" applyFill="1" applyBorder="1" applyAlignment="1">
      <alignment horizontal="center" vertical="center" wrapText="1"/>
    </xf>
    <xf numFmtId="0" fontId="20" fillId="7" borderId="13" xfId="4" applyFont="1" applyFill="1" applyBorder="1" applyAlignment="1">
      <alignment horizontal="center" vertical="center" wrapText="1"/>
    </xf>
    <xf numFmtId="0" fontId="20" fillId="7" borderId="20" xfId="4" applyFont="1" applyFill="1" applyBorder="1" applyAlignment="1">
      <alignment horizontal="center" vertical="center" wrapText="1"/>
    </xf>
    <xf numFmtId="0" fontId="20" fillId="7" borderId="4" xfId="4" applyFont="1" applyFill="1" applyBorder="1" applyAlignment="1">
      <alignment horizontal="center" vertical="center" wrapText="1"/>
    </xf>
    <xf numFmtId="0" fontId="20" fillId="7" borderId="37" xfId="4" applyFont="1" applyFill="1" applyBorder="1" applyAlignment="1">
      <alignment horizontal="center" vertical="center" wrapText="1"/>
    </xf>
    <xf numFmtId="0" fontId="20" fillId="7" borderId="41" xfId="4" applyFont="1" applyFill="1" applyBorder="1" applyAlignment="1">
      <alignment horizontal="center" vertical="center" wrapText="1"/>
    </xf>
    <xf numFmtId="0" fontId="20" fillId="7" borderId="40" xfId="4" applyFont="1" applyFill="1" applyBorder="1" applyAlignment="1">
      <alignment horizontal="center" vertical="center" wrapText="1"/>
    </xf>
    <xf numFmtId="0" fontId="20" fillId="7" borderId="39" xfId="4" applyFont="1" applyFill="1" applyBorder="1" applyAlignment="1">
      <alignment horizontal="center" vertical="center" wrapText="1"/>
    </xf>
    <xf numFmtId="2" fontId="20" fillId="4" borderId="47" xfId="4" applyNumberFormat="1" applyFont="1" applyFill="1" applyBorder="1" applyAlignment="1">
      <alignment horizontal="center" vertical="center" wrapText="1"/>
    </xf>
    <xf numFmtId="2" fontId="20" fillId="4" borderId="46" xfId="4" applyNumberFormat="1" applyFont="1" applyFill="1" applyBorder="1" applyAlignment="1">
      <alignment horizontal="center" vertical="center" wrapText="1"/>
    </xf>
    <xf numFmtId="2" fontId="20" fillId="4" borderId="45" xfId="4" applyNumberFormat="1" applyFont="1" applyFill="1" applyBorder="1" applyAlignment="1">
      <alignment horizontal="center" vertical="center" wrapText="1"/>
    </xf>
    <xf numFmtId="0" fontId="20" fillId="4" borderId="47" xfId="4" applyFont="1" applyFill="1" applyBorder="1" applyAlignment="1">
      <alignment horizontal="center" vertical="center" wrapText="1"/>
    </xf>
    <xf numFmtId="0" fontId="20" fillId="4" borderId="46" xfId="4" applyFont="1" applyFill="1" applyBorder="1" applyAlignment="1">
      <alignment horizontal="center" vertical="center" wrapText="1"/>
    </xf>
    <xf numFmtId="0" fontId="20" fillId="4" borderId="45" xfId="4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textRotation="90" wrapText="1"/>
    </xf>
    <xf numFmtId="0" fontId="20" fillId="4" borderId="8" xfId="4" applyFont="1" applyFill="1" applyBorder="1" applyAlignment="1">
      <alignment horizontal="center" vertical="center" textRotation="90" wrapText="1"/>
    </xf>
    <xf numFmtId="2" fontId="20" fillId="4" borderId="31" xfId="4" applyNumberFormat="1" applyFont="1" applyFill="1" applyBorder="1" applyAlignment="1">
      <alignment horizontal="center" vertical="center" wrapText="1"/>
    </xf>
    <xf numFmtId="2" fontId="20" fillId="4" borderId="30" xfId="4" applyNumberFormat="1" applyFont="1" applyFill="1" applyBorder="1" applyAlignment="1">
      <alignment horizontal="center" vertical="center" wrapText="1"/>
    </xf>
    <xf numFmtId="2" fontId="20" fillId="4" borderId="29" xfId="4" applyNumberFormat="1" applyFont="1" applyFill="1" applyBorder="1" applyAlignment="1">
      <alignment horizontal="center" vertical="center" wrapText="1"/>
    </xf>
    <xf numFmtId="0" fontId="20" fillId="4" borderId="38" xfId="4" applyFont="1" applyFill="1" applyBorder="1" applyAlignment="1">
      <alignment horizontal="center" vertical="center" textRotation="90" wrapText="1"/>
    </xf>
    <xf numFmtId="0" fontId="20" fillId="4" borderId="13" xfId="4" applyFont="1" applyFill="1" applyBorder="1" applyAlignment="1">
      <alignment horizontal="center" vertical="center" textRotation="90" wrapText="1"/>
    </xf>
    <xf numFmtId="0" fontId="20" fillId="4" borderId="21" xfId="4" applyFont="1" applyFill="1" applyBorder="1" applyAlignment="1">
      <alignment horizontal="center" vertical="center" textRotation="90" wrapText="1"/>
    </xf>
    <xf numFmtId="0" fontId="20" fillId="4" borderId="42" xfId="4" applyFont="1" applyFill="1" applyBorder="1" applyAlignment="1">
      <alignment horizontal="center" vertical="center" textRotation="90" wrapText="1"/>
    </xf>
    <xf numFmtId="0" fontId="20" fillId="4" borderId="20" xfId="4" applyFont="1" applyFill="1" applyBorder="1" applyAlignment="1">
      <alignment horizontal="center" vertical="center" textRotation="90" wrapText="1"/>
    </xf>
    <xf numFmtId="0" fontId="20" fillId="4" borderId="37" xfId="4" applyFont="1" applyFill="1" applyBorder="1" applyAlignment="1">
      <alignment horizontal="center" vertical="center" textRotation="90" wrapText="1"/>
    </xf>
    <xf numFmtId="0" fontId="19" fillId="0" borderId="14" xfId="4" applyFont="1" applyBorder="1" applyAlignment="1">
      <alignment horizontal="center" vertical="center" textRotation="90" wrapText="1"/>
    </xf>
    <xf numFmtId="0" fontId="19" fillId="0" borderId="22" xfId="4" applyFont="1" applyBorder="1" applyAlignment="1">
      <alignment horizontal="center" vertical="center" textRotation="90" wrapText="1"/>
    </xf>
    <xf numFmtId="0" fontId="19" fillId="0" borderId="9" xfId="4" applyFont="1" applyBorder="1" applyAlignment="1">
      <alignment horizontal="center" vertical="center" textRotation="90" wrapText="1"/>
    </xf>
    <xf numFmtId="0" fontId="27" fillId="7" borderId="34" xfId="4" applyFont="1" applyFill="1" applyBorder="1" applyAlignment="1">
      <alignment horizontal="center" vertical="center" wrapText="1"/>
    </xf>
    <xf numFmtId="0" fontId="27" fillId="7" borderId="33" xfId="4" applyFont="1" applyFill="1" applyBorder="1" applyAlignment="1">
      <alignment horizontal="center" vertical="center" wrapText="1"/>
    </xf>
    <xf numFmtId="0" fontId="19" fillId="3" borderId="31" xfId="4" applyFont="1" applyFill="1" applyBorder="1" applyAlignment="1">
      <alignment horizontal="center"/>
    </xf>
    <xf numFmtId="0" fontId="19" fillId="3" borderId="30" xfId="4" applyFont="1" applyFill="1" applyBorder="1" applyAlignment="1">
      <alignment horizontal="center"/>
    </xf>
    <xf numFmtId="0" fontId="19" fillId="3" borderId="32" xfId="4" applyFont="1" applyFill="1" applyBorder="1" applyAlignment="1">
      <alignment horizontal="center"/>
    </xf>
    <xf numFmtId="0" fontId="19" fillId="0" borderId="22" xfId="4" applyFont="1" applyFill="1" applyBorder="1" applyAlignment="1" applyProtection="1">
      <alignment horizontal="center" vertical="center" wrapText="1"/>
      <protection locked="0"/>
    </xf>
    <xf numFmtId="0" fontId="19" fillId="0" borderId="14" xfId="4" applyFont="1" applyBorder="1" applyAlignment="1" applyProtection="1">
      <alignment horizontal="center" vertical="center" wrapText="1"/>
      <protection locked="0"/>
    </xf>
    <xf numFmtId="0" fontId="19" fillId="0" borderId="9" xfId="4" applyFont="1" applyBorder="1" applyAlignment="1" applyProtection="1">
      <alignment horizontal="center" vertical="center" wrapText="1"/>
      <protection locked="0"/>
    </xf>
    <xf numFmtId="0" fontId="20" fillId="7" borderId="34" xfId="4" applyFont="1" applyFill="1" applyBorder="1" applyAlignment="1">
      <alignment horizontal="center" vertical="center" wrapText="1"/>
    </xf>
    <xf numFmtId="0" fontId="20" fillId="7" borderId="25" xfId="4" applyFont="1" applyFill="1" applyBorder="1" applyAlignment="1">
      <alignment horizontal="center" vertical="center" wrapText="1"/>
    </xf>
    <xf numFmtId="0" fontId="20" fillId="7" borderId="33" xfId="4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 textRotation="90" wrapText="1"/>
    </xf>
    <xf numFmtId="0" fontId="20" fillId="4" borderId="53" xfId="4" applyFont="1" applyFill="1" applyBorder="1" applyAlignment="1">
      <alignment horizontal="center" vertical="center" textRotation="90" wrapText="1"/>
    </xf>
    <xf numFmtId="0" fontId="20" fillId="4" borderId="51" xfId="4" applyFont="1" applyFill="1" applyBorder="1" applyAlignment="1">
      <alignment horizontal="center" vertical="center" textRotation="90" wrapText="1"/>
    </xf>
    <xf numFmtId="0" fontId="20" fillId="4" borderId="26" xfId="4" applyFont="1" applyFill="1" applyBorder="1" applyAlignment="1">
      <alignment horizontal="center" vertical="center" textRotation="90" wrapText="1"/>
    </xf>
    <xf numFmtId="0" fontId="15" fillId="0" borderId="52" xfId="4" applyFont="1" applyBorder="1" applyAlignment="1">
      <alignment horizontal="center" vertical="center" textRotation="90" wrapText="1"/>
    </xf>
    <xf numFmtId="0" fontId="15" fillId="0" borderId="44" xfId="4" applyFont="1" applyBorder="1" applyAlignment="1">
      <alignment horizontal="center" vertical="center" textRotation="90" wrapText="1"/>
    </xf>
    <xf numFmtId="0" fontId="20" fillId="7" borderId="26" xfId="4" applyFont="1" applyFill="1" applyBorder="1" applyAlignment="1">
      <alignment horizontal="center" vertical="center" wrapText="1"/>
    </xf>
    <xf numFmtId="0" fontId="20" fillId="7" borderId="24" xfId="4" applyFont="1" applyFill="1" applyBorder="1" applyAlignment="1">
      <alignment horizontal="center" vertical="center" wrapText="1"/>
    </xf>
    <xf numFmtId="0" fontId="20" fillId="7" borderId="8" xfId="4" applyFont="1" applyFill="1" applyBorder="1" applyAlignment="1">
      <alignment horizontal="center" vertical="center" textRotation="90"/>
    </xf>
    <xf numFmtId="0" fontId="19" fillId="0" borderId="22" xfId="4" applyFont="1" applyBorder="1" applyAlignment="1" applyProtection="1">
      <alignment horizontal="center" vertical="center" wrapText="1"/>
      <protection locked="0"/>
    </xf>
    <xf numFmtId="0" fontId="19" fillId="0" borderId="14" xfId="3" applyFont="1" applyFill="1" applyBorder="1" applyAlignment="1">
      <alignment horizontal="center" vertical="center" wrapText="1"/>
    </xf>
    <xf numFmtId="0" fontId="19" fillId="0" borderId="22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21" fillId="0" borderId="14" xfId="4" applyFont="1" applyFill="1" applyBorder="1" applyAlignment="1" applyProtection="1">
      <alignment horizontal="center" vertical="center" wrapText="1"/>
      <protection locked="0"/>
    </xf>
    <xf numFmtId="0" fontId="21" fillId="0" borderId="22" xfId="4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15" fillId="0" borderId="22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textRotation="90" wrapText="1"/>
    </xf>
    <xf numFmtId="0" fontId="20" fillId="8" borderId="14" xfId="4" applyFont="1" applyFill="1" applyBorder="1" applyAlignment="1">
      <alignment horizontal="center" vertical="center" textRotation="90"/>
    </xf>
  </cellXfs>
  <cellStyles count="7">
    <cellStyle name="Millares" xfId="1" builtinId="3"/>
    <cellStyle name="Millares 2" xfId="6"/>
    <cellStyle name="Moneda" xfId="2" builtinId="4"/>
    <cellStyle name="Moneda 2" xfId="5"/>
    <cellStyle name="Normal" xfId="0" builtinId="0"/>
    <cellStyle name="Normal 2" xfId="4"/>
    <cellStyle name="Normal 3" xfId="3"/>
  </cellStyles>
  <dxfs count="19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6"/>
  <sheetViews>
    <sheetView tabSelected="1" workbookViewId="0">
      <selection activeCell="G219" sqref="G219"/>
    </sheetView>
  </sheetViews>
  <sheetFormatPr baseColWidth="10" defaultColWidth="0" defaultRowHeight="15" zeroHeight="1" x14ac:dyDescent="0.25"/>
  <cols>
    <col min="1" max="1" width="5" style="17" bestFit="1" customWidth="1"/>
    <col min="2" max="2" width="31.140625" style="17" customWidth="1"/>
    <col min="3" max="3" width="38.42578125" customWidth="1"/>
    <col min="4" max="4" width="8.7109375" style="20" bestFit="1" customWidth="1"/>
    <col min="5" max="5" width="4.42578125" style="20" bestFit="1" customWidth="1"/>
    <col min="6" max="6" width="6.85546875" style="20" bestFit="1" customWidth="1"/>
    <col min="7" max="12" width="15.7109375" customWidth="1"/>
    <col min="13" max="13" width="2.5703125" customWidth="1"/>
    <col min="14" max="16" width="0" hidden="1" customWidth="1"/>
    <col min="17" max="16384" width="11.42578125" hidden="1"/>
  </cols>
  <sheetData>
    <row r="1" spans="1:12" ht="27.75" customHeight="1" x14ac:dyDescent="0.25">
      <c r="A1" s="335" t="s">
        <v>0</v>
      </c>
      <c r="B1" s="335"/>
      <c r="C1" s="337" t="s">
        <v>1</v>
      </c>
      <c r="D1" s="339" t="s">
        <v>2</v>
      </c>
      <c r="E1" s="339" t="s">
        <v>3</v>
      </c>
      <c r="F1" s="339" t="s">
        <v>4</v>
      </c>
      <c r="G1" s="342" t="s">
        <v>5</v>
      </c>
      <c r="H1" s="337"/>
      <c r="I1" s="1">
        <v>131</v>
      </c>
      <c r="J1" s="1">
        <v>132</v>
      </c>
      <c r="K1" s="1">
        <v>132</v>
      </c>
      <c r="L1" s="332" t="s">
        <v>6</v>
      </c>
    </row>
    <row r="2" spans="1:12" ht="51" x14ac:dyDescent="0.25">
      <c r="A2" s="336"/>
      <c r="B2" s="336"/>
      <c r="C2" s="338"/>
      <c r="D2" s="340"/>
      <c r="E2" s="341"/>
      <c r="F2" s="341"/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33"/>
    </row>
    <row r="3" spans="1:12" ht="15" customHeight="1" x14ac:dyDescent="0.25">
      <c r="A3" s="334" t="s">
        <v>12</v>
      </c>
      <c r="B3" s="334"/>
      <c r="C3" s="3" t="s">
        <v>13</v>
      </c>
      <c r="D3" s="4">
        <v>111</v>
      </c>
      <c r="E3" s="5">
        <v>15</v>
      </c>
      <c r="F3" s="5">
        <v>9</v>
      </c>
      <c r="G3" s="6">
        <f>Hoja2!F2*2</f>
        <v>21545.1</v>
      </c>
      <c r="H3" s="7">
        <f>IF(E3="","SE REQUIERE ASIGNAR LA FUENTE DE FINANCIAMIENTO",IF(F3="","ES NECESARIO ESTABLECER EL NÚMERO DE PLAZAS",IF(G3="","SE NECESITA ESTABLECER UN MONTO MENSUAL",F3*G3*12)))</f>
        <v>2326870.7999999998</v>
      </c>
      <c r="I3" s="8"/>
      <c r="J3" s="8"/>
      <c r="K3" s="6">
        <f>(G3/30)*50</f>
        <v>35908.5</v>
      </c>
      <c r="L3" s="9">
        <f>SUM(H3:K3)</f>
        <v>2362779.2999999998</v>
      </c>
    </row>
    <row r="4" spans="1:12" ht="15" customHeight="1" x14ac:dyDescent="0.25">
      <c r="A4" s="334" t="s">
        <v>14</v>
      </c>
      <c r="B4" s="334"/>
      <c r="C4" s="3" t="s">
        <v>15</v>
      </c>
      <c r="D4" s="10">
        <v>111</v>
      </c>
      <c r="E4" s="5">
        <v>15</v>
      </c>
      <c r="F4" s="11">
        <v>1</v>
      </c>
      <c r="G4" s="6">
        <f>Hoja2!F11*2</f>
        <v>21545.1</v>
      </c>
      <c r="H4" s="7">
        <f t="shared" ref="H4:H197" si="0">IF(E4="","SE REQUIERE ASIGNAR LA FUENTE DE FINANCIAMIENTO",IF(F4="","ES NECESARIO ESTABLECER EL NÚMERO DE PLAZAS",IF(G4="","SE NECESITA ESTABLECER UN MONTO MENSUAL",F4*G4*12)))</f>
        <v>258541.19999999998</v>
      </c>
      <c r="I4" s="12"/>
      <c r="J4" s="12"/>
      <c r="K4" s="6">
        <f t="shared" ref="K4:K197" si="1">(G4/30)*50</f>
        <v>35908.5</v>
      </c>
      <c r="L4" s="9">
        <f t="shared" ref="L4:L27" si="2">SUM(H4:K4)</f>
        <v>294449.69999999995</v>
      </c>
    </row>
    <row r="5" spans="1:12" ht="15" customHeight="1" x14ac:dyDescent="0.25">
      <c r="A5" s="334" t="s">
        <v>16</v>
      </c>
      <c r="B5" s="334"/>
      <c r="C5" s="3" t="s">
        <v>17</v>
      </c>
      <c r="D5" s="10">
        <v>113</v>
      </c>
      <c r="E5" s="5">
        <v>15</v>
      </c>
      <c r="F5" s="11">
        <v>1</v>
      </c>
      <c r="G5" s="6">
        <f>Hoja2!F12*2</f>
        <v>21545.1</v>
      </c>
      <c r="H5" s="7">
        <f t="shared" si="0"/>
        <v>258541.19999999998</v>
      </c>
      <c r="I5" s="13"/>
      <c r="J5" s="14">
        <f>(Hoja2!D12*10)/2</f>
        <v>3590.85</v>
      </c>
      <c r="K5" s="6">
        <f t="shared" si="1"/>
        <v>35908.5</v>
      </c>
      <c r="L5" s="9">
        <f t="shared" si="2"/>
        <v>298040.55</v>
      </c>
    </row>
    <row r="6" spans="1:12" ht="15" customHeight="1" x14ac:dyDescent="0.25">
      <c r="A6" s="334" t="s">
        <v>18</v>
      </c>
      <c r="B6" s="334"/>
      <c r="C6" s="3" t="s">
        <v>19</v>
      </c>
      <c r="D6" s="10">
        <v>113</v>
      </c>
      <c r="E6" s="5">
        <v>15</v>
      </c>
      <c r="F6" s="11">
        <v>1</v>
      </c>
      <c r="G6" s="6">
        <f>Hoja2!F13*2</f>
        <v>53416.5</v>
      </c>
      <c r="H6" s="7">
        <f t="shared" si="0"/>
        <v>640998</v>
      </c>
      <c r="I6" s="13"/>
      <c r="J6" s="13"/>
      <c r="K6" s="6">
        <f t="shared" si="1"/>
        <v>89027.5</v>
      </c>
      <c r="L6" s="9">
        <f t="shared" si="2"/>
        <v>730025.5</v>
      </c>
    </row>
    <row r="7" spans="1:12" ht="15" customHeight="1" x14ac:dyDescent="0.25">
      <c r="A7" s="326" t="s">
        <v>654</v>
      </c>
      <c r="B7" s="327"/>
      <c r="C7" s="15" t="s">
        <v>20</v>
      </c>
      <c r="D7" s="10">
        <v>113</v>
      </c>
      <c r="E7" s="5">
        <v>15</v>
      </c>
      <c r="F7" s="11">
        <v>1</v>
      </c>
      <c r="G7" s="6">
        <f>Hoja2!F14*2</f>
        <v>13639.800000000001</v>
      </c>
      <c r="H7" s="7">
        <f t="shared" ref="H7" si="3">IF(E7="","SE REQUIERE ASIGNAR LA FUENTE DE FINANCIAMIENTO",IF(F7="","ES NECESARIO ESTABLECER EL NÚMERO DE PLAZAS",IF(G7="","SE NECESITA ESTABLECER UN MONTO MENSUAL",F7*G7*12)))</f>
        <v>163677.6</v>
      </c>
      <c r="I7" s="13"/>
      <c r="J7" s="14">
        <f>K7*0.1</f>
        <v>2273.3000000000002</v>
      </c>
      <c r="K7" s="6">
        <f t="shared" ref="K7" si="4">(G7/30)*50</f>
        <v>22733</v>
      </c>
      <c r="L7" s="9">
        <f t="shared" ref="L7" si="5">SUM(H7:K7)</f>
        <v>188683.9</v>
      </c>
    </row>
    <row r="8" spans="1:12" ht="15" customHeight="1" x14ac:dyDescent="0.25">
      <c r="A8" s="326" t="s">
        <v>213</v>
      </c>
      <c r="B8" s="327"/>
      <c r="C8" s="15" t="s">
        <v>20</v>
      </c>
      <c r="D8" s="10">
        <v>113</v>
      </c>
      <c r="E8" s="5">
        <v>15</v>
      </c>
      <c r="F8" s="11">
        <v>1</v>
      </c>
      <c r="G8" s="6">
        <f>Hoja2!F15*2</f>
        <v>21545.1</v>
      </c>
      <c r="H8" s="7">
        <f t="shared" si="0"/>
        <v>258541.19999999998</v>
      </c>
      <c r="I8" s="13"/>
      <c r="J8" s="14">
        <f>K8*0.1</f>
        <v>3590.8500000000004</v>
      </c>
      <c r="K8" s="6">
        <f t="shared" si="1"/>
        <v>35908.5</v>
      </c>
      <c r="L8" s="9">
        <f t="shared" si="2"/>
        <v>298040.55</v>
      </c>
    </row>
    <row r="9" spans="1:12" x14ac:dyDescent="0.25">
      <c r="A9" s="326" t="s">
        <v>21</v>
      </c>
      <c r="B9" s="327"/>
      <c r="C9" s="15" t="s">
        <v>20</v>
      </c>
      <c r="D9" s="10">
        <v>113</v>
      </c>
      <c r="E9" s="5">
        <v>15</v>
      </c>
      <c r="F9" s="11">
        <v>1</v>
      </c>
      <c r="G9" s="6">
        <f>Hoja2!F16*2</f>
        <v>9471</v>
      </c>
      <c r="H9" s="7">
        <f t="shared" si="0"/>
        <v>113652</v>
      </c>
      <c r="I9" s="13"/>
      <c r="J9" s="14">
        <f t="shared" ref="J9:J201" si="6">K9*0.1</f>
        <v>1578.5</v>
      </c>
      <c r="K9" s="6">
        <f t="shared" si="1"/>
        <v>15785</v>
      </c>
      <c r="L9" s="9">
        <f t="shared" si="2"/>
        <v>131015.5</v>
      </c>
    </row>
    <row r="10" spans="1:12" x14ac:dyDescent="0.25">
      <c r="A10" s="326" t="s">
        <v>22</v>
      </c>
      <c r="B10" s="327"/>
      <c r="C10" s="15" t="s">
        <v>20</v>
      </c>
      <c r="D10" s="10">
        <v>113</v>
      </c>
      <c r="E10" s="5">
        <v>15</v>
      </c>
      <c r="F10" s="11">
        <v>1</v>
      </c>
      <c r="G10" s="6">
        <f>Hoja2!F17*2</f>
        <v>6732</v>
      </c>
      <c r="H10" s="7">
        <f t="shared" si="0"/>
        <v>80784</v>
      </c>
      <c r="I10" s="12"/>
      <c r="J10" s="14">
        <f t="shared" si="6"/>
        <v>1122</v>
      </c>
      <c r="K10" s="6">
        <f t="shared" si="1"/>
        <v>11220</v>
      </c>
      <c r="L10" s="9">
        <f t="shared" si="2"/>
        <v>93126</v>
      </c>
    </row>
    <row r="11" spans="1:12" x14ac:dyDescent="0.25">
      <c r="A11" s="326" t="s">
        <v>23</v>
      </c>
      <c r="B11" s="327"/>
      <c r="C11" s="15" t="s">
        <v>20</v>
      </c>
      <c r="D11" s="10">
        <v>113</v>
      </c>
      <c r="E11" s="5">
        <v>15</v>
      </c>
      <c r="F11" s="11">
        <v>1</v>
      </c>
      <c r="G11" s="6">
        <f>Hoja2!F18*2</f>
        <v>6732</v>
      </c>
      <c r="H11" s="7">
        <f t="shared" si="0"/>
        <v>80784</v>
      </c>
      <c r="I11" s="13"/>
      <c r="J11" s="14">
        <f t="shared" si="6"/>
        <v>1122</v>
      </c>
      <c r="K11" s="6">
        <f t="shared" si="1"/>
        <v>11220</v>
      </c>
      <c r="L11" s="9">
        <f t="shared" si="2"/>
        <v>93126</v>
      </c>
    </row>
    <row r="12" spans="1:12" x14ac:dyDescent="0.25">
      <c r="A12" s="326" t="s">
        <v>24</v>
      </c>
      <c r="B12" s="327"/>
      <c r="C12" s="15" t="s">
        <v>20</v>
      </c>
      <c r="D12" s="10">
        <v>113</v>
      </c>
      <c r="E12" s="5">
        <v>15</v>
      </c>
      <c r="F12" s="11">
        <v>1</v>
      </c>
      <c r="G12" s="6">
        <f>Hoja2!F19*2</f>
        <v>5853</v>
      </c>
      <c r="H12" s="7">
        <f t="shared" si="0"/>
        <v>70236</v>
      </c>
      <c r="I12" s="13"/>
      <c r="J12" s="14">
        <f t="shared" si="6"/>
        <v>975.5</v>
      </c>
      <c r="K12" s="6">
        <f t="shared" si="1"/>
        <v>9755</v>
      </c>
      <c r="L12" s="9">
        <f t="shared" si="2"/>
        <v>80966.5</v>
      </c>
    </row>
    <row r="13" spans="1:12" x14ac:dyDescent="0.25">
      <c r="A13" s="326" t="s">
        <v>25</v>
      </c>
      <c r="B13" s="327"/>
      <c r="C13" s="15" t="s">
        <v>20</v>
      </c>
      <c r="D13" s="10">
        <v>113</v>
      </c>
      <c r="E13" s="5">
        <v>15</v>
      </c>
      <c r="F13" s="11">
        <v>1</v>
      </c>
      <c r="G13" s="6">
        <f>Hoja2!F20*2</f>
        <v>5187.3</v>
      </c>
      <c r="H13" s="7">
        <f t="shared" si="0"/>
        <v>62247.600000000006</v>
      </c>
      <c r="I13" s="13"/>
      <c r="J13" s="14">
        <f t="shared" si="6"/>
        <v>864.55000000000007</v>
      </c>
      <c r="K13" s="6">
        <f t="shared" si="1"/>
        <v>8645.5</v>
      </c>
      <c r="L13" s="9">
        <f t="shared" si="2"/>
        <v>71757.650000000009</v>
      </c>
    </row>
    <row r="14" spans="1:12" x14ac:dyDescent="0.25">
      <c r="A14" s="326" t="s">
        <v>26</v>
      </c>
      <c r="B14" s="327"/>
      <c r="C14" s="15" t="s">
        <v>20</v>
      </c>
      <c r="D14" s="10">
        <v>113</v>
      </c>
      <c r="E14" s="5">
        <v>15</v>
      </c>
      <c r="F14" s="11">
        <v>1</v>
      </c>
      <c r="G14" s="6">
        <f>Hoja2!F21*2</f>
        <v>5853</v>
      </c>
      <c r="H14" s="7">
        <f t="shared" si="0"/>
        <v>70236</v>
      </c>
      <c r="I14" s="13"/>
      <c r="J14" s="14">
        <f t="shared" si="6"/>
        <v>975.5</v>
      </c>
      <c r="K14" s="6">
        <f t="shared" si="1"/>
        <v>9755</v>
      </c>
      <c r="L14" s="9">
        <f t="shared" si="2"/>
        <v>80966.5</v>
      </c>
    </row>
    <row r="15" spans="1:12" x14ac:dyDescent="0.25">
      <c r="A15" s="326" t="s">
        <v>34</v>
      </c>
      <c r="B15" s="327"/>
      <c r="C15" s="15" t="s">
        <v>35</v>
      </c>
      <c r="D15" s="10">
        <v>113</v>
      </c>
      <c r="E15" s="5">
        <v>15</v>
      </c>
      <c r="F15" s="11">
        <v>1</v>
      </c>
      <c r="G15" s="6">
        <f>Hoja2!F22*2</f>
        <v>12690.599999999999</v>
      </c>
      <c r="H15" s="7">
        <f>IF(E15="","SE REQUIERE ASIGNAR LA FUENTE DE FINANCIAMIENTO",IF(F15="","ES NECESARIO ESTABLECER EL NÚMERO DE PLAZAS",IF(G15="","SE NECESITA ESTABLECER UN MONTO MENSUAL",F15*G15*12)))</f>
        <v>152287.19999999998</v>
      </c>
      <c r="I15" s="13"/>
      <c r="J15" s="14">
        <f>K15*0.1</f>
        <v>2115.1</v>
      </c>
      <c r="K15" s="6">
        <f>(G15/30)*50</f>
        <v>21150.999999999996</v>
      </c>
      <c r="L15" s="9">
        <f>SUM(H15:K15)</f>
        <v>175553.3</v>
      </c>
    </row>
    <row r="16" spans="1:12" x14ac:dyDescent="0.25">
      <c r="A16" s="326" t="s">
        <v>36</v>
      </c>
      <c r="B16" s="327"/>
      <c r="C16" s="15" t="s">
        <v>35</v>
      </c>
      <c r="D16" s="10">
        <v>113</v>
      </c>
      <c r="E16" s="5">
        <v>15</v>
      </c>
      <c r="F16" s="11">
        <v>1</v>
      </c>
      <c r="G16" s="6">
        <f>Hoja2!F23*2</f>
        <v>7296</v>
      </c>
      <c r="H16" s="7">
        <f>IF(E16="","SE REQUIERE ASIGNAR LA FUENTE DE FINANCIAMIENTO",IF(F16="","ES NECESARIO ESTABLECER EL NÚMERO DE PLAZAS",IF(G16="","SE NECESITA ESTABLECER UN MONTO MENSUAL",F16*G16*12)))</f>
        <v>87552</v>
      </c>
      <c r="I16" s="13"/>
      <c r="J16" s="14">
        <f>K16*0.1</f>
        <v>1216</v>
      </c>
      <c r="K16" s="6">
        <f>(G16/30)*50</f>
        <v>12160</v>
      </c>
      <c r="L16" s="9">
        <f>SUM(H16:K16)</f>
        <v>100928</v>
      </c>
    </row>
    <row r="17" spans="1:12" x14ac:dyDescent="0.25">
      <c r="A17" s="326" t="s">
        <v>22</v>
      </c>
      <c r="B17" s="327"/>
      <c r="C17" s="15" t="s">
        <v>35</v>
      </c>
      <c r="D17" s="10">
        <v>113</v>
      </c>
      <c r="E17" s="5">
        <v>15</v>
      </c>
      <c r="F17" s="11">
        <v>2</v>
      </c>
      <c r="G17" s="6">
        <f>Hoja2!F25*2</f>
        <v>6732</v>
      </c>
      <c r="H17" s="7">
        <f>IF(E17="","SE REQUIERE ASIGNAR LA FUENTE DE FINANCIAMIENTO",IF(F17="","ES NECESARIO ESTABLECER EL NÚMERO DE PLAZAS",IF(G17="","SE NECESITA ESTABLECER UN MONTO MENSUAL",F17*G17*12)))</f>
        <v>161568</v>
      </c>
      <c r="I17" s="13"/>
      <c r="J17" s="14">
        <f>K17*0.1</f>
        <v>1122</v>
      </c>
      <c r="K17" s="6">
        <f>(G17/30)*50</f>
        <v>11220</v>
      </c>
      <c r="L17" s="9">
        <f>SUM(H17:K17)</f>
        <v>173910</v>
      </c>
    </row>
    <row r="18" spans="1:12" x14ac:dyDescent="0.25">
      <c r="A18" s="326" t="s">
        <v>225</v>
      </c>
      <c r="B18" s="327"/>
      <c r="C18" s="15" t="s">
        <v>35</v>
      </c>
      <c r="D18" s="10">
        <v>113</v>
      </c>
      <c r="E18" s="5">
        <v>15</v>
      </c>
      <c r="F18" s="11">
        <v>1</v>
      </c>
      <c r="G18" s="6">
        <f>Hoja2!F26*2</f>
        <v>6233.7</v>
      </c>
      <c r="H18" s="7">
        <f>IF(E18="","SE REQUIERE ASIGNAR LA FUENTE DE FINANCIAMIENTO",IF(F18="","ES NECESARIO ESTABLECER EL NÚMERO DE PLAZAS",IF(G18="","SE NECESITA ESTABLECER UN MONTO MENSUAL",F18*G18*12)))</f>
        <v>74804.399999999994</v>
      </c>
      <c r="I18" s="13"/>
      <c r="J18" s="14">
        <f>K18*0.1</f>
        <v>1038.95</v>
      </c>
      <c r="K18" s="6">
        <f>(G18/30)*50</f>
        <v>10389.5</v>
      </c>
      <c r="L18" s="9">
        <f>SUM(H18:K18)</f>
        <v>86232.849999999991</v>
      </c>
    </row>
    <row r="19" spans="1:12" x14ac:dyDescent="0.25">
      <c r="A19" s="326" t="s">
        <v>22</v>
      </c>
      <c r="B19" s="327"/>
      <c r="C19" s="15" t="s">
        <v>27</v>
      </c>
      <c r="D19" s="10">
        <v>113</v>
      </c>
      <c r="E19" s="5">
        <v>15</v>
      </c>
      <c r="F19" s="11">
        <v>2</v>
      </c>
      <c r="G19" s="6">
        <f>Hoja2!F27*2</f>
        <v>6732</v>
      </c>
      <c r="H19" s="7">
        <f t="shared" si="0"/>
        <v>161568</v>
      </c>
      <c r="I19" s="12"/>
      <c r="J19" s="14">
        <f t="shared" si="6"/>
        <v>1122</v>
      </c>
      <c r="K19" s="6">
        <f t="shared" si="1"/>
        <v>11220</v>
      </c>
      <c r="L19" s="9">
        <f t="shared" si="2"/>
        <v>173910</v>
      </c>
    </row>
    <row r="20" spans="1:12" x14ac:dyDescent="0.25">
      <c r="A20" s="326" t="s">
        <v>30</v>
      </c>
      <c r="B20" s="327"/>
      <c r="C20" s="15" t="s">
        <v>27</v>
      </c>
      <c r="D20" s="10">
        <v>113</v>
      </c>
      <c r="E20" s="5">
        <v>15</v>
      </c>
      <c r="F20" s="11">
        <v>1</v>
      </c>
      <c r="G20" s="6">
        <f>Hoja2!F28*2</f>
        <v>21545.1</v>
      </c>
      <c r="H20" s="7">
        <f>IF(E20="","SE REQUIERE ASIGNAR LA FUENTE DE FINANCIAMIENTO",IF(F20="","ES NECESARIO ESTABLECER EL NÚMERO DE PLAZAS",IF(G20="","SE NECESITA ESTABLECER UN MONTO MENSUAL",F20*G20*12)))</f>
        <v>258541.19999999998</v>
      </c>
      <c r="I20" s="13"/>
      <c r="J20" s="14">
        <f>K20*0.1</f>
        <v>3590.8500000000004</v>
      </c>
      <c r="K20" s="6">
        <f>(G20/30)*50</f>
        <v>35908.5</v>
      </c>
      <c r="L20" s="9">
        <f>SUM(H20:K20)</f>
        <v>298040.55</v>
      </c>
    </row>
    <row r="21" spans="1:12" x14ac:dyDescent="0.25">
      <c r="A21" s="326" t="s">
        <v>229</v>
      </c>
      <c r="B21" s="327"/>
      <c r="C21" s="15" t="s">
        <v>655</v>
      </c>
      <c r="D21" s="10">
        <v>113</v>
      </c>
      <c r="E21" s="5">
        <v>15</v>
      </c>
      <c r="F21" s="11">
        <v>1</v>
      </c>
      <c r="G21" s="6">
        <f>Hoja2!F29*2</f>
        <v>12690.599999999999</v>
      </c>
      <c r="H21" s="7">
        <f t="shared" si="0"/>
        <v>152287.19999999998</v>
      </c>
      <c r="I21" s="13"/>
      <c r="J21" s="14">
        <f t="shared" si="6"/>
        <v>2115.1</v>
      </c>
      <c r="K21" s="6">
        <f t="shared" si="1"/>
        <v>21150.999999999996</v>
      </c>
      <c r="L21" s="9">
        <f t="shared" si="2"/>
        <v>175553.3</v>
      </c>
    </row>
    <row r="22" spans="1:12" x14ac:dyDescent="0.25">
      <c r="A22" s="326" t="s">
        <v>31</v>
      </c>
      <c r="B22" s="327"/>
      <c r="C22" s="15" t="s">
        <v>32</v>
      </c>
      <c r="D22" s="10">
        <v>113</v>
      </c>
      <c r="E22" s="5">
        <v>15</v>
      </c>
      <c r="F22" s="11">
        <v>1</v>
      </c>
      <c r="G22" s="6">
        <f>Hoja2!F31*2</f>
        <v>10764</v>
      </c>
      <c r="H22" s="7">
        <f t="shared" si="0"/>
        <v>129168</v>
      </c>
      <c r="I22" s="13"/>
      <c r="J22" s="14">
        <f t="shared" si="6"/>
        <v>1794</v>
      </c>
      <c r="K22" s="6">
        <f t="shared" si="1"/>
        <v>17940</v>
      </c>
      <c r="L22" s="9">
        <f t="shared" si="2"/>
        <v>148902</v>
      </c>
    </row>
    <row r="23" spans="1:12" x14ac:dyDescent="0.25">
      <c r="A23" s="326" t="s">
        <v>33</v>
      </c>
      <c r="B23" s="327"/>
      <c r="C23" s="15" t="s">
        <v>32</v>
      </c>
      <c r="D23" s="10">
        <v>113</v>
      </c>
      <c r="E23" s="5">
        <v>15</v>
      </c>
      <c r="F23" s="11">
        <v>1</v>
      </c>
      <c r="G23" s="6">
        <f>Hoja2!F32*2</f>
        <v>7160.0999999999995</v>
      </c>
      <c r="H23" s="7">
        <f t="shared" si="0"/>
        <v>85921.2</v>
      </c>
      <c r="I23" s="13"/>
      <c r="J23" s="14">
        <f t="shared" si="6"/>
        <v>1193.3500000000001</v>
      </c>
      <c r="K23" s="6">
        <f t="shared" si="1"/>
        <v>11933.5</v>
      </c>
      <c r="L23" s="9">
        <f t="shared" si="2"/>
        <v>99048.05</v>
      </c>
    </row>
    <row r="24" spans="1:12" x14ac:dyDescent="0.25">
      <c r="A24" s="326" t="s">
        <v>236</v>
      </c>
      <c r="B24" s="327"/>
      <c r="C24" s="15" t="str">
        <f>Hoja2!A33</f>
        <v>COORINACIÓN GENERAL  ADMINISTRACIÓN</v>
      </c>
      <c r="D24" s="10">
        <v>113</v>
      </c>
      <c r="E24" s="5">
        <v>15</v>
      </c>
      <c r="F24" s="11">
        <v>1</v>
      </c>
      <c r="G24" s="6">
        <f>Hoja2!F33*2</f>
        <v>21154.2</v>
      </c>
      <c r="H24" s="7">
        <f t="shared" si="0"/>
        <v>253850.40000000002</v>
      </c>
      <c r="I24" s="12"/>
      <c r="J24" s="14">
        <f t="shared" si="6"/>
        <v>3525.7000000000003</v>
      </c>
      <c r="K24" s="6">
        <f t="shared" si="1"/>
        <v>35257</v>
      </c>
      <c r="L24" s="9">
        <f t="shared" si="2"/>
        <v>292633.10000000003</v>
      </c>
    </row>
    <row r="25" spans="1:12" x14ac:dyDescent="0.25">
      <c r="A25" s="326" t="str">
        <f>Hoja2!B34</f>
        <v>ENCARGADA DE RECURSOS HUMANOS</v>
      </c>
      <c r="B25" s="327"/>
      <c r="C25" s="15" t="str">
        <f>Hoja2!A34</f>
        <v>OFICIALIA MAYOR Y RECURSOS HUMANOS</v>
      </c>
      <c r="D25" s="10">
        <v>113</v>
      </c>
      <c r="E25" s="5">
        <v>15</v>
      </c>
      <c r="F25" s="11">
        <v>1</v>
      </c>
      <c r="G25" s="6">
        <f>Hoja2!F34*2</f>
        <v>12000</v>
      </c>
      <c r="H25" s="7">
        <f t="shared" si="0"/>
        <v>144000</v>
      </c>
      <c r="I25" s="13"/>
      <c r="J25" s="14">
        <f t="shared" si="6"/>
        <v>2000</v>
      </c>
      <c r="K25" s="6">
        <f t="shared" si="1"/>
        <v>20000</v>
      </c>
      <c r="L25" s="9">
        <f t="shared" si="2"/>
        <v>166000</v>
      </c>
    </row>
    <row r="26" spans="1:12" x14ac:dyDescent="0.25">
      <c r="A26" s="330" t="str">
        <f>Hoja2!B35</f>
        <v>MECANICO</v>
      </c>
      <c r="B26" s="331"/>
      <c r="C26" s="15" t="str">
        <f>Hoja2!A35</f>
        <v>OFICIALIA MAYOR Y RECURSOS HUMANOS</v>
      </c>
      <c r="D26" s="10">
        <v>113</v>
      </c>
      <c r="E26" s="5">
        <v>15</v>
      </c>
      <c r="F26" s="11">
        <v>1</v>
      </c>
      <c r="G26" s="6">
        <f>Hoja2!F35*2</f>
        <v>8190</v>
      </c>
      <c r="H26" s="7">
        <f t="shared" si="0"/>
        <v>98280</v>
      </c>
      <c r="I26" s="13"/>
      <c r="J26" s="14">
        <f t="shared" si="6"/>
        <v>1365</v>
      </c>
      <c r="K26" s="6">
        <f t="shared" si="1"/>
        <v>13650</v>
      </c>
      <c r="L26" s="9">
        <f t="shared" si="2"/>
        <v>113295</v>
      </c>
    </row>
    <row r="27" spans="1:12" x14ac:dyDescent="0.25">
      <c r="A27" s="330" t="str">
        <f>Hoja2!B36</f>
        <v xml:space="preserve">CHOFER </v>
      </c>
      <c r="B27" s="331"/>
      <c r="C27" s="15" t="str">
        <f>Hoja2!A36</f>
        <v>OFICIALIA MAYOR Y RECURSOS HUMANOS</v>
      </c>
      <c r="D27" s="10">
        <v>113</v>
      </c>
      <c r="E27" s="5">
        <v>15</v>
      </c>
      <c r="F27" s="11">
        <v>1</v>
      </c>
      <c r="G27" s="6">
        <f>Hoja2!F36*2</f>
        <v>8715.9</v>
      </c>
      <c r="H27" s="7">
        <f t="shared" si="0"/>
        <v>104590.79999999999</v>
      </c>
      <c r="I27" s="13"/>
      <c r="J27" s="14">
        <f t="shared" si="6"/>
        <v>1452.6499999999999</v>
      </c>
      <c r="K27" s="6">
        <f t="shared" si="1"/>
        <v>14526.499999999998</v>
      </c>
      <c r="L27" s="9">
        <f t="shared" si="2"/>
        <v>120569.94999999998</v>
      </c>
    </row>
    <row r="28" spans="1:12" x14ac:dyDescent="0.25">
      <c r="A28" s="326" t="s">
        <v>38</v>
      </c>
      <c r="B28" s="327"/>
      <c r="C28" s="15" t="s">
        <v>39</v>
      </c>
      <c r="D28" s="10">
        <v>113</v>
      </c>
      <c r="E28" s="5">
        <v>15</v>
      </c>
      <c r="F28" s="11">
        <v>1</v>
      </c>
      <c r="G28" s="6">
        <f>Hoja2!F37*2</f>
        <v>12000</v>
      </c>
      <c r="H28" s="7">
        <f t="shared" ref="H28:H47" si="7">IF(E28="","SE REQUIERE ASIGNAR LA FUENTE DE FINANCIAMIENTO",IF(F28="","ES NECESARIO ESTABLECER EL NÚMERO DE PLAZAS",IF(G28="","SE NECESITA ESTABLECER UN MONTO MENSUAL",F28*G28*12)))</f>
        <v>144000</v>
      </c>
      <c r="I28" s="13"/>
      <c r="J28" s="14">
        <f t="shared" ref="J28:J47" si="8">K28*0.1</f>
        <v>2000</v>
      </c>
      <c r="K28" s="6">
        <f t="shared" ref="K28:K47" si="9">(G28/30)*50</f>
        <v>20000</v>
      </c>
      <c r="L28" s="9">
        <f t="shared" ref="L28:L47" si="10">SUM(H28:K28)</f>
        <v>166000</v>
      </c>
    </row>
    <row r="29" spans="1:12" x14ac:dyDescent="0.25">
      <c r="A29" s="326" t="s">
        <v>40</v>
      </c>
      <c r="B29" s="327"/>
      <c r="C29" s="15" t="s">
        <v>39</v>
      </c>
      <c r="D29" s="10">
        <v>113</v>
      </c>
      <c r="E29" s="5">
        <v>15</v>
      </c>
      <c r="F29" s="11">
        <v>1</v>
      </c>
      <c r="G29" s="6">
        <f>Hoja2!F38*2</f>
        <v>9396</v>
      </c>
      <c r="H29" s="7">
        <f t="shared" si="7"/>
        <v>112752</v>
      </c>
      <c r="I29" s="12"/>
      <c r="J29" s="14">
        <f t="shared" si="8"/>
        <v>1566</v>
      </c>
      <c r="K29" s="6">
        <f t="shared" si="9"/>
        <v>15660</v>
      </c>
      <c r="L29" s="9">
        <f t="shared" si="10"/>
        <v>129978</v>
      </c>
    </row>
    <row r="30" spans="1:12" x14ac:dyDescent="0.25">
      <c r="A30" s="326" t="s">
        <v>41</v>
      </c>
      <c r="B30" s="327"/>
      <c r="C30" s="15" t="s">
        <v>39</v>
      </c>
      <c r="D30" s="10">
        <v>113</v>
      </c>
      <c r="E30" s="5">
        <v>15</v>
      </c>
      <c r="F30" s="11">
        <v>1</v>
      </c>
      <c r="G30" s="6">
        <f>Hoja2!F39*2</f>
        <v>8364</v>
      </c>
      <c r="H30" s="7">
        <f t="shared" si="7"/>
        <v>100368</v>
      </c>
      <c r="I30" s="13"/>
      <c r="J30" s="14">
        <f t="shared" si="8"/>
        <v>1394</v>
      </c>
      <c r="K30" s="6">
        <f t="shared" si="9"/>
        <v>13940</v>
      </c>
      <c r="L30" s="9">
        <f t="shared" si="10"/>
        <v>115702</v>
      </c>
    </row>
    <row r="31" spans="1:12" x14ac:dyDescent="0.25">
      <c r="A31" s="326" t="s">
        <v>247</v>
      </c>
      <c r="B31" s="327"/>
      <c r="C31" s="15" t="s">
        <v>39</v>
      </c>
      <c r="D31" s="10">
        <v>113</v>
      </c>
      <c r="E31" s="5">
        <v>15</v>
      </c>
      <c r="F31" s="11">
        <v>1</v>
      </c>
      <c r="G31" s="6">
        <f>Hoja2!F40*2</f>
        <v>10764</v>
      </c>
      <c r="H31" s="7">
        <f t="shared" si="7"/>
        <v>129168</v>
      </c>
      <c r="I31" s="13"/>
      <c r="J31" s="14">
        <f t="shared" si="8"/>
        <v>1794</v>
      </c>
      <c r="K31" s="6">
        <f t="shared" si="9"/>
        <v>17940</v>
      </c>
      <c r="L31" s="9">
        <f t="shared" si="10"/>
        <v>148902</v>
      </c>
    </row>
    <row r="32" spans="1:12" x14ac:dyDescent="0.25">
      <c r="A32" s="326" t="s">
        <v>43</v>
      </c>
      <c r="B32" s="327"/>
      <c r="C32" s="15" t="s">
        <v>44</v>
      </c>
      <c r="D32" s="10">
        <v>113</v>
      </c>
      <c r="E32" s="5">
        <v>15</v>
      </c>
      <c r="F32" s="11">
        <v>1</v>
      </c>
      <c r="G32" s="6">
        <f>Hoja2!F42*2</f>
        <v>12000</v>
      </c>
      <c r="H32" s="7">
        <f t="shared" si="7"/>
        <v>144000</v>
      </c>
      <c r="I32" s="13"/>
      <c r="J32" s="14">
        <f t="shared" si="8"/>
        <v>2000</v>
      </c>
      <c r="K32" s="6">
        <f t="shared" si="9"/>
        <v>20000</v>
      </c>
      <c r="L32" s="9">
        <f t="shared" si="10"/>
        <v>166000</v>
      </c>
    </row>
    <row r="33" spans="1:12" x14ac:dyDescent="0.25">
      <c r="A33" s="326" t="s">
        <v>45</v>
      </c>
      <c r="B33" s="327"/>
      <c r="C33" s="15" t="s">
        <v>44</v>
      </c>
      <c r="D33" s="10">
        <v>113</v>
      </c>
      <c r="E33" s="5">
        <v>15</v>
      </c>
      <c r="F33" s="11">
        <v>1</v>
      </c>
      <c r="G33" s="6">
        <f>Hoja2!F43*2</f>
        <v>12870</v>
      </c>
      <c r="H33" s="7">
        <f t="shared" si="7"/>
        <v>154440</v>
      </c>
      <c r="I33" s="13"/>
      <c r="J33" s="14">
        <f t="shared" si="8"/>
        <v>2145</v>
      </c>
      <c r="K33" s="6">
        <f t="shared" si="9"/>
        <v>21450</v>
      </c>
      <c r="L33" s="9">
        <f t="shared" si="10"/>
        <v>178035</v>
      </c>
    </row>
    <row r="34" spans="1:12" x14ac:dyDescent="0.25">
      <c r="A34" s="326" t="s">
        <v>255</v>
      </c>
      <c r="B34" s="327"/>
      <c r="C34" s="15" t="s">
        <v>46</v>
      </c>
      <c r="D34" s="10">
        <v>113</v>
      </c>
      <c r="E34" s="5">
        <v>15</v>
      </c>
      <c r="F34" s="11">
        <v>1</v>
      </c>
      <c r="G34" s="6">
        <f>Hoja2!F44*2</f>
        <v>12366</v>
      </c>
      <c r="H34" s="7">
        <f t="shared" si="7"/>
        <v>148392</v>
      </c>
      <c r="I34" s="13"/>
      <c r="J34" s="14">
        <f t="shared" si="8"/>
        <v>2061</v>
      </c>
      <c r="K34" s="6">
        <f t="shared" si="9"/>
        <v>20610</v>
      </c>
      <c r="L34" s="9">
        <f t="shared" si="10"/>
        <v>171063</v>
      </c>
    </row>
    <row r="35" spans="1:12" x14ac:dyDescent="0.25">
      <c r="A35" s="326" t="s">
        <v>47</v>
      </c>
      <c r="B35" s="327"/>
      <c r="C35" s="15" t="s">
        <v>46</v>
      </c>
      <c r="D35" s="10">
        <v>113</v>
      </c>
      <c r="E35" s="5">
        <v>15</v>
      </c>
      <c r="F35" s="11">
        <v>1</v>
      </c>
      <c r="G35" s="6">
        <f>Hoja2!F45*2</f>
        <v>9600</v>
      </c>
      <c r="H35" s="7">
        <f t="shared" si="7"/>
        <v>115200</v>
      </c>
      <c r="I35" s="13"/>
      <c r="J35" s="14">
        <f t="shared" si="8"/>
        <v>1600</v>
      </c>
      <c r="K35" s="6">
        <f t="shared" si="9"/>
        <v>16000</v>
      </c>
      <c r="L35" s="9">
        <f t="shared" si="10"/>
        <v>132800</v>
      </c>
    </row>
    <row r="36" spans="1:12" x14ac:dyDescent="0.25">
      <c r="A36" s="326" t="s">
        <v>48</v>
      </c>
      <c r="B36" s="327"/>
      <c r="C36" s="15" t="s">
        <v>49</v>
      </c>
      <c r="D36" s="10">
        <v>113</v>
      </c>
      <c r="E36" s="5">
        <v>15</v>
      </c>
      <c r="F36" s="11">
        <v>1</v>
      </c>
      <c r="G36" s="6">
        <f>Hoja2!F46*2</f>
        <v>4999.8</v>
      </c>
      <c r="H36" s="7">
        <f t="shared" si="7"/>
        <v>59997.600000000006</v>
      </c>
      <c r="I36" s="12"/>
      <c r="J36" s="14">
        <f t="shared" si="8"/>
        <v>833.30000000000007</v>
      </c>
      <c r="K36" s="6">
        <f t="shared" si="9"/>
        <v>8333</v>
      </c>
      <c r="L36" s="9">
        <f t="shared" si="10"/>
        <v>69163.900000000009</v>
      </c>
    </row>
    <row r="37" spans="1:12" x14ac:dyDescent="0.25">
      <c r="A37" s="326" t="s">
        <v>34</v>
      </c>
      <c r="B37" s="327"/>
      <c r="C37" s="15" t="s">
        <v>49</v>
      </c>
      <c r="D37" s="10">
        <v>113</v>
      </c>
      <c r="E37" s="5">
        <v>15</v>
      </c>
      <c r="F37" s="11">
        <v>1</v>
      </c>
      <c r="G37" s="6">
        <f>Hoja2!F47*2</f>
        <v>3406.8</v>
      </c>
      <c r="H37" s="7">
        <f t="shared" si="7"/>
        <v>40881.600000000006</v>
      </c>
      <c r="I37" s="13"/>
      <c r="J37" s="14">
        <f t="shared" si="8"/>
        <v>567.80000000000007</v>
      </c>
      <c r="K37" s="6">
        <f t="shared" si="9"/>
        <v>5678</v>
      </c>
      <c r="L37" s="9">
        <f t="shared" si="10"/>
        <v>47127.400000000009</v>
      </c>
    </row>
    <row r="38" spans="1:12" x14ac:dyDescent="0.25">
      <c r="A38" s="326" t="s">
        <v>50</v>
      </c>
      <c r="B38" s="327"/>
      <c r="C38" s="15" t="s">
        <v>49</v>
      </c>
      <c r="D38" s="10">
        <v>113</v>
      </c>
      <c r="E38" s="5">
        <v>15</v>
      </c>
      <c r="F38" s="11">
        <v>1</v>
      </c>
      <c r="G38" s="6">
        <f>Hoja2!F50*2</f>
        <v>3024.9</v>
      </c>
      <c r="H38" s="7">
        <f t="shared" si="7"/>
        <v>36298.800000000003</v>
      </c>
      <c r="I38" s="12"/>
      <c r="J38" s="14">
        <f t="shared" si="8"/>
        <v>504.15000000000003</v>
      </c>
      <c r="K38" s="6">
        <f t="shared" si="9"/>
        <v>5041.5</v>
      </c>
      <c r="L38" s="9">
        <f t="shared" si="10"/>
        <v>41844.450000000004</v>
      </c>
    </row>
    <row r="39" spans="1:12" x14ac:dyDescent="0.25">
      <c r="A39" s="326" t="s">
        <v>51</v>
      </c>
      <c r="B39" s="327"/>
      <c r="C39" s="15" t="s">
        <v>49</v>
      </c>
      <c r="D39" s="10">
        <v>113</v>
      </c>
      <c r="E39" s="5">
        <v>15</v>
      </c>
      <c r="F39" s="11">
        <v>1</v>
      </c>
      <c r="G39" s="6">
        <f>Hoja2!F51*2</f>
        <v>2590.8000000000002</v>
      </c>
      <c r="H39" s="7">
        <f t="shared" si="7"/>
        <v>31089.600000000002</v>
      </c>
      <c r="I39" s="13"/>
      <c r="J39" s="14">
        <f t="shared" si="8"/>
        <v>431.8</v>
      </c>
      <c r="K39" s="6">
        <f t="shared" si="9"/>
        <v>4318</v>
      </c>
      <c r="L39" s="9">
        <f t="shared" si="10"/>
        <v>35839.4</v>
      </c>
    </row>
    <row r="40" spans="1:12" x14ac:dyDescent="0.25">
      <c r="A40" s="326" t="s">
        <v>42</v>
      </c>
      <c r="B40" s="327"/>
      <c r="C40" s="15" t="s">
        <v>49</v>
      </c>
      <c r="D40" s="10">
        <v>113</v>
      </c>
      <c r="E40" s="5">
        <v>15</v>
      </c>
      <c r="F40" s="11">
        <v>2</v>
      </c>
      <c r="G40" s="6">
        <f>Hoja2!F49*2</f>
        <v>4980</v>
      </c>
      <c r="H40" s="7">
        <f t="shared" si="7"/>
        <v>119520</v>
      </c>
      <c r="I40" s="13"/>
      <c r="J40" s="14">
        <f t="shared" si="8"/>
        <v>830</v>
      </c>
      <c r="K40" s="6">
        <f t="shared" si="9"/>
        <v>8300</v>
      </c>
      <c r="L40" s="9">
        <f t="shared" si="10"/>
        <v>128650</v>
      </c>
    </row>
    <row r="41" spans="1:12" x14ac:dyDescent="0.25">
      <c r="A41" s="326" t="s">
        <v>52</v>
      </c>
      <c r="B41" s="327"/>
      <c r="C41" s="15" t="s">
        <v>53</v>
      </c>
      <c r="D41" s="10">
        <v>113</v>
      </c>
      <c r="E41" s="5">
        <v>15</v>
      </c>
      <c r="F41" s="11">
        <v>1</v>
      </c>
      <c r="G41" s="6">
        <f>Hoja2!F52*2</f>
        <v>4949.3999999999996</v>
      </c>
      <c r="H41" s="7">
        <f t="shared" si="7"/>
        <v>59392.799999999996</v>
      </c>
      <c r="I41" s="16"/>
      <c r="J41" s="14">
        <f t="shared" si="8"/>
        <v>824.90000000000009</v>
      </c>
      <c r="K41" s="6">
        <f t="shared" si="9"/>
        <v>8249</v>
      </c>
      <c r="L41" s="9">
        <f t="shared" si="10"/>
        <v>68466.7</v>
      </c>
    </row>
    <row r="42" spans="1:12" x14ac:dyDescent="0.25">
      <c r="A42" s="326" t="s">
        <v>54</v>
      </c>
      <c r="B42" s="327"/>
      <c r="C42" s="15" t="s">
        <v>53</v>
      </c>
      <c r="D42" s="10">
        <v>113</v>
      </c>
      <c r="E42" s="5">
        <v>15</v>
      </c>
      <c r="F42" s="11">
        <v>1</v>
      </c>
      <c r="G42" s="6">
        <f>Hoja2!F50*2</f>
        <v>3024.9</v>
      </c>
      <c r="H42" s="7">
        <f t="shared" si="7"/>
        <v>36298.800000000003</v>
      </c>
      <c r="I42" s="16"/>
      <c r="J42" s="14">
        <f t="shared" si="8"/>
        <v>504.15000000000003</v>
      </c>
      <c r="K42" s="6">
        <f t="shared" si="9"/>
        <v>5041.5</v>
      </c>
      <c r="L42" s="9">
        <f t="shared" si="10"/>
        <v>41844.450000000004</v>
      </c>
    </row>
    <row r="43" spans="1:12" x14ac:dyDescent="0.25">
      <c r="A43" s="326" t="s">
        <v>55</v>
      </c>
      <c r="B43" s="327"/>
      <c r="C43" s="15" t="s">
        <v>53</v>
      </c>
      <c r="D43" s="10">
        <v>113</v>
      </c>
      <c r="E43" s="5">
        <v>15</v>
      </c>
      <c r="F43" s="11">
        <v>1</v>
      </c>
      <c r="G43" s="6">
        <f>Hoja2!F54*2</f>
        <v>6438</v>
      </c>
      <c r="H43" s="7">
        <f t="shared" si="7"/>
        <v>77256</v>
      </c>
      <c r="I43" s="13"/>
      <c r="J43" s="14">
        <f t="shared" si="8"/>
        <v>1073</v>
      </c>
      <c r="K43" s="6">
        <f t="shared" si="9"/>
        <v>10730</v>
      </c>
      <c r="L43" s="9">
        <f t="shared" si="10"/>
        <v>89059</v>
      </c>
    </row>
    <row r="44" spans="1:12" x14ac:dyDescent="0.25">
      <c r="A44" s="326" t="s">
        <v>56</v>
      </c>
      <c r="B44" s="327"/>
      <c r="C44" s="15" t="s">
        <v>53</v>
      </c>
      <c r="D44" s="10">
        <v>113</v>
      </c>
      <c r="E44" s="5">
        <v>15</v>
      </c>
      <c r="F44" s="11">
        <v>1</v>
      </c>
      <c r="G44" s="6">
        <f>Hoja2!F55*2</f>
        <v>5262.9000000000005</v>
      </c>
      <c r="H44" s="7">
        <f t="shared" si="7"/>
        <v>63154.8</v>
      </c>
      <c r="I44" s="13"/>
      <c r="J44" s="14">
        <f t="shared" si="8"/>
        <v>877.15000000000009</v>
      </c>
      <c r="K44" s="6">
        <f t="shared" si="9"/>
        <v>8771.5</v>
      </c>
      <c r="L44" s="9">
        <f t="shared" si="10"/>
        <v>72803.450000000012</v>
      </c>
    </row>
    <row r="45" spans="1:12" x14ac:dyDescent="0.25">
      <c r="A45" s="326" t="s">
        <v>57</v>
      </c>
      <c r="B45" s="327"/>
      <c r="C45" s="15" t="s">
        <v>53</v>
      </c>
      <c r="D45" s="10">
        <v>113</v>
      </c>
      <c r="E45" s="5">
        <v>15</v>
      </c>
      <c r="F45" s="11">
        <v>1</v>
      </c>
      <c r="G45" s="6">
        <f>Hoja2!F56*2</f>
        <v>2649.9</v>
      </c>
      <c r="H45" s="7">
        <f t="shared" si="7"/>
        <v>31798.800000000003</v>
      </c>
      <c r="I45" s="13"/>
      <c r="J45" s="14">
        <f t="shared" si="8"/>
        <v>441.65000000000003</v>
      </c>
      <c r="K45" s="6">
        <f t="shared" si="9"/>
        <v>4416.5</v>
      </c>
      <c r="L45" s="9">
        <f t="shared" si="10"/>
        <v>36656.950000000004</v>
      </c>
    </row>
    <row r="46" spans="1:12" x14ac:dyDescent="0.25">
      <c r="A46" s="326" t="s">
        <v>52</v>
      </c>
      <c r="B46" s="327"/>
      <c r="C46" s="15" t="s">
        <v>58</v>
      </c>
      <c r="D46" s="10">
        <v>113</v>
      </c>
      <c r="E46" s="5">
        <v>15</v>
      </c>
      <c r="F46" s="11">
        <v>1</v>
      </c>
      <c r="G46" s="6">
        <f>Hoja2!F57*2</f>
        <v>4861.8</v>
      </c>
      <c r="H46" s="7">
        <f t="shared" si="7"/>
        <v>58341.600000000006</v>
      </c>
      <c r="I46" s="13"/>
      <c r="J46" s="14">
        <f t="shared" si="8"/>
        <v>810.30000000000007</v>
      </c>
      <c r="K46" s="6">
        <f t="shared" si="9"/>
        <v>8103</v>
      </c>
      <c r="L46" s="9">
        <f t="shared" si="10"/>
        <v>67254.900000000009</v>
      </c>
    </row>
    <row r="47" spans="1:12" x14ac:dyDescent="0.25">
      <c r="A47" s="326" t="s">
        <v>54</v>
      </c>
      <c r="B47" s="327"/>
      <c r="C47" s="15" t="s">
        <v>58</v>
      </c>
      <c r="D47" s="10">
        <v>113</v>
      </c>
      <c r="E47" s="5">
        <v>15</v>
      </c>
      <c r="F47" s="11">
        <v>2</v>
      </c>
      <c r="G47" s="6">
        <f>Hoja2!F58*2</f>
        <v>4335.6000000000004</v>
      </c>
      <c r="H47" s="7">
        <f t="shared" si="7"/>
        <v>104054.40000000001</v>
      </c>
      <c r="I47" s="13"/>
      <c r="J47" s="14">
        <f t="shared" si="8"/>
        <v>722.60000000000014</v>
      </c>
      <c r="K47" s="6">
        <f t="shared" si="9"/>
        <v>7226.0000000000009</v>
      </c>
      <c r="L47" s="9">
        <f t="shared" si="10"/>
        <v>112003.00000000001</v>
      </c>
    </row>
    <row r="48" spans="1:12" x14ac:dyDescent="0.25">
      <c r="A48" s="326" t="str">
        <f>Hoja2!B60</f>
        <v>COORDINADOR GENERAL</v>
      </c>
      <c r="B48" s="327"/>
      <c r="C48" s="15" t="str">
        <f>Hoja2!A60</f>
        <v>COORDINACIÓN DE EDUCACIÓN Y DESARROLLO INTEGRAL</v>
      </c>
      <c r="D48" s="10">
        <v>113</v>
      </c>
      <c r="E48" s="5">
        <v>15</v>
      </c>
      <c r="F48" s="11">
        <v>1</v>
      </c>
      <c r="G48" s="6">
        <f>Hoja2!F60*2</f>
        <v>12690.599999999999</v>
      </c>
      <c r="H48" s="7">
        <f t="shared" si="0"/>
        <v>152287.19999999998</v>
      </c>
      <c r="I48" s="13"/>
      <c r="J48" s="14">
        <f t="shared" si="6"/>
        <v>2115.1</v>
      </c>
      <c r="K48" s="6">
        <f t="shared" si="1"/>
        <v>21150.999999999996</v>
      </c>
      <c r="L48" s="9">
        <f t="shared" ref="L48:L196" si="11">SUM(H48:K48)</f>
        <v>175553.3</v>
      </c>
    </row>
    <row r="49" spans="1:12" x14ac:dyDescent="0.25">
      <c r="A49" s="326" t="str">
        <f>Hoja2!B61</f>
        <v>DIRECTORA DE UNIDAD SERVICIOS MEDICOS MUNICIPALES</v>
      </c>
      <c r="B49" s="327"/>
      <c r="C49" s="15" t="str">
        <f>Hoja2!A61</f>
        <v>UNIDAD DE SERVICIOS MEDICOS MUNICIPALES</v>
      </c>
      <c r="D49" s="10">
        <v>113</v>
      </c>
      <c r="E49" s="5">
        <v>15</v>
      </c>
      <c r="F49" s="11">
        <v>1</v>
      </c>
      <c r="G49" s="6">
        <f>Hoja2!F61*2</f>
        <v>12480</v>
      </c>
      <c r="H49" s="7">
        <f t="shared" si="0"/>
        <v>149760</v>
      </c>
      <c r="I49" s="13"/>
      <c r="J49" s="14">
        <f t="shared" si="6"/>
        <v>2080</v>
      </c>
      <c r="K49" s="6">
        <f t="shared" si="1"/>
        <v>20800</v>
      </c>
      <c r="L49" s="9">
        <f t="shared" si="11"/>
        <v>172640</v>
      </c>
    </row>
    <row r="50" spans="1:12" x14ac:dyDescent="0.25">
      <c r="A50" s="326" t="s">
        <v>59</v>
      </c>
      <c r="B50" s="327"/>
      <c r="C50" s="15" t="str">
        <f>Hoja2!A62</f>
        <v>UNIDAD DE SERVICIOS MEDICOS MUNICIPALES</v>
      </c>
      <c r="D50" s="10">
        <v>113</v>
      </c>
      <c r="E50" s="5">
        <v>15</v>
      </c>
      <c r="F50" s="11">
        <v>1</v>
      </c>
      <c r="G50" s="6">
        <f>Hoja2!F62*2</f>
        <v>0</v>
      </c>
      <c r="H50" s="7">
        <f t="shared" si="0"/>
        <v>0</v>
      </c>
      <c r="I50" s="12"/>
      <c r="J50" s="14">
        <f t="shared" si="6"/>
        <v>0</v>
      </c>
      <c r="K50" s="6">
        <f t="shared" si="1"/>
        <v>0</v>
      </c>
      <c r="L50" s="9">
        <f t="shared" si="11"/>
        <v>0</v>
      </c>
    </row>
    <row r="51" spans="1:12" x14ac:dyDescent="0.25">
      <c r="A51" s="326" t="s">
        <v>60</v>
      </c>
      <c r="B51" s="327"/>
      <c r="C51" s="15" t="str">
        <f>Hoja2!A63</f>
        <v>UNIDAD DE SERVICIOS MEDICOS MUNICIPALES</v>
      </c>
      <c r="D51" s="10">
        <v>113</v>
      </c>
      <c r="E51" s="5">
        <v>15</v>
      </c>
      <c r="F51" s="11">
        <v>2</v>
      </c>
      <c r="G51" s="6">
        <f>Hoja2!F63*2</f>
        <v>7160.0999999999995</v>
      </c>
      <c r="H51" s="7">
        <f t="shared" si="0"/>
        <v>171842.4</v>
      </c>
      <c r="I51" s="13"/>
      <c r="J51" s="14">
        <f t="shared" si="6"/>
        <v>1193.3500000000001</v>
      </c>
      <c r="K51" s="6">
        <f t="shared" si="1"/>
        <v>11933.5</v>
      </c>
      <c r="L51" s="9">
        <f t="shared" si="11"/>
        <v>184969.25</v>
      </c>
    </row>
    <row r="52" spans="1:12" x14ac:dyDescent="0.25">
      <c r="A52" s="326" t="s">
        <v>61</v>
      </c>
      <c r="B52" s="327"/>
      <c r="C52" s="15" t="str">
        <f>Hoja2!A64</f>
        <v>UNIDAD DE SERVICIOS MEDICOS MUNICIPALES</v>
      </c>
      <c r="D52" s="10">
        <v>113</v>
      </c>
      <c r="E52" s="5">
        <v>15</v>
      </c>
      <c r="F52" s="11">
        <v>1</v>
      </c>
      <c r="G52" s="6">
        <f>Hoja2!F65*2</f>
        <v>11121</v>
      </c>
      <c r="H52" s="7">
        <f t="shared" si="0"/>
        <v>133452</v>
      </c>
      <c r="I52" s="13"/>
      <c r="J52" s="14">
        <f t="shared" si="6"/>
        <v>1853.5</v>
      </c>
      <c r="K52" s="6">
        <f t="shared" si="1"/>
        <v>18535</v>
      </c>
      <c r="L52" s="9">
        <f t="shared" si="11"/>
        <v>153840.5</v>
      </c>
    </row>
    <row r="53" spans="1:12" x14ac:dyDescent="0.25">
      <c r="A53" s="326" t="s">
        <v>62</v>
      </c>
      <c r="B53" s="327"/>
      <c r="C53" s="15" t="str">
        <f>Hoja2!A65</f>
        <v>UNIDAD DE SERVICIOS MEDICOS MUNICIPALES</v>
      </c>
      <c r="D53" s="10">
        <v>113</v>
      </c>
      <c r="E53" s="5">
        <v>15</v>
      </c>
      <c r="F53" s="11">
        <v>2</v>
      </c>
      <c r="G53" s="6">
        <f>Hoja2!F66*2</f>
        <v>6233.7</v>
      </c>
      <c r="H53" s="7">
        <f t="shared" si="0"/>
        <v>149608.79999999999</v>
      </c>
      <c r="I53" s="13"/>
      <c r="J53" s="14">
        <f t="shared" si="6"/>
        <v>1038.95</v>
      </c>
      <c r="K53" s="6">
        <f t="shared" si="1"/>
        <v>10389.5</v>
      </c>
      <c r="L53" s="9">
        <f t="shared" si="11"/>
        <v>161037.25</v>
      </c>
    </row>
    <row r="54" spans="1:12" x14ac:dyDescent="0.25">
      <c r="A54" s="326" t="s">
        <v>63</v>
      </c>
      <c r="B54" s="327"/>
      <c r="C54" s="15" t="str">
        <f>Hoja2!A66</f>
        <v>UNIDAD DE SERVICIOS MEDICOS MUNICIPALES</v>
      </c>
      <c r="D54" s="10">
        <v>113</v>
      </c>
      <c r="E54" s="5">
        <v>15</v>
      </c>
      <c r="F54" s="11">
        <v>1</v>
      </c>
      <c r="G54" s="6">
        <f>Hoja2!F68*2</f>
        <v>6233.7</v>
      </c>
      <c r="H54" s="7">
        <f t="shared" si="0"/>
        <v>74804.399999999994</v>
      </c>
      <c r="I54" s="12"/>
      <c r="J54" s="14">
        <f t="shared" si="6"/>
        <v>1038.95</v>
      </c>
      <c r="K54" s="6">
        <f t="shared" si="1"/>
        <v>10389.5</v>
      </c>
      <c r="L54" s="9">
        <f t="shared" si="11"/>
        <v>86232.849999999991</v>
      </c>
    </row>
    <row r="55" spans="1:12" x14ac:dyDescent="0.25">
      <c r="A55" s="326" t="s">
        <v>64</v>
      </c>
      <c r="B55" s="327"/>
      <c r="C55" s="15" t="str">
        <f>Hoja2!A67</f>
        <v>UNIDAD DE SERVICIOS MEDICOS MUNICIPALES</v>
      </c>
      <c r="D55" s="10">
        <v>113</v>
      </c>
      <c r="E55" s="5">
        <v>15</v>
      </c>
      <c r="F55" s="11">
        <v>1</v>
      </c>
      <c r="G55" s="6">
        <f>Hoja2!F69*2</f>
        <v>7059</v>
      </c>
      <c r="H55" s="7">
        <f t="shared" si="0"/>
        <v>84708</v>
      </c>
      <c r="I55" s="13"/>
      <c r="J55" s="14">
        <f t="shared" si="6"/>
        <v>1176.5</v>
      </c>
      <c r="K55" s="6">
        <f t="shared" si="1"/>
        <v>11765</v>
      </c>
      <c r="L55" s="9">
        <f t="shared" si="11"/>
        <v>97649.5</v>
      </c>
    </row>
    <row r="56" spans="1:12" x14ac:dyDescent="0.25">
      <c r="A56" s="326" t="s">
        <v>65</v>
      </c>
      <c r="B56" s="327"/>
      <c r="C56" s="15" t="str">
        <f>Hoja2!A68</f>
        <v>UNIDAD DE SERVICIOS MEDICOS MUNICIPALES</v>
      </c>
      <c r="D56" s="10">
        <v>113</v>
      </c>
      <c r="E56" s="5">
        <v>15</v>
      </c>
      <c r="F56" s="11">
        <v>1</v>
      </c>
      <c r="G56" s="6">
        <f>Hoja2!F70*2</f>
        <v>8715</v>
      </c>
      <c r="H56" s="7">
        <f t="shared" si="0"/>
        <v>104580</v>
      </c>
      <c r="I56" s="13"/>
      <c r="J56" s="14">
        <f t="shared" si="6"/>
        <v>1452.5</v>
      </c>
      <c r="K56" s="6">
        <f t="shared" si="1"/>
        <v>14525</v>
      </c>
      <c r="L56" s="9">
        <f t="shared" si="11"/>
        <v>120557.5</v>
      </c>
    </row>
    <row r="57" spans="1:12" x14ac:dyDescent="0.25">
      <c r="A57" s="326" t="s">
        <v>66</v>
      </c>
      <c r="B57" s="327"/>
      <c r="C57" s="15" t="str">
        <f>Hoja2!A69</f>
        <v>UNIDAD DE SERVICIOS MEDICOS MUNICIPALES</v>
      </c>
      <c r="D57" s="10">
        <v>113</v>
      </c>
      <c r="E57" s="5">
        <v>15</v>
      </c>
      <c r="F57" s="11">
        <v>1</v>
      </c>
      <c r="G57" s="6">
        <f>Hoja2!F71*2</f>
        <v>9175.8000000000011</v>
      </c>
      <c r="H57" s="7">
        <f t="shared" si="0"/>
        <v>110109.6</v>
      </c>
      <c r="I57" s="13"/>
      <c r="J57" s="14">
        <f t="shared" si="6"/>
        <v>1529.3000000000002</v>
      </c>
      <c r="K57" s="6">
        <f t="shared" si="1"/>
        <v>15293</v>
      </c>
      <c r="L57" s="9">
        <f t="shared" si="11"/>
        <v>126931.90000000001</v>
      </c>
    </row>
    <row r="58" spans="1:12" x14ac:dyDescent="0.25">
      <c r="A58" s="326" t="s">
        <v>67</v>
      </c>
      <c r="B58" s="327"/>
      <c r="C58" s="15" t="str">
        <f>Hoja2!A70</f>
        <v>UNIDAD DE SERVICIOS MEDICOS MUNICIPALES</v>
      </c>
      <c r="D58" s="10">
        <v>113</v>
      </c>
      <c r="E58" s="5">
        <v>15</v>
      </c>
      <c r="F58" s="11">
        <v>5</v>
      </c>
      <c r="G58" s="6">
        <f>Hoja2!F72*2</f>
        <v>6678</v>
      </c>
      <c r="H58" s="7">
        <f t="shared" si="0"/>
        <v>400680</v>
      </c>
      <c r="I58" s="13"/>
      <c r="J58" s="14">
        <f t="shared" si="6"/>
        <v>1113</v>
      </c>
      <c r="K58" s="6">
        <f t="shared" si="1"/>
        <v>11130</v>
      </c>
      <c r="L58" s="9">
        <f t="shared" si="11"/>
        <v>412923</v>
      </c>
    </row>
    <row r="59" spans="1:12" x14ac:dyDescent="0.25">
      <c r="A59" s="326" t="s">
        <v>68</v>
      </c>
      <c r="B59" s="327"/>
      <c r="C59" s="15" t="str">
        <f>Hoja2!A72</f>
        <v>UNIDAD DE SERVICIOS MEDICOS MUNICIPALES</v>
      </c>
      <c r="D59" s="10">
        <v>113</v>
      </c>
      <c r="E59" s="5">
        <v>15</v>
      </c>
      <c r="F59" s="11">
        <v>1</v>
      </c>
      <c r="G59" s="6">
        <f>Hoja2!F77*2</f>
        <v>8547</v>
      </c>
      <c r="H59" s="7">
        <f t="shared" si="0"/>
        <v>102564</v>
      </c>
      <c r="I59" s="13"/>
      <c r="J59" s="14">
        <f t="shared" si="6"/>
        <v>1424.5</v>
      </c>
      <c r="K59" s="6">
        <f t="shared" si="1"/>
        <v>14244.999999999998</v>
      </c>
      <c r="L59" s="9">
        <f t="shared" si="11"/>
        <v>118233.5</v>
      </c>
    </row>
    <row r="60" spans="1:12" x14ac:dyDescent="0.25">
      <c r="A60" s="326" t="s">
        <v>69</v>
      </c>
      <c r="B60" s="327"/>
      <c r="C60" s="15" t="str">
        <f>Hoja2!A73</f>
        <v>UNIDAD DE SERVICIOS MEDICOS MUNICIPALES</v>
      </c>
      <c r="D60" s="10">
        <v>113</v>
      </c>
      <c r="E60" s="5">
        <v>15</v>
      </c>
      <c r="F60" s="11">
        <v>3</v>
      </c>
      <c r="G60" s="6">
        <f>Hoja2!F78</f>
        <v>3339</v>
      </c>
      <c r="H60" s="7">
        <f t="shared" si="0"/>
        <v>120204</v>
      </c>
      <c r="I60" s="13"/>
      <c r="J60" s="14">
        <f t="shared" si="6"/>
        <v>556.5</v>
      </c>
      <c r="K60" s="6">
        <f t="shared" si="1"/>
        <v>5565</v>
      </c>
      <c r="L60" s="9">
        <f t="shared" si="11"/>
        <v>126325.5</v>
      </c>
    </row>
    <row r="61" spans="1:12" x14ac:dyDescent="0.25">
      <c r="A61" s="326" t="s">
        <v>70</v>
      </c>
      <c r="B61" s="327"/>
      <c r="C61" s="15" t="str">
        <f>Hoja2!A74</f>
        <v>UNIDAD DE SERVICIOS MEDICOS MUNICIPALES</v>
      </c>
      <c r="D61" s="10">
        <v>113</v>
      </c>
      <c r="E61" s="5">
        <v>15</v>
      </c>
      <c r="F61" s="11">
        <v>2</v>
      </c>
      <c r="G61" s="6">
        <f>Hoja2!F81*2</f>
        <v>6933</v>
      </c>
      <c r="H61" s="7">
        <f t="shared" si="0"/>
        <v>166392</v>
      </c>
      <c r="I61" s="13"/>
      <c r="J61" s="14">
        <f t="shared" si="6"/>
        <v>1155.5</v>
      </c>
      <c r="K61" s="6">
        <f t="shared" si="1"/>
        <v>11555</v>
      </c>
      <c r="L61" s="9">
        <f t="shared" si="11"/>
        <v>179102.5</v>
      </c>
    </row>
    <row r="62" spans="1:12" x14ac:dyDescent="0.25">
      <c r="A62" s="326" t="str">
        <f>Hoja2!B83</f>
        <v>ENCARGADA DE EDUCACION PUBLICA</v>
      </c>
      <c r="B62" s="327"/>
      <c r="C62" s="15" t="s">
        <v>84</v>
      </c>
      <c r="D62" s="10">
        <v>113</v>
      </c>
      <c r="E62" s="5">
        <v>15</v>
      </c>
      <c r="F62" s="11">
        <v>1</v>
      </c>
      <c r="G62" s="6">
        <f>Hoja2!F83</f>
        <v>6000</v>
      </c>
      <c r="H62" s="7">
        <f t="shared" ref="H62:H74" si="12">IF(E62="","SE REQUIERE ASIGNAR LA FUENTE DE FINANCIAMIENTO",IF(F62="","ES NECESARIO ESTABLECER EL NÚMERO DE PLAZAS",IF(G62="","SE NECESITA ESTABLECER UN MONTO MENSUAL",F62*G62*12)))</f>
        <v>72000</v>
      </c>
      <c r="I62" s="13"/>
      <c r="J62" s="14">
        <f t="shared" ref="J62:J93" si="13">K62*0.1</f>
        <v>1000</v>
      </c>
      <c r="K62" s="6">
        <f t="shared" ref="K62:K74" si="14">(G62/30)*50</f>
        <v>10000</v>
      </c>
      <c r="L62" s="9">
        <f t="shared" ref="L62:L93" si="15">SUM(H62:K62)</f>
        <v>83000</v>
      </c>
    </row>
    <row r="63" spans="1:12" x14ac:dyDescent="0.25">
      <c r="A63" s="326" t="s">
        <v>85</v>
      </c>
      <c r="B63" s="327"/>
      <c r="C63" s="15" t="s">
        <v>84</v>
      </c>
      <c r="D63" s="10">
        <v>113</v>
      </c>
      <c r="E63" s="5">
        <v>15</v>
      </c>
      <c r="F63" s="11">
        <v>3</v>
      </c>
      <c r="G63" s="6">
        <f>Hoja2!F84*2</f>
        <v>9231</v>
      </c>
      <c r="H63" s="7">
        <f t="shared" si="12"/>
        <v>332316</v>
      </c>
      <c r="I63" s="13"/>
      <c r="J63" s="14">
        <f t="shared" si="13"/>
        <v>1538.5</v>
      </c>
      <c r="K63" s="6">
        <f t="shared" si="14"/>
        <v>15385</v>
      </c>
      <c r="L63" s="9">
        <f t="shared" si="15"/>
        <v>349239.5</v>
      </c>
    </row>
    <row r="64" spans="1:12" x14ac:dyDescent="0.25">
      <c r="A64" s="326" t="s">
        <v>86</v>
      </c>
      <c r="B64" s="327"/>
      <c r="C64" s="15" t="s">
        <v>84</v>
      </c>
      <c r="D64" s="10">
        <v>113</v>
      </c>
      <c r="E64" s="5">
        <v>15</v>
      </c>
      <c r="F64" s="11">
        <v>1</v>
      </c>
      <c r="G64" s="6">
        <f>Hoja2!F87*2</f>
        <v>8715.9</v>
      </c>
      <c r="H64" s="7">
        <f t="shared" si="12"/>
        <v>104590.79999999999</v>
      </c>
      <c r="I64" s="13"/>
      <c r="J64" s="14">
        <f t="shared" si="13"/>
        <v>1452.6499999999999</v>
      </c>
      <c r="K64" s="6">
        <f t="shared" si="14"/>
        <v>14526.499999999998</v>
      </c>
      <c r="L64" s="9">
        <f t="shared" si="15"/>
        <v>120569.94999999998</v>
      </c>
    </row>
    <row r="65" spans="1:12" x14ac:dyDescent="0.25">
      <c r="A65" s="326" t="s">
        <v>311</v>
      </c>
      <c r="B65" s="327"/>
      <c r="C65" s="15" t="s">
        <v>84</v>
      </c>
      <c r="D65" s="10">
        <v>113</v>
      </c>
      <c r="E65" s="5">
        <v>15</v>
      </c>
      <c r="F65" s="11">
        <v>2</v>
      </c>
      <c r="G65" s="6">
        <f>Hoja2!F88*2</f>
        <v>6915</v>
      </c>
      <c r="H65" s="7">
        <f t="shared" si="12"/>
        <v>165960</v>
      </c>
      <c r="I65" s="13"/>
      <c r="J65" s="14">
        <f t="shared" si="13"/>
        <v>1152.5</v>
      </c>
      <c r="K65" s="6">
        <f t="shared" si="14"/>
        <v>11525</v>
      </c>
      <c r="L65" s="9">
        <f t="shared" si="15"/>
        <v>178637.5</v>
      </c>
    </row>
    <row r="66" spans="1:12" x14ac:dyDescent="0.25">
      <c r="A66" s="326" t="str">
        <f>Hoja2!B90</f>
        <v>DIRECTOR DE DEPORTES</v>
      </c>
      <c r="B66" s="327"/>
      <c r="C66" s="15" t="s">
        <v>90</v>
      </c>
      <c r="D66" s="10">
        <v>113</v>
      </c>
      <c r="E66" s="5">
        <v>15</v>
      </c>
      <c r="F66" s="11">
        <v>1</v>
      </c>
      <c r="G66" s="6">
        <f>Hoja2!F90*2</f>
        <v>12690.599999999999</v>
      </c>
      <c r="H66" s="7">
        <f t="shared" si="12"/>
        <v>152287.19999999998</v>
      </c>
      <c r="I66" s="13"/>
      <c r="J66" s="14">
        <f t="shared" si="13"/>
        <v>2115.1</v>
      </c>
      <c r="K66" s="6">
        <f t="shared" si="14"/>
        <v>21150.999999999996</v>
      </c>
      <c r="L66" s="9">
        <f t="shared" si="15"/>
        <v>175553.3</v>
      </c>
    </row>
    <row r="67" spans="1:12" x14ac:dyDescent="0.25">
      <c r="A67" s="326" t="s">
        <v>91</v>
      </c>
      <c r="B67" s="327"/>
      <c r="C67" s="15" t="s">
        <v>90</v>
      </c>
      <c r="D67" s="10">
        <v>113</v>
      </c>
      <c r="E67" s="5">
        <v>15</v>
      </c>
      <c r="F67" s="11">
        <v>1</v>
      </c>
      <c r="G67" s="6">
        <f>Hoja2!F91*2</f>
        <v>7317</v>
      </c>
      <c r="H67" s="7">
        <f t="shared" si="12"/>
        <v>87804</v>
      </c>
      <c r="I67" s="12"/>
      <c r="J67" s="14">
        <f t="shared" si="13"/>
        <v>1219.5</v>
      </c>
      <c r="K67" s="6">
        <f t="shared" si="14"/>
        <v>12195</v>
      </c>
      <c r="L67" s="9">
        <f t="shared" si="15"/>
        <v>101218.5</v>
      </c>
    </row>
    <row r="68" spans="1:12" x14ac:dyDescent="0.25">
      <c r="A68" s="326" t="s">
        <v>92</v>
      </c>
      <c r="B68" s="327"/>
      <c r="C68" s="15" t="s">
        <v>90</v>
      </c>
      <c r="D68" s="10">
        <v>113</v>
      </c>
      <c r="E68" s="5">
        <v>15</v>
      </c>
      <c r="F68" s="11">
        <v>3</v>
      </c>
      <c r="G68" s="6">
        <f>Hoja2!F92*2</f>
        <v>6338.1</v>
      </c>
      <c r="H68" s="7">
        <f t="shared" si="12"/>
        <v>228171.60000000003</v>
      </c>
      <c r="I68" s="13"/>
      <c r="J68" s="14">
        <f t="shared" si="13"/>
        <v>1056.3500000000001</v>
      </c>
      <c r="K68" s="6">
        <f t="shared" si="14"/>
        <v>10563.5</v>
      </c>
      <c r="L68" s="9">
        <f t="shared" si="15"/>
        <v>239791.45000000004</v>
      </c>
    </row>
    <row r="69" spans="1:12" x14ac:dyDescent="0.25">
      <c r="A69" s="326" t="s">
        <v>93</v>
      </c>
      <c r="B69" s="327"/>
      <c r="C69" s="15" t="s">
        <v>90</v>
      </c>
      <c r="D69" s="10">
        <v>113</v>
      </c>
      <c r="E69" s="5">
        <v>15</v>
      </c>
      <c r="F69" s="11">
        <v>1</v>
      </c>
      <c r="G69" s="6">
        <f>Hoja2!F95*2</f>
        <v>1936.2000000000003</v>
      </c>
      <c r="H69" s="7">
        <f t="shared" si="12"/>
        <v>23234.400000000001</v>
      </c>
      <c r="I69" s="13"/>
      <c r="J69" s="14">
        <f t="shared" si="13"/>
        <v>322.70000000000005</v>
      </c>
      <c r="K69" s="6">
        <f t="shared" si="14"/>
        <v>3227.0000000000005</v>
      </c>
      <c r="L69" s="9">
        <f t="shared" si="15"/>
        <v>26784.100000000002</v>
      </c>
    </row>
    <row r="70" spans="1:12" x14ac:dyDescent="0.25">
      <c r="A70" s="326" t="s">
        <v>94</v>
      </c>
      <c r="B70" s="327"/>
      <c r="C70" s="15" t="s">
        <v>90</v>
      </c>
      <c r="D70" s="10">
        <v>113</v>
      </c>
      <c r="E70" s="5">
        <v>15</v>
      </c>
      <c r="F70" s="11">
        <v>1</v>
      </c>
      <c r="G70" s="6">
        <f>Hoja2!F96*2</f>
        <v>3508.7999999999997</v>
      </c>
      <c r="H70" s="7">
        <f t="shared" si="12"/>
        <v>42105.599999999999</v>
      </c>
      <c r="I70" s="13"/>
      <c r="J70" s="14">
        <f t="shared" si="13"/>
        <v>584.80000000000007</v>
      </c>
      <c r="K70" s="6">
        <f t="shared" si="14"/>
        <v>5848</v>
      </c>
      <c r="L70" s="9">
        <f t="shared" si="15"/>
        <v>48538.400000000001</v>
      </c>
    </row>
    <row r="71" spans="1:12" x14ac:dyDescent="0.25">
      <c r="A71" s="326" t="s">
        <v>95</v>
      </c>
      <c r="B71" s="327"/>
      <c r="C71" s="15" t="s">
        <v>90</v>
      </c>
      <c r="D71" s="10">
        <v>113</v>
      </c>
      <c r="E71" s="5">
        <v>15</v>
      </c>
      <c r="F71" s="11">
        <v>1</v>
      </c>
      <c r="G71" s="6">
        <f>Hoja2!F97*2</f>
        <v>4561.8</v>
      </c>
      <c r="H71" s="7">
        <f t="shared" si="12"/>
        <v>54741.600000000006</v>
      </c>
      <c r="I71" s="13"/>
      <c r="J71" s="14">
        <f t="shared" si="13"/>
        <v>760.30000000000007</v>
      </c>
      <c r="K71" s="6">
        <f t="shared" si="14"/>
        <v>7603</v>
      </c>
      <c r="L71" s="9">
        <f t="shared" si="15"/>
        <v>63104.900000000009</v>
      </c>
    </row>
    <row r="72" spans="1:12" x14ac:dyDescent="0.25">
      <c r="A72" s="326" t="s">
        <v>96</v>
      </c>
      <c r="B72" s="327"/>
      <c r="C72" s="15" t="s">
        <v>90</v>
      </c>
      <c r="D72" s="10">
        <v>113</v>
      </c>
      <c r="E72" s="5">
        <v>15</v>
      </c>
      <c r="F72" s="11">
        <v>2</v>
      </c>
      <c r="G72" s="6">
        <f>Hoja2!F98*2</f>
        <v>8199</v>
      </c>
      <c r="H72" s="7">
        <f t="shared" si="12"/>
        <v>196776</v>
      </c>
      <c r="I72" s="13"/>
      <c r="J72" s="14">
        <f t="shared" si="13"/>
        <v>1366.5</v>
      </c>
      <c r="K72" s="6">
        <f t="shared" si="14"/>
        <v>13665</v>
      </c>
      <c r="L72" s="9">
        <f t="shared" si="15"/>
        <v>211807.5</v>
      </c>
    </row>
    <row r="73" spans="1:12" x14ac:dyDescent="0.25">
      <c r="A73" s="326" t="s">
        <v>97</v>
      </c>
      <c r="B73" s="327"/>
      <c r="C73" s="15" t="s">
        <v>90</v>
      </c>
      <c r="D73" s="10">
        <v>113</v>
      </c>
      <c r="E73" s="5">
        <v>15</v>
      </c>
      <c r="F73" s="11">
        <v>1</v>
      </c>
      <c r="G73" s="6">
        <f>Hoja2!F100*2</f>
        <v>6505.8</v>
      </c>
      <c r="H73" s="7">
        <f t="shared" si="12"/>
        <v>78069.600000000006</v>
      </c>
      <c r="I73" s="12"/>
      <c r="J73" s="14">
        <f t="shared" si="13"/>
        <v>1084.3</v>
      </c>
      <c r="K73" s="6">
        <f t="shared" si="14"/>
        <v>10843</v>
      </c>
      <c r="L73" s="9">
        <f t="shared" si="15"/>
        <v>89996.900000000009</v>
      </c>
    </row>
    <row r="74" spans="1:12" x14ac:dyDescent="0.25">
      <c r="A74" s="326" t="s">
        <v>98</v>
      </c>
      <c r="B74" s="327"/>
      <c r="C74" s="15" t="s">
        <v>90</v>
      </c>
      <c r="D74" s="10">
        <v>113</v>
      </c>
      <c r="E74" s="5">
        <v>15</v>
      </c>
      <c r="F74" s="11">
        <v>1</v>
      </c>
      <c r="G74" s="6">
        <f>Hoja2!F101*2</f>
        <v>6190.8</v>
      </c>
      <c r="H74" s="7">
        <f t="shared" si="12"/>
        <v>74289.600000000006</v>
      </c>
      <c r="I74" s="13"/>
      <c r="J74" s="14">
        <f t="shared" si="13"/>
        <v>1031.8</v>
      </c>
      <c r="K74" s="6">
        <f t="shared" si="14"/>
        <v>10318</v>
      </c>
      <c r="L74" s="9">
        <f t="shared" si="15"/>
        <v>85639.400000000009</v>
      </c>
    </row>
    <row r="75" spans="1:12" x14ac:dyDescent="0.25">
      <c r="A75" s="326" t="str">
        <f>Hoja2!B102</f>
        <v>ENCARGADO DE INSTANCIA DEL ADULTO MAYOR</v>
      </c>
      <c r="B75" s="327"/>
      <c r="C75" s="15" t="str">
        <f>Hoja2!A102</f>
        <v>INSTANCIA DEL ADULTO MAYOR</v>
      </c>
      <c r="D75" s="10">
        <v>113</v>
      </c>
      <c r="E75" s="5">
        <v>15</v>
      </c>
      <c r="F75" s="11">
        <v>1</v>
      </c>
      <c r="G75" s="6">
        <f>Hoja2!F102*2</f>
        <v>10764</v>
      </c>
      <c r="H75" s="7">
        <f t="shared" ref="H75:H77" si="16">IF(E75="","SE REQUIERE ASIGNAR LA FUENTE DE FINANCIAMIENTO",IF(F75="","ES NECESARIO ESTABLECER EL NÚMERO DE PLAZAS",IF(G75="","SE NECESITA ESTABLECER UN MONTO MENSUAL",F75*G75*12)))</f>
        <v>129168</v>
      </c>
      <c r="I75" s="13"/>
      <c r="J75" s="14">
        <f t="shared" si="13"/>
        <v>1794</v>
      </c>
      <c r="K75" s="6">
        <f t="shared" ref="K75:K77" si="17">(G75/30)*50</f>
        <v>17940</v>
      </c>
      <c r="L75" s="9">
        <f t="shared" si="15"/>
        <v>148902</v>
      </c>
    </row>
    <row r="76" spans="1:12" x14ac:dyDescent="0.25">
      <c r="A76" s="326" t="s">
        <v>176</v>
      </c>
      <c r="B76" s="327"/>
      <c r="C76" s="15" t="str">
        <f>Hoja2!A103</f>
        <v>INSTANCIA DEL ADULTO MAYOR</v>
      </c>
      <c r="D76" s="10">
        <v>113</v>
      </c>
      <c r="E76" s="5">
        <v>15</v>
      </c>
      <c r="F76" s="11">
        <v>1</v>
      </c>
      <c r="G76" s="6">
        <f>Hoja2!F103*2</f>
        <v>7317</v>
      </c>
      <c r="H76" s="7">
        <f t="shared" si="16"/>
        <v>87804</v>
      </c>
      <c r="I76" s="13"/>
      <c r="J76" s="14">
        <f t="shared" si="13"/>
        <v>1219.5</v>
      </c>
      <c r="K76" s="6">
        <f t="shared" si="17"/>
        <v>12195</v>
      </c>
      <c r="L76" s="9">
        <f t="shared" si="15"/>
        <v>101218.5</v>
      </c>
    </row>
    <row r="77" spans="1:12" x14ac:dyDescent="0.25">
      <c r="A77" s="326" t="str">
        <f>Hoja2!B104</f>
        <v>AUXILIAR ADMINISTRATIVO (A)</v>
      </c>
      <c r="B77" s="327"/>
      <c r="C77" s="15" t="s">
        <v>333</v>
      </c>
      <c r="D77" s="10">
        <v>113</v>
      </c>
      <c r="E77" s="5">
        <v>15</v>
      </c>
      <c r="F77" s="11">
        <v>1</v>
      </c>
      <c r="G77" s="6">
        <f>Hoja2!F104*2</f>
        <v>7160.0999999999995</v>
      </c>
      <c r="H77" s="7">
        <f t="shared" si="16"/>
        <v>85921.2</v>
      </c>
      <c r="I77" s="13"/>
      <c r="J77" s="14">
        <f t="shared" si="13"/>
        <v>1193.3500000000001</v>
      </c>
      <c r="K77" s="6">
        <f t="shared" si="17"/>
        <v>11933.5</v>
      </c>
      <c r="L77" s="9">
        <f t="shared" si="15"/>
        <v>99048.05</v>
      </c>
    </row>
    <row r="78" spans="1:12" x14ac:dyDescent="0.25">
      <c r="A78" s="326" t="str">
        <f>Hoja2!B105</f>
        <v>COORDINADORA GENERAL</v>
      </c>
      <c r="B78" s="327"/>
      <c r="C78" s="15" t="s">
        <v>99</v>
      </c>
      <c r="D78" s="10">
        <v>113</v>
      </c>
      <c r="E78" s="5">
        <v>15</v>
      </c>
      <c r="F78" s="11">
        <v>1</v>
      </c>
      <c r="G78" s="6">
        <f>Hoja2!F105*2</f>
        <v>12690.599999999999</v>
      </c>
      <c r="H78" s="7">
        <f t="shared" ref="H78:H109" si="18">IF(E78="","SE REQUIERE ASIGNAR LA FUENTE DE FINANCIAMIENTO",IF(F78="","ES NECESARIO ESTABLECER EL NÚMERO DE PLAZAS",IF(G78="","SE NECESITA ESTABLECER UN MONTO MENSUAL",F78*G78*12)))</f>
        <v>152287.19999999998</v>
      </c>
      <c r="I78" s="13"/>
      <c r="J78" s="14">
        <f t="shared" si="13"/>
        <v>2115.1</v>
      </c>
      <c r="K78" s="6">
        <f t="shared" ref="K78:K109" si="19">(G78/30)*50</f>
        <v>21150.999999999996</v>
      </c>
      <c r="L78" s="9">
        <f t="shared" si="15"/>
        <v>175553.3</v>
      </c>
    </row>
    <row r="79" spans="1:12" x14ac:dyDescent="0.25">
      <c r="A79" s="326" t="s">
        <v>88</v>
      </c>
      <c r="B79" s="327"/>
      <c r="C79" s="15" t="s">
        <v>100</v>
      </c>
      <c r="D79" s="10">
        <v>113</v>
      </c>
      <c r="E79" s="5">
        <v>15</v>
      </c>
      <c r="F79" s="11">
        <v>1</v>
      </c>
      <c r="G79" s="6">
        <f>Hoja2!F107*2</f>
        <v>7160.0999999999995</v>
      </c>
      <c r="H79" s="7">
        <f t="shared" si="18"/>
        <v>85921.2</v>
      </c>
      <c r="I79" s="13"/>
      <c r="J79" s="14">
        <f t="shared" si="13"/>
        <v>1193.3500000000001</v>
      </c>
      <c r="K79" s="6">
        <f t="shared" si="19"/>
        <v>11933.5</v>
      </c>
      <c r="L79" s="9">
        <f t="shared" si="15"/>
        <v>99048.05</v>
      </c>
    </row>
    <row r="80" spans="1:12" x14ac:dyDescent="0.25">
      <c r="A80" s="326" t="str">
        <f>Hoja2!B106</f>
        <v>DIRECTOR DE ASISTENCIA SOCIAL</v>
      </c>
      <c r="B80" s="327"/>
      <c r="C80" s="15" t="s">
        <v>100</v>
      </c>
      <c r="D80" s="10">
        <v>113</v>
      </c>
      <c r="E80" s="5">
        <v>15</v>
      </c>
      <c r="F80" s="11">
        <v>1</v>
      </c>
      <c r="G80" s="6">
        <f>Hoja2!F106*2</f>
        <v>12000</v>
      </c>
      <c r="H80" s="7">
        <f t="shared" si="18"/>
        <v>144000</v>
      </c>
      <c r="I80" s="12"/>
      <c r="J80" s="14">
        <f t="shared" si="13"/>
        <v>2000</v>
      </c>
      <c r="K80" s="6">
        <f t="shared" si="19"/>
        <v>20000</v>
      </c>
      <c r="L80" s="9">
        <f t="shared" si="15"/>
        <v>166000</v>
      </c>
    </row>
    <row r="81" spans="1:12" x14ac:dyDescent="0.25">
      <c r="A81" s="326" t="s">
        <v>101</v>
      </c>
      <c r="B81" s="327"/>
      <c r="C81" s="15" t="s">
        <v>100</v>
      </c>
      <c r="D81" s="10">
        <v>113</v>
      </c>
      <c r="E81" s="5">
        <v>15</v>
      </c>
      <c r="F81" s="11">
        <v>1</v>
      </c>
      <c r="G81" s="6">
        <f>Hoja2!D108*30</f>
        <v>8040</v>
      </c>
      <c r="H81" s="7">
        <f t="shared" si="18"/>
        <v>96480</v>
      </c>
      <c r="I81" s="13"/>
      <c r="J81" s="14">
        <f t="shared" si="13"/>
        <v>1340</v>
      </c>
      <c r="K81" s="6">
        <f t="shared" si="19"/>
        <v>13400</v>
      </c>
      <c r="L81" s="9">
        <f t="shared" si="15"/>
        <v>111220</v>
      </c>
    </row>
    <row r="82" spans="1:12" x14ac:dyDescent="0.25">
      <c r="A82" s="326" t="str">
        <f>Hoja2!B109</f>
        <v>ENCARGADO DE PROMOCION TURISTICA</v>
      </c>
      <c r="B82" s="327"/>
      <c r="C82" s="15" t="s">
        <v>102</v>
      </c>
      <c r="D82" s="10">
        <v>113</v>
      </c>
      <c r="E82" s="5">
        <v>15</v>
      </c>
      <c r="F82" s="11">
        <v>1</v>
      </c>
      <c r="G82" s="6">
        <f>Hoja2!F109*2</f>
        <v>10764</v>
      </c>
      <c r="H82" s="7">
        <f t="shared" si="18"/>
        <v>129168</v>
      </c>
      <c r="I82" s="13"/>
      <c r="J82" s="14">
        <f t="shared" si="13"/>
        <v>1794</v>
      </c>
      <c r="K82" s="6">
        <f t="shared" si="19"/>
        <v>17940</v>
      </c>
      <c r="L82" s="9">
        <f t="shared" si="15"/>
        <v>148902</v>
      </c>
    </row>
    <row r="83" spans="1:12" x14ac:dyDescent="0.25">
      <c r="A83" s="326" t="str">
        <f>Hoja2!B110</f>
        <v>ENCARGADO DE PROMOCION ECONOMICA</v>
      </c>
      <c r="B83" s="327"/>
      <c r="C83" s="15" t="s">
        <v>103</v>
      </c>
      <c r="D83" s="10">
        <v>113</v>
      </c>
      <c r="E83" s="5">
        <v>15</v>
      </c>
      <c r="F83" s="11">
        <v>1</v>
      </c>
      <c r="G83" s="6">
        <f>Hoja2!F110*2</f>
        <v>12000</v>
      </c>
      <c r="H83" s="7">
        <f t="shared" si="18"/>
        <v>144000</v>
      </c>
      <c r="I83" s="13"/>
      <c r="J83" s="14">
        <f t="shared" si="13"/>
        <v>2000</v>
      </c>
      <c r="K83" s="6">
        <f t="shared" si="19"/>
        <v>20000</v>
      </c>
      <c r="L83" s="9">
        <f t="shared" si="15"/>
        <v>166000</v>
      </c>
    </row>
    <row r="84" spans="1:12" x14ac:dyDescent="0.25">
      <c r="A84" s="326" t="str">
        <f>Hoja2!B111</f>
        <v>DIRECTOR DE FOMENTO AGROPECARIO</v>
      </c>
      <c r="B84" s="327"/>
      <c r="C84" s="15" t="s">
        <v>104</v>
      </c>
      <c r="D84" s="10">
        <v>113</v>
      </c>
      <c r="E84" s="5">
        <v>15</v>
      </c>
      <c r="F84" s="11">
        <v>1</v>
      </c>
      <c r="G84" s="6">
        <f>Hoja2!F111*2</f>
        <v>13498.5</v>
      </c>
      <c r="H84" s="7">
        <f t="shared" si="18"/>
        <v>161982</v>
      </c>
      <c r="I84" s="13"/>
      <c r="J84" s="14">
        <f t="shared" si="13"/>
        <v>2249.75</v>
      </c>
      <c r="K84" s="6">
        <f t="shared" si="19"/>
        <v>22497.5</v>
      </c>
      <c r="L84" s="9">
        <f t="shared" si="15"/>
        <v>186729.25</v>
      </c>
    </row>
    <row r="85" spans="1:12" x14ac:dyDescent="0.25">
      <c r="A85" s="326" t="str">
        <f>Hoja2!B112</f>
        <v xml:space="preserve">ENCARGADO DE OFICINA </v>
      </c>
      <c r="B85" s="327"/>
      <c r="C85" s="15" t="s">
        <v>104</v>
      </c>
      <c r="D85" s="10">
        <v>113</v>
      </c>
      <c r="E85" s="5">
        <v>15</v>
      </c>
      <c r="F85" s="11">
        <v>1</v>
      </c>
      <c r="G85" s="6">
        <f>Hoja2!F112*2</f>
        <v>9600</v>
      </c>
      <c r="H85" s="7">
        <f t="shared" si="18"/>
        <v>115200</v>
      </c>
      <c r="I85" s="13"/>
      <c r="J85" s="14">
        <f t="shared" si="13"/>
        <v>1600</v>
      </c>
      <c r="K85" s="6">
        <f t="shared" si="19"/>
        <v>16000</v>
      </c>
      <c r="L85" s="9">
        <f t="shared" si="15"/>
        <v>132800</v>
      </c>
    </row>
    <row r="86" spans="1:12" x14ac:dyDescent="0.25">
      <c r="A86" s="326" t="s">
        <v>75</v>
      </c>
      <c r="B86" s="327"/>
      <c r="C86" s="15" t="s">
        <v>104</v>
      </c>
      <c r="D86" s="10">
        <v>113</v>
      </c>
      <c r="E86" s="5">
        <v>15</v>
      </c>
      <c r="F86" s="11">
        <v>1</v>
      </c>
      <c r="G86" s="6">
        <f>Hoja2!F113*2</f>
        <v>6180</v>
      </c>
      <c r="H86" s="7">
        <f t="shared" si="18"/>
        <v>74160</v>
      </c>
      <c r="I86" s="13"/>
      <c r="J86" s="14">
        <f t="shared" si="13"/>
        <v>1030</v>
      </c>
      <c r="K86" s="6">
        <f t="shared" si="19"/>
        <v>10300</v>
      </c>
      <c r="L86" s="9">
        <f t="shared" si="15"/>
        <v>85490</v>
      </c>
    </row>
    <row r="87" spans="1:12" x14ac:dyDescent="0.25">
      <c r="A87" s="326" t="s">
        <v>176</v>
      </c>
      <c r="B87" s="327"/>
      <c r="C87" s="15" t="s">
        <v>104</v>
      </c>
      <c r="D87" s="10">
        <v>113</v>
      </c>
      <c r="E87" s="5">
        <v>15</v>
      </c>
      <c r="F87" s="11">
        <v>1</v>
      </c>
      <c r="G87" s="6">
        <f>Hoja2!F114*2</f>
        <v>7318.8</v>
      </c>
      <c r="H87" s="7">
        <f t="shared" si="18"/>
        <v>87825.600000000006</v>
      </c>
      <c r="I87" s="13"/>
      <c r="J87" s="14">
        <f t="shared" si="13"/>
        <v>1219.8</v>
      </c>
      <c r="K87" s="6">
        <f t="shared" si="19"/>
        <v>12198</v>
      </c>
      <c r="L87" s="9">
        <f t="shared" si="15"/>
        <v>101243.40000000001</v>
      </c>
    </row>
    <row r="88" spans="1:12" x14ac:dyDescent="0.25">
      <c r="A88" s="326" t="s">
        <v>353</v>
      </c>
      <c r="B88" s="327"/>
      <c r="C88" s="15" t="s">
        <v>104</v>
      </c>
      <c r="D88" s="10">
        <v>113</v>
      </c>
      <c r="E88" s="5">
        <v>15</v>
      </c>
      <c r="F88" s="11">
        <v>1</v>
      </c>
      <c r="G88" s="6">
        <f>Hoja2!F115*2</f>
        <v>7317</v>
      </c>
      <c r="H88" s="7">
        <f t="shared" si="18"/>
        <v>87804</v>
      </c>
      <c r="I88" s="13"/>
      <c r="J88" s="14">
        <f t="shared" si="13"/>
        <v>1219.5</v>
      </c>
      <c r="K88" s="6">
        <f t="shared" si="19"/>
        <v>12195</v>
      </c>
      <c r="L88" s="9">
        <f t="shared" si="15"/>
        <v>101218.5</v>
      </c>
    </row>
    <row r="89" spans="1:12" x14ac:dyDescent="0.25">
      <c r="A89" s="326" t="s">
        <v>147</v>
      </c>
      <c r="B89" s="327"/>
      <c r="C89" s="15" t="s">
        <v>104</v>
      </c>
      <c r="D89" s="10">
        <v>113</v>
      </c>
      <c r="E89" s="5">
        <v>15</v>
      </c>
      <c r="F89" s="11">
        <v>1</v>
      </c>
      <c r="G89" s="6">
        <f>Hoja2!F116*2</f>
        <v>8715.9</v>
      </c>
      <c r="H89" s="7">
        <f t="shared" si="18"/>
        <v>104590.79999999999</v>
      </c>
      <c r="I89" s="13"/>
      <c r="J89" s="14">
        <f t="shared" si="13"/>
        <v>1452.6499999999999</v>
      </c>
      <c r="K89" s="6">
        <f t="shared" si="19"/>
        <v>14526.499999999998</v>
      </c>
      <c r="L89" s="9">
        <f t="shared" si="15"/>
        <v>120569.94999999998</v>
      </c>
    </row>
    <row r="90" spans="1:12" x14ac:dyDescent="0.25">
      <c r="A90" s="330" t="str">
        <f>Hoja2!B117</f>
        <v>AUXILIAR DE MAQUINARIA</v>
      </c>
      <c r="B90" s="331"/>
      <c r="C90" s="15" t="s">
        <v>104</v>
      </c>
      <c r="D90" s="10">
        <v>113</v>
      </c>
      <c r="E90" s="5">
        <v>15</v>
      </c>
      <c r="F90" s="11">
        <v>1</v>
      </c>
      <c r="G90" s="6">
        <f>Hoja2!F117*2</f>
        <v>6180</v>
      </c>
      <c r="H90" s="7">
        <f t="shared" si="18"/>
        <v>74160</v>
      </c>
      <c r="I90" s="13"/>
      <c r="J90" s="14">
        <f t="shared" si="13"/>
        <v>1030</v>
      </c>
      <c r="K90" s="6">
        <f t="shared" si="19"/>
        <v>10300</v>
      </c>
      <c r="L90" s="9">
        <f t="shared" si="15"/>
        <v>85490</v>
      </c>
    </row>
    <row r="91" spans="1:12" x14ac:dyDescent="0.25">
      <c r="A91" s="326" t="s">
        <v>105</v>
      </c>
      <c r="B91" s="327"/>
      <c r="C91" s="15" t="s">
        <v>104</v>
      </c>
      <c r="D91" s="10">
        <v>113</v>
      </c>
      <c r="E91" s="5">
        <v>15</v>
      </c>
      <c r="F91" s="11">
        <v>1</v>
      </c>
      <c r="G91" s="6">
        <f>Hoja2!F118*2</f>
        <v>12831</v>
      </c>
      <c r="H91" s="7">
        <f t="shared" si="18"/>
        <v>153972</v>
      </c>
      <c r="I91" s="13"/>
      <c r="J91" s="14">
        <f t="shared" si="13"/>
        <v>2138.5</v>
      </c>
      <c r="K91" s="6">
        <f t="shared" si="19"/>
        <v>21385</v>
      </c>
      <c r="L91" s="9">
        <f t="shared" si="15"/>
        <v>177495.5</v>
      </c>
    </row>
    <row r="92" spans="1:12" x14ac:dyDescent="0.25">
      <c r="A92" s="326" t="s">
        <v>106</v>
      </c>
      <c r="B92" s="327"/>
      <c r="C92" s="15" t="s">
        <v>104</v>
      </c>
      <c r="D92" s="10">
        <v>113</v>
      </c>
      <c r="E92" s="5">
        <v>15</v>
      </c>
      <c r="F92" s="11">
        <v>1</v>
      </c>
      <c r="G92" s="6">
        <f>Hoja2!F119*2</f>
        <v>11700</v>
      </c>
      <c r="H92" s="7">
        <f t="shared" si="18"/>
        <v>140400</v>
      </c>
      <c r="I92" s="12"/>
      <c r="J92" s="14">
        <f t="shared" si="13"/>
        <v>1950</v>
      </c>
      <c r="K92" s="6">
        <f t="shared" si="19"/>
        <v>19500</v>
      </c>
      <c r="L92" s="9">
        <f t="shared" si="15"/>
        <v>161850</v>
      </c>
    </row>
    <row r="93" spans="1:12" x14ac:dyDescent="0.25">
      <c r="A93" s="326" t="s">
        <v>107</v>
      </c>
      <c r="B93" s="327"/>
      <c r="C93" s="15" t="s">
        <v>104</v>
      </c>
      <c r="D93" s="10">
        <v>113</v>
      </c>
      <c r="E93" s="5">
        <v>15</v>
      </c>
      <c r="F93" s="11">
        <v>1</v>
      </c>
      <c r="G93" s="6">
        <f>Hoja2!F120*2</f>
        <v>11709</v>
      </c>
      <c r="H93" s="7">
        <f t="shared" si="18"/>
        <v>140508</v>
      </c>
      <c r="I93" s="12"/>
      <c r="J93" s="14">
        <f t="shared" si="13"/>
        <v>1951.5</v>
      </c>
      <c r="K93" s="6">
        <f t="shared" si="19"/>
        <v>19515</v>
      </c>
      <c r="L93" s="9">
        <f t="shared" si="15"/>
        <v>161974.5</v>
      </c>
    </row>
    <row r="94" spans="1:12" x14ac:dyDescent="0.25">
      <c r="A94" s="326" t="s">
        <v>108</v>
      </c>
      <c r="B94" s="327"/>
      <c r="C94" s="15" t="s">
        <v>104</v>
      </c>
      <c r="D94" s="10">
        <v>113</v>
      </c>
      <c r="E94" s="5">
        <v>15</v>
      </c>
      <c r="F94" s="11">
        <v>1</v>
      </c>
      <c r="G94" s="6">
        <f>Hoja2!F121*2</f>
        <v>12831</v>
      </c>
      <c r="H94" s="7">
        <f t="shared" si="18"/>
        <v>153972</v>
      </c>
      <c r="I94" s="13"/>
      <c r="J94" s="14">
        <f t="shared" ref="J94:J125" si="20">K94*0.1</f>
        <v>2138.5</v>
      </c>
      <c r="K94" s="6">
        <f t="shared" si="19"/>
        <v>21385</v>
      </c>
      <c r="L94" s="9">
        <f t="shared" ref="L94:L116" si="21">SUM(H94:K94)</f>
        <v>177495.5</v>
      </c>
    </row>
    <row r="95" spans="1:12" x14ac:dyDescent="0.25">
      <c r="A95" s="326" t="s">
        <v>110</v>
      </c>
      <c r="B95" s="327"/>
      <c r="C95" s="15" t="s">
        <v>104</v>
      </c>
      <c r="D95" s="10">
        <v>113</v>
      </c>
      <c r="E95" s="5">
        <v>15</v>
      </c>
      <c r="F95" s="11">
        <v>1</v>
      </c>
      <c r="G95" s="6">
        <f>Hoja2!F122*2</f>
        <v>13638</v>
      </c>
      <c r="H95" s="7">
        <f t="shared" si="18"/>
        <v>163656</v>
      </c>
      <c r="I95" s="13"/>
      <c r="J95" s="14">
        <f t="shared" si="20"/>
        <v>2273</v>
      </c>
      <c r="K95" s="6">
        <f t="shared" si="19"/>
        <v>22730</v>
      </c>
      <c r="L95" s="9">
        <f t="shared" si="21"/>
        <v>188659</v>
      </c>
    </row>
    <row r="96" spans="1:12" x14ac:dyDescent="0.25">
      <c r="A96" s="326" t="s">
        <v>111</v>
      </c>
      <c r="B96" s="327"/>
      <c r="C96" s="15" t="s">
        <v>104</v>
      </c>
      <c r="D96" s="10">
        <v>113</v>
      </c>
      <c r="E96" s="5">
        <v>15</v>
      </c>
      <c r="F96" s="11">
        <v>1</v>
      </c>
      <c r="G96" s="6">
        <f>Hoja2!F123*2</f>
        <v>11417.4</v>
      </c>
      <c r="H96" s="7">
        <f t="shared" si="18"/>
        <v>137008.79999999999</v>
      </c>
      <c r="I96" s="13"/>
      <c r="J96" s="14">
        <f t="shared" si="20"/>
        <v>1902.9</v>
      </c>
      <c r="K96" s="6">
        <f t="shared" si="19"/>
        <v>19029</v>
      </c>
      <c r="L96" s="9">
        <f t="shared" si="21"/>
        <v>157940.69999999998</v>
      </c>
    </row>
    <row r="97" spans="1:12" x14ac:dyDescent="0.25">
      <c r="A97" s="326" t="s">
        <v>109</v>
      </c>
      <c r="B97" s="327"/>
      <c r="C97" s="15" t="s">
        <v>104</v>
      </c>
      <c r="D97" s="10">
        <v>113</v>
      </c>
      <c r="E97" s="5">
        <v>15</v>
      </c>
      <c r="F97" s="11">
        <v>1</v>
      </c>
      <c r="G97" s="6">
        <f>Hoja2!F124*2</f>
        <v>10107.9</v>
      </c>
      <c r="H97" s="7">
        <f t="shared" si="18"/>
        <v>121294.79999999999</v>
      </c>
      <c r="I97" s="13"/>
      <c r="J97" s="14">
        <f t="shared" si="20"/>
        <v>1684.65</v>
      </c>
      <c r="K97" s="6">
        <f t="shared" si="19"/>
        <v>16846.5</v>
      </c>
      <c r="L97" s="9">
        <f t="shared" si="21"/>
        <v>139825.94999999998</v>
      </c>
    </row>
    <row r="98" spans="1:12" x14ac:dyDescent="0.25">
      <c r="A98" s="326" t="str">
        <f>Hoja2!B125</f>
        <v>COORDINADOR GENERAL</v>
      </c>
      <c r="B98" s="327"/>
      <c r="C98" s="15" t="s">
        <v>112</v>
      </c>
      <c r="D98" s="10">
        <v>113</v>
      </c>
      <c r="E98" s="5">
        <v>15</v>
      </c>
      <c r="F98" s="11">
        <v>1</v>
      </c>
      <c r="G98" s="6">
        <f>Hoja2!F125*2</f>
        <v>12690.599999999999</v>
      </c>
      <c r="H98" s="7">
        <f t="shared" si="18"/>
        <v>152287.19999999998</v>
      </c>
      <c r="I98" s="13"/>
      <c r="J98" s="14">
        <f t="shared" si="20"/>
        <v>2115.1</v>
      </c>
      <c r="K98" s="6">
        <f t="shared" si="19"/>
        <v>21150.999999999996</v>
      </c>
      <c r="L98" s="9">
        <f t="shared" si="21"/>
        <v>175553.3</v>
      </c>
    </row>
    <row r="99" spans="1:12" x14ac:dyDescent="0.25">
      <c r="A99" s="326" t="str">
        <f>Hoja2!B126</f>
        <v>DIRECTOR DE AGUA POTABLE</v>
      </c>
      <c r="B99" s="327"/>
      <c r="C99" s="15" t="s">
        <v>113</v>
      </c>
      <c r="D99" s="10">
        <v>113</v>
      </c>
      <c r="E99" s="5">
        <v>15</v>
      </c>
      <c r="F99" s="11">
        <v>1</v>
      </c>
      <c r="G99" s="6">
        <f>Hoja2!F126*2</f>
        <v>10000.199999999999</v>
      </c>
      <c r="H99" s="7">
        <f t="shared" si="18"/>
        <v>120002.4</v>
      </c>
      <c r="I99" s="13"/>
      <c r="J99" s="14">
        <f t="shared" si="20"/>
        <v>1666.7</v>
      </c>
      <c r="K99" s="6">
        <f t="shared" si="19"/>
        <v>16667</v>
      </c>
      <c r="L99" s="9">
        <f t="shared" si="21"/>
        <v>138336.09999999998</v>
      </c>
    </row>
    <row r="100" spans="1:12" x14ac:dyDescent="0.25">
      <c r="A100" s="326" t="str">
        <f>Hoja2!B127</f>
        <v>AUXILIAR ADMINISTRATIVO (A)</v>
      </c>
      <c r="B100" s="327"/>
      <c r="C100" s="15" t="s">
        <v>113</v>
      </c>
      <c r="D100" s="10">
        <v>113</v>
      </c>
      <c r="E100" s="5">
        <v>15</v>
      </c>
      <c r="F100" s="11">
        <v>1</v>
      </c>
      <c r="G100" s="6">
        <f>Hoja2!F127*2</f>
        <v>11709</v>
      </c>
      <c r="H100" s="7">
        <f t="shared" si="18"/>
        <v>140508</v>
      </c>
      <c r="I100" s="13"/>
      <c r="J100" s="14">
        <f t="shared" si="20"/>
        <v>1951.5</v>
      </c>
      <c r="K100" s="6">
        <f t="shared" si="19"/>
        <v>19515</v>
      </c>
      <c r="L100" s="9">
        <f t="shared" si="21"/>
        <v>161974.5</v>
      </c>
    </row>
    <row r="101" spans="1:12" x14ac:dyDescent="0.25">
      <c r="A101" s="326" t="str">
        <f>Hoja2!B128</f>
        <v>AUXILIAR ADMINISTRATIVO (B)</v>
      </c>
      <c r="B101" s="327"/>
      <c r="C101" s="15" t="s">
        <v>113</v>
      </c>
      <c r="D101" s="10">
        <v>113</v>
      </c>
      <c r="E101" s="5">
        <v>15</v>
      </c>
      <c r="F101" s="11">
        <v>1</v>
      </c>
      <c r="G101" s="6">
        <f>Hoja2!F128*2</f>
        <v>7160.0999999999995</v>
      </c>
      <c r="H101" s="7">
        <f t="shared" si="18"/>
        <v>85921.2</v>
      </c>
      <c r="I101" s="13"/>
      <c r="J101" s="14">
        <f t="shared" si="20"/>
        <v>1193.3500000000001</v>
      </c>
      <c r="K101" s="6">
        <f t="shared" si="19"/>
        <v>11933.5</v>
      </c>
      <c r="L101" s="9">
        <f t="shared" si="21"/>
        <v>99048.05</v>
      </c>
    </row>
    <row r="102" spans="1:12" x14ac:dyDescent="0.25">
      <c r="A102" s="326" t="str">
        <f>Hoja2!B129</f>
        <v>SECRETARIA (C)</v>
      </c>
      <c r="B102" s="327"/>
      <c r="C102" s="15" t="s">
        <v>113</v>
      </c>
      <c r="D102" s="10">
        <v>113</v>
      </c>
      <c r="E102" s="5">
        <v>15</v>
      </c>
      <c r="F102" s="11">
        <v>1</v>
      </c>
      <c r="G102" s="6">
        <f>Hoja2!F129*2</f>
        <v>6732</v>
      </c>
      <c r="H102" s="7">
        <f t="shared" si="18"/>
        <v>80784</v>
      </c>
      <c r="I102" s="13"/>
      <c r="J102" s="14">
        <f t="shared" si="20"/>
        <v>1122</v>
      </c>
      <c r="K102" s="6">
        <f t="shared" si="19"/>
        <v>11220</v>
      </c>
      <c r="L102" s="9">
        <f t="shared" si="21"/>
        <v>93126</v>
      </c>
    </row>
    <row r="103" spans="1:12" x14ac:dyDescent="0.25">
      <c r="A103" s="326" t="str">
        <f>Hoja2!B130</f>
        <v>FONTANERO (A)</v>
      </c>
      <c r="B103" s="327"/>
      <c r="C103" s="15" t="s">
        <v>113</v>
      </c>
      <c r="D103" s="10">
        <v>113</v>
      </c>
      <c r="E103" s="5">
        <v>15</v>
      </c>
      <c r="F103" s="11">
        <v>1</v>
      </c>
      <c r="G103" s="6">
        <f>Hoja2!F130*2</f>
        <v>8319</v>
      </c>
      <c r="H103" s="7">
        <f t="shared" si="18"/>
        <v>99828</v>
      </c>
      <c r="I103" s="12"/>
      <c r="J103" s="14">
        <f t="shared" si="20"/>
        <v>1386.5</v>
      </c>
      <c r="K103" s="6">
        <f t="shared" si="19"/>
        <v>13865</v>
      </c>
      <c r="L103" s="9">
        <f t="shared" si="21"/>
        <v>115079.5</v>
      </c>
    </row>
    <row r="104" spans="1:12" x14ac:dyDescent="0.25">
      <c r="A104" s="326" t="str">
        <f>Hoja2!B131</f>
        <v>FONTANERO (B)</v>
      </c>
      <c r="B104" s="327"/>
      <c r="C104" s="15" t="s">
        <v>113</v>
      </c>
      <c r="D104" s="10">
        <v>113</v>
      </c>
      <c r="E104" s="5">
        <v>15</v>
      </c>
      <c r="F104" s="11">
        <v>3</v>
      </c>
      <c r="G104" s="6">
        <f>Hoja2!F131*2</f>
        <v>7317</v>
      </c>
      <c r="H104" s="7">
        <f t="shared" si="18"/>
        <v>263412</v>
      </c>
      <c r="I104" s="13"/>
      <c r="J104" s="14">
        <f t="shared" si="20"/>
        <v>1219.5</v>
      </c>
      <c r="K104" s="6">
        <f t="shared" si="19"/>
        <v>12195</v>
      </c>
      <c r="L104" s="9">
        <f t="shared" si="21"/>
        <v>276826.5</v>
      </c>
    </row>
    <row r="105" spans="1:12" x14ac:dyDescent="0.25">
      <c r="A105" s="326" t="str">
        <f>Hoja2!B134</f>
        <v>FONTANERO (C)</v>
      </c>
      <c r="B105" s="327"/>
      <c r="C105" s="15" t="s">
        <v>113</v>
      </c>
      <c r="D105" s="10">
        <v>113</v>
      </c>
      <c r="E105" s="5">
        <v>15</v>
      </c>
      <c r="F105" s="11">
        <v>1</v>
      </c>
      <c r="G105" s="6">
        <f>Hoja2!F134*2</f>
        <v>6776.7</v>
      </c>
      <c r="H105" s="7">
        <f t="shared" si="18"/>
        <v>81320.399999999994</v>
      </c>
      <c r="I105" s="13"/>
      <c r="J105" s="14">
        <f t="shared" si="20"/>
        <v>1129.45</v>
      </c>
      <c r="K105" s="6">
        <f t="shared" si="19"/>
        <v>11294.5</v>
      </c>
      <c r="L105" s="9">
        <f t="shared" si="21"/>
        <v>93744.349999999991</v>
      </c>
    </row>
    <row r="106" spans="1:12" x14ac:dyDescent="0.25">
      <c r="A106" s="326" t="str">
        <f>Hoja2!B135</f>
        <v>TECNICO EN MANTENIMIENTO (A)</v>
      </c>
      <c r="B106" s="327"/>
      <c r="C106" s="15" t="s">
        <v>113</v>
      </c>
      <c r="D106" s="10">
        <v>113</v>
      </c>
      <c r="E106" s="5">
        <v>15</v>
      </c>
      <c r="F106" s="11">
        <v>1</v>
      </c>
      <c r="G106" s="6">
        <f>Hoja2!F135*2</f>
        <v>6087</v>
      </c>
      <c r="H106" s="7">
        <f t="shared" si="18"/>
        <v>73044</v>
      </c>
      <c r="I106" s="13"/>
      <c r="J106" s="14">
        <f t="shared" si="20"/>
        <v>1014.5</v>
      </c>
      <c r="K106" s="6">
        <f t="shared" si="19"/>
        <v>10145</v>
      </c>
      <c r="L106" s="9">
        <f t="shared" si="21"/>
        <v>84203.5</v>
      </c>
    </row>
    <row r="107" spans="1:12" x14ac:dyDescent="0.25">
      <c r="A107" s="326" t="str">
        <f>Hoja2!B136</f>
        <v>TECNICO EN MANTENIMIENTO (B)</v>
      </c>
      <c r="B107" s="327"/>
      <c r="C107" s="15" t="s">
        <v>113</v>
      </c>
      <c r="D107" s="10">
        <v>113</v>
      </c>
      <c r="E107" s="5">
        <v>15</v>
      </c>
      <c r="F107" s="11">
        <v>1</v>
      </c>
      <c r="G107" s="6">
        <f>Hoja2!F136*2</f>
        <v>5355</v>
      </c>
      <c r="H107" s="7">
        <f t="shared" si="18"/>
        <v>64260</v>
      </c>
      <c r="I107" s="13"/>
      <c r="J107" s="14">
        <f t="shared" si="20"/>
        <v>892.5</v>
      </c>
      <c r="K107" s="6">
        <f t="shared" si="19"/>
        <v>8925</v>
      </c>
      <c r="L107" s="9">
        <f t="shared" si="21"/>
        <v>74077.5</v>
      </c>
    </row>
    <row r="108" spans="1:12" x14ac:dyDescent="0.25">
      <c r="A108" s="326" t="str">
        <f>Hoja2!B137</f>
        <v>ENCARGADO DE BOMBAS (A)</v>
      </c>
      <c r="B108" s="327"/>
      <c r="C108" s="15" t="s">
        <v>113</v>
      </c>
      <c r="D108" s="10">
        <v>113</v>
      </c>
      <c r="E108" s="5">
        <v>15</v>
      </c>
      <c r="F108" s="11">
        <v>1</v>
      </c>
      <c r="G108" s="6">
        <f>Hoja2!F137*2</f>
        <v>7766.9999999999991</v>
      </c>
      <c r="H108" s="7">
        <f t="shared" si="18"/>
        <v>93203.999999999985</v>
      </c>
      <c r="I108" s="13"/>
      <c r="J108" s="14">
        <f t="shared" si="20"/>
        <v>1294.5</v>
      </c>
      <c r="K108" s="6">
        <f t="shared" si="19"/>
        <v>12944.999999999998</v>
      </c>
      <c r="L108" s="9">
        <f t="shared" si="21"/>
        <v>107443.49999999999</v>
      </c>
    </row>
    <row r="109" spans="1:12" x14ac:dyDescent="0.25">
      <c r="A109" s="326" t="str">
        <f>Hoja2!B138</f>
        <v>ENCARGADO DE BOMBAS (B)</v>
      </c>
      <c r="B109" s="327"/>
      <c r="C109" s="15" t="s">
        <v>113</v>
      </c>
      <c r="D109" s="10">
        <v>113</v>
      </c>
      <c r="E109" s="5">
        <v>15</v>
      </c>
      <c r="F109" s="11">
        <v>4</v>
      </c>
      <c r="G109" s="6">
        <f>Hoja2!F138*2</f>
        <v>6438</v>
      </c>
      <c r="H109" s="7">
        <f t="shared" si="18"/>
        <v>309024</v>
      </c>
      <c r="I109" s="13"/>
      <c r="J109" s="14">
        <f t="shared" si="20"/>
        <v>1073</v>
      </c>
      <c r="K109" s="6">
        <f t="shared" si="19"/>
        <v>10730</v>
      </c>
      <c r="L109" s="9">
        <f t="shared" si="21"/>
        <v>320827</v>
      </c>
    </row>
    <row r="110" spans="1:12" x14ac:dyDescent="0.25">
      <c r="A110" s="326" t="s">
        <v>553</v>
      </c>
      <c r="B110" s="327"/>
      <c r="C110" s="15" t="s">
        <v>113</v>
      </c>
      <c r="D110" s="10">
        <v>113</v>
      </c>
      <c r="E110" s="5">
        <v>15</v>
      </c>
      <c r="F110" s="11">
        <v>1</v>
      </c>
      <c r="G110" s="6">
        <f>Hoja2!F142*2</f>
        <v>6201.3</v>
      </c>
      <c r="H110" s="7">
        <f t="shared" ref="H110:H141" si="22">IF(E110="","SE REQUIERE ASIGNAR LA FUENTE DE FINANCIAMIENTO",IF(F110="","ES NECESARIO ESTABLECER EL NÚMERO DE PLAZAS",IF(G110="","SE NECESITA ESTABLECER UN MONTO MENSUAL",F110*G110*12)))</f>
        <v>74415.600000000006</v>
      </c>
      <c r="I110" s="13"/>
      <c r="J110" s="14">
        <f t="shared" si="20"/>
        <v>1033.55</v>
      </c>
      <c r="K110" s="6">
        <f t="shared" ref="K110:K141" si="23">(G110/30)*50</f>
        <v>10335.5</v>
      </c>
      <c r="L110" s="9">
        <f t="shared" si="21"/>
        <v>85784.650000000009</v>
      </c>
    </row>
    <row r="111" spans="1:12" x14ac:dyDescent="0.25">
      <c r="A111" s="326" t="s">
        <v>389</v>
      </c>
      <c r="B111" s="327"/>
      <c r="C111" s="15" t="s">
        <v>113</v>
      </c>
      <c r="D111" s="10">
        <v>113</v>
      </c>
      <c r="E111" s="5">
        <v>15</v>
      </c>
      <c r="F111" s="11">
        <v>1</v>
      </c>
      <c r="G111" s="6">
        <f>Hoja2!F143*2</f>
        <v>5931.6</v>
      </c>
      <c r="H111" s="7">
        <f t="shared" si="22"/>
        <v>71179.200000000012</v>
      </c>
      <c r="I111" s="13"/>
      <c r="J111" s="14">
        <f t="shared" si="20"/>
        <v>988.6</v>
      </c>
      <c r="K111" s="6">
        <f t="shared" si="23"/>
        <v>9886</v>
      </c>
      <c r="L111" s="9">
        <f t="shared" si="21"/>
        <v>82053.800000000017</v>
      </c>
    </row>
    <row r="112" spans="1:12" x14ac:dyDescent="0.25">
      <c r="A112" s="326" t="s">
        <v>391</v>
      </c>
      <c r="B112" s="327"/>
      <c r="C112" s="15" t="s">
        <v>113</v>
      </c>
      <c r="D112" s="10">
        <v>113</v>
      </c>
      <c r="E112" s="5">
        <v>15</v>
      </c>
      <c r="F112" s="11">
        <v>2</v>
      </c>
      <c r="G112" s="6">
        <f>Hoja2!F144*2</f>
        <v>5220</v>
      </c>
      <c r="H112" s="7">
        <f t="shared" si="22"/>
        <v>125280</v>
      </c>
      <c r="I112" s="13"/>
      <c r="J112" s="14">
        <f t="shared" si="20"/>
        <v>870</v>
      </c>
      <c r="K112" s="6">
        <f t="shared" si="23"/>
        <v>8700</v>
      </c>
      <c r="L112" s="9">
        <f t="shared" si="21"/>
        <v>134850</v>
      </c>
    </row>
    <row r="113" spans="1:12" x14ac:dyDescent="0.25">
      <c r="A113" s="326" t="s">
        <v>395</v>
      </c>
      <c r="B113" s="327"/>
      <c r="C113" s="15" t="s">
        <v>113</v>
      </c>
      <c r="D113" s="10">
        <v>113</v>
      </c>
      <c r="E113" s="5">
        <v>15</v>
      </c>
      <c r="F113" s="11">
        <v>1</v>
      </c>
      <c r="G113" s="6">
        <f>Hoja2!F146*2</f>
        <v>4878.6000000000004</v>
      </c>
      <c r="H113" s="7">
        <f t="shared" si="22"/>
        <v>58543.200000000004</v>
      </c>
      <c r="I113" s="13"/>
      <c r="J113" s="14">
        <f t="shared" si="20"/>
        <v>813.1</v>
      </c>
      <c r="K113" s="6">
        <f t="shared" si="23"/>
        <v>8131</v>
      </c>
      <c r="L113" s="9">
        <f t="shared" si="21"/>
        <v>67487.3</v>
      </c>
    </row>
    <row r="114" spans="1:12" x14ac:dyDescent="0.25">
      <c r="A114" s="326" t="str">
        <f>Hoja2!B147</f>
        <v>ENCARGADO DE VALVULA LA MISERIA</v>
      </c>
      <c r="B114" s="327"/>
      <c r="C114" s="15" t="s">
        <v>113</v>
      </c>
      <c r="D114" s="10">
        <v>113</v>
      </c>
      <c r="E114" s="5">
        <v>15</v>
      </c>
      <c r="F114" s="11">
        <v>1</v>
      </c>
      <c r="G114" s="6">
        <f>Hoja2!F147*2</f>
        <v>2000.1000000000001</v>
      </c>
      <c r="H114" s="7">
        <f t="shared" si="22"/>
        <v>24001.200000000001</v>
      </c>
      <c r="I114" s="13"/>
      <c r="J114" s="14">
        <f t="shared" si="20"/>
        <v>333.35</v>
      </c>
      <c r="K114" s="6">
        <f t="shared" si="23"/>
        <v>3333.5</v>
      </c>
      <c r="L114" s="9">
        <f t="shared" si="21"/>
        <v>27668.05</v>
      </c>
    </row>
    <row r="115" spans="1:12" x14ac:dyDescent="0.25">
      <c r="A115" s="326" t="str">
        <f>Hoja2!B148</f>
        <v>ENCARGADO DE ALCANTARILLADO</v>
      </c>
      <c r="B115" s="327"/>
      <c r="C115" s="15" t="s">
        <v>113</v>
      </c>
      <c r="D115" s="10">
        <v>113</v>
      </c>
      <c r="E115" s="5">
        <v>15</v>
      </c>
      <c r="F115" s="11">
        <v>1</v>
      </c>
      <c r="G115" s="6">
        <f>Hoja2!F148*2</f>
        <v>9675</v>
      </c>
      <c r="H115" s="7">
        <f t="shared" si="22"/>
        <v>116100</v>
      </c>
      <c r="I115" s="13"/>
      <c r="J115" s="14">
        <f t="shared" si="20"/>
        <v>1612.5</v>
      </c>
      <c r="K115" s="6">
        <f t="shared" si="23"/>
        <v>16125</v>
      </c>
      <c r="L115" s="9">
        <f t="shared" si="21"/>
        <v>133837.5</v>
      </c>
    </row>
    <row r="116" spans="1:12" x14ac:dyDescent="0.25">
      <c r="A116" s="326" t="str">
        <f>Hoja2!B149</f>
        <v>AUXILIAR DE ALCANTARILLADO</v>
      </c>
      <c r="B116" s="327"/>
      <c r="C116" s="15" t="s">
        <v>113</v>
      </c>
      <c r="D116" s="10">
        <v>113</v>
      </c>
      <c r="E116" s="5">
        <v>15</v>
      </c>
      <c r="F116" s="11">
        <v>1</v>
      </c>
      <c r="G116" s="6">
        <f>Hoja2!F149*2</f>
        <v>5947.7999999999993</v>
      </c>
      <c r="H116" s="7">
        <f t="shared" si="22"/>
        <v>71373.599999999991</v>
      </c>
      <c r="I116" s="13"/>
      <c r="J116" s="14">
        <f t="shared" si="20"/>
        <v>991.29999999999984</v>
      </c>
      <c r="K116" s="6">
        <f t="shared" si="23"/>
        <v>9912.9999999999982</v>
      </c>
      <c r="L116" s="9">
        <f t="shared" si="21"/>
        <v>82277.899999999994</v>
      </c>
    </row>
    <row r="117" spans="1:12" x14ac:dyDescent="0.25">
      <c r="A117" s="326" t="str">
        <f>Hoja2!B150</f>
        <v>DIRECTOR DE OBRAS PUBLICAS</v>
      </c>
      <c r="B117" s="327"/>
      <c r="C117" s="15" t="s">
        <v>121</v>
      </c>
      <c r="D117" s="10">
        <v>113</v>
      </c>
      <c r="E117" s="5">
        <v>15</v>
      </c>
      <c r="F117" s="11">
        <v>1</v>
      </c>
      <c r="G117" s="6">
        <f>Hoja2!F150*2</f>
        <v>19439.400000000001</v>
      </c>
      <c r="H117" s="7">
        <f t="shared" si="22"/>
        <v>233272.80000000002</v>
      </c>
      <c r="I117" s="13"/>
      <c r="J117" s="14">
        <f t="shared" si="20"/>
        <v>3239.9</v>
      </c>
      <c r="K117" s="6">
        <f t="shared" si="23"/>
        <v>32399</v>
      </c>
      <c r="L117" s="9">
        <f t="shared" ref="L117:L123" si="24">SUM(H117:K117)</f>
        <v>268911.7</v>
      </c>
    </row>
    <row r="118" spans="1:12" x14ac:dyDescent="0.25">
      <c r="A118" s="326" t="s">
        <v>349</v>
      </c>
      <c r="B118" s="327"/>
      <c r="C118" s="15" t="s">
        <v>121</v>
      </c>
      <c r="D118" s="10">
        <v>113</v>
      </c>
      <c r="E118" s="5">
        <v>15</v>
      </c>
      <c r="F118" s="11">
        <v>1</v>
      </c>
      <c r="G118" s="6">
        <f>Hoja2!F151*2</f>
        <v>12690</v>
      </c>
      <c r="H118" s="7">
        <f t="shared" si="22"/>
        <v>152280</v>
      </c>
      <c r="I118" s="13"/>
      <c r="J118" s="14">
        <f t="shared" si="20"/>
        <v>2115</v>
      </c>
      <c r="K118" s="6">
        <f t="shared" si="23"/>
        <v>21150</v>
      </c>
      <c r="L118" s="9">
        <f t="shared" ref="L118" si="25">SUM(H118:K118)</f>
        <v>175545</v>
      </c>
    </row>
    <row r="119" spans="1:12" x14ac:dyDescent="0.25">
      <c r="A119" s="326" t="s">
        <v>22</v>
      </c>
      <c r="B119" s="327"/>
      <c r="C119" s="15" t="s">
        <v>121</v>
      </c>
      <c r="D119" s="10">
        <v>113</v>
      </c>
      <c r="E119" s="5">
        <v>15</v>
      </c>
      <c r="F119" s="11">
        <v>2</v>
      </c>
      <c r="G119" s="6">
        <f>Hoja2!F152*2</f>
        <v>6732</v>
      </c>
      <c r="H119" s="7">
        <f t="shared" si="22"/>
        <v>161568</v>
      </c>
      <c r="I119" s="13"/>
      <c r="J119" s="14">
        <f t="shared" si="20"/>
        <v>1122</v>
      </c>
      <c r="K119" s="6">
        <f t="shared" si="23"/>
        <v>11220</v>
      </c>
      <c r="L119" s="9">
        <f>SUM(H119:K119)</f>
        <v>173910</v>
      </c>
    </row>
    <row r="120" spans="1:12" x14ac:dyDescent="0.25">
      <c r="A120" s="326" t="s">
        <v>405</v>
      </c>
      <c r="B120" s="327"/>
      <c r="C120" s="15" t="s">
        <v>121</v>
      </c>
      <c r="D120" s="10">
        <v>113</v>
      </c>
      <c r="E120" s="5">
        <v>15</v>
      </c>
      <c r="F120" s="11">
        <v>1</v>
      </c>
      <c r="G120" s="6">
        <f>Hoja2!F154*2</f>
        <v>9600</v>
      </c>
      <c r="H120" s="7">
        <f t="shared" si="22"/>
        <v>115200</v>
      </c>
      <c r="I120" s="12"/>
      <c r="J120" s="14">
        <f t="shared" si="20"/>
        <v>1600</v>
      </c>
      <c r="K120" s="6">
        <f t="shared" si="23"/>
        <v>16000</v>
      </c>
      <c r="L120" s="9">
        <f t="shared" si="24"/>
        <v>132800</v>
      </c>
    </row>
    <row r="121" spans="1:12" x14ac:dyDescent="0.25">
      <c r="A121" s="326" t="s">
        <v>122</v>
      </c>
      <c r="B121" s="327"/>
      <c r="C121" s="15" t="s">
        <v>121</v>
      </c>
      <c r="D121" s="10">
        <v>113</v>
      </c>
      <c r="E121" s="5">
        <v>15</v>
      </c>
      <c r="F121" s="11">
        <v>2</v>
      </c>
      <c r="G121" s="6">
        <f>Hoja2!F155*2</f>
        <v>9600</v>
      </c>
      <c r="H121" s="7">
        <f t="shared" si="22"/>
        <v>230400</v>
      </c>
      <c r="I121" s="13"/>
      <c r="J121" s="14">
        <f t="shared" si="20"/>
        <v>1600</v>
      </c>
      <c r="K121" s="6">
        <f t="shared" si="23"/>
        <v>16000</v>
      </c>
      <c r="L121" s="9">
        <f t="shared" si="24"/>
        <v>248000</v>
      </c>
    </row>
    <row r="122" spans="1:12" x14ac:dyDescent="0.25">
      <c r="A122" s="326" t="s">
        <v>124</v>
      </c>
      <c r="B122" s="327"/>
      <c r="C122" s="15" t="s">
        <v>121</v>
      </c>
      <c r="D122" s="10">
        <v>113</v>
      </c>
      <c r="E122" s="5">
        <v>15</v>
      </c>
      <c r="F122" s="11">
        <v>1</v>
      </c>
      <c r="G122" s="6">
        <f>Hoja2!F157*2</f>
        <v>9459</v>
      </c>
      <c r="H122" s="7">
        <f>IF(E122="","SE REQUIERE ASIGNAR LA FUENTE DE FINANCIAMIENTO",IF(F122="","ES NECESARIO ESTABLECER EL NÚMERO DE PLAZAS",IF(G122="","SE NECESITA ESTABLECER UN MONTO MENSUAL",F122*G122*12)))</f>
        <v>113508</v>
      </c>
      <c r="I122" s="13"/>
      <c r="J122" s="14">
        <f>K122*0.1</f>
        <v>1576.5</v>
      </c>
      <c r="K122" s="6">
        <f>(G122/30)*50</f>
        <v>15765</v>
      </c>
      <c r="L122" s="9">
        <f>SUM(H122:K122)</f>
        <v>130849.5</v>
      </c>
    </row>
    <row r="123" spans="1:12" x14ac:dyDescent="0.25">
      <c r="A123" s="326" t="s">
        <v>123</v>
      </c>
      <c r="B123" s="327"/>
      <c r="C123" s="15" t="s">
        <v>121</v>
      </c>
      <c r="D123" s="10">
        <v>113</v>
      </c>
      <c r="E123" s="5">
        <v>15</v>
      </c>
      <c r="F123" s="11">
        <v>1</v>
      </c>
      <c r="G123" s="6">
        <f>Hoja2!F158*2</f>
        <v>9357.9</v>
      </c>
      <c r="H123" s="7">
        <f t="shared" si="22"/>
        <v>112294.79999999999</v>
      </c>
      <c r="I123" s="13"/>
      <c r="J123" s="14">
        <f t="shared" si="20"/>
        <v>1559.65</v>
      </c>
      <c r="K123" s="6">
        <f t="shared" si="23"/>
        <v>15596.5</v>
      </c>
      <c r="L123" s="9">
        <f t="shared" si="24"/>
        <v>129450.94999999998</v>
      </c>
    </row>
    <row r="124" spans="1:12" x14ac:dyDescent="0.25">
      <c r="A124" s="326" t="s">
        <v>125</v>
      </c>
      <c r="B124" s="327"/>
      <c r="C124" s="15" t="s">
        <v>121</v>
      </c>
      <c r="D124" s="10">
        <v>113</v>
      </c>
      <c r="E124" s="5">
        <v>15</v>
      </c>
      <c r="F124" s="11">
        <v>2</v>
      </c>
      <c r="G124" s="6">
        <f>Hoja2!F160*2</f>
        <v>6468.6</v>
      </c>
      <c r="H124" s="7">
        <f t="shared" si="22"/>
        <v>155246.40000000002</v>
      </c>
      <c r="I124" s="13"/>
      <c r="J124" s="14">
        <f t="shared" si="20"/>
        <v>1078.1000000000001</v>
      </c>
      <c r="K124" s="6">
        <f t="shared" si="23"/>
        <v>10781</v>
      </c>
      <c r="L124" s="9">
        <f t="shared" ref="L124:L139" si="26">SUM(H124:K124)</f>
        <v>167105.50000000003</v>
      </c>
    </row>
    <row r="125" spans="1:12" x14ac:dyDescent="0.25">
      <c r="A125" s="326" t="s">
        <v>126</v>
      </c>
      <c r="B125" s="327"/>
      <c r="C125" s="15" t="s">
        <v>121</v>
      </c>
      <c r="D125" s="10">
        <v>113</v>
      </c>
      <c r="E125" s="5">
        <v>15</v>
      </c>
      <c r="F125" s="11">
        <v>1</v>
      </c>
      <c r="G125" s="6">
        <f>Hoja2!F161*2</f>
        <v>8595.9</v>
      </c>
      <c r="H125" s="7">
        <f t="shared" si="22"/>
        <v>103150.79999999999</v>
      </c>
      <c r="I125" s="13"/>
      <c r="J125" s="14">
        <f t="shared" si="20"/>
        <v>1432.6499999999999</v>
      </c>
      <c r="K125" s="6">
        <f t="shared" si="23"/>
        <v>14326.499999999998</v>
      </c>
      <c r="L125" s="9">
        <f t="shared" si="26"/>
        <v>118909.94999999998</v>
      </c>
    </row>
    <row r="126" spans="1:12" x14ac:dyDescent="0.25">
      <c r="A126" s="326" t="s">
        <v>128</v>
      </c>
      <c r="B126" s="327"/>
      <c r="C126" s="15" t="s">
        <v>121</v>
      </c>
      <c r="D126" s="10">
        <v>113</v>
      </c>
      <c r="E126" s="5">
        <v>15</v>
      </c>
      <c r="F126" s="11">
        <v>3</v>
      </c>
      <c r="G126" s="6">
        <f>Hoja2!F162*2</f>
        <v>7751.9999999999991</v>
      </c>
      <c r="H126" s="7">
        <f t="shared" si="22"/>
        <v>279071.99999999994</v>
      </c>
      <c r="I126" s="13"/>
      <c r="J126" s="14">
        <f t="shared" ref="J126:J158" si="27">K126*0.1</f>
        <v>1292</v>
      </c>
      <c r="K126" s="6">
        <f t="shared" si="23"/>
        <v>12919.999999999998</v>
      </c>
      <c r="L126" s="9">
        <f t="shared" si="26"/>
        <v>293283.99999999994</v>
      </c>
    </row>
    <row r="127" spans="1:12" x14ac:dyDescent="0.25">
      <c r="A127" s="326" t="s">
        <v>127</v>
      </c>
      <c r="B127" s="327"/>
      <c r="C127" s="15" t="s">
        <v>121</v>
      </c>
      <c r="D127" s="10">
        <v>113</v>
      </c>
      <c r="E127" s="5">
        <v>15</v>
      </c>
      <c r="F127" s="11">
        <v>2</v>
      </c>
      <c r="G127" s="6">
        <f>Hoja2!F165*2</f>
        <v>7453.8</v>
      </c>
      <c r="H127" s="7">
        <f t="shared" si="22"/>
        <v>178891.2</v>
      </c>
      <c r="I127" s="13"/>
      <c r="J127" s="14">
        <f t="shared" si="27"/>
        <v>1242.3000000000002</v>
      </c>
      <c r="K127" s="6">
        <f t="shared" si="23"/>
        <v>12423</v>
      </c>
      <c r="L127" s="9">
        <f t="shared" si="26"/>
        <v>192556.5</v>
      </c>
    </row>
    <row r="128" spans="1:12" x14ac:dyDescent="0.25">
      <c r="A128" s="326" t="s">
        <v>129</v>
      </c>
      <c r="B128" s="327"/>
      <c r="C128" s="15" t="s">
        <v>121</v>
      </c>
      <c r="D128" s="10">
        <v>113</v>
      </c>
      <c r="E128" s="5">
        <v>15</v>
      </c>
      <c r="F128" s="11">
        <v>1</v>
      </c>
      <c r="G128" s="6">
        <f>Hoja2!F167*2</f>
        <v>5424</v>
      </c>
      <c r="H128" s="7">
        <f t="shared" si="22"/>
        <v>65088</v>
      </c>
      <c r="I128" s="13"/>
      <c r="J128" s="14">
        <f t="shared" si="27"/>
        <v>904</v>
      </c>
      <c r="K128" s="6">
        <f t="shared" si="23"/>
        <v>9040</v>
      </c>
      <c r="L128" s="9">
        <f t="shared" si="26"/>
        <v>75032</v>
      </c>
    </row>
    <row r="129" spans="1:12" x14ac:dyDescent="0.25">
      <c r="A129" s="326" t="s">
        <v>130</v>
      </c>
      <c r="B129" s="327"/>
      <c r="C129" s="15" t="s">
        <v>121</v>
      </c>
      <c r="D129" s="10">
        <v>113</v>
      </c>
      <c r="E129" s="5">
        <v>15</v>
      </c>
      <c r="F129" s="11">
        <v>1</v>
      </c>
      <c r="G129" s="6">
        <f>Hoja2!F168*2</f>
        <v>5218.2</v>
      </c>
      <c r="H129" s="7">
        <f t="shared" si="22"/>
        <v>62618.399999999994</v>
      </c>
      <c r="I129" s="12"/>
      <c r="J129" s="14">
        <f t="shared" si="27"/>
        <v>869.7</v>
      </c>
      <c r="K129" s="6">
        <f t="shared" si="23"/>
        <v>8697</v>
      </c>
      <c r="L129" s="9">
        <f t="shared" si="26"/>
        <v>72185.099999999991</v>
      </c>
    </row>
    <row r="130" spans="1:12" x14ac:dyDescent="0.25">
      <c r="A130" s="326" t="s">
        <v>131</v>
      </c>
      <c r="B130" s="327"/>
      <c r="C130" s="15" t="s">
        <v>121</v>
      </c>
      <c r="D130" s="10">
        <v>113</v>
      </c>
      <c r="E130" s="5">
        <v>15</v>
      </c>
      <c r="F130" s="11">
        <v>1</v>
      </c>
      <c r="G130" s="6">
        <f>Hoja2!F169*2</f>
        <v>4878.6000000000004</v>
      </c>
      <c r="H130" s="7">
        <f t="shared" si="22"/>
        <v>58543.200000000004</v>
      </c>
      <c r="I130" s="13"/>
      <c r="J130" s="14">
        <f t="shared" si="27"/>
        <v>813.1</v>
      </c>
      <c r="K130" s="6">
        <f t="shared" si="23"/>
        <v>8131</v>
      </c>
      <c r="L130" s="9">
        <f t="shared" si="26"/>
        <v>67487.3</v>
      </c>
    </row>
    <row r="131" spans="1:12" x14ac:dyDescent="0.25">
      <c r="A131" s="326" t="s">
        <v>132</v>
      </c>
      <c r="B131" s="327"/>
      <c r="C131" s="15" t="s">
        <v>121</v>
      </c>
      <c r="D131" s="10">
        <v>113</v>
      </c>
      <c r="E131" s="5">
        <v>15</v>
      </c>
      <c r="F131" s="11">
        <v>1</v>
      </c>
      <c r="G131" s="6">
        <f>Hoja2!F170*2</f>
        <v>9000</v>
      </c>
      <c r="H131" s="7">
        <f t="shared" si="22"/>
        <v>108000</v>
      </c>
      <c r="I131" s="13"/>
      <c r="J131" s="14">
        <f t="shared" si="27"/>
        <v>1500</v>
      </c>
      <c r="K131" s="6">
        <f t="shared" si="23"/>
        <v>15000</v>
      </c>
      <c r="L131" s="9">
        <f t="shared" si="26"/>
        <v>124500</v>
      </c>
    </row>
    <row r="132" spans="1:12" x14ac:dyDescent="0.25">
      <c r="A132" s="326" t="s">
        <v>133</v>
      </c>
      <c r="B132" s="327"/>
      <c r="C132" s="15" t="s">
        <v>121</v>
      </c>
      <c r="D132" s="10">
        <v>113</v>
      </c>
      <c r="E132" s="5">
        <v>15</v>
      </c>
      <c r="F132" s="11">
        <v>1</v>
      </c>
      <c r="G132" s="6">
        <f>Hoja2!F171*2</f>
        <v>7766.9999999999991</v>
      </c>
      <c r="H132" s="7">
        <f t="shared" si="22"/>
        <v>93203.999999999985</v>
      </c>
      <c r="I132" s="13"/>
      <c r="J132" s="14">
        <f t="shared" si="27"/>
        <v>1294.5</v>
      </c>
      <c r="K132" s="6">
        <f t="shared" si="23"/>
        <v>12944.999999999998</v>
      </c>
      <c r="L132" s="9">
        <f t="shared" si="26"/>
        <v>107443.49999999999</v>
      </c>
    </row>
    <row r="133" spans="1:12" x14ac:dyDescent="0.25">
      <c r="A133" s="326" t="s">
        <v>424</v>
      </c>
      <c r="B133" s="327"/>
      <c r="C133" s="15" t="s">
        <v>121</v>
      </c>
      <c r="D133" s="10">
        <v>113</v>
      </c>
      <c r="E133" s="5">
        <v>15</v>
      </c>
      <c r="F133" s="11">
        <v>1</v>
      </c>
      <c r="G133" s="6">
        <f>Hoja2!F172*2</f>
        <v>6180</v>
      </c>
      <c r="H133" s="7">
        <f t="shared" si="22"/>
        <v>74160</v>
      </c>
      <c r="I133" s="13"/>
      <c r="J133" s="14">
        <f t="shared" si="27"/>
        <v>1030</v>
      </c>
      <c r="K133" s="6">
        <f t="shared" si="23"/>
        <v>10300</v>
      </c>
      <c r="L133" s="9">
        <f t="shared" si="26"/>
        <v>85490</v>
      </c>
    </row>
    <row r="134" spans="1:12" x14ac:dyDescent="0.25">
      <c r="A134" s="326" t="s">
        <v>134</v>
      </c>
      <c r="B134" s="327"/>
      <c r="C134" s="15" t="s">
        <v>121</v>
      </c>
      <c r="D134" s="10">
        <v>113</v>
      </c>
      <c r="E134" s="5">
        <v>15</v>
      </c>
      <c r="F134" s="11">
        <v>1</v>
      </c>
      <c r="G134" s="6">
        <f>Hoja2!F173*2</f>
        <v>8424</v>
      </c>
      <c r="H134" s="7">
        <f t="shared" si="22"/>
        <v>101088</v>
      </c>
      <c r="I134" s="13"/>
      <c r="J134" s="14">
        <f t="shared" si="27"/>
        <v>1404</v>
      </c>
      <c r="K134" s="6">
        <f t="shared" si="23"/>
        <v>14040</v>
      </c>
      <c r="L134" s="9">
        <f t="shared" si="26"/>
        <v>116532</v>
      </c>
    </row>
    <row r="135" spans="1:12" x14ac:dyDescent="0.25">
      <c r="A135" s="326" t="s">
        <v>135</v>
      </c>
      <c r="B135" s="327"/>
      <c r="C135" s="15" t="s">
        <v>121</v>
      </c>
      <c r="D135" s="10">
        <v>113</v>
      </c>
      <c r="E135" s="5">
        <v>15</v>
      </c>
      <c r="F135" s="11">
        <v>1</v>
      </c>
      <c r="G135" s="6">
        <f>Hoja2!F174*2</f>
        <v>6534</v>
      </c>
      <c r="H135" s="7">
        <f t="shared" si="22"/>
        <v>78408</v>
      </c>
      <c r="I135" s="13"/>
      <c r="J135" s="14">
        <f t="shared" si="27"/>
        <v>1089</v>
      </c>
      <c r="K135" s="6">
        <f t="shared" si="23"/>
        <v>10890</v>
      </c>
      <c r="L135" s="9">
        <f t="shared" si="26"/>
        <v>90387</v>
      </c>
    </row>
    <row r="136" spans="1:12" x14ac:dyDescent="0.25">
      <c r="A136" s="326" t="s">
        <v>37</v>
      </c>
      <c r="B136" s="327"/>
      <c r="C136" s="15" t="s">
        <v>121</v>
      </c>
      <c r="D136" s="10">
        <v>113</v>
      </c>
      <c r="E136" s="5">
        <v>15</v>
      </c>
      <c r="F136" s="11">
        <v>1</v>
      </c>
      <c r="G136" s="6">
        <f>Hoja2!F175*2</f>
        <v>5427.9000000000005</v>
      </c>
      <c r="H136" s="7">
        <f t="shared" si="22"/>
        <v>65134.8</v>
      </c>
      <c r="I136" s="13"/>
      <c r="J136" s="14">
        <f t="shared" si="27"/>
        <v>904.65000000000009</v>
      </c>
      <c r="K136" s="6">
        <f t="shared" si="23"/>
        <v>9046.5</v>
      </c>
      <c r="L136" s="9">
        <f t="shared" si="26"/>
        <v>75085.95</v>
      </c>
    </row>
    <row r="137" spans="1:12" x14ac:dyDescent="0.25">
      <c r="A137" s="326" t="s">
        <v>554</v>
      </c>
      <c r="B137" s="327"/>
      <c r="C137" s="15" t="s">
        <v>87</v>
      </c>
      <c r="D137" s="10">
        <v>113</v>
      </c>
      <c r="E137" s="5">
        <v>15</v>
      </c>
      <c r="F137" s="11">
        <v>1</v>
      </c>
      <c r="G137" s="6">
        <f>Hoja2!F176*2</f>
        <v>10999.800000000001</v>
      </c>
      <c r="H137" s="7">
        <f t="shared" si="22"/>
        <v>131997.6</v>
      </c>
      <c r="I137" s="13"/>
      <c r="J137" s="14">
        <f t="shared" si="27"/>
        <v>1833.3000000000002</v>
      </c>
      <c r="K137" s="6">
        <f t="shared" si="23"/>
        <v>18333</v>
      </c>
      <c r="L137" s="9">
        <f t="shared" si="26"/>
        <v>152163.9</v>
      </c>
    </row>
    <row r="138" spans="1:12" x14ac:dyDescent="0.25">
      <c r="A138" s="326" t="s">
        <v>431</v>
      </c>
      <c r="B138" s="327"/>
      <c r="C138" s="15" t="s">
        <v>87</v>
      </c>
      <c r="D138" s="10">
        <v>113</v>
      </c>
      <c r="E138" s="5">
        <v>15</v>
      </c>
      <c r="F138" s="11">
        <v>1</v>
      </c>
      <c r="G138" s="6">
        <f>Hoja2!F177*2</f>
        <v>9600</v>
      </c>
      <c r="H138" s="7">
        <f t="shared" si="22"/>
        <v>115200</v>
      </c>
      <c r="I138" s="12"/>
      <c r="J138" s="14">
        <f t="shared" si="27"/>
        <v>1600</v>
      </c>
      <c r="K138" s="6">
        <f t="shared" si="23"/>
        <v>16000</v>
      </c>
      <c r="L138" s="9">
        <f t="shared" si="26"/>
        <v>132800</v>
      </c>
    </row>
    <row r="139" spans="1:12" x14ac:dyDescent="0.25">
      <c r="A139" s="326" t="s">
        <v>433</v>
      </c>
      <c r="B139" s="327"/>
      <c r="C139" s="15" t="s">
        <v>87</v>
      </c>
      <c r="D139" s="10">
        <v>113</v>
      </c>
      <c r="E139" s="5">
        <v>15</v>
      </c>
      <c r="F139" s="11">
        <v>1</v>
      </c>
      <c r="G139" s="6">
        <f>Hoja2!F178*2</f>
        <v>7159.5</v>
      </c>
      <c r="H139" s="7">
        <f t="shared" si="22"/>
        <v>85914</v>
      </c>
      <c r="I139" s="13"/>
      <c r="J139" s="14">
        <f t="shared" si="27"/>
        <v>1193.25</v>
      </c>
      <c r="K139" s="6">
        <f t="shared" si="23"/>
        <v>11932.5</v>
      </c>
      <c r="L139" s="9">
        <f t="shared" si="26"/>
        <v>99039.75</v>
      </c>
    </row>
    <row r="140" spans="1:12" x14ac:dyDescent="0.25">
      <c r="A140" s="326" t="s">
        <v>435</v>
      </c>
      <c r="B140" s="327"/>
      <c r="C140" s="15" t="s">
        <v>136</v>
      </c>
      <c r="D140" s="10">
        <v>113</v>
      </c>
      <c r="E140" s="5">
        <v>15</v>
      </c>
      <c r="F140" s="11">
        <v>1</v>
      </c>
      <c r="G140" s="6">
        <f>Hoja2!F179*2</f>
        <v>12690</v>
      </c>
      <c r="H140" s="7">
        <f t="shared" si="22"/>
        <v>152280</v>
      </c>
      <c r="I140" s="13"/>
      <c r="J140" s="14">
        <f t="shared" si="27"/>
        <v>2115</v>
      </c>
      <c r="K140" s="6">
        <f t="shared" si="23"/>
        <v>21150</v>
      </c>
      <c r="L140" s="9">
        <f t="shared" ref="L140:L159" si="28">SUM(H140:K140)</f>
        <v>175545</v>
      </c>
    </row>
    <row r="141" spans="1:12" x14ac:dyDescent="0.25">
      <c r="A141" s="326" t="s">
        <v>437</v>
      </c>
      <c r="B141" s="327"/>
      <c r="C141" s="15" t="s">
        <v>136</v>
      </c>
      <c r="D141" s="10">
        <v>113</v>
      </c>
      <c r="E141" s="5">
        <v>15</v>
      </c>
      <c r="F141" s="11">
        <v>1</v>
      </c>
      <c r="G141" s="6">
        <f>Hoja2!F180*2</f>
        <v>9780</v>
      </c>
      <c r="H141" s="7">
        <f t="shared" si="22"/>
        <v>117360</v>
      </c>
      <c r="I141" s="13"/>
      <c r="J141" s="14">
        <f t="shared" si="27"/>
        <v>1630</v>
      </c>
      <c r="K141" s="6">
        <f t="shared" si="23"/>
        <v>16300</v>
      </c>
      <c r="L141" s="9">
        <f t="shared" si="28"/>
        <v>135290</v>
      </c>
    </row>
    <row r="142" spans="1:12" x14ac:dyDescent="0.25">
      <c r="A142" s="326" t="s">
        <v>138</v>
      </c>
      <c r="B142" s="327"/>
      <c r="C142" s="15" t="s">
        <v>136</v>
      </c>
      <c r="D142" s="10">
        <v>113</v>
      </c>
      <c r="E142" s="5">
        <v>15</v>
      </c>
      <c r="F142" s="11">
        <v>1</v>
      </c>
      <c r="G142" s="6">
        <f>Hoja2!F181*2</f>
        <v>6438</v>
      </c>
      <c r="H142" s="7">
        <f t="shared" ref="H142:H176" si="29">IF(E142="","SE REQUIERE ASIGNAR LA FUENTE DE FINANCIAMIENTO",IF(F142="","ES NECESARIO ESTABLECER EL NÚMERO DE PLAZAS",IF(G142="","SE NECESITA ESTABLECER UN MONTO MENSUAL",F142*G142*12)))</f>
        <v>77256</v>
      </c>
      <c r="I142" s="12"/>
      <c r="J142" s="14">
        <f t="shared" si="27"/>
        <v>1073</v>
      </c>
      <c r="K142" s="6">
        <f t="shared" ref="K142:K176" si="30">(G142/30)*50</f>
        <v>10730</v>
      </c>
      <c r="L142" s="9">
        <f t="shared" si="28"/>
        <v>89059</v>
      </c>
    </row>
    <row r="143" spans="1:12" x14ac:dyDescent="0.25">
      <c r="A143" s="326" t="s">
        <v>139</v>
      </c>
      <c r="B143" s="327"/>
      <c r="C143" s="15" t="s">
        <v>136</v>
      </c>
      <c r="D143" s="10">
        <v>113</v>
      </c>
      <c r="E143" s="5">
        <v>15</v>
      </c>
      <c r="F143" s="11">
        <v>1</v>
      </c>
      <c r="G143" s="6">
        <f>Hoja2!F182*2</f>
        <v>5409</v>
      </c>
      <c r="H143" s="7">
        <f t="shared" si="29"/>
        <v>64908</v>
      </c>
      <c r="I143" s="13"/>
      <c r="J143" s="14">
        <f t="shared" si="27"/>
        <v>901.5</v>
      </c>
      <c r="K143" s="6">
        <f t="shared" si="30"/>
        <v>9015</v>
      </c>
      <c r="L143" s="9">
        <f t="shared" si="28"/>
        <v>74824.5</v>
      </c>
    </row>
    <row r="144" spans="1:12" x14ac:dyDescent="0.25">
      <c r="A144" s="326" t="s">
        <v>140</v>
      </c>
      <c r="B144" s="327"/>
      <c r="C144" s="15" t="s">
        <v>136</v>
      </c>
      <c r="D144" s="10">
        <v>113</v>
      </c>
      <c r="E144" s="5">
        <v>15</v>
      </c>
      <c r="F144" s="11">
        <v>1</v>
      </c>
      <c r="G144" s="6">
        <f>Hoja2!G183*2</f>
        <v>5358</v>
      </c>
      <c r="H144" s="7">
        <f t="shared" si="29"/>
        <v>64296</v>
      </c>
      <c r="I144" s="13"/>
      <c r="J144" s="14">
        <f t="shared" si="27"/>
        <v>893</v>
      </c>
      <c r="K144" s="6">
        <f t="shared" si="30"/>
        <v>8930</v>
      </c>
      <c r="L144" s="9">
        <f t="shared" si="28"/>
        <v>74119</v>
      </c>
    </row>
    <row r="145" spans="1:12" x14ac:dyDescent="0.25">
      <c r="A145" s="326" t="s">
        <v>642</v>
      </c>
      <c r="B145" s="327"/>
      <c r="C145" s="15" t="s">
        <v>136</v>
      </c>
      <c r="D145" s="10">
        <v>113</v>
      </c>
      <c r="E145" s="5">
        <v>15</v>
      </c>
      <c r="F145" s="11">
        <v>3</v>
      </c>
      <c r="G145" s="6">
        <f>Hoja2!F185*2</f>
        <v>5007.3</v>
      </c>
      <c r="H145" s="7">
        <f t="shared" ref="H145" si="31">IF(E145="","SE REQUIERE ASIGNAR LA FUENTE DE FINANCIAMIENTO",IF(F145="","ES NECESARIO ESTABLECER EL NÚMERO DE PLAZAS",IF(G145="","SE NECESITA ESTABLECER UN MONTO MENSUAL",F145*G145*12)))</f>
        <v>180262.80000000002</v>
      </c>
      <c r="I145" s="13"/>
      <c r="J145" s="14">
        <f t="shared" ref="J145" si="32">K145*0.1</f>
        <v>834.55000000000007</v>
      </c>
      <c r="K145" s="6">
        <f t="shared" ref="K145" si="33">(G145/30)*50</f>
        <v>8345.5</v>
      </c>
      <c r="L145" s="9">
        <f t="shared" ref="L145" si="34">SUM(H145:K145)</f>
        <v>189442.85</v>
      </c>
    </row>
    <row r="146" spans="1:12" x14ac:dyDescent="0.25">
      <c r="A146" s="326" t="s">
        <v>124</v>
      </c>
      <c r="B146" s="327"/>
      <c r="C146" s="15" t="s">
        <v>136</v>
      </c>
      <c r="D146" s="10">
        <v>113</v>
      </c>
      <c r="E146" s="5">
        <v>15</v>
      </c>
      <c r="F146" s="11">
        <v>1</v>
      </c>
      <c r="G146" s="6">
        <f>Hoja2!F187*2</f>
        <v>8715</v>
      </c>
      <c r="H146" s="7">
        <f t="shared" si="29"/>
        <v>104580</v>
      </c>
      <c r="I146" s="13"/>
      <c r="J146" s="14">
        <f t="shared" si="27"/>
        <v>1452.5</v>
      </c>
      <c r="K146" s="6">
        <f t="shared" si="30"/>
        <v>14525</v>
      </c>
      <c r="L146" s="9">
        <f t="shared" si="28"/>
        <v>120557.5</v>
      </c>
    </row>
    <row r="147" spans="1:12" x14ac:dyDescent="0.25">
      <c r="A147" s="326" t="s">
        <v>125</v>
      </c>
      <c r="B147" s="327"/>
      <c r="C147" s="15" t="s">
        <v>136</v>
      </c>
      <c r="D147" s="10">
        <v>113</v>
      </c>
      <c r="E147" s="5">
        <v>15</v>
      </c>
      <c r="F147" s="11">
        <v>3</v>
      </c>
      <c r="G147" s="6">
        <f>Hoja2!F188*2</f>
        <v>6807</v>
      </c>
      <c r="H147" s="7">
        <f t="shared" si="29"/>
        <v>245052</v>
      </c>
      <c r="I147" s="13"/>
      <c r="J147" s="14">
        <f t="shared" si="27"/>
        <v>1134.5</v>
      </c>
      <c r="K147" s="6">
        <f t="shared" si="30"/>
        <v>11345</v>
      </c>
      <c r="L147" s="9">
        <f t="shared" si="28"/>
        <v>257531.5</v>
      </c>
    </row>
    <row r="148" spans="1:12" x14ac:dyDescent="0.25">
      <c r="A148" s="326" t="s">
        <v>449</v>
      </c>
      <c r="B148" s="327"/>
      <c r="C148" s="15" t="s">
        <v>136</v>
      </c>
      <c r="D148" s="10">
        <v>113</v>
      </c>
      <c r="E148" s="5">
        <v>15</v>
      </c>
      <c r="F148" s="11">
        <v>4</v>
      </c>
      <c r="G148" s="6">
        <f>Hoja2!F191*2</f>
        <v>6180</v>
      </c>
      <c r="H148" s="7">
        <f t="shared" si="29"/>
        <v>296640</v>
      </c>
      <c r="I148" s="13"/>
      <c r="J148" s="14">
        <f t="shared" si="27"/>
        <v>1030</v>
      </c>
      <c r="K148" s="6">
        <f t="shared" si="30"/>
        <v>10300</v>
      </c>
      <c r="L148" s="9">
        <f t="shared" ref="L148" si="35">SUM(H148:K148)</f>
        <v>307970</v>
      </c>
    </row>
    <row r="149" spans="1:12" x14ac:dyDescent="0.25">
      <c r="A149" s="326" t="s">
        <v>141</v>
      </c>
      <c r="B149" s="327"/>
      <c r="C149" s="15" t="s">
        <v>136</v>
      </c>
      <c r="D149" s="10">
        <v>113</v>
      </c>
      <c r="E149" s="5">
        <v>15</v>
      </c>
      <c r="F149" s="11">
        <v>1</v>
      </c>
      <c r="G149" s="6">
        <f>Hoja2!F195*2</f>
        <v>4885.4000000000005</v>
      </c>
      <c r="H149" s="7">
        <f t="shared" si="29"/>
        <v>58624.800000000003</v>
      </c>
      <c r="I149" s="13"/>
      <c r="J149" s="14">
        <f t="shared" si="27"/>
        <v>814.23333333333358</v>
      </c>
      <c r="K149" s="6">
        <f t="shared" si="30"/>
        <v>8142.3333333333348</v>
      </c>
      <c r="L149" s="9">
        <f t="shared" si="28"/>
        <v>67581.366666666669</v>
      </c>
    </row>
    <row r="150" spans="1:12" x14ac:dyDescent="0.25">
      <c r="A150" s="326" t="s">
        <v>142</v>
      </c>
      <c r="B150" s="327"/>
      <c r="C150" s="15" t="s">
        <v>136</v>
      </c>
      <c r="D150" s="10">
        <v>113</v>
      </c>
      <c r="E150" s="5">
        <v>15</v>
      </c>
      <c r="F150" s="11">
        <v>1</v>
      </c>
      <c r="G150" s="6">
        <f>Hoja2!F196*2</f>
        <v>5394</v>
      </c>
      <c r="H150" s="7">
        <f t="shared" si="29"/>
        <v>64728</v>
      </c>
      <c r="I150" s="13"/>
      <c r="J150" s="14">
        <f t="shared" si="27"/>
        <v>899</v>
      </c>
      <c r="K150" s="6">
        <f t="shared" si="30"/>
        <v>8990</v>
      </c>
      <c r="L150" s="9">
        <f t="shared" si="28"/>
        <v>74617</v>
      </c>
    </row>
    <row r="151" spans="1:12" x14ac:dyDescent="0.25">
      <c r="A151" s="326" t="s">
        <v>456</v>
      </c>
      <c r="B151" s="327"/>
      <c r="C151" s="15" t="s">
        <v>136</v>
      </c>
      <c r="D151" s="10">
        <v>113</v>
      </c>
      <c r="E151" s="5">
        <v>15</v>
      </c>
      <c r="F151" s="11">
        <v>1</v>
      </c>
      <c r="G151" s="6">
        <f>Hoja2!F197*2</f>
        <v>6438</v>
      </c>
      <c r="H151" s="7">
        <f t="shared" si="29"/>
        <v>77256</v>
      </c>
      <c r="I151" s="13"/>
      <c r="J151" s="14">
        <f t="shared" si="27"/>
        <v>1073</v>
      </c>
      <c r="K151" s="6">
        <f t="shared" si="30"/>
        <v>10730</v>
      </c>
      <c r="L151" s="9">
        <f t="shared" si="28"/>
        <v>89059</v>
      </c>
    </row>
    <row r="152" spans="1:12" x14ac:dyDescent="0.25">
      <c r="A152" s="326" t="s">
        <v>458</v>
      </c>
      <c r="B152" s="327"/>
      <c r="C152" s="15" t="s">
        <v>136</v>
      </c>
      <c r="D152" s="10">
        <v>113</v>
      </c>
      <c r="E152" s="5">
        <v>15</v>
      </c>
      <c r="F152" s="11">
        <v>1</v>
      </c>
      <c r="G152" s="6">
        <f>Hoja2!F198*2</f>
        <v>5187.3</v>
      </c>
      <c r="H152" s="7">
        <f t="shared" si="29"/>
        <v>62247.600000000006</v>
      </c>
      <c r="I152" s="13"/>
      <c r="J152" s="14">
        <f t="shared" si="27"/>
        <v>864.55000000000007</v>
      </c>
      <c r="K152" s="6">
        <f t="shared" si="30"/>
        <v>8645.5</v>
      </c>
      <c r="L152" s="9">
        <f t="shared" ref="L152" si="36">SUM(H152:K152)</f>
        <v>71757.650000000009</v>
      </c>
    </row>
    <row r="153" spans="1:12" x14ac:dyDescent="0.25">
      <c r="A153" s="326" t="s">
        <v>143</v>
      </c>
      <c r="B153" s="327"/>
      <c r="C153" s="15" t="s">
        <v>136</v>
      </c>
      <c r="D153" s="10">
        <v>113</v>
      </c>
      <c r="E153" s="5">
        <v>15</v>
      </c>
      <c r="F153" s="11">
        <v>2</v>
      </c>
      <c r="G153" s="6">
        <f>Hoja2!F199*2</f>
        <v>4950</v>
      </c>
      <c r="H153" s="7">
        <f t="shared" si="29"/>
        <v>118800</v>
      </c>
      <c r="I153" s="13"/>
      <c r="J153" s="14">
        <f t="shared" si="27"/>
        <v>825</v>
      </c>
      <c r="K153" s="6">
        <f t="shared" si="30"/>
        <v>8250</v>
      </c>
      <c r="L153" s="9">
        <f t="shared" si="28"/>
        <v>127875</v>
      </c>
    </row>
    <row r="154" spans="1:12" x14ac:dyDescent="0.25">
      <c r="A154" s="326" t="s">
        <v>144</v>
      </c>
      <c r="B154" s="327"/>
      <c r="C154" s="15" t="s">
        <v>136</v>
      </c>
      <c r="D154" s="10">
        <v>113</v>
      </c>
      <c r="E154" s="5">
        <v>15</v>
      </c>
      <c r="F154" s="11">
        <v>1</v>
      </c>
      <c r="G154" s="6">
        <f>Hoja2!F201*2</f>
        <v>4380</v>
      </c>
      <c r="H154" s="7">
        <f t="shared" si="29"/>
        <v>52560</v>
      </c>
      <c r="I154" s="13"/>
      <c r="J154" s="14">
        <f t="shared" si="27"/>
        <v>730</v>
      </c>
      <c r="K154" s="6">
        <f t="shared" si="30"/>
        <v>7300</v>
      </c>
      <c r="L154" s="9">
        <f t="shared" si="28"/>
        <v>60590</v>
      </c>
    </row>
    <row r="155" spans="1:12" x14ac:dyDescent="0.25">
      <c r="A155" s="326" t="str">
        <f>Hoja2!B202</f>
        <v>ENCARGADO DE PARQUES Y JARDINES</v>
      </c>
      <c r="B155" s="327"/>
      <c r="C155" s="15" t="s">
        <v>145</v>
      </c>
      <c r="D155" s="10">
        <v>113</v>
      </c>
      <c r="E155" s="5">
        <v>15</v>
      </c>
      <c r="F155" s="11">
        <v>1</v>
      </c>
      <c r="G155" s="6">
        <f>Hoja2!F202*2</f>
        <v>11400</v>
      </c>
      <c r="H155" s="7">
        <f t="shared" si="29"/>
        <v>136800</v>
      </c>
      <c r="I155" s="13"/>
      <c r="J155" s="14">
        <f t="shared" si="27"/>
        <v>1900</v>
      </c>
      <c r="K155" s="6">
        <f t="shared" si="30"/>
        <v>19000</v>
      </c>
      <c r="L155" s="9">
        <f t="shared" si="28"/>
        <v>157700</v>
      </c>
    </row>
    <row r="156" spans="1:12" x14ac:dyDescent="0.25">
      <c r="A156" s="326" t="s">
        <v>146</v>
      </c>
      <c r="B156" s="327"/>
      <c r="C156" s="15" t="s">
        <v>145</v>
      </c>
      <c r="D156" s="10">
        <v>113</v>
      </c>
      <c r="E156" s="5">
        <v>15</v>
      </c>
      <c r="F156" s="11">
        <v>1</v>
      </c>
      <c r="G156" s="6">
        <f>Hoja2!F203*2</f>
        <v>11400</v>
      </c>
      <c r="H156" s="7">
        <f t="shared" si="29"/>
        <v>136800</v>
      </c>
      <c r="I156" s="13"/>
      <c r="J156" s="14">
        <f t="shared" si="27"/>
        <v>1900</v>
      </c>
      <c r="K156" s="6">
        <f t="shared" si="30"/>
        <v>19000</v>
      </c>
      <c r="L156" s="9">
        <f t="shared" si="28"/>
        <v>157700</v>
      </c>
    </row>
    <row r="157" spans="1:12" x14ac:dyDescent="0.25">
      <c r="A157" s="326" t="s">
        <v>128</v>
      </c>
      <c r="B157" s="327"/>
      <c r="C157" s="15" t="s">
        <v>145</v>
      </c>
      <c r="D157" s="10">
        <v>113</v>
      </c>
      <c r="E157" s="5">
        <v>15</v>
      </c>
      <c r="F157" s="11">
        <v>1</v>
      </c>
      <c r="G157" s="6">
        <f>Hoja2!F204*2</f>
        <v>6900</v>
      </c>
      <c r="H157" s="7">
        <f t="shared" si="29"/>
        <v>82800</v>
      </c>
      <c r="I157" s="13"/>
      <c r="J157" s="14">
        <f t="shared" si="27"/>
        <v>1150</v>
      </c>
      <c r="K157" s="6">
        <f t="shared" si="30"/>
        <v>11500</v>
      </c>
      <c r="L157" s="9">
        <f t="shared" si="28"/>
        <v>95450</v>
      </c>
    </row>
    <row r="158" spans="1:12" x14ac:dyDescent="0.25">
      <c r="A158" s="326" t="s">
        <v>127</v>
      </c>
      <c r="B158" s="327"/>
      <c r="C158" s="15" t="s">
        <v>145</v>
      </c>
      <c r="D158" s="10">
        <v>113</v>
      </c>
      <c r="E158" s="5">
        <v>15</v>
      </c>
      <c r="F158" s="11">
        <v>6</v>
      </c>
      <c r="G158" s="6">
        <f>Hoja2!F206*2</f>
        <v>6180</v>
      </c>
      <c r="H158" s="7">
        <f t="shared" si="29"/>
        <v>444960</v>
      </c>
      <c r="I158" s="13"/>
      <c r="J158" s="14">
        <f t="shared" si="27"/>
        <v>1030</v>
      </c>
      <c r="K158" s="6">
        <f t="shared" si="30"/>
        <v>10300</v>
      </c>
      <c r="L158" s="9">
        <f t="shared" si="28"/>
        <v>456290</v>
      </c>
    </row>
    <row r="159" spans="1:12" x14ac:dyDescent="0.25">
      <c r="A159" s="326" t="s">
        <v>148</v>
      </c>
      <c r="B159" s="327"/>
      <c r="C159" s="15" t="s">
        <v>145</v>
      </c>
      <c r="D159" s="10">
        <v>113</v>
      </c>
      <c r="E159" s="5">
        <v>15</v>
      </c>
      <c r="F159" s="11">
        <v>1</v>
      </c>
      <c r="G159" s="6">
        <f>Hoja2!F211*2</f>
        <v>5365.5</v>
      </c>
      <c r="H159" s="7">
        <f t="shared" si="29"/>
        <v>64386</v>
      </c>
      <c r="I159" s="13"/>
      <c r="J159" s="14">
        <f t="shared" ref="J159:J178" si="37">K159*0.1</f>
        <v>894.25</v>
      </c>
      <c r="K159" s="6">
        <f t="shared" si="30"/>
        <v>8942.5</v>
      </c>
      <c r="L159" s="9">
        <f t="shared" si="28"/>
        <v>74222.75</v>
      </c>
    </row>
    <row r="160" spans="1:12" x14ac:dyDescent="0.25">
      <c r="A160" s="326" t="s">
        <v>474</v>
      </c>
      <c r="B160" s="327"/>
      <c r="C160" s="15" t="s">
        <v>149</v>
      </c>
      <c r="D160" s="10">
        <v>113</v>
      </c>
      <c r="E160" s="5">
        <v>15</v>
      </c>
      <c r="F160" s="11">
        <v>1</v>
      </c>
      <c r="G160" s="6">
        <f>Hoja2!F212*2</f>
        <v>10764</v>
      </c>
      <c r="H160" s="7">
        <f t="shared" si="29"/>
        <v>129168</v>
      </c>
      <c r="I160" s="13"/>
      <c r="J160" s="14">
        <f t="shared" si="37"/>
        <v>1794</v>
      </c>
      <c r="K160" s="6">
        <f t="shared" si="30"/>
        <v>17940</v>
      </c>
      <c r="L160" s="9">
        <f t="shared" ref="L160:L176" si="38">SUM(H160:K160)</f>
        <v>148902</v>
      </c>
    </row>
    <row r="161" spans="1:12" x14ac:dyDescent="0.25">
      <c r="A161" s="326" t="s">
        <v>476</v>
      </c>
      <c r="B161" s="327"/>
      <c r="C161" s="15" t="s">
        <v>149</v>
      </c>
      <c r="D161" s="10">
        <v>113</v>
      </c>
      <c r="E161" s="5">
        <v>15</v>
      </c>
      <c r="F161" s="11">
        <v>1</v>
      </c>
      <c r="G161" s="6">
        <f>Hoja2!F213*2</f>
        <v>11274</v>
      </c>
      <c r="H161" s="7">
        <f t="shared" si="29"/>
        <v>135288</v>
      </c>
      <c r="I161" s="12"/>
      <c r="J161" s="14">
        <f t="shared" si="37"/>
        <v>1879</v>
      </c>
      <c r="K161" s="6">
        <f t="shared" si="30"/>
        <v>18790</v>
      </c>
      <c r="L161" s="9">
        <f t="shared" si="38"/>
        <v>155957</v>
      </c>
    </row>
    <row r="162" spans="1:12" x14ac:dyDescent="0.25">
      <c r="A162" s="326" t="s">
        <v>150</v>
      </c>
      <c r="B162" s="327"/>
      <c r="C162" s="15" t="s">
        <v>151</v>
      </c>
      <c r="D162" s="10">
        <v>113</v>
      </c>
      <c r="E162" s="5">
        <v>15</v>
      </c>
      <c r="F162" s="11">
        <v>1</v>
      </c>
      <c r="G162" s="6">
        <f>Hoja2!F214*2</f>
        <v>6456</v>
      </c>
      <c r="H162" s="7">
        <f t="shared" si="29"/>
        <v>77472</v>
      </c>
      <c r="I162" s="13"/>
      <c r="J162" s="14">
        <f t="shared" si="37"/>
        <v>1076</v>
      </c>
      <c r="K162" s="6">
        <f t="shared" si="30"/>
        <v>10760</v>
      </c>
      <c r="L162" s="9">
        <f t="shared" si="38"/>
        <v>89308</v>
      </c>
    </row>
    <row r="163" spans="1:12" x14ac:dyDescent="0.25">
      <c r="A163" s="326" t="s">
        <v>152</v>
      </c>
      <c r="B163" s="327"/>
      <c r="C163" s="15" t="s">
        <v>151</v>
      </c>
      <c r="D163" s="10">
        <v>113</v>
      </c>
      <c r="E163" s="5">
        <v>15</v>
      </c>
      <c r="F163" s="11">
        <v>1</v>
      </c>
      <c r="G163" s="6">
        <f>Hoja2!F215*2</f>
        <v>10164</v>
      </c>
      <c r="H163" s="7">
        <f t="shared" si="29"/>
        <v>121968</v>
      </c>
      <c r="I163" s="13"/>
      <c r="J163" s="14">
        <f t="shared" si="37"/>
        <v>1694</v>
      </c>
      <c r="K163" s="6">
        <f t="shared" si="30"/>
        <v>16940</v>
      </c>
      <c r="L163" s="9">
        <f t="shared" si="38"/>
        <v>140602</v>
      </c>
    </row>
    <row r="164" spans="1:12" x14ac:dyDescent="0.25">
      <c r="A164" s="326" t="s">
        <v>480</v>
      </c>
      <c r="B164" s="327"/>
      <c r="C164" s="15" t="s">
        <v>151</v>
      </c>
      <c r="D164" s="10">
        <v>113</v>
      </c>
      <c r="E164" s="5">
        <v>15</v>
      </c>
      <c r="F164" s="11">
        <v>2</v>
      </c>
      <c r="G164" s="6">
        <f>Hoja2!F216*2</f>
        <v>6180</v>
      </c>
      <c r="H164" s="7">
        <f t="shared" si="29"/>
        <v>148320</v>
      </c>
      <c r="I164" s="13"/>
      <c r="J164" s="14">
        <f t="shared" si="37"/>
        <v>1030</v>
      </c>
      <c r="K164" s="6">
        <f t="shared" si="30"/>
        <v>10300</v>
      </c>
      <c r="L164" s="9">
        <f t="shared" si="38"/>
        <v>159650</v>
      </c>
    </row>
    <row r="165" spans="1:12" x14ac:dyDescent="0.25">
      <c r="A165" s="326" t="s">
        <v>153</v>
      </c>
      <c r="B165" s="327"/>
      <c r="C165" s="15" t="s">
        <v>151</v>
      </c>
      <c r="D165" s="10">
        <v>113</v>
      </c>
      <c r="E165" s="5">
        <v>15</v>
      </c>
      <c r="F165" s="11">
        <v>1</v>
      </c>
      <c r="G165" s="6">
        <f>Hoja2!F218*2</f>
        <v>4756.5</v>
      </c>
      <c r="H165" s="7">
        <f t="shared" si="29"/>
        <v>57078</v>
      </c>
      <c r="I165" s="13"/>
      <c r="J165" s="14">
        <f t="shared" si="37"/>
        <v>792.75000000000011</v>
      </c>
      <c r="K165" s="6">
        <f t="shared" si="30"/>
        <v>7927.5000000000009</v>
      </c>
      <c r="L165" s="9">
        <f t="shared" si="38"/>
        <v>65798.25</v>
      </c>
    </row>
    <row r="166" spans="1:12" x14ac:dyDescent="0.25">
      <c r="A166" s="326" t="s">
        <v>80</v>
      </c>
      <c r="B166" s="327"/>
      <c r="C166" s="15" t="s">
        <v>154</v>
      </c>
      <c r="D166" s="10">
        <v>113</v>
      </c>
      <c r="E166" s="5">
        <v>15</v>
      </c>
      <c r="F166" s="11">
        <v>1</v>
      </c>
      <c r="G166" s="6">
        <f>Hoja2!F219*2</f>
        <v>7407.5999999999995</v>
      </c>
      <c r="H166" s="7">
        <f t="shared" si="29"/>
        <v>88891.199999999997</v>
      </c>
      <c r="I166" s="13"/>
      <c r="J166" s="14">
        <f t="shared" si="37"/>
        <v>1234.6000000000001</v>
      </c>
      <c r="K166" s="6">
        <f t="shared" si="30"/>
        <v>12346</v>
      </c>
      <c r="L166" s="9">
        <f t="shared" si="38"/>
        <v>102471.8</v>
      </c>
    </row>
    <row r="167" spans="1:12" x14ac:dyDescent="0.25">
      <c r="A167" s="326" t="s">
        <v>555</v>
      </c>
      <c r="B167" s="327"/>
      <c r="C167" s="15" t="s">
        <v>156</v>
      </c>
      <c r="D167" s="10">
        <v>113</v>
      </c>
      <c r="E167" s="5">
        <v>15</v>
      </c>
      <c r="F167" s="11">
        <v>1</v>
      </c>
      <c r="G167" s="6">
        <f>Hoja2!F220*2</f>
        <v>12690</v>
      </c>
      <c r="H167" s="7">
        <f t="shared" si="29"/>
        <v>152280</v>
      </c>
      <c r="I167" s="13"/>
      <c r="J167" s="14">
        <f t="shared" si="37"/>
        <v>2115</v>
      </c>
      <c r="K167" s="6">
        <f t="shared" si="30"/>
        <v>21150</v>
      </c>
      <c r="L167" s="9">
        <f t="shared" si="38"/>
        <v>175545</v>
      </c>
    </row>
    <row r="168" spans="1:12" x14ac:dyDescent="0.25">
      <c r="A168" s="326" t="s">
        <v>22</v>
      </c>
      <c r="B168" s="327"/>
      <c r="C168" s="15" t="s">
        <v>156</v>
      </c>
      <c r="D168" s="10">
        <v>113</v>
      </c>
      <c r="E168" s="5">
        <v>15</v>
      </c>
      <c r="F168" s="11">
        <v>1</v>
      </c>
      <c r="G168" s="6">
        <f>Hoja2!F221*2</f>
        <v>6732</v>
      </c>
      <c r="H168" s="7">
        <f t="shared" si="29"/>
        <v>80784</v>
      </c>
      <c r="I168" s="13"/>
      <c r="J168" s="14">
        <f t="shared" si="37"/>
        <v>1122</v>
      </c>
      <c r="K168" s="6">
        <f t="shared" si="30"/>
        <v>11220</v>
      </c>
      <c r="L168" s="9">
        <f t="shared" si="38"/>
        <v>93126</v>
      </c>
    </row>
    <row r="169" spans="1:12" x14ac:dyDescent="0.25">
      <c r="A169" s="326" t="s">
        <v>157</v>
      </c>
      <c r="B169" s="327"/>
      <c r="C169" s="15" t="s">
        <v>156</v>
      </c>
      <c r="D169" s="10">
        <v>113</v>
      </c>
      <c r="E169" s="5">
        <v>15</v>
      </c>
      <c r="F169" s="11">
        <v>2</v>
      </c>
      <c r="G169" s="6">
        <f>Hoja2!F222*2</f>
        <v>8781</v>
      </c>
      <c r="H169" s="7">
        <f t="shared" si="29"/>
        <v>210744</v>
      </c>
      <c r="I169" s="13"/>
      <c r="J169" s="14">
        <f t="shared" si="37"/>
        <v>1463.5</v>
      </c>
      <c r="K169" s="6">
        <f t="shared" si="30"/>
        <v>14635</v>
      </c>
      <c r="L169" s="9">
        <f t="shared" si="38"/>
        <v>226842.5</v>
      </c>
    </row>
    <row r="170" spans="1:12" x14ac:dyDescent="0.25">
      <c r="A170" s="326" t="s">
        <v>158</v>
      </c>
      <c r="B170" s="327"/>
      <c r="C170" s="15" t="s">
        <v>156</v>
      </c>
      <c r="D170" s="10">
        <v>113</v>
      </c>
      <c r="E170" s="5">
        <v>15</v>
      </c>
      <c r="F170" s="11">
        <v>1</v>
      </c>
      <c r="G170" s="6">
        <f>Hoja2!F224*2</f>
        <v>8026.5</v>
      </c>
      <c r="H170" s="7">
        <f t="shared" si="29"/>
        <v>96318</v>
      </c>
      <c r="I170" s="13"/>
      <c r="J170" s="14">
        <f t="shared" si="37"/>
        <v>1337.75</v>
      </c>
      <c r="K170" s="6">
        <f t="shared" si="30"/>
        <v>13377.5</v>
      </c>
      <c r="L170" s="9">
        <f t="shared" si="38"/>
        <v>111033.25</v>
      </c>
    </row>
    <row r="171" spans="1:12" x14ac:dyDescent="0.25">
      <c r="A171" s="326" t="s">
        <v>159</v>
      </c>
      <c r="B171" s="327"/>
      <c r="C171" s="15" t="s">
        <v>156</v>
      </c>
      <c r="D171" s="10">
        <v>113</v>
      </c>
      <c r="E171" s="5">
        <v>15</v>
      </c>
      <c r="F171" s="11">
        <v>1</v>
      </c>
      <c r="G171" s="6">
        <f>Hoja2!F225*2</f>
        <v>6855</v>
      </c>
      <c r="H171" s="7">
        <f t="shared" si="29"/>
        <v>82260</v>
      </c>
      <c r="I171" s="12"/>
      <c r="J171" s="14">
        <f t="shared" si="37"/>
        <v>1142.5</v>
      </c>
      <c r="K171" s="6">
        <f t="shared" si="30"/>
        <v>11425</v>
      </c>
      <c r="L171" s="9">
        <f t="shared" si="38"/>
        <v>94827.5</v>
      </c>
    </row>
    <row r="172" spans="1:12" x14ac:dyDescent="0.25">
      <c r="A172" s="326" t="s">
        <v>160</v>
      </c>
      <c r="B172" s="327"/>
      <c r="C172" s="15" t="s">
        <v>156</v>
      </c>
      <c r="D172" s="10">
        <v>113</v>
      </c>
      <c r="E172" s="5">
        <v>15</v>
      </c>
      <c r="F172" s="11">
        <v>2</v>
      </c>
      <c r="G172" s="6">
        <f>Hoja2!F226*2</f>
        <v>6732</v>
      </c>
      <c r="H172" s="7">
        <f t="shared" si="29"/>
        <v>161568</v>
      </c>
      <c r="I172" s="13"/>
      <c r="J172" s="14">
        <f t="shared" si="37"/>
        <v>1122</v>
      </c>
      <c r="K172" s="6">
        <f t="shared" si="30"/>
        <v>11220</v>
      </c>
      <c r="L172" s="9">
        <f t="shared" si="38"/>
        <v>173910</v>
      </c>
    </row>
    <row r="173" spans="1:12" x14ac:dyDescent="0.25">
      <c r="A173" s="326" t="s">
        <v>161</v>
      </c>
      <c r="B173" s="327"/>
      <c r="C173" s="15" t="s">
        <v>156</v>
      </c>
      <c r="D173" s="10">
        <v>113</v>
      </c>
      <c r="E173" s="5">
        <v>15</v>
      </c>
      <c r="F173" s="11">
        <v>1</v>
      </c>
      <c r="G173" s="6">
        <f>Hoja2!F228*2</f>
        <v>6600.6</v>
      </c>
      <c r="H173" s="7">
        <f t="shared" si="29"/>
        <v>79207.200000000012</v>
      </c>
      <c r="I173" s="13"/>
      <c r="J173" s="14">
        <f t="shared" si="37"/>
        <v>1100.1000000000001</v>
      </c>
      <c r="K173" s="6">
        <f t="shared" si="30"/>
        <v>11001</v>
      </c>
      <c r="L173" s="9">
        <f t="shared" si="38"/>
        <v>91308.300000000017</v>
      </c>
    </row>
    <row r="174" spans="1:12" x14ac:dyDescent="0.25">
      <c r="A174" s="326" t="s">
        <v>162</v>
      </c>
      <c r="B174" s="327"/>
      <c r="C174" s="15" t="s">
        <v>156</v>
      </c>
      <c r="D174" s="10">
        <v>113</v>
      </c>
      <c r="E174" s="5">
        <v>15</v>
      </c>
      <c r="F174" s="11">
        <v>1</v>
      </c>
      <c r="G174" s="6">
        <f>Hoja2!F229*2</f>
        <v>6507</v>
      </c>
      <c r="H174" s="7">
        <f t="shared" si="29"/>
        <v>78084</v>
      </c>
      <c r="I174" s="13"/>
      <c r="J174" s="14">
        <f t="shared" si="37"/>
        <v>1084.5</v>
      </c>
      <c r="K174" s="6">
        <f t="shared" si="30"/>
        <v>10845</v>
      </c>
      <c r="L174" s="9">
        <f t="shared" si="38"/>
        <v>90013.5</v>
      </c>
    </row>
    <row r="175" spans="1:12" x14ac:dyDescent="0.25">
      <c r="A175" s="326" t="s">
        <v>497</v>
      </c>
      <c r="B175" s="327"/>
      <c r="C175" s="15" t="s">
        <v>156</v>
      </c>
      <c r="D175" s="10">
        <v>113</v>
      </c>
      <c r="E175" s="5">
        <v>15</v>
      </c>
      <c r="F175" s="11">
        <v>3</v>
      </c>
      <c r="G175" s="6">
        <f>Hoja2!F230*2</f>
        <v>6346.8</v>
      </c>
      <c r="H175" s="7">
        <f t="shared" ref="H175" si="39">IF(E175="","SE REQUIERE ASIGNAR LA FUENTE DE FINANCIAMIENTO",IF(F175="","ES NECESARIO ESTABLECER EL NÚMERO DE PLAZAS",IF(G175="","SE NECESITA ESTABLECER UN MONTO MENSUAL",F175*G175*12)))</f>
        <v>228484.80000000002</v>
      </c>
      <c r="I175" s="13"/>
      <c r="J175" s="14">
        <f t="shared" si="37"/>
        <v>1057.8</v>
      </c>
      <c r="K175" s="6">
        <f t="shared" ref="K175" si="40">(G175/30)*50</f>
        <v>10578</v>
      </c>
      <c r="L175" s="9">
        <f t="shared" ref="L175" si="41">SUM(H175:K175)</f>
        <v>240120.6</v>
      </c>
    </row>
    <row r="176" spans="1:12" x14ac:dyDescent="0.25">
      <c r="A176" s="326" t="s">
        <v>500</v>
      </c>
      <c r="B176" s="327"/>
      <c r="C176" s="15" t="s">
        <v>156</v>
      </c>
      <c r="D176" s="10">
        <v>113</v>
      </c>
      <c r="E176" s="5">
        <v>15</v>
      </c>
      <c r="F176" s="11">
        <v>1</v>
      </c>
      <c r="G176" s="6">
        <f>Hoja2!F233*2</f>
        <v>5209.2</v>
      </c>
      <c r="H176" s="7">
        <f t="shared" si="29"/>
        <v>62510.399999999994</v>
      </c>
      <c r="I176" s="13"/>
      <c r="J176" s="14">
        <f t="shared" si="37"/>
        <v>868.2</v>
      </c>
      <c r="K176" s="6">
        <f t="shared" si="30"/>
        <v>8682</v>
      </c>
      <c r="L176" s="9">
        <f t="shared" si="38"/>
        <v>72060.599999999991</v>
      </c>
    </row>
    <row r="177" spans="1:12" x14ac:dyDescent="0.25">
      <c r="A177" s="326" t="s">
        <v>502</v>
      </c>
      <c r="B177" s="327"/>
      <c r="C177" s="15" t="s">
        <v>156</v>
      </c>
      <c r="D177" s="10">
        <v>113</v>
      </c>
      <c r="E177" s="5">
        <v>15</v>
      </c>
      <c r="F177" s="11">
        <v>1</v>
      </c>
      <c r="G177" s="6">
        <f>Hoja2!F234*2</f>
        <v>5008.8</v>
      </c>
      <c r="H177" s="7">
        <f t="shared" ref="H177" si="42">IF(E177="","SE REQUIERE ASIGNAR LA FUENTE DE FINANCIAMIENTO",IF(F177="","ES NECESARIO ESTABLECER EL NÚMERO DE PLAZAS",IF(G177="","SE NECESITA ESTABLECER UN MONTO MENSUAL",F177*G177*12)))</f>
        <v>60105.600000000006</v>
      </c>
      <c r="I177" s="13"/>
      <c r="J177" s="14">
        <f t="shared" si="37"/>
        <v>834.80000000000007</v>
      </c>
      <c r="K177" s="6">
        <f t="shared" ref="K177" si="43">(G177/30)*50</f>
        <v>8348</v>
      </c>
      <c r="L177" s="9">
        <f t="shared" ref="L177" si="44">SUM(H177:K177)</f>
        <v>69288.400000000009</v>
      </c>
    </row>
    <row r="178" spans="1:12" x14ac:dyDescent="0.25">
      <c r="A178" s="326" t="s">
        <v>504</v>
      </c>
      <c r="B178" s="327"/>
      <c r="C178" s="15" t="s">
        <v>156</v>
      </c>
      <c r="D178" s="10">
        <v>113</v>
      </c>
      <c r="E178" s="5">
        <v>15</v>
      </c>
      <c r="F178" s="11">
        <v>1</v>
      </c>
      <c r="G178" s="6">
        <f>Hoja2!F235*2</f>
        <v>4668</v>
      </c>
      <c r="H178" s="7">
        <f t="shared" ref="H178" si="45">IF(E178="","SE REQUIERE ASIGNAR LA FUENTE DE FINANCIAMIENTO",IF(F178="","ES NECESARIO ESTABLECER EL NÚMERO DE PLAZAS",IF(G178="","SE NECESITA ESTABLECER UN MONTO MENSUAL",F178*G178*12)))</f>
        <v>56016</v>
      </c>
      <c r="I178" s="13"/>
      <c r="J178" s="14">
        <f t="shared" si="37"/>
        <v>778</v>
      </c>
      <c r="K178" s="6">
        <f t="shared" ref="K178" si="46">(G178/30)*50</f>
        <v>7780</v>
      </c>
      <c r="L178" s="9">
        <f t="shared" ref="L178" si="47">SUM(H178:K178)</f>
        <v>64574</v>
      </c>
    </row>
    <row r="179" spans="1:12" x14ac:dyDescent="0.25">
      <c r="A179" s="326" t="str">
        <f>Hoja2!B236</f>
        <v>ENCARGADO DE HACIENDA PUBLICA MUNICIPAL</v>
      </c>
      <c r="B179" s="327"/>
      <c r="C179" s="15" t="s">
        <v>163</v>
      </c>
      <c r="D179" s="10">
        <v>113</v>
      </c>
      <c r="E179" s="5">
        <v>15</v>
      </c>
      <c r="F179" s="11">
        <v>1</v>
      </c>
      <c r="G179" s="6">
        <f>Hoja2!F236*2</f>
        <v>25599.9</v>
      </c>
      <c r="H179" s="7">
        <f t="shared" ref="H179:H188" si="48">IF(E179="","SE REQUIERE ASIGNAR LA FUENTE DE FINANCIAMIENTO",IF(F179="","ES NECESARIO ESTABLECER EL NÚMERO DE PLAZAS",IF(G179="","SE NECESITA ESTABLECER UN MONTO MENSUAL",F179*G179*12)))</f>
        <v>307198.80000000005</v>
      </c>
      <c r="I179" s="13"/>
      <c r="J179" s="14">
        <f t="shared" ref="J179:J188" si="49">K179*0.1</f>
        <v>4266.6500000000005</v>
      </c>
      <c r="K179" s="6">
        <f t="shared" ref="K179:K188" si="50">(G179/30)*50</f>
        <v>42666.5</v>
      </c>
      <c r="L179" s="9">
        <f t="shared" ref="L179:L188" si="51">SUM(H179:K179)</f>
        <v>354131.95000000007</v>
      </c>
    </row>
    <row r="180" spans="1:12" x14ac:dyDescent="0.25">
      <c r="A180" s="326" t="str">
        <f>Hoja2!B237</f>
        <v>ENCARGADO CUENTA PÚBLICA</v>
      </c>
      <c r="B180" s="327"/>
      <c r="C180" s="15" t="s">
        <v>163</v>
      </c>
      <c r="D180" s="10">
        <v>113</v>
      </c>
      <c r="E180" s="5">
        <v>15</v>
      </c>
      <c r="F180" s="11">
        <v>1</v>
      </c>
      <c r="G180" s="6">
        <f>Hoja2!F237*2</f>
        <v>18516</v>
      </c>
      <c r="H180" s="7">
        <f t="shared" si="48"/>
        <v>222192</v>
      </c>
      <c r="I180" s="13"/>
      <c r="J180" s="14">
        <f t="shared" si="49"/>
        <v>3086.0000000000005</v>
      </c>
      <c r="K180" s="6">
        <f t="shared" si="50"/>
        <v>30860.000000000004</v>
      </c>
      <c r="L180" s="9">
        <f t="shared" si="51"/>
        <v>256138</v>
      </c>
    </row>
    <row r="181" spans="1:12" x14ac:dyDescent="0.25">
      <c r="A181" s="330" t="str">
        <f>Hoja2!B238</f>
        <v xml:space="preserve">ENCARGADO DE PROVEEDURÍA </v>
      </c>
      <c r="B181" s="331"/>
      <c r="C181" s="15" t="str">
        <f>Hoja2!A241</f>
        <v>HACIENDA  PÚBLICA MUNICIPAL</v>
      </c>
      <c r="D181" s="10">
        <v>113</v>
      </c>
      <c r="E181" s="5">
        <v>15</v>
      </c>
      <c r="F181" s="11">
        <v>1</v>
      </c>
      <c r="G181" s="6">
        <f>Hoja2!F238*2</f>
        <v>15999.900000000001</v>
      </c>
      <c r="H181" s="7">
        <f t="shared" ref="H181" si="52">IF(E181="","SE REQUIERE ASIGNAR LA FUENTE DE FINANCIAMIENTO",IF(F181="","ES NECESARIO ESTABLECER EL NÚMERO DE PLAZAS",IF(G181="","SE NECESITA ESTABLECER UN MONTO MENSUAL",F181*G181*12)))</f>
        <v>191998.80000000002</v>
      </c>
      <c r="I181" s="12"/>
      <c r="J181" s="14">
        <f>K181*0.1</f>
        <v>2666.6500000000005</v>
      </c>
      <c r="K181" s="6">
        <f t="shared" ref="K181" si="53">(G181/30)*50</f>
        <v>26666.500000000004</v>
      </c>
      <c r="L181" s="9">
        <f t="shared" ref="L181" si="54">SUM(H181:K181)</f>
        <v>221331.95</v>
      </c>
    </row>
    <row r="182" spans="1:12" x14ac:dyDescent="0.25">
      <c r="A182" s="326" t="str">
        <f>Hoja2!B239</f>
        <v xml:space="preserve">ENCARGADO CONTABILIDAD </v>
      </c>
      <c r="B182" s="327"/>
      <c r="C182" s="15" t="s">
        <v>164</v>
      </c>
      <c r="D182" s="10">
        <v>113</v>
      </c>
      <c r="E182" s="5">
        <v>15</v>
      </c>
      <c r="F182" s="11">
        <v>1</v>
      </c>
      <c r="G182" s="6">
        <f>Hoja2!F239*2</f>
        <v>13083</v>
      </c>
      <c r="H182" s="7">
        <f t="shared" si="48"/>
        <v>156996</v>
      </c>
      <c r="I182" s="12"/>
      <c r="J182" s="14">
        <f t="shared" si="49"/>
        <v>2180.5</v>
      </c>
      <c r="K182" s="6">
        <f t="shared" si="50"/>
        <v>21805</v>
      </c>
      <c r="L182" s="9">
        <f t="shared" si="51"/>
        <v>180981.5</v>
      </c>
    </row>
    <row r="183" spans="1:12" x14ac:dyDescent="0.25">
      <c r="A183" s="330" t="str">
        <f>Hoja2!B240</f>
        <v>AUXILIAR DE CONTABLIDAD</v>
      </c>
      <c r="B183" s="331"/>
      <c r="C183" s="15" t="str">
        <f>Hoja2!A240</f>
        <v>HACIENDA  PÚBLICA MUNICIPAL</v>
      </c>
      <c r="D183" s="10">
        <v>113</v>
      </c>
      <c r="E183" s="5">
        <v>15</v>
      </c>
      <c r="F183" s="11">
        <v>1</v>
      </c>
      <c r="G183" s="6">
        <f>Hoja2!F240*2</f>
        <v>12720.599999999999</v>
      </c>
      <c r="H183" s="7">
        <f>IF(E183="","SE REQUIERE ASIGNAR LA FUENTE DE FINANCIAMIENTO",IF(F183="","ES NECESARIO ESTABLECER EL NÚMERO DE PLAZAS",IF(G183="","SE NECESITA ESTABLECER UN MONTO MENSUAL",F183*G183*12)))</f>
        <v>152647.19999999998</v>
      </c>
      <c r="I183" s="12"/>
      <c r="J183" s="14">
        <f>K183*0.1</f>
        <v>2120.1</v>
      </c>
      <c r="K183" s="6">
        <f>(G183/30)*50</f>
        <v>21200.999999999996</v>
      </c>
      <c r="L183" s="9">
        <f>SUM(H183:K183)</f>
        <v>175968.3</v>
      </c>
    </row>
    <row r="184" spans="1:12" x14ac:dyDescent="0.25">
      <c r="A184" s="326" t="str">
        <f>Hoja2!B241</f>
        <v>ENCRAGADA DE NOMINA Y PATRIMONIO</v>
      </c>
      <c r="B184" s="327"/>
      <c r="C184" s="15" t="str">
        <f>Hoja2!A243</f>
        <v>HACIENDA  PÚBLICA MUNICIPAL</v>
      </c>
      <c r="D184" s="10">
        <v>113</v>
      </c>
      <c r="E184" s="5">
        <v>15</v>
      </c>
      <c r="F184" s="11">
        <v>1</v>
      </c>
      <c r="G184" s="6">
        <f>Hoja2!F241*2</f>
        <v>12000</v>
      </c>
      <c r="H184" s="7">
        <f>IF(E184="","SE REQUIERE ASIGNAR LA FUENTE DE FINANCIAMIENTO",IF(F184="","ES NECESARIO ESTABLECER EL NÚMERO DE PLAZAS",IF(G184="","SE NECESITA ESTABLECER UN MONTO MENSUAL",F184*G184*12)))</f>
        <v>144000</v>
      </c>
      <c r="I184" s="13"/>
      <c r="J184" s="14">
        <f>K184*0.1</f>
        <v>2000</v>
      </c>
      <c r="K184" s="6">
        <f>(G184/30)*50</f>
        <v>20000</v>
      </c>
      <c r="L184" s="9">
        <f>SUM(H184:K184)</f>
        <v>166000</v>
      </c>
    </row>
    <row r="185" spans="1:12" x14ac:dyDescent="0.25">
      <c r="A185" s="326" t="s">
        <v>37</v>
      </c>
      <c r="B185" s="327"/>
      <c r="C185" s="15" t="str">
        <f>Hoja2!A242</f>
        <v>HACIENDA  PÚBLICA MUNICIPAL</v>
      </c>
      <c r="D185" s="10">
        <v>113</v>
      </c>
      <c r="E185" s="5">
        <v>15</v>
      </c>
      <c r="F185" s="11">
        <v>1</v>
      </c>
      <c r="G185" s="6">
        <f>Hoja2!F242*2</f>
        <v>5637</v>
      </c>
      <c r="H185" s="7">
        <f>IF(E185="","SE REQUIERE ASIGNAR LA FUENTE DE FINANCIAMIENTO",IF(F185="","ES NECESARIO ESTABLECER EL NÚMERO DE PLAZAS",IF(G185="","SE NECESITA ESTABLECER UN MONTO MENSUAL",F185*G185*12)))</f>
        <v>67644</v>
      </c>
      <c r="I185" s="13"/>
      <c r="J185" s="14">
        <f>K185*0.1</f>
        <v>939.5</v>
      </c>
      <c r="K185" s="6">
        <f>(G185/30)*50</f>
        <v>9395</v>
      </c>
      <c r="L185" s="9">
        <f>SUM(H185:K185)</f>
        <v>77978.5</v>
      </c>
    </row>
    <row r="186" spans="1:12" x14ac:dyDescent="0.25">
      <c r="A186" s="326" t="str">
        <f>Hoja2!B243</f>
        <v>JEFA DE INGRESOS</v>
      </c>
      <c r="B186" s="327"/>
      <c r="C186" s="15" t="s">
        <v>164</v>
      </c>
      <c r="D186" s="10">
        <v>113</v>
      </c>
      <c r="E186" s="5">
        <v>15</v>
      </c>
      <c r="F186" s="11">
        <v>1</v>
      </c>
      <c r="G186" s="6">
        <f>Hoja2!F243*2</f>
        <v>12360</v>
      </c>
      <c r="H186" s="7">
        <f t="shared" si="48"/>
        <v>148320</v>
      </c>
      <c r="I186" s="13"/>
      <c r="J186" s="14">
        <f t="shared" si="49"/>
        <v>2060</v>
      </c>
      <c r="K186" s="6">
        <f t="shared" si="50"/>
        <v>20600</v>
      </c>
      <c r="L186" s="9">
        <f t="shared" si="51"/>
        <v>170980</v>
      </c>
    </row>
    <row r="187" spans="1:12" x14ac:dyDescent="0.25">
      <c r="A187" s="326" t="str">
        <f>Hoja2!B244</f>
        <v>RECAUDADOR DE INGRESOS</v>
      </c>
      <c r="B187" s="327"/>
      <c r="C187" s="15" t="s">
        <v>164</v>
      </c>
      <c r="D187" s="10">
        <v>113</v>
      </c>
      <c r="E187" s="5">
        <v>15</v>
      </c>
      <c r="F187" s="11">
        <v>1</v>
      </c>
      <c r="G187" s="6">
        <f>(Hoja2!D244*30)</f>
        <v>7160.0999999999995</v>
      </c>
      <c r="H187" s="7">
        <f t="shared" si="48"/>
        <v>85921.2</v>
      </c>
      <c r="I187" s="13"/>
      <c r="J187" s="14">
        <f t="shared" si="49"/>
        <v>1193.3500000000001</v>
      </c>
      <c r="K187" s="6">
        <f t="shared" si="50"/>
        <v>11933.5</v>
      </c>
      <c r="L187" s="9">
        <f t="shared" si="51"/>
        <v>99048.05</v>
      </c>
    </row>
    <row r="188" spans="1:12" x14ac:dyDescent="0.25">
      <c r="A188" s="326" t="str">
        <f>Hoja2!B245</f>
        <v>JEFE EGRESOS</v>
      </c>
      <c r="B188" s="327"/>
      <c r="C188" s="15" t="s">
        <v>164</v>
      </c>
      <c r="D188" s="10">
        <v>113</v>
      </c>
      <c r="E188" s="5">
        <v>15</v>
      </c>
      <c r="F188" s="11">
        <v>1</v>
      </c>
      <c r="G188" s="6">
        <f>Hoja2!F245*2</f>
        <v>11820</v>
      </c>
      <c r="H188" s="7">
        <f t="shared" si="48"/>
        <v>141840</v>
      </c>
      <c r="I188" s="13"/>
      <c r="J188" s="14">
        <f t="shared" si="49"/>
        <v>1970</v>
      </c>
      <c r="K188" s="6">
        <f t="shared" si="50"/>
        <v>19700</v>
      </c>
      <c r="L188" s="9">
        <f t="shared" si="51"/>
        <v>163510</v>
      </c>
    </row>
    <row r="189" spans="1:12" x14ac:dyDescent="0.25">
      <c r="A189" s="326" t="s">
        <v>165</v>
      </c>
      <c r="B189" s="327"/>
      <c r="C189" s="15" t="s">
        <v>166</v>
      </c>
      <c r="D189" s="10">
        <v>113</v>
      </c>
      <c r="E189" s="5">
        <v>15</v>
      </c>
      <c r="F189" s="11">
        <v>1</v>
      </c>
      <c r="G189" s="6">
        <f>Hoja2!F246*2</f>
        <v>17008.5</v>
      </c>
      <c r="H189" s="7">
        <f>IF(E189="","SE REQUIERE ASIGNAR LA FUENTE DE FINANCIAMIENTO",IF(F189="","ES NECESARIO ESTABLECER EL NÚMERO DE PLAZAS",IF(G189="","SE NECESITA ESTABLECER UN MONTO MENSUAL",F189*G189*12)))</f>
        <v>204102</v>
      </c>
      <c r="I189" s="13"/>
      <c r="J189" s="14">
        <f>K189*0.1</f>
        <v>2834.7500000000005</v>
      </c>
      <c r="K189" s="6">
        <f>(G189/30)*50</f>
        <v>28347.500000000004</v>
      </c>
      <c r="L189" s="9">
        <f>SUM(H189:K189)</f>
        <v>235284.25</v>
      </c>
    </row>
    <row r="190" spans="1:12" x14ac:dyDescent="0.25">
      <c r="A190" s="326" t="s">
        <v>526</v>
      </c>
      <c r="B190" s="327"/>
      <c r="C190" s="15" t="s">
        <v>166</v>
      </c>
      <c r="D190" s="10">
        <v>113</v>
      </c>
      <c r="E190" s="5">
        <v>15</v>
      </c>
      <c r="F190" s="11">
        <v>1</v>
      </c>
      <c r="G190" s="6">
        <f>Hoja2!F247*2</f>
        <v>6732</v>
      </c>
      <c r="H190" s="7">
        <f>IF(E190="","SE REQUIERE ASIGNAR LA FUENTE DE FINANCIAMIENTO",IF(F190="","ES NECESARIO ESTABLECER EL NÚMERO DE PLAZAS",IF(G190="","SE NECESITA ESTABLECER UN MONTO MENSUAL",F190*G190*12)))</f>
        <v>80784</v>
      </c>
      <c r="I190" s="13"/>
      <c r="J190" s="14">
        <f>K190*0.1</f>
        <v>1122</v>
      </c>
      <c r="K190" s="6">
        <f>(G190/30)*50</f>
        <v>11220</v>
      </c>
      <c r="L190" s="9">
        <f>SUM(H190:K190)</f>
        <v>93126</v>
      </c>
    </row>
    <row r="191" spans="1:12" x14ac:dyDescent="0.25">
      <c r="A191" s="326" t="s">
        <v>123</v>
      </c>
      <c r="B191" s="327"/>
      <c r="C191" s="15" t="s">
        <v>166</v>
      </c>
      <c r="D191" s="10">
        <v>113</v>
      </c>
      <c r="E191" s="5">
        <v>15</v>
      </c>
      <c r="F191" s="11">
        <v>1</v>
      </c>
      <c r="G191" s="6">
        <f>Hoja2!F248*2</f>
        <v>6732</v>
      </c>
      <c r="H191" s="7">
        <f>IF(E191="","SE REQUIERE ASIGNAR LA FUENTE DE FINANCIAMIENTO",IF(F191="","ES NECESARIO ESTABLECER EL NÚMERO DE PLAZAS",IF(G191="","SE NECESITA ESTABLECER UN MONTO MENSUAL",F191*G191*12)))</f>
        <v>80784</v>
      </c>
      <c r="I191" s="13"/>
      <c r="J191" s="14">
        <f>K191*0.1</f>
        <v>1122</v>
      </c>
      <c r="K191" s="6">
        <f>(G191/30)*50</f>
        <v>11220</v>
      </c>
      <c r="L191" s="9">
        <f>SUM(H191:K191)</f>
        <v>93126</v>
      </c>
    </row>
    <row r="192" spans="1:12" x14ac:dyDescent="0.25">
      <c r="A192" s="326" t="s">
        <v>89</v>
      </c>
      <c r="B192" s="327"/>
      <c r="C192" s="15" t="s">
        <v>166</v>
      </c>
      <c r="D192" s="10">
        <v>113</v>
      </c>
      <c r="E192" s="5">
        <v>15</v>
      </c>
      <c r="F192" s="11">
        <v>1</v>
      </c>
      <c r="G192" s="6">
        <f>Hoja2!F249*2</f>
        <v>6732</v>
      </c>
      <c r="H192" s="7">
        <f>IF(E192="","SE REQUIERE ASIGNAR LA FUENTE DE FINANCIAMIENTO",IF(F192="","ES NECESARIO ESTABLECER EL NÚMERO DE PLAZAS",IF(G192="","SE NECESITA ESTABLECER UN MONTO MENSUAL",F192*G192*12)))</f>
        <v>80784</v>
      </c>
      <c r="I192" s="13"/>
      <c r="J192" s="14">
        <f>K192*0.1</f>
        <v>1122</v>
      </c>
      <c r="K192" s="6">
        <f>(G192/30)*50</f>
        <v>11220</v>
      </c>
      <c r="L192" s="9">
        <f>SUM(H192:K192)</f>
        <v>93126</v>
      </c>
    </row>
    <row r="193" spans="1:12" x14ac:dyDescent="0.25">
      <c r="A193" s="326" t="s">
        <v>531</v>
      </c>
      <c r="B193" s="327"/>
      <c r="C193" s="15" t="s">
        <v>71</v>
      </c>
      <c r="D193" s="10">
        <v>113</v>
      </c>
      <c r="E193" s="5">
        <v>15</v>
      </c>
      <c r="F193" s="11">
        <v>1</v>
      </c>
      <c r="G193" s="6">
        <f>Hoja2!F250*2</f>
        <v>12690.599999999999</v>
      </c>
      <c r="H193" s="7">
        <f t="shared" si="0"/>
        <v>152287.19999999998</v>
      </c>
      <c r="I193" s="13"/>
      <c r="J193" s="14">
        <f t="shared" si="6"/>
        <v>2115.1</v>
      </c>
      <c r="K193" s="6">
        <f t="shared" si="1"/>
        <v>21150.999999999996</v>
      </c>
      <c r="L193" s="9">
        <f t="shared" si="11"/>
        <v>175553.3</v>
      </c>
    </row>
    <row r="194" spans="1:12" x14ac:dyDescent="0.25">
      <c r="A194" s="326" t="s">
        <v>656</v>
      </c>
      <c r="B194" s="327"/>
      <c r="C194" s="15" t="s">
        <v>71</v>
      </c>
      <c r="D194" s="10">
        <v>113</v>
      </c>
      <c r="E194" s="5">
        <v>15</v>
      </c>
      <c r="F194" s="11">
        <v>1</v>
      </c>
      <c r="G194" s="6">
        <f>Hoja2!F251*2</f>
        <v>6669.9000000000005</v>
      </c>
      <c r="H194" s="7">
        <f t="shared" si="0"/>
        <v>80038.8</v>
      </c>
      <c r="I194" s="12"/>
      <c r="J194" s="14">
        <f t="shared" si="6"/>
        <v>1111.6500000000001</v>
      </c>
      <c r="K194" s="6">
        <f t="shared" si="1"/>
        <v>11116.5</v>
      </c>
      <c r="L194" s="9">
        <f t="shared" si="11"/>
        <v>92266.95</v>
      </c>
    </row>
    <row r="195" spans="1:12" x14ac:dyDescent="0.25">
      <c r="A195" s="326" t="s">
        <v>657</v>
      </c>
      <c r="B195" s="327"/>
      <c r="C195" s="15" t="s">
        <v>71</v>
      </c>
      <c r="D195" s="10">
        <v>113</v>
      </c>
      <c r="E195" s="5">
        <v>15</v>
      </c>
      <c r="F195" s="11">
        <v>1</v>
      </c>
      <c r="G195" s="6">
        <f>Hoja2!F252*2</f>
        <v>10764</v>
      </c>
      <c r="H195" s="7">
        <f t="shared" si="0"/>
        <v>129168</v>
      </c>
      <c r="I195" s="13"/>
      <c r="J195" s="14">
        <f t="shared" si="6"/>
        <v>1794</v>
      </c>
      <c r="K195" s="6">
        <f t="shared" si="1"/>
        <v>17940</v>
      </c>
      <c r="L195" s="9">
        <f t="shared" si="11"/>
        <v>148902</v>
      </c>
    </row>
    <row r="196" spans="1:12" x14ac:dyDescent="0.25">
      <c r="A196" s="326" t="s">
        <v>73</v>
      </c>
      <c r="B196" s="327"/>
      <c r="C196" s="15" t="s">
        <v>74</v>
      </c>
      <c r="D196" s="10">
        <v>113</v>
      </c>
      <c r="E196" s="5">
        <v>15</v>
      </c>
      <c r="F196" s="11">
        <v>1</v>
      </c>
      <c r="G196" s="6">
        <f>Hoja2!F253*2</f>
        <v>7160.0999999999995</v>
      </c>
      <c r="H196" s="7">
        <f t="shared" si="0"/>
        <v>85921.2</v>
      </c>
      <c r="I196" s="13"/>
      <c r="J196" s="14">
        <f t="shared" si="6"/>
        <v>1193.3500000000001</v>
      </c>
      <c r="K196" s="6">
        <f t="shared" si="1"/>
        <v>11933.5</v>
      </c>
      <c r="L196" s="9">
        <f t="shared" si="11"/>
        <v>99048.05</v>
      </c>
    </row>
    <row r="197" spans="1:12" x14ac:dyDescent="0.25">
      <c r="A197" s="326" t="s">
        <v>75</v>
      </c>
      <c r="B197" s="327"/>
      <c r="C197" s="15" t="s">
        <v>74</v>
      </c>
      <c r="D197" s="10">
        <v>113</v>
      </c>
      <c r="E197" s="5">
        <v>15</v>
      </c>
      <c r="F197" s="11">
        <v>2</v>
      </c>
      <c r="G197" s="6">
        <f>Hoja2!F254*2</f>
        <v>6233.7</v>
      </c>
      <c r="H197" s="7">
        <f t="shared" si="0"/>
        <v>149608.79999999999</v>
      </c>
      <c r="I197" s="13"/>
      <c r="J197" s="14">
        <f t="shared" si="6"/>
        <v>1038.95</v>
      </c>
      <c r="K197" s="6">
        <f t="shared" si="1"/>
        <v>10389.5</v>
      </c>
      <c r="L197" s="9">
        <f t="shared" ref="L197:L206" si="55">SUM(H197:K197)</f>
        <v>161037.25</v>
      </c>
    </row>
    <row r="198" spans="1:12" x14ac:dyDescent="0.25">
      <c r="A198" s="326" t="s">
        <v>76</v>
      </c>
      <c r="B198" s="327"/>
      <c r="C198" s="15" t="s">
        <v>74</v>
      </c>
      <c r="D198" s="10">
        <v>113</v>
      </c>
      <c r="E198" s="5">
        <v>15</v>
      </c>
      <c r="F198" s="11">
        <v>1</v>
      </c>
      <c r="G198" s="6">
        <f>Hoja2!F256*2</f>
        <v>6732</v>
      </c>
      <c r="H198" s="7">
        <f t="shared" ref="H198:H206" si="56">IF(E198="","SE REQUIERE ASIGNAR LA FUENTE DE FINANCIAMIENTO",IF(F198="","ES NECESARIO ESTABLECER EL NÚMERO DE PLAZAS",IF(G198="","SE NECESITA ESTABLECER UN MONTO MENSUAL",F198*G198*12)))</f>
        <v>80784</v>
      </c>
      <c r="I198" s="13"/>
      <c r="J198" s="14">
        <f t="shared" si="6"/>
        <v>1122</v>
      </c>
      <c r="K198" s="6">
        <f t="shared" ref="K198:K206" si="57">(G198/30)*50</f>
        <v>11220</v>
      </c>
      <c r="L198" s="9">
        <f t="shared" si="55"/>
        <v>93126</v>
      </c>
    </row>
    <row r="199" spans="1:12" x14ac:dyDescent="0.25">
      <c r="A199" s="326" t="s">
        <v>77</v>
      </c>
      <c r="B199" s="327"/>
      <c r="C199" s="15" t="s">
        <v>74</v>
      </c>
      <c r="D199" s="10">
        <v>113</v>
      </c>
      <c r="E199" s="5">
        <v>15</v>
      </c>
      <c r="F199" s="11">
        <v>1</v>
      </c>
      <c r="G199" s="6">
        <f>Hoja2!F257*2</f>
        <v>6233.7</v>
      </c>
      <c r="H199" s="7">
        <f t="shared" si="56"/>
        <v>74804.399999999994</v>
      </c>
      <c r="I199" s="13"/>
      <c r="J199" s="14">
        <f t="shared" si="6"/>
        <v>1038.95</v>
      </c>
      <c r="K199" s="6">
        <f t="shared" si="57"/>
        <v>10389.5</v>
      </c>
      <c r="L199" s="9">
        <f t="shared" si="55"/>
        <v>86232.849999999991</v>
      </c>
    </row>
    <row r="200" spans="1:12" x14ac:dyDescent="0.25">
      <c r="A200" s="326" t="s">
        <v>78</v>
      </c>
      <c r="B200" s="327"/>
      <c r="C200" s="15" t="s">
        <v>74</v>
      </c>
      <c r="D200" s="10">
        <v>113</v>
      </c>
      <c r="E200" s="5">
        <v>15</v>
      </c>
      <c r="F200" s="11">
        <v>1</v>
      </c>
      <c r="G200" s="6">
        <f>Hoja2!F257*2</f>
        <v>6233.7</v>
      </c>
      <c r="H200" s="7">
        <f t="shared" si="56"/>
        <v>74804.399999999994</v>
      </c>
      <c r="I200" s="13"/>
      <c r="J200" s="14">
        <f t="shared" si="6"/>
        <v>1038.95</v>
      </c>
      <c r="K200" s="6">
        <f t="shared" si="57"/>
        <v>10389.5</v>
      </c>
      <c r="L200" s="9">
        <f t="shared" si="55"/>
        <v>86232.849999999991</v>
      </c>
    </row>
    <row r="201" spans="1:12" x14ac:dyDescent="0.25">
      <c r="A201" s="326" t="s">
        <v>57</v>
      </c>
      <c r="B201" s="327"/>
      <c r="C201" s="15" t="s">
        <v>74</v>
      </c>
      <c r="D201" s="10">
        <v>113</v>
      </c>
      <c r="E201" s="5">
        <v>15</v>
      </c>
      <c r="F201" s="11">
        <v>1</v>
      </c>
      <c r="G201" s="6">
        <f>Hoja2!F259*2</f>
        <v>5853</v>
      </c>
      <c r="H201" s="7">
        <f t="shared" si="56"/>
        <v>70236</v>
      </c>
      <c r="I201" s="13"/>
      <c r="J201" s="14">
        <f t="shared" si="6"/>
        <v>975.5</v>
      </c>
      <c r="K201" s="6">
        <f t="shared" si="57"/>
        <v>9755</v>
      </c>
      <c r="L201" s="9">
        <f t="shared" si="55"/>
        <v>80966.5</v>
      </c>
    </row>
    <row r="202" spans="1:12" x14ac:dyDescent="0.25">
      <c r="A202" s="326" t="s">
        <v>79</v>
      </c>
      <c r="B202" s="327"/>
      <c r="C202" s="15" t="s">
        <v>74</v>
      </c>
      <c r="D202" s="10">
        <v>113</v>
      </c>
      <c r="E202" s="5">
        <v>15</v>
      </c>
      <c r="F202" s="11">
        <v>1</v>
      </c>
      <c r="G202" s="6">
        <f>Hoja2!F260*2</f>
        <v>5187</v>
      </c>
      <c r="H202" s="7">
        <f t="shared" si="56"/>
        <v>62244</v>
      </c>
      <c r="I202" s="13"/>
      <c r="J202" s="14">
        <f t="shared" ref="J202:J206" si="58">K202*0.1</f>
        <v>864.5</v>
      </c>
      <c r="K202" s="6">
        <f t="shared" si="57"/>
        <v>8645</v>
      </c>
      <c r="L202" s="9">
        <f t="shared" si="55"/>
        <v>71753.5</v>
      </c>
    </row>
    <row r="203" spans="1:12" x14ac:dyDescent="0.25">
      <c r="A203" s="326" t="s">
        <v>658</v>
      </c>
      <c r="B203" s="327"/>
      <c r="C203" s="15" t="s">
        <v>81</v>
      </c>
      <c r="D203" s="10">
        <v>113</v>
      </c>
      <c r="E203" s="5">
        <v>15</v>
      </c>
      <c r="F203" s="11">
        <v>1</v>
      </c>
      <c r="G203" s="6">
        <f>Hoja2!F261*2</f>
        <v>11503.5</v>
      </c>
      <c r="H203" s="7">
        <f t="shared" si="56"/>
        <v>138042</v>
      </c>
      <c r="I203" s="13"/>
      <c r="J203" s="14">
        <f t="shared" si="58"/>
        <v>1917.25</v>
      </c>
      <c r="K203" s="6">
        <f t="shared" si="57"/>
        <v>19172.5</v>
      </c>
      <c r="L203" s="9">
        <f t="shared" si="55"/>
        <v>159131.75</v>
      </c>
    </row>
    <row r="204" spans="1:12" x14ac:dyDescent="0.25">
      <c r="A204" s="326" t="s">
        <v>75</v>
      </c>
      <c r="B204" s="327"/>
      <c r="C204" s="15" t="s">
        <v>81</v>
      </c>
      <c r="D204" s="10">
        <v>113</v>
      </c>
      <c r="E204" s="5">
        <v>15</v>
      </c>
      <c r="F204" s="11">
        <v>1</v>
      </c>
      <c r="G204" s="6">
        <f>Hoja2!F262*2</f>
        <v>6233.7</v>
      </c>
      <c r="H204" s="7">
        <f t="shared" si="56"/>
        <v>74804.399999999994</v>
      </c>
      <c r="I204" s="12"/>
      <c r="J204" s="14">
        <f t="shared" si="58"/>
        <v>1038.95</v>
      </c>
      <c r="K204" s="6">
        <f t="shared" si="57"/>
        <v>10389.5</v>
      </c>
      <c r="L204" s="9">
        <f t="shared" si="55"/>
        <v>86232.849999999991</v>
      </c>
    </row>
    <row r="205" spans="1:12" x14ac:dyDescent="0.25">
      <c r="A205" s="326" t="s">
        <v>82</v>
      </c>
      <c r="B205" s="327"/>
      <c r="C205" s="15" t="s">
        <v>81</v>
      </c>
      <c r="D205" s="10">
        <v>113</v>
      </c>
      <c r="E205" s="5">
        <v>15</v>
      </c>
      <c r="F205" s="11">
        <v>1</v>
      </c>
      <c r="G205" s="6">
        <f>Hoja2!F263*2</f>
        <v>7581</v>
      </c>
      <c r="H205" s="7">
        <f t="shared" si="56"/>
        <v>90972</v>
      </c>
      <c r="I205" s="13"/>
      <c r="J205" s="14">
        <f t="shared" si="58"/>
        <v>1263.5</v>
      </c>
      <c r="K205" s="6">
        <f t="shared" si="57"/>
        <v>12635</v>
      </c>
      <c r="L205" s="9">
        <f t="shared" si="55"/>
        <v>104870.5</v>
      </c>
    </row>
    <row r="206" spans="1:12" x14ac:dyDescent="0.25">
      <c r="A206" s="326" t="s">
        <v>83</v>
      </c>
      <c r="B206" s="327"/>
      <c r="C206" s="15" t="s">
        <v>81</v>
      </c>
      <c r="D206" s="10">
        <v>113</v>
      </c>
      <c r="E206" s="5">
        <v>15</v>
      </c>
      <c r="F206" s="11">
        <v>2</v>
      </c>
      <c r="G206" s="6">
        <f>Hoja2!F264*2</f>
        <v>5697</v>
      </c>
      <c r="H206" s="7">
        <f t="shared" si="56"/>
        <v>136728</v>
      </c>
      <c r="I206" s="13"/>
      <c r="J206" s="14">
        <f t="shared" si="58"/>
        <v>949.5</v>
      </c>
      <c r="K206" s="6">
        <f t="shared" si="57"/>
        <v>9495</v>
      </c>
      <c r="L206" s="9">
        <f t="shared" si="55"/>
        <v>147172.5</v>
      </c>
    </row>
    <row r="207" spans="1:12" x14ac:dyDescent="0.25">
      <c r="A207" s="326" t="s">
        <v>28</v>
      </c>
      <c r="B207" s="327"/>
      <c r="C207" s="15" t="s">
        <v>167</v>
      </c>
      <c r="D207" s="10">
        <v>113</v>
      </c>
      <c r="E207" s="5">
        <v>25</v>
      </c>
      <c r="F207" s="11">
        <v>1</v>
      </c>
      <c r="G207" s="6">
        <f>GENERAL!G327*2</f>
        <v>17529.600000000002</v>
      </c>
      <c r="H207" s="7">
        <f t="shared" ref="H207:H217" si="59">IF(E207="","SE REQUIERE ASIGNAR LA FUENTE DE FINANCIAMIENTO",IF(F207="","ES NECESARIO ESTABLECER EL NÚMERO DE PLAZAS",IF(G207="","SE NECESITA ESTABLECER UN MONTO MENSUAL",F207*G207*12)))</f>
        <v>210355.20000000001</v>
      </c>
      <c r="I207" s="13"/>
      <c r="J207" s="14">
        <f t="shared" ref="J207:J217" si="60">K207*0.1</f>
        <v>2921.6000000000004</v>
      </c>
      <c r="K207" s="6">
        <f t="shared" ref="K207:K217" si="61">(G207/30)*50</f>
        <v>29216.000000000004</v>
      </c>
      <c r="L207" s="9">
        <f t="shared" ref="L207:L215" si="62">SUM(H207:K207)</f>
        <v>242492.80000000002</v>
      </c>
    </row>
    <row r="208" spans="1:12" x14ac:dyDescent="0.25">
      <c r="A208" s="326" t="s">
        <v>437</v>
      </c>
      <c r="B208" s="327"/>
      <c r="C208" s="15" t="s">
        <v>167</v>
      </c>
      <c r="D208" s="10">
        <v>113</v>
      </c>
      <c r="E208" s="5">
        <v>25</v>
      </c>
      <c r="F208" s="11">
        <v>1</v>
      </c>
      <c r="G208" s="6">
        <f>GENERAL!G328*2</f>
        <v>16209.600000000002</v>
      </c>
      <c r="H208" s="7">
        <f t="shared" si="59"/>
        <v>194515.20000000001</v>
      </c>
      <c r="I208" s="13"/>
      <c r="J208" s="14">
        <f t="shared" si="60"/>
        <v>2701.6000000000004</v>
      </c>
      <c r="K208" s="6">
        <f t="shared" si="61"/>
        <v>27016.000000000004</v>
      </c>
      <c r="L208" s="9">
        <f t="shared" si="62"/>
        <v>224232.80000000002</v>
      </c>
    </row>
    <row r="209" spans="1:12" x14ac:dyDescent="0.25">
      <c r="A209" s="326" t="s">
        <v>169</v>
      </c>
      <c r="B209" s="327"/>
      <c r="C209" s="15" t="s">
        <v>167</v>
      </c>
      <c r="D209" s="10">
        <v>113</v>
      </c>
      <c r="E209" s="5">
        <v>25</v>
      </c>
      <c r="F209" s="11">
        <v>3</v>
      </c>
      <c r="G209" s="6">
        <f>GENERAL!G329*2</f>
        <v>14884.800000000001</v>
      </c>
      <c r="H209" s="7">
        <f t="shared" si="59"/>
        <v>535852.80000000005</v>
      </c>
      <c r="I209" s="13"/>
      <c r="J209" s="14">
        <f t="shared" si="60"/>
        <v>2480.8000000000002</v>
      </c>
      <c r="K209" s="6">
        <f t="shared" si="61"/>
        <v>24808</v>
      </c>
      <c r="L209" s="9">
        <f t="shared" si="62"/>
        <v>563141.60000000009</v>
      </c>
    </row>
    <row r="210" spans="1:12" x14ac:dyDescent="0.25">
      <c r="A210" s="326" t="s">
        <v>170</v>
      </c>
      <c r="B210" s="327"/>
      <c r="C210" s="15" t="s">
        <v>167</v>
      </c>
      <c r="D210" s="10">
        <v>113</v>
      </c>
      <c r="E210" s="5">
        <v>25</v>
      </c>
      <c r="F210" s="11">
        <v>18</v>
      </c>
      <c r="G210" s="6">
        <f>GENERAL!G332*2</f>
        <v>8793.9</v>
      </c>
      <c r="H210" s="7">
        <f t="shared" si="59"/>
        <v>1899482.4</v>
      </c>
      <c r="I210" s="13"/>
      <c r="J210" s="14">
        <f t="shared" si="60"/>
        <v>1465.65</v>
      </c>
      <c r="K210" s="6">
        <f t="shared" si="61"/>
        <v>14656.5</v>
      </c>
      <c r="L210" s="9">
        <f t="shared" si="62"/>
        <v>1915604.5499999998</v>
      </c>
    </row>
    <row r="211" spans="1:12" x14ac:dyDescent="0.25">
      <c r="A211" s="326" t="s">
        <v>171</v>
      </c>
      <c r="B211" s="327"/>
      <c r="C211" s="15" t="s">
        <v>172</v>
      </c>
      <c r="D211" s="10">
        <v>113</v>
      </c>
      <c r="E211" s="5">
        <v>25</v>
      </c>
      <c r="F211" s="11">
        <v>1</v>
      </c>
      <c r="G211" s="6">
        <f>GENERAL!G350*2</f>
        <v>8547</v>
      </c>
      <c r="H211" s="7">
        <f t="shared" si="59"/>
        <v>102564</v>
      </c>
      <c r="I211" s="12"/>
      <c r="J211" s="14">
        <f t="shared" si="60"/>
        <v>1424.5</v>
      </c>
      <c r="K211" s="6">
        <f t="shared" si="61"/>
        <v>14244.999999999998</v>
      </c>
      <c r="L211" s="9">
        <f t="shared" si="62"/>
        <v>118233.5</v>
      </c>
    </row>
    <row r="212" spans="1:12" x14ac:dyDescent="0.25">
      <c r="A212" s="326" t="s">
        <v>173</v>
      </c>
      <c r="B212" s="327"/>
      <c r="C212" s="15" t="s">
        <v>172</v>
      </c>
      <c r="D212" s="10">
        <v>113</v>
      </c>
      <c r="E212" s="5">
        <v>25</v>
      </c>
      <c r="F212" s="11">
        <v>1</v>
      </c>
      <c r="G212" s="6">
        <f>GENERAL!G351*2</f>
        <v>8793.9</v>
      </c>
      <c r="H212" s="7">
        <f t="shared" si="59"/>
        <v>105526.79999999999</v>
      </c>
      <c r="I212" s="12"/>
      <c r="J212" s="14">
        <f t="shared" si="60"/>
        <v>1465.65</v>
      </c>
      <c r="K212" s="6">
        <f t="shared" si="61"/>
        <v>14656.5</v>
      </c>
      <c r="L212" s="9">
        <f t="shared" si="62"/>
        <v>121648.94999999998</v>
      </c>
    </row>
    <row r="213" spans="1:12" x14ac:dyDescent="0.25">
      <c r="A213" s="326" t="s">
        <v>174</v>
      </c>
      <c r="B213" s="327"/>
      <c r="C213" s="15" t="s">
        <v>172</v>
      </c>
      <c r="D213" s="10">
        <v>113</v>
      </c>
      <c r="E213" s="5">
        <v>25</v>
      </c>
      <c r="F213" s="11">
        <v>2</v>
      </c>
      <c r="G213" s="6">
        <f>GENERAL!G352*2</f>
        <v>8918.4</v>
      </c>
      <c r="H213" s="7">
        <f t="shared" si="59"/>
        <v>214041.59999999998</v>
      </c>
      <c r="I213" s="13"/>
      <c r="J213" s="14">
        <f t="shared" si="60"/>
        <v>1486.3999999999999</v>
      </c>
      <c r="K213" s="6">
        <f t="shared" si="61"/>
        <v>14863.999999999998</v>
      </c>
      <c r="L213" s="9">
        <f t="shared" si="62"/>
        <v>230391.99999999997</v>
      </c>
    </row>
    <row r="214" spans="1:12" x14ac:dyDescent="0.25">
      <c r="A214" s="326" t="s">
        <v>175</v>
      </c>
      <c r="B214" s="327"/>
      <c r="C214" s="15" t="s">
        <v>172</v>
      </c>
      <c r="D214" s="10">
        <v>113</v>
      </c>
      <c r="E214" s="5">
        <v>25</v>
      </c>
      <c r="F214" s="11">
        <v>1</v>
      </c>
      <c r="G214" s="6">
        <f>GENERAL!G354*2</f>
        <v>8547</v>
      </c>
      <c r="H214" s="7">
        <f t="shared" si="59"/>
        <v>102564</v>
      </c>
      <c r="I214" s="13"/>
      <c r="J214" s="14">
        <f t="shared" si="60"/>
        <v>1424.5</v>
      </c>
      <c r="K214" s="6">
        <f t="shared" si="61"/>
        <v>14244.999999999998</v>
      </c>
      <c r="L214" s="9">
        <f t="shared" si="62"/>
        <v>118233.5</v>
      </c>
    </row>
    <row r="215" spans="1:12" x14ac:dyDescent="0.25">
      <c r="A215" s="326" t="s">
        <v>575</v>
      </c>
      <c r="B215" s="327"/>
      <c r="C215" s="15" t="s">
        <v>172</v>
      </c>
      <c r="D215" s="10">
        <v>113</v>
      </c>
      <c r="E215" s="5">
        <v>25</v>
      </c>
      <c r="F215" s="11">
        <v>4</v>
      </c>
      <c r="G215" s="6">
        <f>GENERAL!G355*2</f>
        <v>6678</v>
      </c>
      <c r="H215" s="7">
        <f t="shared" si="59"/>
        <v>320544</v>
      </c>
      <c r="I215" s="13"/>
      <c r="J215" s="14">
        <f t="shared" si="60"/>
        <v>1113</v>
      </c>
      <c r="K215" s="6">
        <f t="shared" si="61"/>
        <v>11130</v>
      </c>
      <c r="L215" s="9">
        <f t="shared" si="62"/>
        <v>332787</v>
      </c>
    </row>
    <row r="216" spans="1:12" x14ac:dyDescent="0.25">
      <c r="A216" s="326" t="s">
        <v>659</v>
      </c>
      <c r="B216" s="327"/>
      <c r="C216" s="15" t="s">
        <v>172</v>
      </c>
      <c r="D216" s="10">
        <v>113</v>
      </c>
      <c r="E216" s="5">
        <v>25</v>
      </c>
      <c r="F216" s="11">
        <v>8</v>
      </c>
      <c r="G216" s="6">
        <f>GENERAL!G359*2</f>
        <v>6421.5</v>
      </c>
      <c r="H216" s="7">
        <f t="shared" ref="H216" si="63">IF(E216="","SE REQUIERE ASIGNAR LA FUENTE DE FINANCIAMIENTO",IF(F216="","ES NECESARIO ESTABLECER EL NÚMERO DE PLAZAS",IF(G216="","SE NECESITA ESTABLECER UN MONTO MENSUAL",F216*G216*12)))</f>
        <v>616464</v>
      </c>
      <c r="I216" s="13"/>
      <c r="J216" s="14">
        <f t="shared" ref="J216" si="64">K216*0.1</f>
        <v>1070.25</v>
      </c>
      <c r="K216" s="6">
        <f t="shared" ref="K216" si="65">(G216/30)*50</f>
        <v>10702.5</v>
      </c>
      <c r="L216" s="9">
        <f t="shared" ref="L216" si="66">SUM(H216:K216)</f>
        <v>628236.75</v>
      </c>
    </row>
    <row r="217" spans="1:12" x14ac:dyDescent="0.25">
      <c r="A217" s="326" t="s">
        <v>562</v>
      </c>
      <c r="B217" s="327"/>
      <c r="C217" s="15" t="s">
        <v>660</v>
      </c>
      <c r="D217" s="10">
        <v>113</v>
      </c>
      <c r="E217" s="5">
        <v>25</v>
      </c>
      <c r="F217" s="11">
        <v>1</v>
      </c>
      <c r="G217" s="6">
        <v>6545</v>
      </c>
      <c r="H217" s="7">
        <f t="shared" si="59"/>
        <v>78540</v>
      </c>
      <c r="I217" s="13"/>
      <c r="J217" s="14">
        <f t="shared" si="60"/>
        <v>1090.8333333333333</v>
      </c>
      <c r="K217" s="6">
        <f t="shared" si="61"/>
        <v>10908.333333333332</v>
      </c>
      <c r="L217" s="9">
        <f t="shared" ref="L217" si="67">SUM(H217:K217)</f>
        <v>90539.166666666657</v>
      </c>
    </row>
    <row r="218" spans="1:12" x14ac:dyDescent="0.25">
      <c r="A218" s="326" t="s">
        <v>559</v>
      </c>
      <c r="B218" s="327"/>
      <c r="C218" s="15" t="s">
        <v>660</v>
      </c>
      <c r="D218" s="10">
        <v>113</v>
      </c>
      <c r="E218" s="5">
        <v>25</v>
      </c>
      <c r="F218" s="11">
        <v>1</v>
      </c>
      <c r="G218" s="6">
        <f>GENERAL!G369*2</f>
        <v>6233.7</v>
      </c>
      <c r="H218" s="7">
        <f t="shared" ref="H218" si="68">IF(E218="","SE REQUIERE ASIGNAR LA FUENTE DE FINANCIAMIENTO",IF(F218="","ES NECESARIO ESTABLECER EL NÚMERO DE PLAZAS",IF(G218="","SE NECESITA ESTABLECER UN MONTO MENSUAL",F218*G218*12)))</f>
        <v>74804.399999999994</v>
      </c>
      <c r="I218" s="13"/>
      <c r="J218" s="14">
        <f t="shared" ref="J218" si="69">K218*0.1</f>
        <v>1038.95</v>
      </c>
      <c r="K218" s="6">
        <f t="shared" ref="K218" si="70">(G218/30)*50</f>
        <v>10389.5</v>
      </c>
      <c r="L218" s="9">
        <f t="shared" ref="L218" si="71">SUM(H218:K218)</f>
        <v>86232.849999999991</v>
      </c>
    </row>
    <row r="219" spans="1:12" x14ac:dyDescent="0.25">
      <c r="B219" s="328" t="s">
        <v>177</v>
      </c>
      <c r="C219" s="328"/>
      <c r="D219" s="328"/>
      <c r="E219" s="329"/>
      <c r="F219" s="18">
        <f t="shared" ref="F219:L219" si="72">SUM(F3:F217)</f>
        <v>304</v>
      </c>
      <c r="G219" s="19">
        <f t="shared" si="72"/>
        <v>1897003.9000000001</v>
      </c>
      <c r="H219" s="19">
        <f t="shared" si="72"/>
        <v>31854532.79999999</v>
      </c>
      <c r="I219" s="19">
        <f t="shared" si="72"/>
        <v>0</v>
      </c>
      <c r="J219" s="19">
        <f t="shared" si="72"/>
        <v>300082.8666666667</v>
      </c>
      <c r="K219" s="119">
        <f t="shared" si="72"/>
        <v>3161673.166666667</v>
      </c>
      <c r="L219" s="19">
        <f t="shared" si="72"/>
        <v>35316288.833333343</v>
      </c>
    </row>
    <row r="220" spans="1:12" x14ac:dyDescent="0.25"/>
    <row r="221" spans="1:12" x14ac:dyDescent="0.25"/>
    <row r="222" spans="1:12" x14ac:dyDescent="0.25"/>
    <row r="223" spans="1:12" x14ac:dyDescent="0.25"/>
    <row r="224" spans="1:12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</sheetData>
  <mergeCells count="224">
    <mergeCell ref="L1:L2"/>
    <mergeCell ref="A3:B3"/>
    <mergeCell ref="A4:B4"/>
    <mergeCell ref="A5:B5"/>
    <mergeCell ref="A6:B6"/>
    <mergeCell ref="A8:B8"/>
    <mergeCell ref="A1:B2"/>
    <mergeCell ref="C1:C2"/>
    <mergeCell ref="D1:D2"/>
    <mergeCell ref="E1:E2"/>
    <mergeCell ref="F1:F2"/>
    <mergeCell ref="G1:H1"/>
    <mergeCell ref="A7:B7"/>
    <mergeCell ref="A19:B19"/>
    <mergeCell ref="A21:B21"/>
    <mergeCell ref="A20:B20"/>
    <mergeCell ref="A22:B22"/>
    <mergeCell ref="A23:B23"/>
    <mergeCell ref="A9:B9"/>
    <mergeCell ref="A10:B10"/>
    <mergeCell ref="A11:B11"/>
    <mergeCell ref="A12:B12"/>
    <mergeCell ref="A13:B13"/>
    <mergeCell ref="A14:B14"/>
    <mergeCell ref="A18:B18"/>
    <mergeCell ref="A15:B15"/>
    <mergeCell ref="A16:B16"/>
    <mergeCell ref="A17:B17"/>
    <mergeCell ref="A24:B24"/>
    <mergeCell ref="A25:B25"/>
    <mergeCell ref="A185:B185"/>
    <mergeCell ref="A26:B26"/>
    <mergeCell ref="A27:B27"/>
    <mergeCell ref="A183:B183"/>
    <mergeCell ref="A187:B187"/>
    <mergeCell ref="A188:B188"/>
    <mergeCell ref="A33:B33"/>
    <mergeCell ref="A34:B34"/>
    <mergeCell ref="A35:B35"/>
    <mergeCell ref="A36:B36"/>
    <mergeCell ref="A37:B37"/>
    <mergeCell ref="A38:B38"/>
    <mergeCell ref="A184:B184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39:B39"/>
    <mergeCell ref="A40:B40"/>
    <mergeCell ref="A41:B41"/>
    <mergeCell ref="A42:B42"/>
    <mergeCell ref="A43:B43"/>
    <mergeCell ref="A44:B44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62:B62"/>
    <mergeCell ref="A63:B63"/>
    <mergeCell ref="A198:B198"/>
    <mergeCell ref="A199:B199"/>
    <mergeCell ref="A200:B200"/>
    <mergeCell ref="A201:B201"/>
    <mergeCell ref="A202:B202"/>
    <mergeCell ref="A203:B203"/>
    <mergeCell ref="A61:B61"/>
    <mergeCell ref="A193:B193"/>
    <mergeCell ref="A194:B194"/>
    <mergeCell ref="A195:B195"/>
    <mergeCell ref="A196:B196"/>
    <mergeCell ref="A197:B197"/>
    <mergeCell ref="A177:B177"/>
    <mergeCell ref="A176:B176"/>
    <mergeCell ref="A175:B175"/>
    <mergeCell ref="A178:B178"/>
    <mergeCell ref="A64:B64"/>
    <mergeCell ref="A137:B137"/>
    <mergeCell ref="A138:B138"/>
    <mergeCell ref="A139:B139"/>
    <mergeCell ref="A66:B66"/>
    <mergeCell ref="A67:B67"/>
    <mergeCell ref="A204:B204"/>
    <mergeCell ref="A205:B205"/>
    <mergeCell ref="A206:B206"/>
    <mergeCell ref="A74:B74"/>
    <mergeCell ref="A78:B78"/>
    <mergeCell ref="A79:B79"/>
    <mergeCell ref="A80:B80"/>
    <mergeCell ref="A81:B81"/>
    <mergeCell ref="A82:B82"/>
    <mergeCell ref="A94:B94"/>
    <mergeCell ref="A95:B95"/>
    <mergeCell ref="A96:B96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102:B102"/>
    <mergeCell ref="A123:B123"/>
    <mergeCell ref="A122:B122"/>
    <mergeCell ref="A68:B68"/>
    <mergeCell ref="A69:B69"/>
    <mergeCell ref="A70:B70"/>
    <mergeCell ref="A71:B71"/>
    <mergeCell ref="A72:B72"/>
    <mergeCell ref="A73:B73"/>
    <mergeCell ref="A91:B91"/>
    <mergeCell ref="A92:B92"/>
    <mergeCell ref="A93:B93"/>
    <mergeCell ref="A83:B83"/>
    <mergeCell ref="A84:B84"/>
    <mergeCell ref="A85:B85"/>
    <mergeCell ref="A86:B86"/>
    <mergeCell ref="A87:B87"/>
    <mergeCell ref="A124:B124"/>
    <mergeCell ref="A125:B125"/>
    <mergeCell ref="A126:B126"/>
    <mergeCell ref="A107:B107"/>
    <mergeCell ref="A108:B108"/>
    <mergeCell ref="A117:B117"/>
    <mergeCell ref="A119:B119"/>
    <mergeCell ref="A120:B120"/>
    <mergeCell ref="A121:B121"/>
    <mergeCell ref="A134:B134"/>
    <mergeCell ref="A135:B135"/>
    <mergeCell ref="A136:B136"/>
    <mergeCell ref="A140:B140"/>
    <mergeCell ref="A141:B141"/>
    <mergeCell ref="A127:B127"/>
    <mergeCell ref="A128:B128"/>
    <mergeCell ref="A129:B129"/>
    <mergeCell ref="A130:B130"/>
    <mergeCell ref="A131:B131"/>
    <mergeCell ref="A132:B132"/>
    <mergeCell ref="A65:B65"/>
    <mergeCell ref="A133:B133"/>
    <mergeCell ref="A118:B118"/>
    <mergeCell ref="A148:B148"/>
    <mergeCell ref="A152:B152"/>
    <mergeCell ref="A165:B165"/>
    <mergeCell ref="A167:B167"/>
    <mergeCell ref="A168:B168"/>
    <mergeCell ref="A169:B169"/>
    <mergeCell ref="A161:B161"/>
    <mergeCell ref="A162:B162"/>
    <mergeCell ref="A163:B163"/>
    <mergeCell ref="A164:B164"/>
    <mergeCell ref="A166:B166"/>
    <mergeCell ref="A156:B156"/>
    <mergeCell ref="A157:B157"/>
    <mergeCell ref="A158:B158"/>
    <mergeCell ref="A159:B159"/>
    <mergeCell ref="A160:B160"/>
    <mergeCell ref="A150:B150"/>
    <mergeCell ref="A151:B151"/>
    <mergeCell ref="A153:B153"/>
    <mergeCell ref="A154:B154"/>
    <mergeCell ref="A155:B155"/>
    <mergeCell ref="A114:B114"/>
    <mergeCell ref="A189:B189"/>
    <mergeCell ref="A192:B192"/>
    <mergeCell ref="A207:B207"/>
    <mergeCell ref="A208:B208"/>
    <mergeCell ref="A173:B173"/>
    <mergeCell ref="A174:B174"/>
    <mergeCell ref="A179:B179"/>
    <mergeCell ref="A180:B180"/>
    <mergeCell ref="A182:B182"/>
    <mergeCell ref="A186:B186"/>
    <mergeCell ref="A181:B181"/>
    <mergeCell ref="A170:B170"/>
    <mergeCell ref="A171:B171"/>
    <mergeCell ref="A172:B172"/>
    <mergeCell ref="A191:B191"/>
    <mergeCell ref="A190:B190"/>
    <mergeCell ref="A142:B142"/>
    <mergeCell ref="A143:B143"/>
    <mergeCell ref="A144:B144"/>
    <mergeCell ref="A146:B146"/>
    <mergeCell ref="A147:B147"/>
    <mergeCell ref="A149:B149"/>
    <mergeCell ref="A145:B145"/>
    <mergeCell ref="A216:B216"/>
    <mergeCell ref="A218:B218"/>
    <mergeCell ref="B219:E219"/>
    <mergeCell ref="A215:B215"/>
    <mergeCell ref="A217:B217"/>
    <mergeCell ref="A75:B75"/>
    <mergeCell ref="A76:B76"/>
    <mergeCell ref="A77:B77"/>
    <mergeCell ref="A209:B209"/>
    <mergeCell ref="A210:B210"/>
    <mergeCell ref="A211:B211"/>
    <mergeCell ref="A212:B212"/>
    <mergeCell ref="A213:B213"/>
    <mergeCell ref="A214:B214"/>
    <mergeCell ref="A88:B88"/>
    <mergeCell ref="A89:B89"/>
    <mergeCell ref="A90:B90"/>
    <mergeCell ref="A109:B109"/>
    <mergeCell ref="A111:B111"/>
    <mergeCell ref="A110:B110"/>
    <mergeCell ref="A112:B112"/>
    <mergeCell ref="A113:B113"/>
    <mergeCell ref="A116:B116"/>
    <mergeCell ref="A115:B115"/>
  </mergeCells>
  <conditionalFormatting sqref="G3:G6 A183 C183 A66:C88 I66:I88 E66:G88 I91:I108 A91:C108 E91:G108 A117:C117 I117 E117:G117 I134:I144 A134:C144 E134:G144 E149:G151 A149:C151 I149:I151 I153:I164 A153:C164 E153:G164 I166:I174 A166:C174 E166:G174 G8:G14 E15:G17 A15:C17 I15:I17 A19:C25 A28:C64 I19:I64 E19:G64 E119:G132 I119:I132 A119:C132 E146:G147 A146:C147 I146:I147 C181 A181 A179:C180 A182:C182 I179:I189 E179:G189 A184:C189 I192:I215 A192:C215 E192:G215 E217:G217 A217:C217 I217">
    <cfRule type="cellIs" dxfId="198" priority="44" operator="lessThanOrEqual">
      <formula>0</formula>
    </cfRule>
  </conditionalFormatting>
  <conditionalFormatting sqref="E3:F6 E8:F14">
    <cfRule type="cellIs" dxfId="197" priority="43" operator="lessThanOrEqual">
      <formula>0</formula>
    </cfRule>
  </conditionalFormatting>
  <conditionalFormatting sqref="A8:C14 C26:C27 A26:A27">
    <cfRule type="cellIs" dxfId="196" priority="42" operator="lessThanOrEqual">
      <formula>0</formula>
    </cfRule>
  </conditionalFormatting>
  <conditionalFormatting sqref="I3:I6 I8:I14">
    <cfRule type="cellIs" dxfId="195" priority="41" operator="lessThanOrEqual">
      <formula>0</formula>
    </cfRule>
  </conditionalFormatting>
  <conditionalFormatting sqref="J3:J4 J6">
    <cfRule type="cellIs" dxfId="194" priority="40" operator="lessThanOrEqual">
      <formula>0</formula>
    </cfRule>
  </conditionalFormatting>
  <conditionalFormatting sqref="A65:C65 E65:G65 I65">
    <cfRule type="cellIs" dxfId="193" priority="35" operator="lessThanOrEqual">
      <formula>0</formula>
    </cfRule>
  </conditionalFormatting>
  <conditionalFormatting sqref="A89:C89 E89:G90 I89:I90 A90 C90">
    <cfRule type="cellIs" dxfId="192" priority="34" operator="lessThanOrEqual">
      <formula>0</formula>
    </cfRule>
  </conditionalFormatting>
  <conditionalFormatting sqref="I109 A109:C109 E109:G109">
    <cfRule type="cellIs" dxfId="191" priority="33" operator="lessThanOrEqual">
      <formula>0</formula>
    </cfRule>
  </conditionalFormatting>
  <conditionalFormatting sqref="I111 C111 E111:G111">
    <cfRule type="cellIs" dxfId="190" priority="32" operator="lessThanOrEqual">
      <formula>0</formula>
    </cfRule>
  </conditionalFormatting>
  <conditionalFormatting sqref="I110 A110:C110 E110:G110">
    <cfRule type="cellIs" dxfId="189" priority="31" operator="lessThanOrEqual">
      <formula>0</formula>
    </cfRule>
  </conditionalFormatting>
  <conditionalFormatting sqref="A111:B111">
    <cfRule type="cellIs" dxfId="188" priority="30" operator="lessThanOrEqual">
      <formula>0</formula>
    </cfRule>
  </conditionalFormatting>
  <conditionalFormatting sqref="I112 C112 E112:G112">
    <cfRule type="cellIs" dxfId="187" priority="29" operator="lessThanOrEqual">
      <formula>0</formula>
    </cfRule>
  </conditionalFormatting>
  <conditionalFormatting sqref="A112:B112">
    <cfRule type="cellIs" dxfId="186" priority="28" operator="lessThanOrEqual">
      <formula>0</formula>
    </cfRule>
  </conditionalFormatting>
  <conditionalFormatting sqref="I113 C113 E113:G113">
    <cfRule type="cellIs" dxfId="185" priority="27" operator="lessThanOrEqual">
      <formula>0</formula>
    </cfRule>
  </conditionalFormatting>
  <conditionalFormatting sqref="A113:B113">
    <cfRule type="cellIs" dxfId="184" priority="26" operator="lessThanOrEqual">
      <formula>0</formula>
    </cfRule>
  </conditionalFormatting>
  <conditionalFormatting sqref="I116 C116 E116:F116">
    <cfRule type="cellIs" dxfId="183" priority="25" operator="lessThanOrEqual">
      <formula>0</formula>
    </cfRule>
  </conditionalFormatting>
  <conditionalFormatting sqref="I115 C115 E115:F115">
    <cfRule type="cellIs" dxfId="182" priority="23" operator="lessThanOrEqual">
      <formula>0</formula>
    </cfRule>
  </conditionalFormatting>
  <conditionalFormatting sqref="I114 C114 E114:G114 G115:G116">
    <cfRule type="cellIs" dxfId="181" priority="21" operator="lessThanOrEqual">
      <formula>0</formula>
    </cfRule>
  </conditionalFormatting>
  <conditionalFormatting sqref="A114:B116">
    <cfRule type="cellIs" dxfId="180" priority="20" operator="lessThanOrEqual">
      <formula>0</formula>
    </cfRule>
  </conditionalFormatting>
  <conditionalFormatting sqref="A133:C133 I133 E133:G133">
    <cfRule type="cellIs" dxfId="179" priority="19" operator="lessThanOrEqual">
      <formula>0</formula>
    </cfRule>
  </conditionalFormatting>
  <conditionalFormatting sqref="E118:G118 I118 A118:C118">
    <cfRule type="cellIs" dxfId="178" priority="18" operator="lessThanOrEqual">
      <formula>0</formula>
    </cfRule>
  </conditionalFormatting>
  <conditionalFormatting sqref="I148 A148:C148 E148:G148">
    <cfRule type="cellIs" dxfId="177" priority="17" operator="lessThanOrEqual">
      <formula>0</formula>
    </cfRule>
  </conditionalFormatting>
  <conditionalFormatting sqref="E152:G152 A152:C152 I152">
    <cfRule type="cellIs" dxfId="176" priority="16" operator="lessThanOrEqual">
      <formula>0</formula>
    </cfRule>
  </conditionalFormatting>
  <conditionalFormatting sqref="I165 A165:C165 E165:G165">
    <cfRule type="cellIs" dxfId="175" priority="15" operator="lessThanOrEqual">
      <formula>0</formula>
    </cfRule>
  </conditionalFormatting>
  <conditionalFormatting sqref="I177 A177:C177 E177:G177">
    <cfRule type="cellIs" dxfId="174" priority="14" operator="lessThanOrEqual">
      <formula>0</formula>
    </cfRule>
  </conditionalFormatting>
  <conditionalFormatting sqref="I176 A176:C176 E176:G176">
    <cfRule type="cellIs" dxfId="173" priority="13" operator="lessThanOrEqual">
      <formula>0</formula>
    </cfRule>
  </conditionalFormatting>
  <conditionalFormatting sqref="I175 A175:C175 E175:G175">
    <cfRule type="cellIs" dxfId="172" priority="12" operator="lessThanOrEqual">
      <formula>0</formula>
    </cfRule>
  </conditionalFormatting>
  <conditionalFormatting sqref="I178 A178:C178 E178:G178">
    <cfRule type="cellIs" dxfId="171" priority="11" operator="lessThanOrEqual">
      <formula>0</formula>
    </cfRule>
  </conditionalFormatting>
  <conditionalFormatting sqref="G7">
    <cfRule type="cellIs" dxfId="170" priority="10" operator="lessThanOrEqual">
      <formula>0</formula>
    </cfRule>
  </conditionalFormatting>
  <conditionalFormatting sqref="E7:F7">
    <cfRule type="cellIs" dxfId="169" priority="9" operator="lessThanOrEqual">
      <formula>0</formula>
    </cfRule>
  </conditionalFormatting>
  <conditionalFormatting sqref="A7:C7">
    <cfRule type="cellIs" dxfId="168" priority="8" operator="lessThanOrEqual">
      <formula>0</formula>
    </cfRule>
  </conditionalFormatting>
  <conditionalFormatting sqref="I7">
    <cfRule type="cellIs" dxfId="167" priority="7" operator="lessThanOrEqual">
      <formula>0</formula>
    </cfRule>
  </conditionalFormatting>
  <conditionalFormatting sqref="E18:G18 A18:C18 I18">
    <cfRule type="cellIs" dxfId="166" priority="6" operator="lessThanOrEqual">
      <formula>0</formula>
    </cfRule>
  </conditionalFormatting>
  <conditionalFormatting sqref="I145 A145:C145 E145:G145">
    <cfRule type="cellIs" dxfId="165" priority="5" operator="lessThanOrEqual">
      <formula>0</formula>
    </cfRule>
  </conditionalFormatting>
  <conditionalFormatting sqref="A191:C191 E191:G191 I191">
    <cfRule type="cellIs" dxfId="164" priority="4" operator="lessThanOrEqual">
      <formula>0</formula>
    </cfRule>
  </conditionalFormatting>
  <conditionalFormatting sqref="A190:C190 E190:G190 I190">
    <cfRule type="cellIs" dxfId="163" priority="3" operator="lessThanOrEqual">
      <formula>0</formula>
    </cfRule>
  </conditionalFormatting>
  <conditionalFormatting sqref="I216 A216:C216 E216:G216">
    <cfRule type="cellIs" dxfId="162" priority="2" operator="lessThanOrEqual">
      <formula>0</formula>
    </cfRule>
  </conditionalFormatting>
  <conditionalFormatting sqref="E218:G218 A218:C218 I218">
    <cfRule type="cellIs" dxfId="161" priority="1" operator="lessThanOrEqual">
      <formula>0</formula>
    </cfRule>
  </conditionalFormatting>
  <dataValidations count="8">
    <dataValidation type="list" operator="greaterThanOrEqual" allowBlank="1" showInputMessage="1" showErrorMessage="1" errorTitle="Valor de la celda" error="La celda sólo permite números de la lista desplegable." sqref="E3:E4">
      <formula1>"11, 15, 16, 17"</formula1>
    </dataValidation>
    <dataValidation type="decimal" operator="greaterThan" allowBlank="1" showInputMessage="1" showErrorMessage="1" sqref="I219:K219">
      <formula1>0</formula1>
    </dataValidation>
    <dataValidation type="decimal" allowBlank="1" showInputMessage="1" showErrorMessage="1" sqref="G219">
      <formula1>0</formula1>
      <formula2>1</formula2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I3:I218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218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3:F218 D3:D218">
      <formula1>0</formula1>
    </dataValidation>
    <dataValidation type="decimal" operator="greaterThan" allowBlank="1" showInputMessage="1" showErrorMessage="1" errorTitle="Valor de la celda" error="La celda sólo permite números enteros y en positivo, favor de capturar cantidades sin centavos y evitar números en negativos." sqref="J3:K218">
      <formula1>0</formula1>
    </dataValidation>
    <dataValidation type="decimal" allowBlank="1" showInputMessage="1" showErrorMessage="1" sqref="G3:G218">
      <formula1>0</formula1>
      <formula2>100000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opLeftCell="A256" workbookViewId="0">
      <selection activeCell="A250" sqref="A250:XFD251"/>
    </sheetView>
  </sheetViews>
  <sheetFormatPr baseColWidth="10" defaultRowHeight="15" x14ac:dyDescent="0.25"/>
  <cols>
    <col min="1" max="1" width="13.7109375" style="73" customWidth="1"/>
    <col min="6" max="6" width="13.85546875" bestFit="1" customWidth="1"/>
    <col min="7" max="7" width="13.85546875" customWidth="1"/>
    <col min="9" max="9" width="14.140625" bestFit="1" customWidth="1"/>
    <col min="15" max="15" width="12.85546875" bestFit="1" customWidth="1"/>
  </cols>
  <sheetData>
    <row r="1" spans="1:15" ht="36.75" thickBot="1" x14ac:dyDescent="0.3">
      <c r="A1" s="30" t="s">
        <v>203</v>
      </c>
      <c r="B1" s="30" t="s">
        <v>190</v>
      </c>
      <c r="C1" s="31" t="s">
        <v>191</v>
      </c>
      <c r="D1" s="32" t="s">
        <v>192</v>
      </c>
      <c r="E1" s="33" t="s">
        <v>193</v>
      </c>
      <c r="F1" s="34" t="s">
        <v>194</v>
      </c>
      <c r="G1" s="34"/>
      <c r="H1" s="35" t="s">
        <v>195</v>
      </c>
      <c r="I1" s="36" t="s">
        <v>196</v>
      </c>
      <c r="J1" s="37" t="s">
        <v>197</v>
      </c>
      <c r="K1" s="38" t="s">
        <v>198</v>
      </c>
      <c r="L1" s="38" t="s">
        <v>199</v>
      </c>
      <c r="M1" s="38" t="s">
        <v>200</v>
      </c>
      <c r="N1" s="39" t="s">
        <v>201</v>
      </c>
      <c r="O1" s="40" t="s">
        <v>202</v>
      </c>
    </row>
    <row r="2" spans="1:15" ht="56.25" x14ac:dyDescent="0.25">
      <c r="A2" s="73" t="s">
        <v>204</v>
      </c>
      <c r="B2" s="21" t="s">
        <v>178</v>
      </c>
      <c r="C2" s="22" t="s">
        <v>179</v>
      </c>
      <c r="D2" s="23">
        <v>718.17</v>
      </c>
      <c r="E2" s="24">
        <v>15</v>
      </c>
      <c r="F2" s="25">
        <v>10772.55</v>
      </c>
      <c r="G2" s="324">
        <v>10772.55</v>
      </c>
      <c r="H2" s="26"/>
      <c r="I2" s="27">
        <f>F2+H2</f>
        <v>10772.55</v>
      </c>
      <c r="J2" s="28">
        <v>1662.8</v>
      </c>
      <c r="K2" s="28"/>
      <c r="L2" s="28"/>
      <c r="M2" s="28">
        <f>F2*4%</f>
        <v>430.90199999999999</v>
      </c>
      <c r="N2" s="28">
        <f t="shared" ref="N2:N11" si="0">SUM(J2:M2)</f>
        <v>2093.7019999999998</v>
      </c>
      <c r="O2" s="29">
        <v>10772.55</v>
      </c>
    </row>
    <row r="3" spans="1:15" ht="45" x14ac:dyDescent="0.25">
      <c r="A3" s="73" t="s">
        <v>204</v>
      </c>
      <c r="B3" s="41" t="s">
        <v>178</v>
      </c>
      <c r="C3" s="41" t="s">
        <v>180</v>
      </c>
      <c r="D3" s="42">
        <v>718.17</v>
      </c>
      <c r="E3" s="43">
        <v>15</v>
      </c>
      <c r="F3" s="44">
        <v>10772.55</v>
      </c>
      <c r="G3" s="324">
        <v>10772.55</v>
      </c>
      <c r="H3" s="45"/>
      <c r="I3" s="46">
        <f t="shared" ref="I3:I11" si="1">F3+H3</f>
        <v>10772.55</v>
      </c>
      <c r="J3" s="47">
        <v>1662.8</v>
      </c>
      <c r="K3" s="48"/>
      <c r="L3" s="47"/>
      <c r="M3" s="47">
        <f>F3*4%</f>
        <v>430.90199999999999</v>
      </c>
      <c r="N3" s="47">
        <f t="shared" si="0"/>
        <v>2093.7019999999998</v>
      </c>
      <c r="O3" s="52">
        <v>10772.55</v>
      </c>
    </row>
    <row r="4" spans="1:15" ht="33.75" x14ac:dyDescent="0.25">
      <c r="A4" s="73" t="s">
        <v>204</v>
      </c>
      <c r="B4" s="41" t="s">
        <v>178</v>
      </c>
      <c r="C4" s="41" t="s">
        <v>181</v>
      </c>
      <c r="D4" s="42">
        <v>718.17</v>
      </c>
      <c r="E4" s="43">
        <v>15</v>
      </c>
      <c r="F4" s="44">
        <v>10772.55</v>
      </c>
      <c r="G4" s="324">
        <v>10772.55</v>
      </c>
      <c r="H4" s="45"/>
      <c r="I4" s="46">
        <f t="shared" si="1"/>
        <v>10772.55</v>
      </c>
      <c r="J4" s="47">
        <v>1662.8</v>
      </c>
      <c r="K4" s="48"/>
      <c r="L4" s="47"/>
      <c r="M4" s="47">
        <f>F4*4%</f>
        <v>430.90199999999999</v>
      </c>
      <c r="N4" s="47">
        <f t="shared" si="0"/>
        <v>2093.7019999999998</v>
      </c>
      <c r="O4" s="52">
        <v>10772.55</v>
      </c>
    </row>
    <row r="5" spans="1:15" ht="45" x14ac:dyDescent="0.25">
      <c r="A5" s="73" t="s">
        <v>204</v>
      </c>
      <c r="B5" s="41" t="s">
        <v>178</v>
      </c>
      <c r="C5" s="41" t="s">
        <v>182</v>
      </c>
      <c r="D5" s="42">
        <v>718.17</v>
      </c>
      <c r="E5" s="43">
        <v>15</v>
      </c>
      <c r="F5" s="44">
        <v>10772.55</v>
      </c>
      <c r="G5" s="324">
        <v>10772.55</v>
      </c>
      <c r="H5" s="45"/>
      <c r="I5" s="46">
        <f t="shared" si="1"/>
        <v>10772.55</v>
      </c>
      <c r="J5" s="47">
        <v>1662.8</v>
      </c>
      <c r="K5" s="48"/>
      <c r="L5" s="47"/>
      <c r="M5" s="47">
        <f>F5*4%</f>
        <v>430.90199999999999</v>
      </c>
      <c r="N5" s="47">
        <f t="shared" si="0"/>
        <v>2093.7019999999998</v>
      </c>
      <c r="O5" s="52">
        <v>10772.55</v>
      </c>
    </row>
    <row r="6" spans="1:15" ht="45" x14ac:dyDescent="0.25">
      <c r="A6" s="73" t="s">
        <v>204</v>
      </c>
      <c r="B6" s="41" t="s">
        <v>178</v>
      </c>
      <c r="C6" s="41" t="s">
        <v>183</v>
      </c>
      <c r="D6" s="42">
        <v>718.17</v>
      </c>
      <c r="E6" s="43">
        <v>15</v>
      </c>
      <c r="F6" s="44">
        <v>10772.55</v>
      </c>
      <c r="G6" s="324">
        <v>10772.55</v>
      </c>
      <c r="H6" s="45"/>
      <c r="I6" s="46">
        <f t="shared" si="1"/>
        <v>10772.55</v>
      </c>
      <c r="J6" s="47">
        <v>1662.8</v>
      </c>
      <c r="K6" s="48"/>
      <c r="L6" s="47"/>
      <c r="M6" s="47">
        <f>F6*4%</f>
        <v>430.90199999999999</v>
      </c>
      <c r="N6" s="47">
        <f t="shared" si="0"/>
        <v>2093.7019999999998</v>
      </c>
      <c r="O6" s="52">
        <v>10772.55</v>
      </c>
    </row>
    <row r="7" spans="1:15" ht="45" x14ac:dyDescent="0.25">
      <c r="A7" s="73" t="s">
        <v>204</v>
      </c>
      <c r="B7" s="41" t="s">
        <v>178</v>
      </c>
      <c r="C7" s="41" t="s">
        <v>184</v>
      </c>
      <c r="D7" s="42">
        <v>718.17</v>
      </c>
      <c r="E7" s="43">
        <v>15</v>
      </c>
      <c r="F7" s="44">
        <v>10772.55</v>
      </c>
      <c r="G7" s="324">
        <v>10772.55</v>
      </c>
      <c r="H7" s="45"/>
      <c r="I7" s="46">
        <f t="shared" si="1"/>
        <v>10772.55</v>
      </c>
      <c r="J7" s="47">
        <v>1662.8</v>
      </c>
      <c r="K7" s="48"/>
      <c r="L7" s="48"/>
      <c r="M7" s="47"/>
      <c r="N7" s="47">
        <f t="shared" si="0"/>
        <v>1662.8</v>
      </c>
      <c r="O7" s="52">
        <v>10772.55</v>
      </c>
    </row>
    <row r="8" spans="1:15" ht="33.75" x14ac:dyDescent="0.25">
      <c r="A8" s="73" t="s">
        <v>204</v>
      </c>
      <c r="B8" s="41" t="s">
        <v>178</v>
      </c>
      <c r="C8" s="41" t="s">
        <v>185</v>
      </c>
      <c r="D8" s="42">
        <v>718.17</v>
      </c>
      <c r="E8" s="43">
        <v>15</v>
      </c>
      <c r="F8" s="44">
        <v>10772.55</v>
      </c>
      <c r="G8" s="324">
        <v>10772.55</v>
      </c>
      <c r="H8" s="45"/>
      <c r="I8" s="46">
        <f t="shared" si="1"/>
        <v>10772.55</v>
      </c>
      <c r="J8" s="47">
        <v>1662.8</v>
      </c>
      <c r="K8" s="48"/>
      <c r="L8" s="48"/>
      <c r="M8" s="47"/>
      <c r="N8" s="47">
        <f t="shared" si="0"/>
        <v>1662.8</v>
      </c>
      <c r="O8" s="52">
        <v>10772.55</v>
      </c>
    </row>
    <row r="9" spans="1:15" ht="45" x14ac:dyDescent="0.25">
      <c r="A9" s="73" t="s">
        <v>204</v>
      </c>
      <c r="B9" s="41" t="s">
        <v>178</v>
      </c>
      <c r="C9" s="41" t="s">
        <v>186</v>
      </c>
      <c r="D9" s="42">
        <v>718.17</v>
      </c>
      <c r="E9" s="43">
        <v>15</v>
      </c>
      <c r="F9" s="44">
        <v>10772.55</v>
      </c>
      <c r="G9" s="324">
        <v>10772.55</v>
      </c>
      <c r="H9" s="45"/>
      <c r="I9" s="46">
        <f t="shared" si="1"/>
        <v>10772.55</v>
      </c>
      <c r="J9" s="47">
        <v>1662.8</v>
      </c>
      <c r="K9" s="48"/>
      <c r="L9" s="48"/>
      <c r="M9" s="47"/>
      <c r="N9" s="47">
        <f t="shared" si="0"/>
        <v>1662.8</v>
      </c>
      <c r="O9" s="52">
        <v>10772.55</v>
      </c>
    </row>
    <row r="10" spans="1:15" ht="45" x14ac:dyDescent="0.25">
      <c r="A10" s="73" t="s">
        <v>204</v>
      </c>
      <c r="B10" s="41" t="s">
        <v>178</v>
      </c>
      <c r="C10" s="41" t="s">
        <v>187</v>
      </c>
      <c r="D10" s="42">
        <v>718.17</v>
      </c>
      <c r="E10" s="43">
        <v>15</v>
      </c>
      <c r="F10" s="44">
        <v>10772.55</v>
      </c>
      <c r="G10" s="324">
        <v>10772.55</v>
      </c>
      <c r="H10" s="45"/>
      <c r="I10" s="46">
        <f t="shared" si="1"/>
        <v>10772.55</v>
      </c>
      <c r="J10" s="47">
        <v>1662.8</v>
      </c>
      <c r="K10" s="48"/>
      <c r="L10" s="48"/>
      <c r="M10" s="47"/>
      <c r="N10" s="47">
        <f t="shared" si="0"/>
        <v>1662.8</v>
      </c>
      <c r="O10" s="52">
        <v>10772.55</v>
      </c>
    </row>
    <row r="11" spans="1:15" ht="45" x14ac:dyDescent="0.25">
      <c r="A11" s="73" t="s">
        <v>204</v>
      </c>
      <c r="B11" s="49" t="s">
        <v>188</v>
      </c>
      <c r="C11" s="49" t="s">
        <v>189</v>
      </c>
      <c r="D11" s="42">
        <v>718.17</v>
      </c>
      <c r="E11" s="43">
        <v>15</v>
      </c>
      <c r="F11" s="44">
        <v>10772.55</v>
      </c>
      <c r="G11" s="324">
        <v>10772.55</v>
      </c>
      <c r="H11" s="50"/>
      <c r="I11" s="46">
        <f t="shared" si="1"/>
        <v>10772.55</v>
      </c>
      <c r="J11" s="47">
        <v>1662.8</v>
      </c>
      <c r="K11" s="51"/>
      <c r="L11" s="51"/>
      <c r="M11" s="47">
        <f>F11*4%</f>
        <v>430.90199999999999</v>
      </c>
      <c r="N11" s="47">
        <f t="shared" si="0"/>
        <v>2093.7019999999998</v>
      </c>
      <c r="O11" s="52">
        <v>10772.55</v>
      </c>
    </row>
    <row r="12" spans="1:15" ht="33.75" x14ac:dyDescent="0.25">
      <c r="A12" s="53" t="s">
        <v>205</v>
      </c>
      <c r="B12" s="54" t="s">
        <v>206</v>
      </c>
      <c r="C12" s="54" t="s">
        <v>207</v>
      </c>
      <c r="D12" s="55">
        <v>718.17</v>
      </c>
      <c r="E12" s="56">
        <v>15</v>
      </c>
      <c r="F12" s="57">
        <v>10772.55</v>
      </c>
      <c r="G12" s="325">
        <v>10772.55</v>
      </c>
      <c r="H12" s="56"/>
      <c r="I12" s="58">
        <f>F12+H12</f>
        <v>10772.55</v>
      </c>
      <c r="J12" s="59">
        <v>1662.8</v>
      </c>
      <c r="K12" s="59"/>
      <c r="L12" s="59"/>
      <c r="M12" s="59">
        <f>F12*4%</f>
        <v>430.90199999999999</v>
      </c>
      <c r="N12" s="59">
        <f>SUM(J12:M12)</f>
        <v>2093.7019999999998</v>
      </c>
      <c r="O12" s="57">
        <v>10772.55</v>
      </c>
    </row>
    <row r="13" spans="1:15" ht="33.75" x14ac:dyDescent="0.25">
      <c r="A13" s="53" t="s">
        <v>208</v>
      </c>
      <c r="B13" s="54" t="s">
        <v>209</v>
      </c>
      <c r="C13" s="61" t="s">
        <v>210</v>
      </c>
      <c r="D13" s="62">
        <v>1780.55</v>
      </c>
      <c r="E13" s="56">
        <v>15</v>
      </c>
      <c r="F13" s="57">
        <v>26708.25</v>
      </c>
      <c r="G13" s="325">
        <v>26708.25</v>
      </c>
      <c r="H13" s="55"/>
      <c r="I13" s="58">
        <f t="shared" ref="I13:I76" si="2">F13+H13</f>
        <v>26708.25</v>
      </c>
      <c r="J13" s="59">
        <v>5895.42</v>
      </c>
      <c r="K13" s="59"/>
      <c r="L13" s="59"/>
      <c r="M13" s="59">
        <f>F13*5%</f>
        <v>1335.4125000000001</v>
      </c>
      <c r="N13" s="59">
        <f t="shared" ref="N13:N76" si="3">SUM(J13:M13)</f>
        <v>7230.8325000000004</v>
      </c>
      <c r="O13" s="57">
        <v>26708.25</v>
      </c>
    </row>
    <row r="14" spans="1:15" ht="33.75" x14ac:dyDescent="0.25">
      <c r="A14" s="53" t="s">
        <v>208</v>
      </c>
      <c r="B14" s="54" t="s">
        <v>211</v>
      </c>
      <c r="C14" s="63" t="s">
        <v>212</v>
      </c>
      <c r="D14" s="64">
        <v>454.66</v>
      </c>
      <c r="E14" s="56">
        <v>15</v>
      </c>
      <c r="F14" s="57">
        <v>6819.9000000000005</v>
      </c>
      <c r="G14" s="325">
        <v>6819.9000000000005</v>
      </c>
      <c r="H14" s="55"/>
      <c r="I14" s="58">
        <f t="shared" si="2"/>
        <v>6819.9000000000005</v>
      </c>
      <c r="J14" s="59">
        <v>818.51</v>
      </c>
      <c r="K14" s="59">
        <v>214.41</v>
      </c>
      <c r="L14" s="59"/>
      <c r="M14" s="59">
        <f>F14*3%</f>
        <v>204.59700000000001</v>
      </c>
      <c r="N14" s="59">
        <f t="shared" si="3"/>
        <v>1237.5170000000001</v>
      </c>
      <c r="O14" s="57">
        <v>6819.9000000000005</v>
      </c>
    </row>
    <row r="15" spans="1:15" ht="45" x14ac:dyDescent="0.25">
      <c r="A15" s="53" t="s">
        <v>208</v>
      </c>
      <c r="B15" s="61" t="s">
        <v>213</v>
      </c>
      <c r="C15" s="63" t="s">
        <v>214</v>
      </c>
      <c r="D15" s="65">
        <v>718.17</v>
      </c>
      <c r="E15" s="56">
        <v>15</v>
      </c>
      <c r="F15" s="57">
        <v>10772.55</v>
      </c>
      <c r="G15" s="325">
        <v>10772.55</v>
      </c>
      <c r="H15" s="55"/>
      <c r="I15" s="58">
        <f t="shared" si="2"/>
        <v>10772.55</v>
      </c>
      <c r="J15" s="59">
        <v>1662.8</v>
      </c>
      <c r="K15" s="59"/>
      <c r="L15" s="59"/>
      <c r="M15" s="59">
        <f>F15*4%</f>
        <v>430.90199999999999</v>
      </c>
      <c r="N15" s="59">
        <f t="shared" si="3"/>
        <v>2093.7019999999998</v>
      </c>
      <c r="O15" s="57">
        <v>10772.55</v>
      </c>
    </row>
    <row r="16" spans="1:15" ht="33.75" x14ac:dyDescent="0.25">
      <c r="A16" s="53" t="s">
        <v>208</v>
      </c>
      <c r="B16" s="54" t="s">
        <v>21</v>
      </c>
      <c r="C16" s="61" t="s">
        <v>215</v>
      </c>
      <c r="D16" s="64">
        <v>315.7</v>
      </c>
      <c r="E16" s="56">
        <v>15</v>
      </c>
      <c r="F16" s="57">
        <v>4735.5</v>
      </c>
      <c r="G16" s="325">
        <v>4735.5</v>
      </c>
      <c r="H16" s="55"/>
      <c r="I16" s="58">
        <f t="shared" si="2"/>
        <v>4735.5</v>
      </c>
      <c r="J16" s="59">
        <v>418.35</v>
      </c>
      <c r="K16" s="59">
        <v>144.5</v>
      </c>
      <c r="L16" s="59">
        <f>F16*1%</f>
        <v>47.355000000000004</v>
      </c>
      <c r="M16" s="59"/>
      <c r="N16" s="59">
        <f t="shared" si="3"/>
        <v>610.20500000000004</v>
      </c>
      <c r="O16" s="57">
        <v>4735.5</v>
      </c>
    </row>
    <row r="17" spans="1:15" ht="33.75" x14ac:dyDescent="0.25">
      <c r="A17" s="53" t="s">
        <v>208</v>
      </c>
      <c r="B17" s="54" t="s">
        <v>22</v>
      </c>
      <c r="C17" s="61" t="s">
        <v>216</v>
      </c>
      <c r="D17" s="62">
        <v>224.4</v>
      </c>
      <c r="E17" s="56">
        <v>15</v>
      </c>
      <c r="F17" s="57">
        <v>3366</v>
      </c>
      <c r="G17" s="325">
        <v>3366</v>
      </c>
      <c r="H17" s="55"/>
      <c r="I17" s="58">
        <f t="shared" si="2"/>
        <v>3366</v>
      </c>
      <c r="J17" s="59">
        <v>119.79</v>
      </c>
      <c r="K17" s="59">
        <v>97.61</v>
      </c>
      <c r="L17" s="59">
        <f>F17*1%</f>
        <v>33.660000000000004</v>
      </c>
      <c r="M17" s="59"/>
      <c r="N17" s="59">
        <f t="shared" si="3"/>
        <v>251.06</v>
      </c>
      <c r="O17" s="57">
        <v>3366</v>
      </c>
    </row>
    <row r="18" spans="1:15" ht="33.75" x14ac:dyDescent="0.25">
      <c r="A18" s="53" t="s">
        <v>208</v>
      </c>
      <c r="B18" s="54" t="s">
        <v>23</v>
      </c>
      <c r="C18" s="61" t="s">
        <v>217</v>
      </c>
      <c r="D18" s="62">
        <v>224.4</v>
      </c>
      <c r="E18" s="56">
        <v>15</v>
      </c>
      <c r="F18" s="57">
        <v>3366</v>
      </c>
      <c r="G18" s="325">
        <v>3366</v>
      </c>
      <c r="H18" s="55"/>
      <c r="I18" s="58">
        <f t="shared" si="2"/>
        <v>3366</v>
      </c>
      <c r="J18" s="59">
        <v>119.79</v>
      </c>
      <c r="K18" s="59">
        <v>98.01</v>
      </c>
      <c r="L18" s="59">
        <f>F18*1%</f>
        <v>33.660000000000004</v>
      </c>
      <c r="M18" s="59"/>
      <c r="N18" s="59">
        <f t="shared" si="3"/>
        <v>251.46</v>
      </c>
      <c r="O18" s="57">
        <v>3366</v>
      </c>
    </row>
    <row r="19" spans="1:15" ht="45" x14ac:dyDescent="0.25">
      <c r="A19" s="53" t="s">
        <v>208</v>
      </c>
      <c r="B19" s="54" t="s">
        <v>24</v>
      </c>
      <c r="C19" s="61" t="s">
        <v>218</v>
      </c>
      <c r="D19" s="62">
        <v>195.1</v>
      </c>
      <c r="E19" s="56">
        <v>15</v>
      </c>
      <c r="F19" s="57">
        <v>2926.5</v>
      </c>
      <c r="G19" s="325">
        <v>2926.5</v>
      </c>
      <c r="H19" s="55"/>
      <c r="I19" s="58">
        <f t="shared" si="2"/>
        <v>2926.5</v>
      </c>
      <c r="J19" s="59">
        <v>51.69</v>
      </c>
      <c r="K19" s="59">
        <v>84.91</v>
      </c>
      <c r="L19" s="59">
        <f>F19*1%</f>
        <v>29.265000000000001</v>
      </c>
      <c r="M19" s="59"/>
      <c r="N19" s="59">
        <f t="shared" si="3"/>
        <v>165.86500000000001</v>
      </c>
      <c r="O19" s="57">
        <v>2926.5</v>
      </c>
    </row>
    <row r="20" spans="1:15" ht="45" x14ac:dyDescent="0.25">
      <c r="A20" s="53" t="s">
        <v>208</v>
      </c>
      <c r="B20" s="61" t="s">
        <v>25</v>
      </c>
      <c r="C20" s="61" t="s">
        <v>219</v>
      </c>
      <c r="D20" s="62">
        <v>172.91</v>
      </c>
      <c r="E20" s="56">
        <v>15</v>
      </c>
      <c r="F20" s="57">
        <v>2593.65</v>
      </c>
      <c r="G20" s="325">
        <v>2593.65</v>
      </c>
      <c r="H20" s="55"/>
      <c r="I20" s="58">
        <f t="shared" si="2"/>
        <v>2593.65</v>
      </c>
      <c r="J20" s="59">
        <v>0.56000000000000005</v>
      </c>
      <c r="K20" s="59"/>
      <c r="L20" s="59"/>
      <c r="M20" s="59"/>
      <c r="N20" s="59">
        <f t="shared" si="3"/>
        <v>0.56000000000000005</v>
      </c>
      <c r="O20" s="57">
        <v>2593.65</v>
      </c>
    </row>
    <row r="21" spans="1:15" ht="33.75" x14ac:dyDescent="0.25">
      <c r="A21" s="53" t="s">
        <v>208</v>
      </c>
      <c r="B21" s="54" t="s">
        <v>26</v>
      </c>
      <c r="C21" s="61" t="s">
        <v>220</v>
      </c>
      <c r="D21" s="62">
        <v>195.1</v>
      </c>
      <c r="E21" s="56">
        <v>15</v>
      </c>
      <c r="F21" s="57">
        <v>2926.5</v>
      </c>
      <c r="G21" s="325">
        <v>2926.5</v>
      </c>
      <c r="H21" s="55"/>
      <c r="I21" s="58">
        <f t="shared" si="2"/>
        <v>2926.5</v>
      </c>
      <c r="J21" s="59">
        <v>51.69</v>
      </c>
      <c r="K21" s="59">
        <v>85.01</v>
      </c>
      <c r="L21" s="59">
        <f>F21*1%</f>
        <v>29.265000000000001</v>
      </c>
      <c r="M21" s="59"/>
      <c r="N21" s="59">
        <f t="shared" si="3"/>
        <v>165.96499999999997</v>
      </c>
      <c r="O21" s="57">
        <v>2926.5</v>
      </c>
    </row>
    <row r="22" spans="1:15" ht="33.75" x14ac:dyDescent="0.25">
      <c r="A22" s="74" t="s">
        <v>35</v>
      </c>
      <c r="B22" s="54" t="s">
        <v>34</v>
      </c>
      <c r="C22" s="63" t="s">
        <v>221</v>
      </c>
      <c r="D22" s="62">
        <v>423.02</v>
      </c>
      <c r="E22" s="56">
        <v>15</v>
      </c>
      <c r="F22" s="57">
        <v>6345.2999999999993</v>
      </c>
      <c r="G22" s="325">
        <v>6345.2999999999993</v>
      </c>
      <c r="H22" s="55"/>
      <c r="I22" s="58">
        <f t="shared" si="2"/>
        <v>6345.2999999999993</v>
      </c>
      <c r="J22" s="59">
        <v>717.14</v>
      </c>
      <c r="K22" s="59"/>
      <c r="L22" s="59"/>
      <c r="M22" s="59">
        <f>F22*3%</f>
        <v>190.35899999999998</v>
      </c>
      <c r="N22" s="59">
        <f t="shared" si="3"/>
        <v>907.49900000000002</v>
      </c>
      <c r="O22" s="60">
        <v>6345.2999999999993</v>
      </c>
    </row>
    <row r="23" spans="1:15" ht="33.75" x14ac:dyDescent="0.25">
      <c r="A23" s="74" t="s">
        <v>35</v>
      </c>
      <c r="B23" s="61" t="s">
        <v>36</v>
      </c>
      <c r="C23" s="63" t="s">
        <v>222</v>
      </c>
      <c r="D23" s="64">
        <v>243.2</v>
      </c>
      <c r="E23" s="56">
        <v>15</v>
      </c>
      <c r="F23" s="57">
        <v>3648</v>
      </c>
      <c r="G23" s="325">
        <v>3648</v>
      </c>
      <c r="H23" s="55"/>
      <c r="I23" s="58">
        <f t="shared" si="2"/>
        <v>3648</v>
      </c>
      <c r="J23" s="59">
        <v>275.57</v>
      </c>
      <c r="K23" s="59">
        <v>107.57</v>
      </c>
      <c r="L23" s="59">
        <f>F23*1%</f>
        <v>36.480000000000004</v>
      </c>
      <c r="M23" s="59"/>
      <c r="N23" s="59">
        <f t="shared" si="3"/>
        <v>419.62</v>
      </c>
      <c r="O23" s="60">
        <v>3648</v>
      </c>
    </row>
    <row r="24" spans="1:15" ht="33.75" x14ac:dyDescent="0.25">
      <c r="A24" s="74" t="s">
        <v>35</v>
      </c>
      <c r="B24" s="61" t="s">
        <v>22</v>
      </c>
      <c r="C24" s="63" t="s">
        <v>223</v>
      </c>
      <c r="D24" s="62">
        <v>224.4</v>
      </c>
      <c r="E24" s="56">
        <v>15</v>
      </c>
      <c r="F24" s="57">
        <v>3366</v>
      </c>
      <c r="G24" s="325">
        <v>3366</v>
      </c>
      <c r="H24" s="55"/>
      <c r="I24" s="58">
        <f t="shared" si="2"/>
        <v>3366</v>
      </c>
      <c r="J24" s="59">
        <v>119.79</v>
      </c>
      <c r="K24" s="59">
        <v>98.01</v>
      </c>
      <c r="L24" s="59">
        <f>F24*1%</f>
        <v>33.660000000000004</v>
      </c>
      <c r="M24" s="59"/>
      <c r="N24" s="59">
        <f t="shared" si="3"/>
        <v>251.46</v>
      </c>
      <c r="O24" s="60">
        <v>3366</v>
      </c>
    </row>
    <row r="25" spans="1:15" ht="33.75" x14ac:dyDescent="0.25">
      <c r="A25" s="74" t="s">
        <v>35</v>
      </c>
      <c r="B25" s="61" t="s">
        <v>22</v>
      </c>
      <c r="C25" s="63" t="s">
        <v>224</v>
      </c>
      <c r="D25" s="62">
        <v>224.4</v>
      </c>
      <c r="E25" s="56">
        <v>15</v>
      </c>
      <c r="F25" s="57">
        <v>3366</v>
      </c>
      <c r="G25" s="325">
        <v>3366</v>
      </c>
      <c r="H25" s="55"/>
      <c r="I25" s="58">
        <f t="shared" si="2"/>
        <v>3366</v>
      </c>
      <c r="J25" s="59">
        <v>119.79</v>
      </c>
      <c r="K25" s="59">
        <v>97.75</v>
      </c>
      <c r="L25" s="59">
        <f>F25*1%</f>
        <v>33.660000000000004</v>
      </c>
      <c r="M25" s="59"/>
      <c r="N25" s="59">
        <f t="shared" si="3"/>
        <v>251.20000000000002</v>
      </c>
      <c r="O25" s="60">
        <v>3366</v>
      </c>
    </row>
    <row r="26" spans="1:15" ht="33.75" x14ac:dyDescent="0.25">
      <c r="A26" s="74" t="s">
        <v>35</v>
      </c>
      <c r="B26" s="61" t="s">
        <v>225</v>
      </c>
      <c r="C26" s="63" t="s">
        <v>226</v>
      </c>
      <c r="D26" s="55">
        <v>207.79</v>
      </c>
      <c r="E26" s="56">
        <v>15</v>
      </c>
      <c r="F26" s="57">
        <v>3116.85</v>
      </c>
      <c r="G26" s="325">
        <v>3116.85</v>
      </c>
      <c r="H26" s="55"/>
      <c r="I26" s="58">
        <f t="shared" si="2"/>
        <v>3116.85</v>
      </c>
      <c r="J26" s="59">
        <v>92.68</v>
      </c>
      <c r="K26" s="59"/>
      <c r="L26" s="59"/>
      <c r="M26" s="59"/>
      <c r="N26" s="59">
        <f t="shared" si="3"/>
        <v>92.68</v>
      </c>
      <c r="O26" s="60">
        <v>3116.85</v>
      </c>
    </row>
    <row r="27" spans="1:15" ht="22.5" x14ac:dyDescent="0.25">
      <c r="A27" s="75" t="s">
        <v>27</v>
      </c>
      <c r="B27" s="68" t="s">
        <v>22</v>
      </c>
      <c r="C27" s="63" t="s">
        <v>227</v>
      </c>
      <c r="D27" s="62">
        <v>224.4</v>
      </c>
      <c r="E27" s="56">
        <v>15</v>
      </c>
      <c r="F27" s="57">
        <v>3366</v>
      </c>
      <c r="G27" s="325">
        <v>3366</v>
      </c>
      <c r="H27" s="55"/>
      <c r="I27" s="58">
        <f t="shared" si="2"/>
        <v>3366</v>
      </c>
      <c r="J27" s="59">
        <v>119.79</v>
      </c>
      <c r="K27" s="59">
        <v>97.61</v>
      </c>
      <c r="L27" s="59">
        <f>F27*1%</f>
        <v>33.660000000000004</v>
      </c>
      <c r="M27" s="59"/>
      <c r="N27" s="59">
        <f t="shared" si="3"/>
        <v>251.06</v>
      </c>
      <c r="O27" s="60">
        <v>3366</v>
      </c>
    </row>
    <row r="28" spans="1:15" ht="33.75" x14ac:dyDescent="0.25">
      <c r="A28" s="75" t="s">
        <v>27</v>
      </c>
      <c r="B28" s="69" t="s">
        <v>30</v>
      </c>
      <c r="C28" s="69" t="s">
        <v>228</v>
      </c>
      <c r="D28" s="65">
        <v>718.17</v>
      </c>
      <c r="E28" s="56">
        <v>15</v>
      </c>
      <c r="F28" s="57">
        <v>10772.55</v>
      </c>
      <c r="G28" s="325">
        <v>10772.55</v>
      </c>
      <c r="H28" s="55"/>
      <c r="I28" s="58">
        <f t="shared" si="2"/>
        <v>10772.55</v>
      </c>
      <c r="J28" s="59">
        <v>1662.8</v>
      </c>
      <c r="K28" s="59"/>
      <c r="L28" s="59"/>
      <c r="M28" s="59">
        <f>F28*4%</f>
        <v>430.90199999999999</v>
      </c>
      <c r="N28" s="59">
        <f t="shared" si="3"/>
        <v>2093.7019999999998</v>
      </c>
      <c r="O28" s="57">
        <v>10772.55</v>
      </c>
    </row>
    <row r="29" spans="1:15" ht="45" x14ac:dyDescent="0.25">
      <c r="A29" s="53" t="s">
        <v>29</v>
      </c>
      <c r="B29" s="61" t="s">
        <v>229</v>
      </c>
      <c r="C29" s="70" t="s">
        <v>230</v>
      </c>
      <c r="D29" s="64">
        <v>423.02</v>
      </c>
      <c r="E29" s="56">
        <v>15</v>
      </c>
      <c r="F29" s="57">
        <v>6345.2999999999993</v>
      </c>
      <c r="G29" s="325">
        <v>6345.2999999999993</v>
      </c>
      <c r="H29" s="55"/>
      <c r="I29" s="58">
        <f t="shared" si="2"/>
        <v>6345.2999999999993</v>
      </c>
      <c r="J29" s="59">
        <v>717.14</v>
      </c>
      <c r="K29" s="59"/>
      <c r="L29" s="59"/>
      <c r="M29" s="59">
        <f>F29*3%</f>
        <v>190.35899999999998</v>
      </c>
      <c r="N29" s="59">
        <f t="shared" si="3"/>
        <v>907.49900000000002</v>
      </c>
      <c r="O29" s="57">
        <v>6345.2999999999993</v>
      </c>
    </row>
    <row r="30" spans="1:15" ht="45" x14ac:dyDescent="0.25">
      <c r="A30" s="53" t="s">
        <v>29</v>
      </c>
      <c r="B30" s="61" t="s">
        <v>22</v>
      </c>
      <c r="C30" s="70" t="s">
        <v>231</v>
      </c>
      <c r="D30" s="64">
        <v>224.4</v>
      </c>
      <c r="E30" s="56">
        <v>15</v>
      </c>
      <c r="F30" s="57">
        <v>3366</v>
      </c>
      <c r="G30" s="325">
        <v>3366</v>
      </c>
      <c r="H30" s="55"/>
      <c r="I30" s="58">
        <f t="shared" si="2"/>
        <v>3366</v>
      </c>
      <c r="J30" s="59">
        <v>119.79</v>
      </c>
      <c r="K30" s="59">
        <v>98.01</v>
      </c>
      <c r="L30" s="59">
        <f>F30*1%</f>
        <v>33.660000000000004</v>
      </c>
      <c r="M30" s="59"/>
      <c r="N30" s="59">
        <f t="shared" si="3"/>
        <v>251.46</v>
      </c>
      <c r="O30" s="57">
        <v>3366</v>
      </c>
    </row>
    <row r="31" spans="1:15" ht="33.75" x14ac:dyDescent="0.25">
      <c r="A31" s="76" t="s">
        <v>32</v>
      </c>
      <c r="B31" s="61" t="s">
        <v>232</v>
      </c>
      <c r="C31" s="70" t="s">
        <v>233</v>
      </c>
      <c r="D31" s="64">
        <v>358.8</v>
      </c>
      <c r="E31" s="56">
        <v>15</v>
      </c>
      <c r="F31" s="57">
        <v>5382</v>
      </c>
      <c r="G31" s="325">
        <v>5382</v>
      </c>
      <c r="H31" s="55"/>
      <c r="I31" s="58">
        <f t="shared" si="2"/>
        <v>5382</v>
      </c>
      <c r="J31" s="59">
        <v>530.09</v>
      </c>
      <c r="K31" s="59"/>
      <c r="L31" s="59"/>
      <c r="M31" s="59"/>
      <c r="N31" s="59">
        <f t="shared" si="3"/>
        <v>530.09</v>
      </c>
      <c r="O31" s="57">
        <v>5382</v>
      </c>
    </row>
    <row r="32" spans="1:15" ht="22.5" x14ac:dyDescent="0.25">
      <c r="A32" s="76" t="s">
        <v>32</v>
      </c>
      <c r="B32" s="61" t="s">
        <v>33</v>
      </c>
      <c r="C32" s="70" t="s">
        <v>234</v>
      </c>
      <c r="D32" s="64">
        <v>238.67</v>
      </c>
      <c r="E32" s="56">
        <v>15</v>
      </c>
      <c r="F32" s="57">
        <v>3580.0499999999997</v>
      </c>
      <c r="G32" s="325">
        <v>3580.0499999999997</v>
      </c>
      <c r="H32" s="55"/>
      <c r="I32" s="58">
        <f t="shared" si="2"/>
        <v>3580.0499999999997</v>
      </c>
      <c r="J32" s="59">
        <v>160.31</v>
      </c>
      <c r="K32" s="59"/>
      <c r="L32" s="59"/>
      <c r="M32" s="59"/>
      <c r="N32" s="59">
        <f t="shared" si="3"/>
        <v>160.31</v>
      </c>
      <c r="O32" s="60">
        <v>3580.0499999999997</v>
      </c>
    </row>
    <row r="33" spans="1:15" ht="33.75" x14ac:dyDescent="0.25">
      <c r="A33" s="77" t="s">
        <v>235</v>
      </c>
      <c r="B33" s="72" t="s">
        <v>236</v>
      </c>
      <c r="C33" s="54" t="s">
        <v>237</v>
      </c>
      <c r="D33" s="64">
        <v>705.14</v>
      </c>
      <c r="E33" s="56">
        <v>15</v>
      </c>
      <c r="F33" s="57">
        <v>10577.1</v>
      </c>
      <c r="G33" s="325">
        <v>10577.1</v>
      </c>
      <c r="H33" s="55"/>
      <c r="I33" s="58">
        <f t="shared" si="2"/>
        <v>10577.1</v>
      </c>
      <c r="J33" s="59">
        <v>1621.05</v>
      </c>
      <c r="K33" s="59"/>
      <c r="L33" s="59"/>
      <c r="M33" s="59">
        <f>F33*4%</f>
        <v>423.084</v>
      </c>
      <c r="N33" s="59">
        <f t="shared" si="3"/>
        <v>2044.134</v>
      </c>
      <c r="O33" s="57">
        <v>10577.1</v>
      </c>
    </row>
    <row r="34" spans="1:15" ht="45" x14ac:dyDescent="0.25">
      <c r="A34" s="78" t="s">
        <v>238</v>
      </c>
      <c r="B34" s="71" t="s">
        <v>239</v>
      </c>
      <c r="C34" s="54" t="s">
        <v>240</v>
      </c>
      <c r="D34" s="64">
        <v>400</v>
      </c>
      <c r="E34" s="56">
        <v>15</v>
      </c>
      <c r="F34" s="57">
        <v>6000</v>
      </c>
      <c r="G34" s="325">
        <v>6000</v>
      </c>
      <c r="H34" s="55"/>
      <c r="I34" s="58">
        <f t="shared" si="2"/>
        <v>6000</v>
      </c>
      <c r="J34" s="59">
        <v>643.38</v>
      </c>
      <c r="K34" s="59">
        <v>186.44</v>
      </c>
      <c r="L34" s="59"/>
      <c r="M34" s="59">
        <v>180</v>
      </c>
      <c r="N34" s="59">
        <f t="shared" si="3"/>
        <v>1009.8199999999999</v>
      </c>
      <c r="O34" s="57">
        <v>6000</v>
      </c>
    </row>
    <row r="35" spans="1:15" ht="36" x14ac:dyDescent="0.25">
      <c r="A35" s="78" t="s">
        <v>238</v>
      </c>
      <c r="B35" s="71" t="s">
        <v>155</v>
      </c>
      <c r="C35" s="54" t="s">
        <v>241</v>
      </c>
      <c r="D35" s="62">
        <v>273</v>
      </c>
      <c r="E35" s="56">
        <v>15</v>
      </c>
      <c r="F35" s="57">
        <v>4095</v>
      </c>
      <c r="G35" s="325">
        <v>4095</v>
      </c>
      <c r="H35" s="55"/>
      <c r="I35" s="58">
        <f t="shared" si="2"/>
        <v>4095</v>
      </c>
      <c r="J35" s="59">
        <v>324.25</v>
      </c>
      <c r="K35" s="59"/>
      <c r="L35" s="59"/>
      <c r="M35" s="59"/>
      <c r="N35" s="59">
        <f t="shared" si="3"/>
        <v>324.25</v>
      </c>
      <c r="O35" s="57">
        <v>4095</v>
      </c>
    </row>
    <row r="36" spans="1:15" ht="45" x14ac:dyDescent="0.25">
      <c r="A36" s="78" t="s">
        <v>238</v>
      </c>
      <c r="B36" s="69" t="s">
        <v>137</v>
      </c>
      <c r="C36" s="54" t="s">
        <v>242</v>
      </c>
      <c r="D36" s="64">
        <v>290.52999999999997</v>
      </c>
      <c r="E36" s="56">
        <v>15</v>
      </c>
      <c r="F36" s="57">
        <v>4357.95</v>
      </c>
      <c r="G36" s="325">
        <v>4357.95</v>
      </c>
      <c r="H36" s="55"/>
      <c r="I36" s="58">
        <f t="shared" si="2"/>
        <v>4357.95</v>
      </c>
      <c r="J36" s="59">
        <v>357.94</v>
      </c>
      <c r="K36" s="59"/>
      <c r="L36" s="59"/>
      <c r="M36" s="59"/>
      <c r="N36" s="59">
        <f t="shared" si="3"/>
        <v>357.94</v>
      </c>
      <c r="O36" s="57">
        <v>4357.95</v>
      </c>
    </row>
    <row r="37" spans="1:15" ht="45" x14ac:dyDescent="0.25">
      <c r="A37" s="81" t="s">
        <v>39</v>
      </c>
      <c r="B37" s="68" t="s">
        <v>243</v>
      </c>
      <c r="C37" s="61" t="s">
        <v>244</v>
      </c>
      <c r="D37" s="64">
        <v>400</v>
      </c>
      <c r="E37" s="56">
        <v>15</v>
      </c>
      <c r="F37" s="57">
        <v>6000</v>
      </c>
      <c r="G37" s="325">
        <v>6000</v>
      </c>
      <c r="H37" s="55"/>
      <c r="I37" s="58">
        <f t="shared" si="2"/>
        <v>6000</v>
      </c>
      <c r="J37" s="59">
        <v>643.38</v>
      </c>
      <c r="K37" s="59"/>
      <c r="L37" s="59"/>
      <c r="M37" s="59">
        <v>180</v>
      </c>
      <c r="N37" s="59">
        <f t="shared" si="3"/>
        <v>823.38</v>
      </c>
      <c r="O37" s="57">
        <v>6000</v>
      </c>
    </row>
    <row r="38" spans="1:15" ht="33.75" x14ac:dyDescent="0.25">
      <c r="A38" s="81" t="s">
        <v>39</v>
      </c>
      <c r="B38" s="80" t="s">
        <v>40</v>
      </c>
      <c r="C38" s="61" t="s">
        <v>245</v>
      </c>
      <c r="D38" s="64">
        <v>313.2</v>
      </c>
      <c r="E38" s="56">
        <v>15</v>
      </c>
      <c r="F38" s="57">
        <v>4698</v>
      </c>
      <c r="G38" s="325">
        <v>4698</v>
      </c>
      <c r="H38" s="55"/>
      <c r="I38" s="58">
        <f t="shared" si="2"/>
        <v>4698</v>
      </c>
      <c r="J38" s="59">
        <v>412.35</v>
      </c>
      <c r="K38" s="59">
        <v>142.65</v>
      </c>
      <c r="L38" s="59">
        <f>F38*1%</f>
        <v>46.980000000000004</v>
      </c>
      <c r="M38" s="59"/>
      <c r="N38" s="59">
        <f t="shared" si="3"/>
        <v>601.98</v>
      </c>
      <c r="O38" s="57">
        <v>4698</v>
      </c>
    </row>
    <row r="39" spans="1:15" ht="33.75" x14ac:dyDescent="0.25">
      <c r="A39" s="53" t="s">
        <v>39</v>
      </c>
      <c r="B39" s="68" t="s">
        <v>41</v>
      </c>
      <c r="C39" s="61" t="s">
        <v>246</v>
      </c>
      <c r="D39" s="64">
        <v>278.8</v>
      </c>
      <c r="E39" s="56">
        <v>15</v>
      </c>
      <c r="F39" s="57">
        <v>4182</v>
      </c>
      <c r="G39" s="325">
        <v>4182</v>
      </c>
      <c r="H39" s="55"/>
      <c r="I39" s="58">
        <f t="shared" si="2"/>
        <v>4182</v>
      </c>
      <c r="J39" s="59">
        <v>333.67</v>
      </c>
      <c r="K39" s="59">
        <v>125.72</v>
      </c>
      <c r="L39" s="59">
        <f>F39*1%</f>
        <v>41.82</v>
      </c>
      <c r="M39" s="59"/>
      <c r="N39" s="59">
        <f t="shared" si="3"/>
        <v>501.21</v>
      </c>
      <c r="O39" s="57">
        <v>4182</v>
      </c>
    </row>
    <row r="40" spans="1:15" ht="56.25" x14ac:dyDescent="0.25">
      <c r="A40" s="53" t="s">
        <v>39</v>
      </c>
      <c r="B40" s="68" t="s">
        <v>247</v>
      </c>
      <c r="C40" s="63" t="s">
        <v>248</v>
      </c>
      <c r="D40" s="64">
        <v>358.8</v>
      </c>
      <c r="E40" s="56">
        <v>15</v>
      </c>
      <c r="F40" s="57">
        <v>5382</v>
      </c>
      <c r="G40" s="325">
        <v>5382</v>
      </c>
      <c r="H40" s="55"/>
      <c r="I40" s="58">
        <f t="shared" si="2"/>
        <v>5382</v>
      </c>
      <c r="J40" s="59">
        <v>530.04</v>
      </c>
      <c r="K40" s="59"/>
      <c r="L40" s="59"/>
      <c r="M40" s="59">
        <f>F40*3%</f>
        <v>161.46</v>
      </c>
      <c r="N40" s="59">
        <f t="shared" si="3"/>
        <v>691.5</v>
      </c>
      <c r="O40" s="57">
        <v>5382</v>
      </c>
    </row>
    <row r="41" spans="1:15" ht="33.75" x14ac:dyDescent="0.25">
      <c r="A41" s="53" t="s">
        <v>39</v>
      </c>
      <c r="B41" s="68" t="s">
        <v>249</v>
      </c>
      <c r="C41" s="61" t="s">
        <v>250</v>
      </c>
      <c r="D41" s="64">
        <v>211.27</v>
      </c>
      <c r="E41" s="56">
        <v>15</v>
      </c>
      <c r="F41" s="57">
        <v>3169.05</v>
      </c>
      <c r="G41" s="325">
        <v>3169.05</v>
      </c>
      <c r="H41" s="55"/>
      <c r="I41" s="58">
        <f t="shared" si="2"/>
        <v>3169.05</v>
      </c>
      <c r="J41" s="59">
        <v>98.36</v>
      </c>
      <c r="K41" s="59"/>
      <c r="L41" s="59"/>
      <c r="M41" s="59"/>
      <c r="N41" s="59">
        <f t="shared" si="3"/>
        <v>98.36</v>
      </c>
      <c r="O41" s="57">
        <v>3169.05</v>
      </c>
    </row>
    <row r="42" spans="1:15" ht="33.75" x14ac:dyDescent="0.25">
      <c r="A42" s="66" t="s">
        <v>44</v>
      </c>
      <c r="B42" s="68" t="s">
        <v>251</v>
      </c>
      <c r="C42" s="63" t="s">
        <v>252</v>
      </c>
      <c r="D42" s="64">
        <v>400</v>
      </c>
      <c r="E42" s="56">
        <v>15</v>
      </c>
      <c r="F42" s="57">
        <v>6000</v>
      </c>
      <c r="G42" s="325">
        <v>6000</v>
      </c>
      <c r="H42" s="55"/>
      <c r="I42" s="58">
        <f t="shared" si="2"/>
        <v>6000</v>
      </c>
      <c r="J42" s="59">
        <v>643.38</v>
      </c>
      <c r="K42" s="59"/>
      <c r="L42" s="59"/>
      <c r="M42" s="59">
        <v>180</v>
      </c>
      <c r="N42" s="59">
        <f t="shared" si="3"/>
        <v>823.38</v>
      </c>
      <c r="O42" s="60">
        <v>6000</v>
      </c>
    </row>
    <row r="43" spans="1:15" ht="33.75" x14ac:dyDescent="0.25">
      <c r="A43" s="66" t="s">
        <v>44</v>
      </c>
      <c r="B43" s="80" t="s">
        <v>45</v>
      </c>
      <c r="C43" s="63" t="s">
        <v>253</v>
      </c>
      <c r="D43" s="64">
        <v>429</v>
      </c>
      <c r="E43" s="56">
        <v>15</v>
      </c>
      <c r="F43" s="57">
        <v>6435</v>
      </c>
      <c r="G43" s="325">
        <v>6435</v>
      </c>
      <c r="H43" s="55"/>
      <c r="I43" s="58">
        <f t="shared" si="2"/>
        <v>6435</v>
      </c>
      <c r="J43" s="59">
        <v>736.3</v>
      </c>
      <c r="K43" s="59">
        <v>201.91</v>
      </c>
      <c r="L43" s="59">
        <f>F43*1%</f>
        <v>64.349999999999994</v>
      </c>
      <c r="M43" s="59"/>
      <c r="N43" s="59">
        <f t="shared" si="3"/>
        <v>1002.56</v>
      </c>
      <c r="O43" s="60">
        <v>6435</v>
      </c>
    </row>
    <row r="44" spans="1:15" ht="45" x14ac:dyDescent="0.25">
      <c r="A44" s="67" t="s">
        <v>254</v>
      </c>
      <c r="B44" s="80" t="s">
        <v>255</v>
      </c>
      <c r="C44" s="63" t="s">
        <v>256</v>
      </c>
      <c r="D44" s="64">
        <v>412.2</v>
      </c>
      <c r="E44" s="56">
        <v>15</v>
      </c>
      <c r="F44" s="57">
        <v>6183</v>
      </c>
      <c r="G44" s="325">
        <v>6183</v>
      </c>
      <c r="H44" s="55"/>
      <c r="I44" s="58">
        <f t="shared" si="2"/>
        <v>6183</v>
      </c>
      <c r="J44" s="59">
        <v>682.47</v>
      </c>
      <c r="K44" s="59"/>
      <c r="L44" s="59"/>
      <c r="M44" s="59"/>
      <c r="N44" s="59">
        <f t="shared" si="3"/>
        <v>682.47</v>
      </c>
      <c r="O44" s="57">
        <v>6183</v>
      </c>
    </row>
    <row r="45" spans="1:15" ht="45" x14ac:dyDescent="0.25">
      <c r="A45" s="67" t="s">
        <v>254</v>
      </c>
      <c r="B45" s="68" t="s">
        <v>257</v>
      </c>
      <c r="C45" s="63" t="s">
        <v>258</v>
      </c>
      <c r="D45" s="64">
        <v>320</v>
      </c>
      <c r="E45" s="56">
        <v>15</v>
      </c>
      <c r="F45" s="57">
        <v>4800</v>
      </c>
      <c r="G45" s="325">
        <v>4800</v>
      </c>
      <c r="H45" s="55"/>
      <c r="I45" s="58">
        <f t="shared" si="2"/>
        <v>4800</v>
      </c>
      <c r="J45" s="59">
        <v>428.67</v>
      </c>
      <c r="K45" s="59"/>
      <c r="L45" s="59"/>
      <c r="M45" s="59">
        <f>F45*2%</f>
        <v>96</v>
      </c>
      <c r="N45" s="59">
        <f t="shared" si="3"/>
        <v>524.67000000000007</v>
      </c>
      <c r="O45" s="57">
        <v>4800</v>
      </c>
    </row>
    <row r="46" spans="1:15" ht="33.75" x14ac:dyDescent="0.25">
      <c r="A46" s="66" t="s">
        <v>49</v>
      </c>
      <c r="B46" s="68" t="s">
        <v>48</v>
      </c>
      <c r="C46" s="63" t="s">
        <v>259</v>
      </c>
      <c r="D46" s="64">
        <v>166.66</v>
      </c>
      <c r="E46" s="56">
        <v>15</v>
      </c>
      <c r="F46" s="57">
        <v>2499.9</v>
      </c>
      <c r="G46" s="325">
        <v>2499.9</v>
      </c>
      <c r="H46" s="55">
        <v>9.64</v>
      </c>
      <c r="I46" s="58">
        <f t="shared" si="2"/>
        <v>2509.54</v>
      </c>
      <c r="J46" s="59"/>
      <c r="K46" s="59"/>
      <c r="L46" s="59"/>
      <c r="M46" s="59"/>
      <c r="N46" s="59">
        <f t="shared" si="3"/>
        <v>0</v>
      </c>
      <c r="O46" s="60">
        <v>2499.9</v>
      </c>
    </row>
    <row r="47" spans="1:15" ht="33.75" x14ac:dyDescent="0.25">
      <c r="A47" s="66" t="s">
        <v>49</v>
      </c>
      <c r="B47" s="68" t="s">
        <v>34</v>
      </c>
      <c r="C47" s="63" t="s">
        <v>260</v>
      </c>
      <c r="D47" s="64">
        <v>113.56</v>
      </c>
      <c r="E47" s="56">
        <v>15</v>
      </c>
      <c r="F47" s="57">
        <v>1703.4</v>
      </c>
      <c r="G47" s="325">
        <v>1703.4</v>
      </c>
      <c r="H47" s="55">
        <v>109.59</v>
      </c>
      <c r="I47" s="58">
        <f t="shared" si="2"/>
        <v>1812.99</v>
      </c>
      <c r="J47" s="59"/>
      <c r="K47" s="59"/>
      <c r="L47" s="59"/>
      <c r="M47" s="59"/>
      <c r="N47" s="59">
        <f t="shared" si="3"/>
        <v>0</v>
      </c>
      <c r="O47" s="60">
        <v>1703.4</v>
      </c>
    </row>
    <row r="48" spans="1:15" ht="33.75" x14ac:dyDescent="0.25">
      <c r="A48" s="66" t="s">
        <v>49</v>
      </c>
      <c r="B48" s="68" t="s">
        <v>42</v>
      </c>
      <c r="C48" s="63" t="s">
        <v>261</v>
      </c>
      <c r="D48" s="64">
        <v>166</v>
      </c>
      <c r="E48" s="56">
        <v>15</v>
      </c>
      <c r="F48" s="57">
        <v>2490</v>
      </c>
      <c r="G48" s="325">
        <v>2490</v>
      </c>
      <c r="H48" s="55">
        <v>10.72</v>
      </c>
      <c r="I48" s="58">
        <f t="shared" si="2"/>
        <v>2500.7199999999998</v>
      </c>
      <c r="J48" s="59"/>
      <c r="K48" s="59"/>
      <c r="L48" s="59"/>
      <c r="M48" s="59"/>
      <c r="N48" s="59">
        <f t="shared" si="3"/>
        <v>0</v>
      </c>
      <c r="O48" s="60">
        <v>2490</v>
      </c>
    </row>
    <row r="49" spans="1:15" ht="22.5" x14ac:dyDescent="0.25">
      <c r="A49" s="66" t="s">
        <v>49</v>
      </c>
      <c r="B49" s="68" t="s">
        <v>42</v>
      </c>
      <c r="C49" s="63" t="s">
        <v>262</v>
      </c>
      <c r="D49" s="64">
        <v>166</v>
      </c>
      <c r="E49" s="56">
        <v>15</v>
      </c>
      <c r="F49" s="57">
        <v>2490</v>
      </c>
      <c r="G49" s="325">
        <v>2490</v>
      </c>
      <c r="H49" s="55">
        <v>10.72</v>
      </c>
      <c r="I49" s="58">
        <f t="shared" si="2"/>
        <v>2500.7199999999998</v>
      </c>
      <c r="J49" s="59"/>
      <c r="K49" s="59"/>
      <c r="L49" s="59"/>
      <c r="M49" s="59"/>
      <c r="N49" s="59">
        <f t="shared" si="3"/>
        <v>0</v>
      </c>
      <c r="O49" s="60">
        <v>2490</v>
      </c>
    </row>
    <row r="50" spans="1:15" ht="33.75" x14ac:dyDescent="0.25">
      <c r="A50" s="66" t="s">
        <v>49</v>
      </c>
      <c r="B50" s="68" t="s">
        <v>50</v>
      </c>
      <c r="C50" s="63" t="s">
        <v>263</v>
      </c>
      <c r="D50" s="64">
        <v>100.83</v>
      </c>
      <c r="E50" s="56">
        <v>15</v>
      </c>
      <c r="F50" s="57">
        <v>1512.45</v>
      </c>
      <c r="G50" s="325">
        <v>1512.45</v>
      </c>
      <c r="H50" s="55">
        <v>116.63</v>
      </c>
      <c r="I50" s="58">
        <f t="shared" si="2"/>
        <v>1629.08</v>
      </c>
      <c r="J50" s="59"/>
      <c r="K50" s="59"/>
      <c r="L50" s="59"/>
      <c r="M50" s="59"/>
      <c r="N50" s="59">
        <f t="shared" si="3"/>
        <v>0</v>
      </c>
      <c r="O50" s="60">
        <v>1512.45</v>
      </c>
    </row>
    <row r="51" spans="1:15" ht="33.75" x14ac:dyDescent="0.25">
      <c r="A51" s="66" t="s">
        <v>49</v>
      </c>
      <c r="B51" s="68" t="s">
        <v>51</v>
      </c>
      <c r="C51" s="63" t="s">
        <v>264</v>
      </c>
      <c r="D51" s="64">
        <v>86.36</v>
      </c>
      <c r="E51" s="56">
        <v>15</v>
      </c>
      <c r="F51" s="57">
        <v>1295.4000000000001</v>
      </c>
      <c r="G51" s="325">
        <v>1295.4000000000001</v>
      </c>
      <c r="H51" s="55">
        <v>130.62</v>
      </c>
      <c r="I51" s="58">
        <f t="shared" si="2"/>
        <v>1426.02</v>
      </c>
      <c r="J51" s="59"/>
      <c r="K51" s="59"/>
      <c r="L51" s="59"/>
      <c r="M51" s="59"/>
      <c r="N51" s="59">
        <f t="shared" si="3"/>
        <v>0</v>
      </c>
      <c r="O51" s="60">
        <v>1295.4000000000001</v>
      </c>
    </row>
    <row r="52" spans="1:15" ht="33.75" x14ac:dyDescent="0.25">
      <c r="A52" s="66" t="s">
        <v>53</v>
      </c>
      <c r="B52" s="68" t="s">
        <v>265</v>
      </c>
      <c r="C52" s="63" t="s">
        <v>266</v>
      </c>
      <c r="D52" s="64">
        <v>164.98</v>
      </c>
      <c r="E52" s="56">
        <v>15</v>
      </c>
      <c r="F52" s="57">
        <v>2474.6999999999998</v>
      </c>
      <c r="G52" s="325">
        <v>2474.6999999999998</v>
      </c>
      <c r="H52" s="55">
        <v>12.38</v>
      </c>
      <c r="I52" s="58">
        <f t="shared" si="2"/>
        <v>2487.08</v>
      </c>
      <c r="J52" s="59"/>
      <c r="K52" s="59"/>
      <c r="L52" s="59"/>
      <c r="M52" s="59"/>
      <c r="N52" s="59">
        <f t="shared" si="3"/>
        <v>0</v>
      </c>
      <c r="O52" s="60">
        <v>2474.6999999999998</v>
      </c>
    </row>
    <row r="53" spans="1:15" ht="33.75" x14ac:dyDescent="0.25">
      <c r="A53" s="66" t="s">
        <v>53</v>
      </c>
      <c r="B53" s="68" t="s">
        <v>54</v>
      </c>
      <c r="C53" s="63" t="s">
        <v>267</v>
      </c>
      <c r="D53" s="64">
        <v>156</v>
      </c>
      <c r="E53" s="56">
        <v>15</v>
      </c>
      <c r="F53" s="57">
        <v>2340</v>
      </c>
      <c r="G53" s="325">
        <v>2340</v>
      </c>
      <c r="H53" s="55">
        <v>23.33</v>
      </c>
      <c r="I53" s="58">
        <f t="shared" si="2"/>
        <v>2363.33</v>
      </c>
      <c r="J53" s="59"/>
      <c r="K53" s="59"/>
      <c r="L53" s="59">
        <f>F53*1%</f>
        <v>23.400000000000002</v>
      </c>
      <c r="M53" s="59"/>
      <c r="N53" s="59">
        <f t="shared" si="3"/>
        <v>23.400000000000002</v>
      </c>
      <c r="O53" s="60">
        <v>2340</v>
      </c>
    </row>
    <row r="54" spans="1:15" ht="33.75" x14ac:dyDescent="0.25">
      <c r="A54" s="66" t="s">
        <v>53</v>
      </c>
      <c r="B54" s="68" t="s">
        <v>55</v>
      </c>
      <c r="C54" s="61" t="s">
        <v>268</v>
      </c>
      <c r="D54" s="64">
        <v>214.6</v>
      </c>
      <c r="E54" s="56">
        <v>15</v>
      </c>
      <c r="F54" s="57">
        <v>3219</v>
      </c>
      <c r="G54" s="325">
        <v>3219</v>
      </c>
      <c r="H54" s="55"/>
      <c r="I54" s="58">
        <f t="shared" si="2"/>
        <v>3219</v>
      </c>
      <c r="J54" s="59">
        <v>103.79</v>
      </c>
      <c r="K54" s="59">
        <v>93.5</v>
      </c>
      <c r="L54" s="59">
        <f>F54*1%</f>
        <v>32.19</v>
      </c>
      <c r="M54" s="59"/>
      <c r="N54" s="59">
        <f t="shared" si="3"/>
        <v>229.48000000000002</v>
      </c>
      <c r="O54" s="60">
        <v>3219</v>
      </c>
    </row>
    <row r="55" spans="1:15" ht="33.75" x14ac:dyDescent="0.25">
      <c r="A55" s="66" t="s">
        <v>53</v>
      </c>
      <c r="B55" s="68" t="s">
        <v>56</v>
      </c>
      <c r="C55" s="61" t="s">
        <v>269</v>
      </c>
      <c r="D55" s="64">
        <v>175.43</v>
      </c>
      <c r="E55" s="56">
        <v>15</v>
      </c>
      <c r="F55" s="57">
        <v>2631.4500000000003</v>
      </c>
      <c r="G55" s="325">
        <v>2631.4500000000003</v>
      </c>
      <c r="H55" s="55"/>
      <c r="I55" s="58">
        <f t="shared" si="2"/>
        <v>2631.4500000000003</v>
      </c>
      <c r="J55" s="59">
        <v>4.67</v>
      </c>
      <c r="K55" s="59"/>
      <c r="L55" s="59"/>
      <c r="M55" s="59"/>
      <c r="N55" s="59">
        <f t="shared" si="3"/>
        <v>4.67</v>
      </c>
      <c r="O55" s="60">
        <v>2631.4500000000003</v>
      </c>
    </row>
    <row r="56" spans="1:15" ht="33.75" x14ac:dyDescent="0.25">
      <c r="A56" s="66" t="s">
        <v>53</v>
      </c>
      <c r="B56" s="80" t="s">
        <v>57</v>
      </c>
      <c r="C56" s="82" t="s">
        <v>270</v>
      </c>
      <c r="D56" s="64">
        <v>88.33</v>
      </c>
      <c r="E56" s="56">
        <v>15</v>
      </c>
      <c r="F56" s="57">
        <v>1324.95</v>
      </c>
      <c r="G56" s="325">
        <v>1324.95</v>
      </c>
      <c r="H56" s="55">
        <v>128.6</v>
      </c>
      <c r="I56" s="58">
        <f t="shared" si="2"/>
        <v>1453.55</v>
      </c>
      <c r="J56" s="59"/>
      <c r="K56" s="59"/>
      <c r="L56" s="59"/>
      <c r="M56" s="59"/>
      <c r="N56" s="59">
        <f t="shared" si="3"/>
        <v>0</v>
      </c>
      <c r="O56" s="60">
        <v>1324.95</v>
      </c>
    </row>
    <row r="57" spans="1:15" ht="33.75" x14ac:dyDescent="0.25">
      <c r="A57" s="66" t="s">
        <v>58</v>
      </c>
      <c r="B57" s="84" t="s">
        <v>271</v>
      </c>
      <c r="C57" s="85" t="s">
        <v>272</v>
      </c>
      <c r="D57" s="86">
        <v>162.06</v>
      </c>
      <c r="E57" s="56">
        <v>15</v>
      </c>
      <c r="F57" s="87">
        <v>2430.9</v>
      </c>
      <c r="G57" s="325">
        <v>2430.9</v>
      </c>
      <c r="H57" s="88">
        <v>17.149999999999999</v>
      </c>
      <c r="I57" s="89">
        <f t="shared" si="2"/>
        <v>2448.0500000000002</v>
      </c>
      <c r="J57" s="90"/>
      <c r="K57" s="90"/>
      <c r="L57" s="90"/>
      <c r="M57" s="90"/>
      <c r="N57" s="59">
        <f t="shared" si="3"/>
        <v>0</v>
      </c>
      <c r="O57" s="87">
        <v>2430.9</v>
      </c>
    </row>
    <row r="58" spans="1:15" ht="33.75" x14ac:dyDescent="0.25">
      <c r="A58" s="66" t="s">
        <v>58</v>
      </c>
      <c r="B58" s="83" t="s">
        <v>54</v>
      </c>
      <c r="C58" s="85" t="s">
        <v>273</v>
      </c>
      <c r="D58" s="91">
        <v>144.52000000000001</v>
      </c>
      <c r="E58" s="56">
        <v>15</v>
      </c>
      <c r="F58" s="87">
        <v>2167.8000000000002</v>
      </c>
      <c r="G58" s="325">
        <v>2167.8000000000002</v>
      </c>
      <c r="H58" s="88">
        <v>48.83</v>
      </c>
      <c r="I58" s="89">
        <f t="shared" si="2"/>
        <v>2216.63</v>
      </c>
      <c r="J58" s="90"/>
      <c r="K58" s="90"/>
      <c r="L58" s="90"/>
      <c r="M58" s="90"/>
      <c r="N58" s="59">
        <f t="shared" si="3"/>
        <v>0</v>
      </c>
      <c r="O58" s="87">
        <v>2167.8000000000002</v>
      </c>
    </row>
    <row r="59" spans="1:15" ht="22.5" x14ac:dyDescent="0.25">
      <c r="A59" s="66" t="s">
        <v>58</v>
      </c>
      <c r="B59" s="83" t="s">
        <v>54</v>
      </c>
      <c r="C59" s="85" t="s">
        <v>274</v>
      </c>
      <c r="D59" s="86">
        <v>144.52000000000001</v>
      </c>
      <c r="E59" s="56">
        <v>15</v>
      </c>
      <c r="F59" s="87">
        <v>2167.8000000000002</v>
      </c>
      <c r="G59" s="325">
        <v>2167.8000000000002</v>
      </c>
      <c r="H59" s="88">
        <v>48.83</v>
      </c>
      <c r="I59" s="89">
        <f t="shared" si="2"/>
        <v>2216.63</v>
      </c>
      <c r="J59" s="90"/>
      <c r="K59" s="90"/>
      <c r="L59" s="90"/>
      <c r="M59" s="90"/>
      <c r="N59" s="59">
        <f t="shared" si="3"/>
        <v>0</v>
      </c>
      <c r="O59" s="87">
        <v>2167.8000000000002</v>
      </c>
    </row>
    <row r="60" spans="1:15" ht="45" x14ac:dyDescent="0.25">
      <c r="A60" s="53" t="s">
        <v>275</v>
      </c>
      <c r="B60" s="92" t="s">
        <v>276</v>
      </c>
      <c r="C60" s="61" t="s">
        <v>277</v>
      </c>
      <c r="D60" s="65">
        <v>423.02</v>
      </c>
      <c r="E60" s="56">
        <v>15</v>
      </c>
      <c r="F60" s="57">
        <v>6345.2999999999993</v>
      </c>
      <c r="G60" s="325">
        <v>6345.2999999999993</v>
      </c>
      <c r="H60" s="55"/>
      <c r="I60" s="58">
        <f t="shared" si="2"/>
        <v>6345.2999999999993</v>
      </c>
      <c r="J60" s="59">
        <v>717.14</v>
      </c>
      <c r="K60" s="59"/>
      <c r="L60" s="59"/>
      <c r="M60" s="59">
        <f>F60*3%</f>
        <v>190.35899999999998</v>
      </c>
      <c r="N60" s="59">
        <f t="shared" si="3"/>
        <v>907.49900000000002</v>
      </c>
      <c r="O60" s="60">
        <v>6345.2999999999993</v>
      </c>
    </row>
    <row r="61" spans="1:15" ht="56.25" x14ac:dyDescent="0.25">
      <c r="A61" s="66" t="s">
        <v>278</v>
      </c>
      <c r="B61" s="68" t="s">
        <v>279</v>
      </c>
      <c r="C61" s="61" t="s">
        <v>280</v>
      </c>
      <c r="D61" s="64">
        <v>416</v>
      </c>
      <c r="E61" s="56">
        <v>15</v>
      </c>
      <c r="F61" s="57">
        <v>6240</v>
      </c>
      <c r="G61" s="325">
        <v>6240</v>
      </c>
      <c r="H61" s="55"/>
      <c r="I61" s="58">
        <f t="shared" si="2"/>
        <v>6240</v>
      </c>
      <c r="J61" s="59">
        <v>694.65</v>
      </c>
      <c r="K61" s="59"/>
      <c r="L61" s="59"/>
      <c r="M61" s="59"/>
      <c r="N61" s="59">
        <f t="shared" si="3"/>
        <v>694.65</v>
      </c>
      <c r="O61" s="57">
        <v>6240</v>
      </c>
    </row>
    <row r="62" spans="1:15" ht="45" x14ac:dyDescent="0.25">
      <c r="A62" s="66" t="s">
        <v>278</v>
      </c>
      <c r="B62" s="68" t="s">
        <v>59</v>
      </c>
      <c r="C62" s="63" t="s">
        <v>281</v>
      </c>
      <c r="D62" s="64">
        <v>338.63</v>
      </c>
      <c r="E62" s="56">
        <v>12</v>
      </c>
      <c r="F62" s="57">
        <v>0</v>
      </c>
      <c r="G62" s="325">
        <v>0</v>
      </c>
      <c r="H62" s="55"/>
      <c r="I62" s="58">
        <f t="shared" si="2"/>
        <v>0</v>
      </c>
      <c r="J62" s="59">
        <v>380.69</v>
      </c>
      <c r="K62" s="59"/>
      <c r="L62" s="59"/>
      <c r="M62" s="59"/>
      <c r="N62" s="59">
        <f t="shared" si="3"/>
        <v>380.69</v>
      </c>
      <c r="O62" s="60">
        <v>0</v>
      </c>
    </row>
    <row r="63" spans="1:15" ht="45" x14ac:dyDescent="0.25">
      <c r="A63" s="66" t="s">
        <v>278</v>
      </c>
      <c r="B63" s="83" t="s">
        <v>60</v>
      </c>
      <c r="C63" s="63" t="s">
        <v>282</v>
      </c>
      <c r="D63" s="64">
        <v>238.67</v>
      </c>
      <c r="E63" s="56">
        <v>15</v>
      </c>
      <c r="F63" s="57">
        <v>3580.0499999999997</v>
      </c>
      <c r="G63" s="325">
        <v>3580.0499999999997</v>
      </c>
      <c r="H63" s="55"/>
      <c r="I63" s="58">
        <f t="shared" si="2"/>
        <v>3580.0499999999997</v>
      </c>
      <c r="J63" s="59">
        <v>160.38</v>
      </c>
      <c r="K63" s="59"/>
      <c r="L63" s="59"/>
      <c r="M63" s="59"/>
      <c r="N63" s="59">
        <f t="shared" si="3"/>
        <v>160.38</v>
      </c>
      <c r="O63" s="60">
        <v>3580.0499999999997</v>
      </c>
    </row>
    <row r="64" spans="1:15" ht="45" x14ac:dyDescent="0.25">
      <c r="A64" s="66" t="s">
        <v>278</v>
      </c>
      <c r="B64" s="83" t="s">
        <v>60</v>
      </c>
      <c r="C64" s="63" t="s">
        <v>283</v>
      </c>
      <c r="D64" s="64">
        <v>238.67</v>
      </c>
      <c r="E64" s="56">
        <v>15</v>
      </c>
      <c r="F64" s="57">
        <v>3580.0499999999997</v>
      </c>
      <c r="G64" s="325">
        <v>3580.0499999999997</v>
      </c>
      <c r="H64" s="55"/>
      <c r="I64" s="58">
        <f t="shared" si="2"/>
        <v>3580.0499999999997</v>
      </c>
      <c r="J64" s="59">
        <v>160.38</v>
      </c>
      <c r="K64" s="59"/>
      <c r="L64" s="59"/>
      <c r="M64" s="59"/>
      <c r="N64" s="59">
        <f t="shared" si="3"/>
        <v>160.38</v>
      </c>
      <c r="O64" s="60">
        <v>3580.0499999999997</v>
      </c>
    </row>
    <row r="65" spans="1:15" ht="45" x14ac:dyDescent="0.25">
      <c r="A65" s="66" t="s">
        <v>278</v>
      </c>
      <c r="B65" s="68" t="s">
        <v>61</v>
      </c>
      <c r="C65" s="61" t="s">
        <v>284</v>
      </c>
      <c r="D65" s="64">
        <v>370.7</v>
      </c>
      <c r="E65" s="56">
        <v>15</v>
      </c>
      <c r="F65" s="57">
        <v>5560.5</v>
      </c>
      <c r="G65" s="325">
        <v>5560.5</v>
      </c>
      <c r="H65" s="55"/>
      <c r="I65" s="58">
        <f t="shared" si="2"/>
        <v>5560.5</v>
      </c>
      <c r="J65" s="59">
        <v>562.08000000000004</v>
      </c>
      <c r="K65" s="59">
        <v>171.59</v>
      </c>
      <c r="L65" s="59">
        <f>F65*1%</f>
        <v>55.605000000000004</v>
      </c>
      <c r="M65" s="59"/>
      <c r="N65" s="59">
        <f t="shared" si="3"/>
        <v>789.27500000000009</v>
      </c>
      <c r="O65" s="60">
        <v>5560.5</v>
      </c>
    </row>
    <row r="66" spans="1:15" ht="45" x14ac:dyDescent="0.25">
      <c r="A66" s="66" t="s">
        <v>278</v>
      </c>
      <c r="B66" s="83" t="s">
        <v>285</v>
      </c>
      <c r="C66" s="61" t="s">
        <v>286</v>
      </c>
      <c r="D66" s="64">
        <v>207.79</v>
      </c>
      <c r="E66" s="56">
        <v>15</v>
      </c>
      <c r="F66" s="57">
        <v>3116.85</v>
      </c>
      <c r="G66" s="325">
        <v>3116.85</v>
      </c>
      <c r="H66" s="55"/>
      <c r="I66" s="58">
        <f t="shared" si="2"/>
        <v>3116.85</v>
      </c>
      <c r="J66" s="59">
        <v>92.68</v>
      </c>
      <c r="K66" s="59"/>
      <c r="L66" s="59"/>
      <c r="M66" s="59"/>
      <c r="N66" s="59">
        <f t="shared" si="3"/>
        <v>92.68</v>
      </c>
      <c r="O66" s="60">
        <v>3116.85</v>
      </c>
    </row>
    <row r="67" spans="1:15" ht="45" x14ac:dyDescent="0.25">
      <c r="A67" s="66" t="s">
        <v>278</v>
      </c>
      <c r="B67" s="83" t="s">
        <v>285</v>
      </c>
      <c r="C67" s="61" t="s">
        <v>287</v>
      </c>
      <c r="D67" s="64">
        <v>207.79</v>
      </c>
      <c r="E67" s="56">
        <v>15</v>
      </c>
      <c r="F67" s="57">
        <v>3116.85</v>
      </c>
      <c r="G67" s="325">
        <v>3116.85</v>
      </c>
      <c r="H67" s="55"/>
      <c r="I67" s="58">
        <f t="shared" si="2"/>
        <v>3116.85</v>
      </c>
      <c r="J67" s="59">
        <v>92.68</v>
      </c>
      <c r="K67" s="59"/>
      <c r="L67" s="59"/>
      <c r="M67" s="59"/>
      <c r="N67" s="59">
        <f t="shared" si="3"/>
        <v>92.68</v>
      </c>
      <c r="O67" s="60">
        <v>3116.85</v>
      </c>
    </row>
    <row r="68" spans="1:15" ht="45" x14ac:dyDescent="0.25">
      <c r="A68" s="66" t="s">
        <v>278</v>
      </c>
      <c r="B68" s="68" t="s">
        <v>63</v>
      </c>
      <c r="C68" s="61" t="s">
        <v>288</v>
      </c>
      <c r="D68" s="64">
        <v>207.79</v>
      </c>
      <c r="E68" s="56">
        <v>15</v>
      </c>
      <c r="F68" s="57">
        <v>3116.85</v>
      </c>
      <c r="G68" s="325">
        <v>3116.85</v>
      </c>
      <c r="H68" s="55"/>
      <c r="I68" s="58">
        <f t="shared" si="2"/>
        <v>3116.85</v>
      </c>
      <c r="J68" s="59">
        <v>92.68</v>
      </c>
      <c r="K68" s="59"/>
      <c r="L68" s="59"/>
      <c r="M68" s="59"/>
      <c r="N68" s="59">
        <f t="shared" si="3"/>
        <v>92.68</v>
      </c>
      <c r="O68" s="60">
        <v>3116.85</v>
      </c>
    </row>
    <row r="69" spans="1:15" ht="45" x14ac:dyDescent="0.25">
      <c r="A69" s="66" t="s">
        <v>278</v>
      </c>
      <c r="B69" s="68" t="s">
        <v>289</v>
      </c>
      <c r="C69" s="61" t="s">
        <v>290</v>
      </c>
      <c r="D69" s="64">
        <v>235.3</v>
      </c>
      <c r="E69" s="56">
        <v>15</v>
      </c>
      <c r="F69" s="57">
        <v>3529.5</v>
      </c>
      <c r="G69" s="325">
        <v>3529.5</v>
      </c>
      <c r="H69" s="55"/>
      <c r="I69" s="58">
        <f t="shared" si="2"/>
        <v>3529.5</v>
      </c>
      <c r="J69" s="59">
        <v>155.30000000000001</v>
      </c>
      <c r="K69" s="59">
        <v>103.56</v>
      </c>
      <c r="L69" s="59">
        <f>F69*1%</f>
        <v>35.295000000000002</v>
      </c>
      <c r="M69" s="59"/>
      <c r="N69" s="59">
        <f t="shared" si="3"/>
        <v>294.15500000000003</v>
      </c>
      <c r="O69" s="60">
        <v>3529.5</v>
      </c>
    </row>
    <row r="70" spans="1:15" ht="45" x14ac:dyDescent="0.25">
      <c r="A70" s="66" t="s">
        <v>278</v>
      </c>
      <c r="B70" s="68" t="s">
        <v>65</v>
      </c>
      <c r="C70" s="61" t="s">
        <v>291</v>
      </c>
      <c r="D70" s="64">
        <v>290.5</v>
      </c>
      <c r="E70" s="56">
        <v>15</v>
      </c>
      <c r="F70" s="57">
        <v>4357.5</v>
      </c>
      <c r="G70" s="325">
        <v>4357.5</v>
      </c>
      <c r="H70" s="55"/>
      <c r="I70" s="58">
        <f t="shared" si="2"/>
        <v>4357.5</v>
      </c>
      <c r="J70" s="59">
        <v>357.94</v>
      </c>
      <c r="K70" s="59">
        <v>130.97</v>
      </c>
      <c r="L70" s="59"/>
      <c r="M70" s="59"/>
      <c r="N70" s="59">
        <f t="shared" si="3"/>
        <v>488.90999999999997</v>
      </c>
      <c r="O70" s="60">
        <v>4357.5</v>
      </c>
    </row>
    <row r="71" spans="1:15" ht="45" x14ac:dyDescent="0.25">
      <c r="A71" s="66" t="s">
        <v>278</v>
      </c>
      <c r="B71" s="68" t="s">
        <v>66</v>
      </c>
      <c r="C71" s="61" t="s">
        <v>292</v>
      </c>
      <c r="D71" s="64">
        <v>305.86</v>
      </c>
      <c r="E71" s="56">
        <v>15</v>
      </c>
      <c r="F71" s="57">
        <v>4587.9000000000005</v>
      </c>
      <c r="G71" s="325">
        <v>4587.9000000000005</v>
      </c>
      <c r="H71" s="93"/>
      <c r="I71" s="58">
        <f t="shared" si="2"/>
        <v>4587.9000000000005</v>
      </c>
      <c r="J71" s="94">
        <v>394.73</v>
      </c>
      <c r="K71" s="59">
        <v>138.72999999999999</v>
      </c>
      <c r="L71" s="59"/>
      <c r="M71" s="94"/>
      <c r="N71" s="59">
        <f t="shared" si="3"/>
        <v>533.46</v>
      </c>
      <c r="O71" s="60">
        <v>4587.9000000000005</v>
      </c>
    </row>
    <row r="72" spans="1:15" ht="45" x14ac:dyDescent="0.25">
      <c r="A72" s="66" t="s">
        <v>278</v>
      </c>
      <c r="B72" s="95" t="s">
        <v>67</v>
      </c>
      <c r="C72" s="61" t="s">
        <v>293</v>
      </c>
      <c r="D72" s="64">
        <v>222.6</v>
      </c>
      <c r="E72" s="56">
        <v>15</v>
      </c>
      <c r="F72" s="57">
        <v>3339</v>
      </c>
      <c r="G72" s="325">
        <v>3339</v>
      </c>
      <c r="H72" s="55"/>
      <c r="I72" s="58">
        <f t="shared" si="2"/>
        <v>3339</v>
      </c>
      <c r="J72" s="59">
        <v>116.85</v>
      </c>
      <c r="K72" s="94">
        <v>96.55</v>
      </c>
      <c r="L72" s="59"/>
      <c r="M72" s="59"/>
      <c r="N72" s="59">
        <f t="shared" si="3"/>
        <v>213.39999999999998</v>
      </c>
      <c r="O72" s="60">
        <v>3339</v>
      </c>
    </row>
    <row r="73" spans="1:15" ht="45" x14ac:dyDescent="0.25">
      <c r="A73" s="66" t="s">
        <v>278</v>
      </c>
      <c r="B73" s="95" t="s">
        <v>67</v>
      </c>
      <c r="C73" s="61" t="s">
        <v>294</v>
      </c>
      <c r="D73" s="64">
        <v>222.6</v>
      </c>
      <c r="E73" s="56">
        <v>15</v>
      </c>
      <c r="F73" s="57">
        <v>3339</v>
      </c>
      <c r="G73" s="325">
        <v>3339</v>
      </c>
      <c r="H73" s="55"/>
      <c r="I73" s="58">
        <f t="shared" si="2"/>
        <v>3339</v>
      </c>
      <c r="J73" s="59">
        <v>116.85</v>
      </c>
      <c r="K73" s="94">
        <v>96.55</v>
      </c>
      <c r="L73" s="59"/>
      <c r="M73" s="59"/>
      <c r="N73" s="59">
        <f t="shared" si="3"/>
        <v>213.39999999999998</v>
      </c>
      <c r="O73" s="60">
        <v>3339</v>
      </c>
    </row>
    <row r="74" spans="1:15" ht="45" x14ac:dyDescent="0.25">
      <c r="A74" s="66" t="s">
        <v>278</v>
      </c>
      <c r="B74" s="95" t="s">
        <v>67</v>
      </c>
      <c r="C74" s="61" t="s">
        <v>295</v>
      </c>
      <c r="D74" s="64">
        <v>222.6</v>
      </c>
      <c r="E74" s="56">
        <v>15</v>
      </c>
      <c r="F74" s="57">
        <v>3339</v>
      </c>
      <c r="G74" s="325">
        <v>3339</v>
      </c>
      <c r="H74" s="55"/>
      <c r="I74" s="58">
        <f t="shared" si="2"/>
        <v>3339</v>
      </c>
      <c r="J74" s="59">
        <v>116.85</v>
      </c>
      <c r="K74" s="59">
        <v>96.55</v>
      </c>
      <c r="L74" s="59"/>
      <c r="M74" s="59"/>
      <c r="N74" s="59">
        <f t="shared" si="3"/>
        <v>213.39999999999998</v>
      </c>
      <c r="O74" s="60">
        <v>3339</v>
      </c>
    </row>
    <row r="75" spans="1:15" ht="45" x14ac:dyDescent="0.25">
      <c r="A75" s="66" t="s">
        <v>278</v>
      </c>
      <c r="B75" s="95" t="s">
        <v>67</v>
      </c>
      <c r="C75" s="61" t="s">
        <v>296</v>
      </c>
      <c r="D75" s="64">
        <v>222.6</v>
      </c>
      <c r="E75" s="56">
        <v>15</v>
      </c>
      <c r="F75" s="57">
        <v>3339</v>
      </c>
      <c r="G75" s="325">
        <v>3339</v>
      </c>
      <c r="H75" s="55"/>
      <c r="I75" s="58">
        <f t="shared" si="2"/>
        <v>3339</v>
      </c>
      <c r="J75" s="59">
        <v>116.85</v>
      </c>
      <c r="K75" s="94">
        <v>96.55</v>
      </c>
      <c r="L75" s="59"/>
      <c r="M75" s="59"/>
      <c r="N75" s="59">
        <f t="shared" si="3"/>
        <v>213.39999999999998</v>
      </c>
      <c r="O75" s="60">
        <v>3339</v>
      </c>
    </row>
    <row r="76" spans="1:15" ht="45" x14ac:dyDescent="0.25">
      <c r="A76" s="66" t="s">
        <v>278</v>
      </c>
      <c r="B76" s="95" t="s">
        <v>67</v>
      </c>
      <c r="C76" s="61" t="s">
        <v>297</v>
      </c>
      <c r="D76" s="64">
        <v>222.6</v>
      </c>
      <c r="E76" s="56">
        <v>15</v>
      </c>
      <c r="F76" s="57">
        <v>3339</v>
      </c>
      <c r="G76" s="325">
        <v>3339</v>
      </c>
      <c r="H76" s="55"/>
      <c r="I76" s="58">
        <f t="shared" si="2"/>
        <v>3339</v>
      </c>
      <c r="J76" s="59">
        <v>116.85</v>
      </c>
      <c r="K76" s="59">
        <v>96.55</v>
      </c>
      <c r="L76" s="59"/>
      <c r="M76" s="59"/>
      <c r="N76" s="59">
        <f t="shared" si="3"/>
        <v>213.39999999999998</v>
      </c>
      <c r="O76" s="60">
        <v>3339</v>
      </c>
    </row>
    <row r="77" spans="1:15" ht="45" x14ac:dyDescent="0.25">
      <c r="A77" s="66" t="s">
        <v>278</v>
      </c>
      <c r="B77" s="68" t="s">
        <v>68</v>
      </c>
      <c r="C77" s="61" t="s">
        <v>298</v>
      </c>
      <c r="D77" s="64">
        <v>284.89999999999998</v>
      </c>
      <c r="E77" s="56">
        <v>15</v>
      </c>
      <c r="F77" s="57">
        <v>4273.5</v>
      </c>
      <c r="G77" s="325">
        <v>4273.5</v>
      </c>
      <c r="H77" s="55"/>
      <c r="I77" s="58">
        <f t="shared" ref="I77:I82" si="4">F77+H77</f>
        <v>4273.5</v>
      </c>
      <c r="J77" s="59">
        <v>344.43</v>
      </c>
      <c r="K77" s="59">
        <v>128.12</v>
      </c>
      <c r="L77" s="59"/>
      <c r="M77" s="59"/>
      <c r="N77" s="59">
        <f t="shared" ref="N77:N139" si="5">SUM(J77:M77)</f>
        <v>472.55</v>
      </c>
      <c r="O77" s="60">
        <v>4273.5</v>
      </c>
    </row>
    <row r="78" spans="1:15" ht="45" x14ac:dyDescent="0.25">
      <c r="A78" s="66" t="s">
        <v>278</v>
      </c>
      <c r="B78" s="83" t="s">
        <v>69</v>
      </c>
      <c r="C78" s="61" t="s">
        <v>299</v>
      </c>
      <c r="D78" s="64">
        <v>222.6</v>
      </c>
      <c r="E78" s="56">
        <v>15</v>
      </c>
      <c r="F78" s="57">
        <v>3339</v>
      </c>
      <c r="G78" s="325">
        <v>3339</v>
      </c>
      <c r="H78" s="55"/>
      <c r="I78" s="58">
        <f t="shared" si="4"/>
        <v>3339</v>
      </c>
      <c r="J78" s="59">
        <v>116.85</v>
      </c>
      <c r="K78" s="59">
        <v>96.55</v>
      </c>
      <c r="L78" s="59"/>
      <c r="M78" s="59"/>
      <c r="N78" s="59">
        <f t="shared" si="5"/>
        <v>213.39999999999998</v>
      </c>
      <c r="O78" s="60">
        <v>3339</v>
      </c>
    </row>
    <row r="79" spans="1:15" ht="45" x14ac:dyDescent="0.25">
      <c r="A79" s="66" t="s">
        <v>278</v>
      </c>
      <c r="B79" s="83" t="s">
        <v>69</v>
      </c>
      <c r="C79" s="61" t="s">
        <v>300</v>
      </c>
      <c r="D79" s="64">
        <v>222.6</v>
      </c>
      <c r="E79" s="56">
        <v>15</v>
      </c>
      <c r="F79" s="57">
        <v>3339</v>
      </c>
      <c r="G79" s="325">
        <v>3339</v>
      </c>
      <c r="H79" s="55"/>
      <c r="I79" s="58">
        <f t="shared" si="4"/>
        <v>3339</v>
      </c>
      <c r="J79" s="59">
        <v>116.85</v>
      </c>
      <c r="K79" s="59">
        <v>96.55</v>
      </c>
      <c r="L79" s="59"/>
      <c r="M79" s="59"/>
      <c r="N79" s="59">
        <f t="shared" si="5"/>
        <v>213.39999999999998</v>
      </c>
      <c r="O79" s="60">
        <v>3339</v>
      </c>
    </row>
    <row r="80" spans="1:15" ht="45" x14ac:dyDescent="0.25">
      <c r="A80" s="66" t="s">
        <v>278</v>
      </c>
      <c r="B80" s="83" t="s">
        <v>69</v>
      </c>
      <c r="C80" s="61" t="s">
        <v>301</v>
      </c>
      <c r="D80" s="64">
        <v>222.6</v>
      </c>
      <c r="E80" s="56"/>
      <c r="F80" s="57">
        <v>3339</v>
      </c>
      <c r="G80" s="325">
        <v>3339</v>
      </c>
      <c r="H80" s="55"/>
      <c r="I80" s="58">
        <f t="shared" si="4"/>
        <v>3339</v>
      </c>
      <c r="J80" s="59"/>
      <c r="K80" s="59"/>
      <c r="L80" s="59"/>
      <c r="M80" s="59"/>
      <c r="N80" s="59">
        <f t="shared" si="5"/>
        <v>0</v>
      </c>
      <c r="O80" s="60">
        <v>3339</v>
      </c>
    </row>
    <row r="81" spans="1:15" ht="45" x14ac:dyDescent="0.25">
      <c r="A81" s="66" t="s">
        <v>278</v>
      </c>
      <c r="B81" s="83" t="s">
        <v>70</v>
      </c>
      <c r="C81" s="61" t="s">
        <v>302</v>
      </c>
      <c r="D81" s="64">
        <v>231.1</v>
      </c>
      <c r="E81" s="56">
        <v>15</v>
      </c>
      <c r="F81" s="57">
        <v>3466.5</v>
      </c>
      <c r="G81" s="325">
        <v>3466.5</v>
      </c>
      <c r="H81" s="55"/>
      <c r="I81" s="58">
        <f t="shared" si="4"/>
        <v>3466.5</v>
      </c>
      <c r="J81" s="59">
        <v>130.72</v>
      </c>
      <c r="K81" s="59">
        <v>101</v>
      </c>
      <c r="L81" s="59">
        <f>F81*1%</f>
        <v>34.664999999999999</v>
      </c>
      <c r="M81" s="59"/>
      <c r="N81" s="59">
        <f t="shared" si="5"/>
        <v>266.38499999999999</v>
      </c>
      <c r="O81" s="60">
        <v>3466.5</v>
      </c>
    </row>
    <row r="82" spans="1:15" ht="45" x14ac:dyDescent="0.25">
      <c r="A82" s="66" t="s">
        <v>278</v>
      </c>
      <c r="B82" s="83" t="s">
        <v>70</v>
      </c>
      <c r="C82" s="61" t="s">
        <v>303</v>
      </c>
      <c r="D82" s="64">
        <v>231.1</v>
      </c>
      <c r="E82" s="56">
        <v>15</v>
      </c>
      <c r="F82" s="57">
        <v>3466.5</v>
      </c>
      <c r="G82" s="325">
        <v>3466.5</v>
      </c>
      <c r="H82" s="55"/>
      <c r="I82" s="58">
        <f t="shared" si="4"/>
        <v>3466.5</v>
      </c>
      <c r="J82" s="59">
        <v>130.72</v>
      </c>
      <c r="K82" s="59">
        <v>101.44</v>
      </c>
      <c r="L82" s="59">
        <f>F82*1%</f>
        <v>34.664999999999999</v>
      </c>
      <c r="M82" s="59"/>
      <c r="N82" s="59">
        <f t="shared" si="5"/>
        <v>266.82499999999999</v>
      </c>
      <c r="O82" s="60">
        <v>3466.5</v>
      </c>
    </row>
    <row r="83" spans="1:15" ht="45" x14ac:dyDescent="0.25">
      <c r="A83" s="79" t="s">
        <v>304</v>
      </c>
      <c r="B83" s="68" t="s">
        <v>305</v>
      </c>
      <c r="C83" s="61" t="s">
        <v>306</v>
      </c>
      <c r="D83" s="64">
        <v>400</v>
      </c>
      <c r="E83" s="56">
        <v>15</v>
      </c>
      <c r="F83" s="57">
        <v>6000</v>
      </c>
      <c r="G83" s="325">
        <v>6000</v>
      </c>
      <c r="H83" s="55"/>
      <c r="I83" s="58">
        <f>F83+H83</f>
        <v>6000</v>
      </c>
      <c r="J83" s="59">
        <v>643.38</v>
      </c>
      <c r="K83" s="59"/>
      <c r="L83" s="59"/>
      <c r="M83" s="59">
        <v>180</v>
      </c>
      <c r="N83" s="59">
        <f t="shared" si="5"/>
        <v>823.38</v>
      </c>
      <c r="O83" s="60">
        <v>6000</v>
      </c>
    </row>
    <row r="84" spans="1:15" ht="33.75" x14ac:dyDescent="0.25">
      <c r="A84" s="79" t="s">
        <v>304</v>
      </c>
      <c r="B84" s="83" t="s">
        <v>85</v>
      </c>
      <c r="C84" s="96" t="s">
        <v>307</v>
      </c>
      <c r="D84" s="97">
        <v>307.7</v>
      </c>
      <c r="E84" s="56">
        <v>15</v>
      </c>
      <c r="F84" s="57">
        <v>4615.5</v>
      </c>
      <c r="G84" s="325">
        <v>4615.5</v>
      </c>
      <c r="H84" s="55"/>
      <c r="I84" s="58">
        <f t="shared" ref="I84:I147" si="6">F84+H84</f>
        <v>4615.5</v>
      </c>
      <c r="J84" s="59">
        <v>397.47</v>
      </c>
      <c r="K84" s="59">
        <v>140.04</v>
      </c>
      <c r="L84" s="59">
        <f>F84*1%</f>
        <v>46.155000000000001</v>
      </c>
      <c r="M84" s="59"/>
      <c r="N84" s="59">
        <f t="shared" si="5"/>
        <v>583.66499999999996</v>
      </c>
      <c r="O84" s="60">
        <v>4615.5</v>
      </c>
    </row>
    <row r="85" spans="1:15" ht="45" x14ac:dyDescent="0.25">
      <c r="A85" s="79" t="s">
        <v>304</v>
      </c>
      <c r="B85" s="83" t="s">
        <v>85</v>
      </c>
      <c r="C85" s="61" t="s">
        <v>308</v>
      </c>
      <c r="D85" s="64">
        <v>307.7</v>
      </c>
      <c r="E85" s="56">
        <v>15</v>
      </c>
      <c r="F85" s="57">
        <v>4615.5</v>
      </c>
      <c r="G85" s="325">
        <v>4615.5</v>
      </c>
      <c r="H85" s="55"/>
      <c r="I85" s="58">
        <f t="shared" si="6"/>
        <v>4615.5</v>
      </c>
      <c r="J85" s="59">
        <v>397.47</v>
      </c>
      <c r="K85" s="59">
        <v>140.07</v>
      </c>
      <c r="L85" s="59">
        <f>F85*1%</f>
        <v>46.155000000000001</v>
      </c>
      <c r="M85" s="59"/>
      <c r="N85" s="59">
        <f t="shared" si="5"/>
        <v>583.69499999999994</v>
      </c>
      <c r="O85" s="60">
        <v>4615.5</v>
      </c>
    </row>
    <row r="86" spans="1:15" ht="33.75" x14ac:dyDescent="0.25">
      <c r="A86" s="79" t="s">
        <v>304</v>
      </c>
      <c r="B86" s="83" t="s">
        <v>85</v>
      </c>
      <c r="C86" s="61" t="s">
        <v>309</v>
      </c>
      <c r="D86" s="64">
        <v>307.7</v>
      </c>
      <c r="E86" s="56">
        <v>15</v>
      </c>
      <c r="F86" s="57">
        <v>4615.5</v>
      </c>
      <c r="G86" s="325">
        <v>4615.5</v>
      </c>
      <c r="H86" s="55"/>
      <c r="I86" s="58">
        <f t="shared" si="6"/>
        <v>4615.5</v>
      </c>
      <c r="J86" s="59">
        <v>397.47</v>
      </c>
      <c r="K86" s="59">
        <v>140.07</v>
      </c>
      <c r="L86" s="59">
        <f>F86*1%</f>
        <v>46.155000000000001</v>
      </c>
      <c r="M86" s="59"/>
      <c r="N86" s="59">
        <f t="shared" si="5"/>
        <v>583.69499999999994</v>
      </c>
      <c r="O86" s="60">
        <v>4615.5</v>
      </c>
    </row>
    <row r="87" spans="1:15" ht="33.75" x14ac:dyDescent="0.25">
      <c r="A87" s="79" t="s">
        <v>304</v>
      </c>
      <c r="B87" s="68" t="s">
        <v>86</v>
      </c>
      <c r="C87" s="61" t="s">
        <v>310</v>
      </c>
      <c r="D87" s="64">
        <v>290.52999999999997</v>
      </c>
      <c r="E87" s="56">
        <v>15</v>
      </c>
      <c r="F87" s="57">
        <v>4357.95</v>
      </c>
      <c r="G87" s="325">
        <v>4357.95</v>
      </c>
      <c r="H87" s="55"/>
      <c r="I87" s="58">
        <f t="shared" si="6"/>
        <v>4357.95</v>
      </c>
      <c r="J87" s="59">
        <v>357.94</v>
      </c>
      <c r="K87" s="59">
        <v>131.68</v>
      </c>
      <c r="L87" s="59">
        <f>F87*1%</f>
        <v>43.579499999999996</v>
      </c>
      <c r="M87" s="59"/>
      <c r="N87" s="59">
        <f t="shared" si="5"/>
        <v>533.19949999999994</v>
      </c>
      <c r="O87" s="60">
        <v>4357.95</v>
      </c>
    </row>
    <row r="88" spans="1:15" ht="45" x14ac:dyDescent="0.25">
      <c r="A88" s="79" t="s">
        <v>304</v>
      </c>
      <c r="B88" s="83" t="s">
        <v>311</v>
      </c>
      <c r="C88" s="61" t="s">
        <v>312</v>
      </c>
      <c r="D88" s="64">
        <v>230.5</v>
      </c>
      <c r="E88" s="56">
        <v>15</v>
      </c>
      <c r="F88" s="57">
        <v>3457.5</v>
      </c>
      <c r="G88" s="325">
        <v>3457.5</v>
      </c>
      <c r="H88" s="55"/>
      <c r="I88" s="58">
        <f t="shared" si="6"/>
        <v>3457.5</v>
      </c>
      <c r="J88" s="59">
        <v>129.74</v>
      </c>
      <c r="K88" s="59"/>
      <c r="L88" s="59"/>
      <c r="M88" s="59"/>
      <c r="N88" s="59">
        <f t="shared" si="5"/>
        <v>129.74</v>
      </c>
      <c r="O88" s="60">
        <v>3457.5</v>
      </c>
    </row>
    <row r="89" spans="1:15" ht="33.75" x14ac:dyDescent="0.25">
      <c r="A89" s="79" t="s">
        <v>304</v>
      </c>
      <c r="B89" s="83" t="s">
        <v>311</v>
      </c>
      <c r="C89" s="61" t="s">
        <v>313</v>
      </c>
      <c r="D89" s="65">
        <v>230.5</v>
      </c>
      <c r="E89" s="56">
        <v>15</v>
      </c>
      <c r="F89" s="57">
        <v>3457.5</v>
      </c>
      <c r="G89" s="325">
        <v>3457.5</v>
      </c>
      <c r="H89" s="55"/>
      <c r="I89" s="58">
        <f t="shared" si="6"/>
        <v>3457.5</v>
      </c>
      <c r="J89" s="59">
        <v>129.74</v>
      </c>
      <c r="K89" s="59">
        <v>100.55</v>
      </c>
      <c r="L89" s="59"/>
      <c r="M89" s="59"/>
      <c r="N89" s="59">
        <f t="shared" si="5"/>
        <v>230.29000000000002</v>
      </c>
      <c r="O89" s="60">
        <v>3457.5</v>
      </c>
    </row>
    <row r="90" spans="1:15" ht="33.75" x14ac:dyDescent="0.25">
      <c r="A90" s="66" t="s">
        <v>90</v>
      </c>
      <c r="B90" s="68" t="s">
        <v>314</v>
      </c>
      <c r="C90" s="61" t="s">
        <v>315</v>
      </c>
      <c r="D90" s="64">
        <v>423.02</v>
      </c>
      <c r="E90" s="56">
        <v>15</v>
      </c>
      <c r="F90" s="57">
        <v>6345.2999999999993</v>
      </c>
      <c r="G90" s="325">
        <v>6345.2999999999993</v>
      </c>
      <c r="H90" s="55"/>
      <c r="I90" s="58">
        <f t="shared" si="6"/>
        <v>6345.2999999999993</v>
      </c>
      <c r="J90" s="94">
        <v>717.14</v>
      </c>
      <c r="K90" s="59"/>
      <c r="L90" s="59"/>
      <c r="M90" s="59"/>
      <c r="N90" s="59">
        <f t="shared" si="5"/>
        <v>717.14</v>
      </c>
      <c r="O90" s="60">
        <v>6345.2999999999993</v>
      </c>
    </row>
    <row r="91" spans="1:15" ht="33.75" x14ac:dyDescent="0.25">
      <c r="A91" s="66" t="s">
        <v>90</v>
      </c>
      <c r="B91" s="68" t="s">
        <v>91</v>
      </c>
      <c r="C91" s="61" t="s">
        <v>316</v>
      </c>
      <c r="D91" s="65">
        <v>243.9</v>
      </c>
      <c r="E91" s="56">
        <v>15</v>
      </c>
      <c r="F91" s="57">
        <v>3658.5</v>
      </c>
      <c r="G91" s="325">
        <v>3658.5</v>
      </c>
      <c r="H91" s="55"/>
      <c r="I91" s="58">
        <f t="shared" si="6"/>
        <v>3658.5</v>
      </c>
      <c r="J91" s="59">
        <v>276.70999999999998</v>
      </c>
      <c r="K91" s="59">
        <v>107.96</v>
      </c>
      <c r="L91" s="59">
        <f>F91*1%</f>
        <v>36.585000000000001</v>
      </c>
      <c r="M91" s="59"/>
      <c r="N91" s="59">
        <f t="shared" si="5"/>
        <v>421.25499999999994</v>
      </c>
      <c r="O91" s="60">
        <v>3658.5</v>
      </c>
    </row>
    <row r="92" spans="1:15" ht="22.5" x14ac:dyDescent="0.25">
      <c r="A92" s="66" t="s">
        <v>90</v>
      </c>
      <c r="B92" s="83" t="s">
        <v>92</v>
      </c>
      <c r="C92" s="61" t="s">
        <v>317</v>
      </c>
      <c r="D92" s="65">
        <v>211.27</v>
      </c>
      <c r="E92" s="56">
        <v>15</v>
      </c>
      <c r="F92" s="57">
        <v>3169.05</v>
      </c>
      <c r="G92" s="325">
        <v>3169.05</v>
      </c>
      <c r="H92" s="55"/>
      <c r="I92" s="58">
        <f t="shared" si="6"/>
        <v>3169.05</v>
      </c>
      <c r="J92" s="59">
        <v>98.36</v>
      </c>
      <c r="K92" s="59"/>
      <c r="L92" s="59"/>
      <c r="M92" s="59"/>
      <c r="N92" s="59">
        <f t="shared" si="5"/>
        <v>98.36</v>
      </c>
      <c r="O92" s="60">
        <v>3169.05</v>
      </c>
    </row>
    <row r="93" spans="1:15" ht="33.75" x14ac:dyDescent="0.25">
      <c r="A93" s="66" t="s">
        <v>90</v>
      </c>
      <c r="B93" s="83" t="s">
        <v>92</v>
      </c>
      <c r="C93" s="61" t="s">
        <v>318</v>
      </c>
      <c r="D93" s="65">
        <v>211.27</v>
      </c>
      <c r="E93" s="56">
        <v>15</v>
      </c>
      <c r="F93" s="57">
        <v>3169.05</v>
      </c>
      <c r="G93" s="325">
        <v>3169.05</v>
      </c>
      <c r="H93" s="55"/>
      <c r="I93" s="58">
        <f t="shared" si="6"/>
        <v>3169.05</v>
      </c>
      <c r="J93" s="59">
        <v>98.36</v>
      </c>
      <c r="K93" s="59"/>
      <c r="L93" s="59"/>
      <c r="M93" s="59"/>
      <c r="N93" s="59">
        <f t="shared" si="5"/>
        <v>98.36</v>
      </c>
      <c r="O93" s="60">
        <v>3169.05</v>
      </c>
    </row>
    <row r="94" spans="1:15" ht="45" x14ac:dyDescent="0.25">
      <c r="A94" s="66" t="s">
        <v>90</v>
      </c>
      <c r="B94" s="83" t="s">
        <v>92</v>
      </c>
      <c r="C94" s="61" t="s">
        <v>319</v>
      </c>
      <c r="D94" s="65">
        <v>211.27</v>
      </c>
      <c r="E94" s="56">
        <v>15</v>
      </c>
      <c r="F94" s="57">
        <v>3169.05</v>
      </c>
      <c r="G94" s="325">
        <v>3169.05</v>
      </c>
      <c r="H94" s="55"/>
      <c r="I94" s="58">
        <f t="shared" si="6"/>
        <v>3169.05</v>
      </c>
      <c r="J94" s="59">
        <v>98.36</v>
      </c>
      <c r="K94" s="59"/>
      <c r="L94" s="59"/>
      <c r="M94" s="59"/>
      <c r="N94" s="59">
        <f t="shared" si="5"/>
        <v>98.36</v>
      </c>
      <c r="O94" s="60">
        <v>3169.05</v>
      </c>
    </row>
    <row r="95" spans="1:15" ht="33.75" x14ac:dyDescent="0.25">
      <c r="A95" s="66" t="s">
        <v>90</v>
      </c>
      <c r="B95" s="68" t="s">
        <v>93</v>
      </c>
      <c r="C95" s="61" t="s">
        <v>320</v>
      </c>
      <c r="D95" s="98">
        <v>138.30000000000001</v>
      </c>
      <c r="E95" s="56">
        <v>15</v>
      </c>
      <c r="F95" s="57">
        <v>968.10000000000014</v>
      </c>
      <c r="G95" s="325">
        <v>968.10000000000014</v>
      </c>
      <c r="H95" s="55">
        <v>31.92</v>
      </c>
      <c r="I95" s="58">
        <f t="shared" si="6"/>
        <v>1000.0200000000001</v>
      </c>
      <c r="J95" s="59"/>
      <c r="K95" s="59"/>
      <c r="L95" s="59"/>
      <c r="M95" s="59"/>
      <c r="N95" s="59">
        <f t="shared" si="5"/>
        <v>0</v>
      </c>
      <c r="O95" s="60">
        <v>968.10000000000014</v>
      </c>
    </row>
    <row r="96" spans="1:15" ht="33.75" x14ac:dyDescent="0.25">
      <c r="A96" s="66" t="s">
        <v>90</v>
      </c>
      <c r="B96" s="68" t="s">
        <v>94</v>
      </c>
      <c r="C96" s="61" t="s">
        <v>321</v>
      </c>
      <c r="D96" s="65">
        <v>116.96</v>
      </c>
      <c r="E96" s="56">
        <v>15</v>
      </c>
      <c r="F96" s="57">
        <v>1754.3999999999999</v>
      </c>
      <c r="G96" s="325">
        <v>1754.3999999999999</v>
      </c>
      <c r="H96" s="55">
        <v>75.290000000000006</v>
      </c>
      <c r="I96" s="58">
        <f t="shared" si="6"/>
        <v>1829.6899999999998</v>
      </c>
      <c r="J96" s="59"/>
      <c r="K96" s="59"/>
      <c r="L96" s="59"/>
      <c r="M96" s="59"/>
      <c r="N96" s="59">
        <f t="shared" si="5"/>
        <v>0</v>
      </c>
      <c r="O96" s="60">
        <v>1754.3999999999999</v>
      </c>
    </row>
    <row r="97" spans="1:15" ht="45" x14ac:dyDescent="0.25">
      <c r="A97" s="66" t="s">
        <v>90</v>
      </c>
      <c r="B97" s="68" t="s">
        <v>95</v>
      </c>
      <c r="C97" s="61" t="s">
        <v>322</v>
      </c>
      <c r="D97" s="65">
        <v>152.06</v>
      </c>
      <c r="E97" s="56">
        <v>15</v>
      </c>
      <c r="F97" s="57">
        <v>2280.9</v>
      </c>
      <c r="G97" s="325">
        <v>2280.9</v>
      </c>
      <c r="H97" s="55">
        <v>41.59</v>
      </c>
      <c r="I97" s="58">
        <f t="shared" si="6"/>
        <v>2322.4900000000002</v>
      </c>
      <c r="J97" s="59"/>
      <c r="K97" s="59"/>
      <c r="L97" s="59"/>
      <c r="M97" s="59"/>
      <c r="N97" s="59">
        <f t="shared" si="5"/>
        <v>0</v>
      </c>
      <c r="O97" s="60">
        <v>2280.9</v>
      </c>
    </row>
    <row r="98" spans="1:15" ht="45" x14ac:dyDescent="0.25">
      <c r="A98" s="66" t="s">
        <v>90</v>
      </c>
      <c r="B98" s="68" t="s">
        <v>323</v>
      </c>
      <c r="C98" s="61" t="s">
        <v>324</v>
      </c>
      <c r="D98" s="65">
        <v>273.3</v>
      </c>
      <c r="E98" s="56">
        <v>15</v>
      </c>
      <c r="F98" s="57">
        <v>4099.5</v>
      </c>
      <c r="G98" s="325">
        <v>4099.5</v>
      </c>
      <c r="H98" s="55"/>
      <c r="I98" s="58">
        <f t="shared" si="6"/>
        <v>4099.5</v>
      </c>
      <c r="J98" s="59">
        <v>324.39999999999998</v>
      </c>
      <c r="K98" s="59">
        <v>122.75</v>
      </c>
      <c r="L98" s="59">
        <f>F98*1%</f>
        <v>40.994999999999997</v>
      </c>
      <c r="M98" s="59"/>
      <c r="N98" s="59">
        <f t="shared" si="5"/>
        <v>488.14499999999998</v>
      </c>
      <c r="O98" s="60">
        <v>4099.5</v>
      </c>
    </row>
    <row r="99" spans="1:15" ht="45" x14ac:dyDescent="0.25">
      <c r="A99" s="66" t="s">
        <v>90</v>
      </c>
      <c r="B99" s="68" t="s">
        <v>325</v>
      </c>
      <c r="C99" s="61" t="s">
        <v>326</v>
      </c>
      <c r="D99" s="65">
        <v>273.3</v>
      </c>
      <c r="E99" s="56">
        <v>15</v>
      </c>
      <c r="F99" s="57">
        <v>4099.5</v>
      </c>
      <c r="G99" s="325">
        <v>4099.5</v>
      </c>
      <c r="H99" s="55"/>
      <c r="I99" s="58">
        <f t="shared" si="6"/>
        <v>4099.5</v>
      </c>
      <c r="J99" s="59">
        <v>324.39999999999998</v>
      </c>
      <c r="K99" s="59"/>
      <c r="L99" s="59">
        <f>F99*1%</f>
        <v>40.994999999999997</v>
      </c>
      <c r="M99" s="59"/>
      <c r="N99" s="59">
        <f t="shared" si="5"/>
        <v>365.39499999999998</v>
      </c>
      <c r="O99" s="60">
        <v>4099.5</v>
      </c>
    </row>
    <row r="100" spans="1:15" ht="33.75" x14ac:dyDescent="0.25">
      <c r="A100" s="66" t="s">
        <v>90</v>
      </c>
      <c r="B100" s="68" t="s">
        <v>97</v>
      </c>
      <c r="C100" s="61" t="s">
        <v>327</v>
      </c>
      <c r="D100" s="65">
        <v>216.86</v>
      </c>
      <c r="E100" s="56">
        <v>15</v>
      </c>
      <c r="F100" s="57">
        <v>3252.9</v>
      </c>
      <c r="G100" s="325">
        <v>3252.9</v>
      </c>
      <c r="H100" s="55"/>
      <c r="I100" s="58">
        <f t="shared" si="6"/>
        <v>3252.9</v>
      </c>
      <c r="J100" s="59">
        <v>107.48</v>
      </c>
      <c r="K100" s="59">
        <v>94.16</v>
      </c>
      <c r="L100" s="59"/>
      <c r="M100" s="59"/>
      <c r="N100" s="59">
        <f t="shared" si="5"/>
        <v>201.64</v>
      </c>
      <c r="O100" s="60">
        <v>3252.9</v>
      </c>
    </row>
    <row r="101" spans="1:15" ht="45" x14ac:dyDescent="0.25">
      <c r="A101" s="66" t="s">
        <v>90</v>
      </c>
      <c r="B101" s="68" t="s">
        <v>98</v>
      </c>
      <c r="C101" s="61" t="s">
        <v>328</v>
      </c>
      <c r="D101" s="65">
        <v>206.36</v>
      </c>
      <c r="E101" s="56">
        <v>15</v>
      </c>
      <c r="F101" s="57">
        <v>3095.4</v>
      </c>
      <c r="G101" s="325">
        <v>3095.4</v>
      </c>
      <c r="H101" s="55"/>
      <c r="I101" s="58">
        <f t="shared" si="6"/>
        <v>3095.4</v>
      </c>
      <c r="J101" s="59">
        <v>90.35</v>
      </c>
      <c r="K101" s="59"/>
      <c r="L101" s="59"/>
      <c r="M101" s="59"/>
      <c r="N101" s="59">
        <f t="shared" si="5"/>
        <v>90.35</v>
      </c>
      <c r="O101" s="60">
        <v>3095.4</v>
      </c>
    </row>
    <row r="102" spans="1:15" ht="45" x14ac:dyDescent="0.25">
      <c r="A102" s="66" t="s">
        <v>329</v>
      </c>
      <c r="B102" s="68" t="s">
        <v>330</v>
      </c>
      <c r="C102" s="61" t="s">
        <v>331</v>
      </c>
      <c r="D102" s="65">
        <v>358.8</v>
      </c>
      <c r="E102" s="56">
        <v>15</v>
      </c>
      <c r="F102" s="57">
        <v>5382</v>
      </c>
      <c r="G102" s="325">
        <v>5382</v>
      </c>
      <c r="H102" s="55"/>
      <c r="I102" s="58">
        <f t="shared" si="6"/>
        <v>5382</v>
      </c>
      <c r="J102" s="59">
        <v>530.09</v>
      </c>
      <c r="K102" s="59"/>
      <c r="L102" s="59"/>
      <c r="M102" s="59"/>
      <c r="N102" s="59">
        <f t="shared" si="5"/>
        <v>530.09</v>
      </c>
      <c r="O102" s="60">
        <v>5382</v>
      </c>
    </row>
    <row r="103" spans="1:15" ht="33.75" x14ac:dyDescent="0.25">
      <c r="A103" s="66" t="s">
        <v>329</v>
      </c>
      <c r="B103" s="68" t="s">
        <v>176</v>
      </c>
      <c r="C103" s="61" t="s">
        <v>332</v>
      </c>
      <c r="D103" s="65">
        <v>243.9</v>
      </c>
      <c r="E103" s="56">
        <v>15</v>
      </c>
      <c r="F103" s="57">
        <v>3658.5</v>
      </c>
      <c r="G103" s="325">
        <v>3658.5</v>
      </c>
      <c r="H103" s="55"/>
      <c r="I103" s="58">
        <f t="shared" si="6"/>
        <v>3658.5</v>
      </c>
      <c r="J103" s="59">
        <v>275.24</v>
      </c>
      <c r="K103" s="59">
        <v>107.48</v>
      </c>
      <c r="L103" s="59">
        <f>F103*1%</f>
        <v>36.585000000000001</v>
      </c>
      <c r="M103" s="59"/>
      <c r="N103" s="59">
        <f t="shared" si="5"/>
        <v>419.30500000000001</v>
      </c>
      <c r="O103" s="60">
        <v>3658.5</v>
      </c>
    </row>
    <row r="104" spans="1:15" ht="33.75" x14ac:dyDescent="0.25">
      <c r="A104" s="99" t="s">
        <v>333</v>
      </c>
      <c r="B104" s="68" t="s">
        <v>88</v>
      </c>
      <c r="C104" s="61" t="s">
        <v>334</v>
      </c>
      <c r="D104" s="65">
        <v>238.67</v>
      </c>
      <c r="E104" s="56">
        <v>15</v>
      </c>
      <c r="F104" s="57">
        <v>3580.0499999999997</v>
      </c>
      <c r="G104" s="325">
        <v>3580.0499999999997</v>
      </c>
      <c r="H104" s="55"/>
      <c r="I104" s="58">
        <f t="shared" si="6"/>
        <v>3580.0499999999997</v>
      </c>
      <c r="J104" s="59">
        <v>160.80000000000001</v>
      </c>
      <c r="K104" s="59"/>
      <c r="L104" s="59"/>
      <c r="M104" s="59"/>
      <c r="N104" s="59">
        <f t="shared" si="5"/>
        <v>160.80000000000001</v>
      </c>
      <c r="O104" s="60">
        <v>3580.0499999999997</v>
      </c>
    </row>
    <row r="105" spans="1:15" ht="56.25" x14ac:dyDescent="0.25">
      <c r="A105" s="53" t="s">
        <v>99</v>
      </c>
      <c r="B105" s="68" t="s">
        <v>335</v>
      </c>
      <c r="C105" s="61" t="s">
        <v>336</v>
      </c>
      <c r="D105" s="65">
        <v>423.02</v>
      </c>
      <c r="E105" s="56">
        <v>15</v>
      </c>
      <c r="F105" s="57">
        <v>6345.2999999999993</v>
      </c>
      <c r="G105" s="325">
        <v>6345.2999999999993</v>
      </c>
      <c r="H105" s="55"/>
      <c r="I105" s="58">
        <f t="shared" si="6"/>
        <v>6345.2999999999993</v>
      </c>
      <c r="J105" s="59">
        <v>717.14</v>
      </c>
      <c r="K105" s="59"/>
      <c r="L105" s="59"/>
      <c r="M105" s="59">
        <f>F105*3%</f>
        <v>190.35899999999998</v>
      </c>
      <c r="N105" s="59">
        <f t="shared" si="5"/>
        <v>907.49900000000002</v>
      </c>
      <c r="O105" s="57">
        <v>6345.2999999999993</v>
      </c>
    </row>
    <row r="106" spans="1:15" ht="45" x14ac:dyDescent="0.25">
      <c r="A106" s="66" t="s">
        <v>337</v>
      </c>
      <c r="B106" s="101" t="s">
        <v>338</v>
      </c>
      <c r="C106" s="61" t="s">
        <v>339</v>
      </c>
      <c r="D106" s="65">
        <v>400</v>
      </c>
      <c r="E106" s="56">
        <v>15</v>
      </c>
      <c r="F106" s="57">
        <v>6000</v>
      </c>
      <c r="G106" s="325">
        <v>6000</v>
      </c>
      <c r="H106" s="55"/>
      <c r="I106" s="58">
        <f t="shared" si="6"/>
        <v>6000</v>
      </c>
      <c r="J106" s="59">
        <v>643.38</v>
      </c>
      <c r="K106" s="59"/>
      <c r="L106" s="59"/>
      <c r="M106" s="59">
        <v>180</v>
      </c>
      <c r="N106" s="59">
        <f t="shared" si="5"/>
        <v>823.38</v>
      </c>
      <c r="O106" s="57">
        <v>6000</v>
      </c>
    </row>
    <row r="107" spans="1:15" ht="45" x14ac:dyDescent="0.25">
      <c r="A107" s="66" t="s">
        <v>337</v>
      </c>
      <c r="B107" s="68" t="s">
        <v>88</v>
      </c>
      <c r="C107" s="61" t="s">
        <v>340</v>
      </c>
      <c r="D107" s="62">
        <v>238.67</v>
      </c>
      <c r="E107" s="56">
        <v>15</v>
      </c>
      <c r="F107" s="57">
        <v>3580.0499999999997</v>
      </c>
      <c r="G107" s="325">
        <v>3580.0499999999997</v>
      </c>
      <c r="H107" s="55"/>
      <c r="I107" s="58">
        <f t="shared" si="6"/>
        <v>3580.0499999999997</v>
      </c>
      <c r="J107" s="59">
        <v>160.80000000000001</v>
      </c>
      <c r="K107" s="59"/>
      <c r="L107" s="59"/>
      <c r="M107" s="59"/>
      <c r="N107" s="59">
        <f t="shared" si="5"/>
        <v>160.80000000000001</v>
      </c>
      <c r="O107" s="57">
        <v>3580.0499999999997</v>
      </c>
    </row>
    <row r="108" spans="1:15" ht="33.75" x14ac:dyDescent="0.25">
      <c r="A108" s="66" t="s">
        <v>337</v>
      </c>
      <c r="B108" s="80" t="s">
        <v>101</v>
      </c>
      <c r="C108" s="61" t="s">
        <v>341</v>
      </c>
      <c r="D108" s="65">
        <v>268</v>
      </c>
      <c r="E108" s="56">
        <v>15</v>
      </c>
      <c r="F108" s="57">
        <v>0</v>
      </c>
      <c r="G108" s="325">
        <v>0</v>
      </c>
      <c r="H108" s="55"/>
      <c r="I108" s="58">
        <f t="shared" si="6"/>
        <v>0</v>
      </c>
      <c r="J108" s="59">
        <v>315.97000000000003</v>
      </c>
      <c r="K108" s="59"/>
      <c r="L108" s="59"/>
      <c r="M108" s="59"/>
      <c r="N108" s="59">
        <f t="shared" si="5"/>
        <v>315.97000000000003</v>
      </c>
      <c r="O108" s="57">
        <v>0</v>
      </c>
    </row>
    <row r="109" spans="1:15" ht="45" x14ac:dyDescent="0.25">
      <c r="A109" s="53" t="s">
        <v>102</v>
      </c>
      <c r="B109" s="68" t="s">
        <v>342</v>
      </c>
      <c r="C109" s="61" t="s">
        <v>343</v>
      </c>
      <c r="D109" s="65">
        <v>358.8</v>
      </c>
      <c r="E109" s="56">
        <v>15</v>
      </c>
      <c r="F109" s="57">
        <v>5382</v>
      </c>
      <c r="G109" s="325">
        <v>5382</v>
      </c>
      <c r="H109" s="55"/>
      <c r="I109" s="58">
        <f t="shared" si="6"/>
        <v>5382</v>
      </c>
      <c r="J109" s="59">
        <v>530.09</v>
      </c>
      <c r="K109" s="59"/>
      <c r="L109" s="59"/>
      <c r="M109" s="59">
        <f>F109*3%</f>
        <v>161.46</v>
      </c>
      <c r="N109" s="59">
        <f t="shared" si="5"/>
        <v>691.55000000000007</v>
      </c>
      <c r="O109" s="57">
        <v>5382</v>
      </c>
    </row>
    <row r="110" spans="1:15" ht="45" x14ac:dyDescent="0.25">
      <c r="A110" s="53" t="s">
        <v>344</v>
      </c>
      <c r="B110" s="68" t="s">
        <v>345</v>
      </c>
      <c r="C110" s="61" t="s">
        <v>346</v>
      </c>
      <c r="D110" s="65">
        <v>400</v>
      </c>
      <c r="E110" s="56">
        <v>15</v>
      </c>
      <c r="F110" s="57">
        <v>6000</v>
      </c>
      <c r="G110" s="325">
        <v>6000</v>
      </c>
      <c r="H110" s="55"/>
      <c r="I110" s="58">
        <f t="shared" si="6"/>
        <v>6000</v>
      </c>
      <c r="J110" s="59">
        <v>643.38</v>
      </c>
      <c r="K110" s="59"/>
      <c r="L110" s="59"/>
      <c r="M110" s="59">
        <f>F110*3%</f>
        <v>180</v>
      </c>
      <c r="N110" s="59">
        <f t="shared" si="5"/>
        <v>823.38</v>
      </c>
      <c r="O110" s="60">
        <v>6000</v>
      </c>
    </row>
    <row r="111" spans="1:15" ht="45" x14ac:dyDescent="0.25">
      <c r="A111" s="66" t="s">
        <v>104</v>
      </c>
      <c r="B111" s="68" t="s">
        <v>347</v>
      </c>
      <c r="C111" s="61" t="s">
        <v>348</v>
      </c>
      <c r="D111" s="65">
        <v>449.95</v>
      </c>
      <c r="E111" s="56">
        <v>15</v>
      </c>
      <c r="F111" s="57">
        <v>6749.25</v>
      </c>
      <c r="G111" s="325">
        <v>6749.25</v>
      </c>
      <c r="H111" s="55"/>
      <c r="I111" s="58">
        <f t="shared" si="6"/>
        <v>6749.25</v>
      </c>
      <c r="J111" s="59">
        <v>803.42</v>
      </c>
      <c r="K111" s="59"/>
      <c r="L111" s="59"/>
      <c r="M111" s="59">
        <f>F111*3%</f>
        <v>202.47749999999999</v>
      </c>
      <c r="N111" s="59">
        <f t="shared" si="5"/>
        <v>1005.8974999999999</v>
      </c>
      <c r="O111" s="60">
        <v>6749.25</v>
      </c>
    </row>
    <row r="112" spans="1:15" ht="33.75" x14ac:dyDescent="0.25">
      <c r="A112" s="66" t="s">
        <v>104</v>
      </c>
      <c r="B112" s="68" t="s">
        <v>349</v>
      </c>
      <c r="C112" s="61" t="s">
        <v>350</v>
      </c>
      <c r="D112" s="65">
        <v>320</v>
      </c>
      <c r="E112" s="56">
        <v>15</v>
      </c>
      <c r="F112" s="57">
        <v>4800</v>
      </c>
      <c r="G112" s="325">
        <v>4800</v>
      </c>
      <c r="H112" s="55"/>
      <c r="I112" s="58">
        <f t="shared" si="6"/>
        <v>4800</v>
      </c>
      <c r="J112" s="59">
        <v>428.67</v>
      </c>
      <c r="K112" s="59"/>
      <c r="L112" s="59"/>
      <c r="M112" s="59">
        <f>F112*2%</f>
        <v>96</v>
      </c>
      <c r="N112" s="59">
        <f t="shared" si="5"/>
        <v>524.67000000000007</v>
      </c>
      <c r="O112" s="60">
        <v>4800</v>
      </c>
    </row>
    <row r="113" spans="1:15" ht="33.75" x14ac:dyDescent="0.25">
      <c r="A113" s="66" t="s">
        <v>104</v>
      </c>
      <c r="B113" s="80" t="s">
        <v>75</v>
      </c>
      <c r="C113" s="61" t="s">
        <v>351</v>
      </c>
      <c r="D113" s="65">
        <v>206</v>
      </c>
      <c r="E113" s="56">
        <v>15</v>
      </c>
      <c r="F113" s="57">
        <v>3090</v>
      </c>
      <c r="G113" s="325">
        <v>3090</v>
      </c>
      <c r="H113" s="55"/>
      <c r="I113" s="58">
        <f t="shared" si="6"/>
        <v>3090</v>
      </c>
      <c r="J113" s="59">
        <v>89.76</v>
      </c>
      <c r="K113" s="59"/>
      <c r="L113" s="59"/>
      <c r="M113" s="59"/>
      <c r="N113" s="59">
        <f t="shared" si="5"/>
        <v>89.76</v>
      </c>
      <c r="O113" s="60">
        <v>3090</v>
      </c>
    </row>
    <row r="114" spans="1:15" ht="33.75" x14ac:dyDescent="0.25">
      <c r="A114" s="66" t="s">
        <v>104</v>
      </c>
      <c r="B114" s="80" t="s">
        <v>176</v>
      </c>
      <c r="C114" s="61" t="s">
        <v>352</v>
      </c>
      <c r="D114" s="65">
        <v>243.96</v>
      </c>
      <c r="E114" s="56">
        <v>15</v>
      </c>
      <c r="F114" s="57">
        <v>3659.4</v>
      </c>
      <c r="G114" s="325">
        <v>3659.4</v>
      </c>
      <c r="H114" s="55"/>
      <c r="I114" s="58">
        <f t="shared" si="6"/>
        <v>3659.4</v>
      </c>
      <c r="J114" s="59">
        <v>276.70999999999998</v>
      </c>
      <c r="K114" s="59">
        <v>107.96</v>
      </c>
      <c r="L114" s="59">
        <f>F114*1%</f>
        <v>36.594000000000001</v>
      </c>
      <c r="M114" s="59"/>
      <c r="N114" s="59">
        <f t="shared" si="5"/>
        <v>421.26399999999995</v>
      </c>
      <c r="O114" s="60">
        <v>3659.4</v>
      </c>
    </row>
    <row r="115" spans="1:15" ht="33.75" x14ac:dyDescent="0.25">
      <c r="A115" s="66" t="s">
        <v>104</v>
      </c>
      <c r="B115" s="68" t="s">
        <v>353</v>
      </c>
      <c r="C115" s="61" t="s">
        <v>354</v>
      </c>
      <c r="D115" s="65">
        <v>243.9</v>
      </c>
      <c r="E115" s="56">
        <v>15</v>
      </c>
      <c r="F115" s="57">
        <v>3658.5</v>
      </c>
      <c r="G115" s="325">
        <v>3658.5</v>
      </c>
      <c r="H115" s="55"/>
      <c r="I115" s="58">
        <f t="shared" si="6"/>
        <v>3658.5</v>
      </c>
      <c r="J115" s="59">
        <v>276.70999999999998</v>
      </c>
      <c r="K115" s="59">
        <v>107.96</v>
      </c>
      <c r="L115" s="59">
        <f>F115*1%</f>
        <v>36.585000000000001</v>
      </c>
      <c r="M115" s="59"/>
      <c r="N115" s="59">
        <f t="shared" si="5"/>
        <v>421.25499999999994</v>
      </c>
      <c r="O115" s="60">
        <v>3658.5</v>
      </c>
    </row>
    <row r="116" spans="1:15" ht="45" x14ac:dyDescent="0.25">
      <c r="A116" s="66" t="s">
        <v>104</v>
      </c>
      <c r="B116" s="80" t="s">
        <v>147</v>
      </c>
      <c r="C116" s="61" t="s">
        <v>355</v>
      </c>
      <c r="D116" s="65">
        <v>290.52999999999997</v>
      </c>
      <c r="E116" s="56">
        <v>15</v>
      </c>
      <c r="F116" s="57">
        <v>4357.95</v>
      </c>
      <c r="G116" s="325">
        <v>4357.95</v>
      </c>
      <c r="H116" s="55"/>
      <c r="I116" s="58">
        <f t="shared" si="6"/>
        <v>4357.95</v>
      </c>
      <c r="J116" s="59">
        <v>357.86</v>
      </c>
      <c r="K116" s="59"/>
      <c r="L116" s="59"/>
      <c r="M116" s="59"/>
      <c r="N116" s="59">
        <f t="shared" si="5"/>
        <v>357.86</v>
      </c>
      <c r="O116" s="60">
        <v>4357.95</v>
      </c>
    </row>
    <row r="117" spans="1:15" ht="33.75" x14ac:dyDescent="0.25">
      <c r="A117" s="66" t="s">
        <v>104</v>
      </c>
      <c r="B117" s="68" t="s">
        <v>356</v>
      </c>
      <c r="C117" s="54" t="s">
        <v>357</v>
      </c>
      <c r="D117" s="65">
        <v>206</v>
      </c>
      <c r="E117" s="56">
        <v>15</v>
      </c>
      <c r="F117" s="57">
        <v>3090</v>
      </c>
      <c r="G117" s="325">
        <v>3090</v>
      </c>
      <c r="H117" s="55"/>
      <c r="I117" s="58">
        <f t="shared" si="6"/>
        <v>3090</v>
      </c>
      <c r="J117" s="59">
        <v>89.76</v>
      </c>
      <c r="K117" s="59"/>
      <c r="L117" s="59"/>
      <c r="M117" s="59"/>
      <c r="N117" s="59">
        <f t="shared" si="5"/>
        <v>89.76</v>
      </c>
      <c r="O117" s="60">
        <v>3090</v>
      </c>
    </row>
    <row r="118" spans="1:15" ht="33.75" x14ac:dyDescent="0.25">
      <c r="A118" s="66" t="s">
        <v>104</v>
      </c>
      <c r="B118" s="68" t="s">
        <v>105</v>
      </c>
      <c r="C118" s="61" t="s">
        <v>358</v>
      </c>
      <c r="D118" s="65">
        <v>427.7</v>
      </c>
      <c r="E118" s="56">
        <v>15</v>
      </c>
      <c r="F118" s="57">
        <v>6415.5</v>
      </c>
      <c r="G118" s="325">
        <v>6415.5</v>
      </c>
      <c r="H118" s="55"/>
      <c r="I118" s="58">
        <f t="shared" si="6"/>
        <v>6415.5</v>
      </c>
      <c r="J118" s="59">
        <v>732.13</v>
      </c>
      <c r="K118" s="59">
        <v>201.51</v>
      </c>
      <c r="L118" s="59">
        <f>F118*1%</f>
        <v>64.155000000000001</v>
      </c>
      <c r="M118" s="59"/>
      <c r="N118" s="59">
        <f t="shared" si="5"/>
        <v>997.79499999999996</v>
      </c>
      <c r="O118" s="60">
        <v>6415.5</v>
      </c>
    </row>
    <row r="119" spans="1:15" ht="33.75" x14ac:dyDescent="0.25">
      <c r="A119" s="66" t="s">
        <v>104</v>
      </c>
      <c r="B119" s="68" t="s">
        <v>106</v>
      </c>
      <c r="C119" s="63" t="s">
        <v>359</v>
      </c>
      <c r="D119" s="65">
        <v>390</v>
      </c>
      <c r="E119" s="56">
        <v>15</v>
      </c>
      <c r="F119" s="57">
        <v>5850</v>
      </c>
      <c r="G119" s="325">
        <v>5850</v>
      </c>
      <c r="H119" s="55"/>
      <c r="I119" s="58">
        <f t="shared" si="6"/>
        <v>5850</v>
      </c>
      <c r="J119" s="59">
        <v>613.96</v>
      </c>
      <c r="K119" s="59">
        <v>182.33</v>
      </c>
      <c r="L119" s="59">
        <f>F119*1%</f>
        <v>58.5</v>
      </c>
      <c r="M119" s="59"/>
      <c r="N119" s="59">
        <f t="shared" si="5"/>
        <v>854.79000000000008</v>
      </c>
      <c r="O119" s="60">
        <v>5850</v>
      </c>
    </row>
    <row r="120" spans="1:15" ht="33.75" x14ac:dyDescent="0.25">
      <c r="A120" s="66" t="s">
        <v>104</v>
      </c>
      <c r="B120" s="68" t="s">
        <v>107</v>
      </c>
      <c r="C120" s="61" t="s">
        <v>360</v>
      </c>
      <c r="D120" s="65">
        <v>390.3</v>
      </c>
      <c r="E120" s="56">
        <v>15</v>
      </c>
      <c r="F120" s="57">
        <v>5854.5</v>
      </c>
      <c r="G120" s="325">
        <v>5854.5</v>
      </c>
      <c r="H120" s="55"/>
      <c r="I120" s="58">
        <f t="shared" si="6"/>
        <v>5854.5</v>
      </c>
      <c r="J120" s="59">
        <v>614.95000000000005</v>
      </c>
      <c r="K120" s="59">
        <v>182.51</v>
      </c>
      <c r="L120" s="59">
        <f>F120*1%</f>
        <v>58.545000000000002</v>
      </c>
      <c r="M120" s="59"/>
      <c r="N120" s="59">
        <f t="shared" si="5"/>
        <v>856.005</v>
      </c>
      <c r="O120" s="60">
        <v>5854.5</v>
      </c>
    </row>
    <row r="121" spans="1:15" ht="45" x14ac:dyDescent="0.25">
      <c r="A121" s="66" t="s">
        <v>104</v>
      </c>
      <c r="B121" s="68" t="s">
        <v>108</v>
      </c>
      <c r="C121" s="61" t="s">
        <v>361</v>
      </c>
      <c r="D121" s="102">
        <v>427.7</v>
      </c>
      <c r="E121" s="56">
        <v>15</v>
      </c>
      <c r="F121" s="57">
        <v>6415.5</v>
      </c>
      <c r="G121" s="325">
        <v>6415.5</v>
      </c>
      <c r="H121" s="55"/>
      <c r="I121" s="58">
        <f t="shared" si="6"/>
        <v>6415.5</v>
      </c>
      <c r="J121" s="59">
        <v>719.44</v>
      </c>
      <c r="K121" s="59">
        <v>199.49</v>
      </c>
      <c r="L121" s="59">
        <f>F121*1%</f>
        <v>64.155000000000001</v>
      </c>
      <c r="M121" s="59"/>
      <c r="N121" s="59">
        <f t="shared" si="5"/>
        <v>983.08500000000004</v>
      </c>
      <c r="O121" s="60">
        <v>6415.5</v>
      </c>
    </row>
    <row r="122" spans="1:15" ht="33.75" x14ac:dyDescent="0.25">
      <c r="A122" s="66" t="s">
        <v>104</v>
      </c>
      <c r="B122" s="68" t="s">
        <v>110</v>
      </c>
      <c r="C122" s="61" t="s">
        <v>362</v>
      </c>
      <c r="D122" s="102">
        <v>454.6</v>
      </c>
      <c r="E122" s="56">
        <v>15</v>
      </c>
      <c r="F122" s="57">
        <v>6819</v>
      </c>
      <c r="G122" s="325">
        <v>6819</v>
      </c>
      <c r="H122" s="55"/>
      <c r="I122" s="58">
        <f t="shared" si="6"/>
        <v>6819</v>
      </c>
      <c r="J122" s="59">
        <v>818.36</v>
      </c>
      <c r="K122" s="59"/>
      <c r="L122" s="59"/>
      <c r="M122" s="59"/>
      <c r="N122" s="59">
        <f t="shared" si="5"/>
        <v>818.36</v>
      </c>
      <c r="O122" s="60">
        <v>6819</v>
      </c>
    </row>
    <row r="123" spans="1:15" ht="33.75" x14ac:dyDescent="0.25">
      <c r="A123" s="66" t="s">
        <v>104</v>
      </c>
      <c r="B123" s="68" t="s">
        <v>111</v>
      </c>
      <c r="C123" s="61" t="s">
        <v>363</v>
      </c>
      <c r="D123" s="102">
        <v>380.58</v>
      </c>
      <c r="E123" s="56">
        <v>15</v>
      </c>
      <c r="F123" s="57">
        <v>5708.7</v>
      </c>
      <c r="G123" s="325">
        <v>5708.7</v>
      </c>
      <c r="H123" s="55"/>
      <c r="I123" s="58">
        <f t="shared" si="6"/>
        <v>5708.7</v>
      </c>
      <c r="J123" s="59">
        <v>588.59</v>
      </c>
      <c r="K123" s="59"/>
      <c r="L123" s="59"/>
      <c r="M123" s="59"/>
      <c r="N123" s="59">
        <f t="shared" si="5"/>
        <v>588.59</v>
      </c>
      <c r="O123" s="60">
        <v>5708.7</v>
      </c>
    </row>
    <row r="124" spans="1:15" ht="45" x14ac:dyDescent="0.25">
      <c r="A124" s="66" t="s">
        <v>104</v>
      </c>
      <c r="B124" s="68" t="s">
        <v>109</v>
      </c>
      <c r="C124" s="61" t="s">
        <v>364</v>
      </c>
      <c r="D124" s="102">
        <v>336.93</v>
      </c>
      <c r="E124" s="56">
        <v>15</v>
      </c>
      <c r="F124" s="57">
        <v>5053.95</v>
      </c>
      <c r="G124" s="325">
        <v>5053.95</v>
      </c>
      <c r="H124" s="55"/>
      <c r="I124" s="58">
        <f t="shared" si="6"/>
        <v>5053.95</v>
      </c>
      <c r="J124" s="59">
        <v>453.27</v>
      </c>
      <c r="K124" s="59"/>
      <c r="L124" s="59"/>
      <c r="M124" s="59"/>
      <c r="N124" s="59">
        <f t="shared" si="5"/>
        <v>453.27</v>
      </c>
      <c r="O124" s="60">
        <v>5053.95</v>
      </c>
    </row>
    <row r="125" spans="1:15" ht="67.5" x14ac:dyDescent="0.25">
      <c r="A125" s="103" t="s">
        <v>365</v>
      </c>
      <c r="B125" s="54" t="s">
        <v>276</v>
      </c>
      <c r="C125" s="61" t="s">
        <v>366</v>
      </c>
      <c r="D125" s="65">
        <v>423.02</v>
      </c>
      <c r="E125" s="56">
        <v>15</v>
      </c>
      <c r="F125" s="57">
        <v>6345.2999999999993</v>
      </c>
      <c r="G125" s="325">
        <v>6345.2999999999993</v>
      </c>
      <c r="H125" s="55"/>
      <c r="I125" s="58">
        <f t="shared" si="6"/>
        <v>6345.2999999999993</v>
      </c>
      <c r="J125" s="59">
        <v>717.14</v>
      </c>
      <c r="K125" s="59"/>
      <c r="L125" s="59"/>
      <c r="M125" s="59">
        <f>F125*3%</f>
        <v>190.35899999999998</v>
      </c>
      <c r="N125" s="59">
        <f t="shared" si="5"/>
        <v>907.49900000000002</v>
      </c>
      <c r="O125" s="57">
        <v>6345.2999999999993</v>
      </c>
    </row>
    <row r="126" spans="1:15" ht="33.75" x14ac:dyDescent="0.25">
      <c r="A126" s="104" t="s">
        <v>113</v>
      </c>
      <c r="B126" s="68" t="s">
        <v>367</v>
      </c>
      <c r="C126" s="61" t="s">
        <v>368</v>
      </c>
      <c r="D126" s="65">
        <v>333.34</v>
      </c>
      <c r="E126" s="56">
        <v>15</v>
      </c>
      <c r="F126" s="57">
        <v>5000.0999999999995</v>
      </c>
      <c r="G126" s="325">
        <v>5000.0999999999995</v>
      </c>
      <c r="H126" s="55"/>
      <c r="I126" s="58">
        <f t="shared" si="6"/>
        <v>5000.0999999999995</v>
      </c>
      <c r="J126" s="59">
        <v>461.63</v>
      </c>
      <c r="K126" s="59"/>
      <c r="L126" s="59"/>
      <c r="M126" s="59">
        <f>F126*2%</f>
        <v>100.002</v>
      </c>
      <c r="N126" s="59">
        <f t="shared" si="5"/>
        <v>561.63199999999995</v>
      </c>
      <c r="O126" s="60">
        <v>5000.0999999999995</v>
      </c>
    </row>
    <row r="127" spans="1:15" ht="45" x14ac:dyDescent="0.25">
      <c r="A127" s="104" t="s">
        <v>113</v>
      </c>
      <c r="B127" s="68" t="s">
        <v>88</v>
      </c>
      <c r="C127" s="61" t="s">
        <v>369</v>
      </c>
      <c r="D127" s="65">
        <v>390.3</v>
      </c>
      <c r="E127" s="56">
        <v>15</v>
      </c>
      <c r="F127" s="57">
        <v>5854.5</v>
      </c>
      <c r="G127" s="325">
        <v>5854.5</v>
      </c>
      <c r="H127" s="55"/>
      <c r="I127" s="58">
        <f t="shared" si="6"/>
        <v>5854.5</v>
      </c>
      <c r="J127" s="59">
        <v>613.96</v>
      </c>
      <c r="K127" s="59">
        <v>182.33</v>
      </c>
      <c r="L127" s="59">
        <f>F127*1%</f>
        <v>58.545000000000002</v>
      </c>
      <c r="M127" s="59"/>
      <c r="N127" s="59">
        <f t="shared" si="5"/>
        <v>854.83500000000004</v>
      </c>
      <c r="O127" s="60">
        <v>5854.5</v>
      </c>
    </row>
    <row r="128" spans="1:15" ht="45" x14ac:dyDescent="0.25">
      <c r="A128" s="104" t="s">
        <v>113</v>
      </c>
      <c r="B128" s="105" t="s">
        <v>89</v>
      </c>
      <c r="C128" s="61" t="s">
        <v>370</v>
      </c>
      <c r="D128" s="65">
        <v>238.67</v>
      </c>
      <c r="E128" s="56">
        <v>15</v>
      </c>
      <c r="F128" s="57">
        <v>3580.0499999999997</v>
      </c>
      <c r="G128" s="325">
        <v>3580.0499999999997</v>
      </c>
      <c r="H128" s="55"/>
      <c r="I128" s="58">
        <f t="shared" si="6"/>
        <v>3580.0499999999997</v>
      </c>
      <c r="J128" s="59">
        <v>160.80000000000001</v>
      </c>
      <c r="K128" s="59"/>
      <c r="L128" s="59"/>
      <c r="M128" s="59"/>
      <c r="N128" s="59">
        <f t="shared" si="5"/>
        <v>160.80000000000001</v>
      </c>
      <c r="O128" s="60">
        <v>3580.0499999999997</v>
      </c>
    </row>
    <row r="129" spans="1:15" ht="33.75" x14ac:dyDescent="0.25">
      <c r="A129" s="104" t="s">
        <v>113</v>
      </c>
      <c r="B129" s="68" t="s">
        <v>22</v>
      </c>
      <c r="C129" s="61" t="s">
        <v>371</v>
      </c>
      <c r="D129" s="65">
        <v>224.4</v>
      </c>
      <c r="E129" s="56">
        <v>15</v>
      </c>
      <c r="F129" s="57">
        <v>3366</v>
      </c>
      <c r="G129" s="325">
        <v>3366</v>
      </c>
      <c r="H129" s="55"/>
      <c r="I129" s="58">
        <f t="shared" si="6"/>
        <v>3366</v>
      </c>
      <c r="J129" s="59">
        <v>119.79</v>
      </c>
      <c r="K129" s="59">
        <v>98.01</v>
      </c>
      <c r="L129" s="59">
        <f>F129*1%</f>
        <v>33.660000000000004</v>
      </c>
      <c r="M129" s="59"/>
      <c r="N129" s="59">
        <f t="shared" si="5"/>
        <v>251.46</v>
      </c>
      <c r="O129" s="60">
        <v>3366</v>
      </c>
    </row>
    <row r="130" spans="1:15" ht="33.75" x14ac:dyDescent="0.25">
      <c r="A130" s="104" t="s">
        <v>113</v>
      </c>
      <c r="B130" s="71" t="s">
        <v>372</v>
      </c>
      <c r="C130" s="63" t="s">
        <v>373</v>
      </c>
      <c r="D130" s="65">
        <v>277.3</v>
      </c>
      <c r="E130" s="56">
        <v>15</v>
      </c>
      <c r="F130" s="57">
        <v>4159.5</v>
      </c>
      <c r="G130" s="325">
        <v>4159.5</v>
      </c>
      <c r="H130" s="55"/>
      <c r="I130" s="58">
        <f t="shared" si="6"/>
        <v>4159.5</v>
      </c>
      <c r="J130" s="59">
        <v>331.22</v>
      </c>
      <c r="K130" s="59">
        <v>124.95</v>
      </c>
      <c r="L130" s="59">
        <f>F130*1%</f>
        <v>41.594999999999999</v>
      </c>
      <c r="M130" s="59"/>
      <c r="N130" s="59">
        <f t="shared" si="5"/>
        <v>497.76499999999999</v>
      </c>
      <c r="O130" s="60">
        <v>4159.5</v>
      </c>
    </row>
    <row r="131" spans="1:15" ht="33.75" x14ac:dyDescent="0.25">
      <c r="A131" s="104" t="s">
        <v>113</v>
      </c>
      <c r="B131" s="108" t="s">
        <v>374</v>
      </c>
      <c r="C131" s="63" t="s">
        <v>375</v>
      </c>
      <c r="D131" s="65">
        <v>243.9</v>
      </c>
      <c r="E131" s="56">
        <v>15</v>
      </c>
      <c r="F131" s="57">
        <v>3658.5</v>
      </c>
      <c r="G131" s="325">
        <v>3658.5</v>
      </c>
      <c r="H131" s="55"/>
      <c r="I131" s="58">
        <f t="shared" si="6"/>
        <v>3658.5</v>
      </c>
      <c r="J131" s="59">
        <v>276.81</v>
      </c>
      <c r="K131" s="59">
        <v>107.97</v>
      </c>
      <c r="L131" s="59">
        <f>F131*1%</f>
        <v>36.585000000000001</v>
      </c>
      <c r="M131" s="59"/>
      <c r="N131" s="59">
        <f t="shared" si="5"/>
        <v>421.36499999999995</v>
      </c>
      <c r="O131" s="60">
        <v>3658.5</v>
      </c>
    </row>
    <row r="132" spans="1:15" ht="33.75" x14ac:dyDescent="0.25">
      <c r="A132" s="104" t="s">
        <v>113</v>
      </c>
      <c r="B132" s="108" t="s">
        <v>374</v>
      </c>
      <c r="C132" s="63" t="s">
        <v>376</v>
      </c>
      <c r="D132" s="65">
        <v>243.9</v>
      </c>
      <c r="E132" s="56">
        <v>15</v>
      </c>
      <c r="F132" s="57">
        <v>3658.5</v>
      </c>
      <c r="G132" s="325">
        <v>3658.5</v>
      </c>
      <c r="H132" s="55"/>
      <c r="I132" s="58">
        <f t="shared" si="6"/>
        <v>3658.5</v>
      </c>
      <c r="J132" s="59">
        <v>276.70999999999998</v>
      </c>
      <c r="K132" s="59">
        <v>107.96</v>
      </c>
      <c r="L132" s="59">
        <f>F132*1%</f>
        <v>36.585000000000001</v>
      </c>
      <c r="M132" s="59"/>
      <c r="N132" s="59">
        <f t="shared" si="5"/>
        <v>421.25499999999994</v>
      </c>
      <c r="O132" s="60">
        <v>3658.5</v>
      </c>
    </row>
    <row r="133" spans="1:15" ht="33.75" x14ac:dyDescent="0.25">
      <c r="A133" s="104" t="s">
        <v>113</v>
      </c>
      <c r="B133" s="108" t="s">
        <v>374</v>
      </c>
      <c r="C133" s="63" t="s">
        <v>377</v>
      </c>
      <c r="D133" s="65">
        <v>243.9</v>
      </c>
      <c r="E133" s="56">
        <v>15</v>
      </c>
      <c r="F133" s="57">
        <v>3658.5</v>
      </c>
      <c r="G133" s="325">
        <v>3658.5</v>
      </c>
      <c r="H133" s="55"/>
      <c r="I133" s="58">
        <f t="shared" si="6"/>
        <v>3658.5</v>
      </c>
      <c r="J133" s="59">
        <v>276.70999999999998</v>
      </c>
      <c r="K133" s="59"/>
      <c r="L133" s="59">
        <f>F133*1%</f>
        <v>36.585000000000001</v>
      </c>
      <c r="M133" s="59"/>
      <c r="N133" s="59">
        <f t="shared" si="5"/>
        <v>313.29499999999996</v>
      </c>
      <c r="O133" s="60">
        <v>3658.5</v>
      </c>
    </row>
    <row r="134" spans="1:15" ht="45" x14ac:dyDescent="0.25">
      <c r="A134" s="104" t="s">
        <v>113</v>
      </c>
      <c r="B134" s="71" t="s">
        <v>378</v>
      </c>
      <c r="C134" s="63" t="s">
        <v>379</v>
      </c>
      <c r="D134" s="65">
        <v>225.89</v>
      </c>
      <c r="E134" s="56">
        <v>15</v>
      </c>
      <c r="F134" s="57">
        <v>3388.35</v>
      </c>
      <c r="G134" s="325">
        <v>3388.35</v>
      </c>
      <c r="H134" s="55"/>
      <c r="I134" s="58">
        <f t="shared" si="6"/>
        <v>3388.35</v>
      </c>
      <c r="J134" s="59">
        <v>122.22</v>
      </c>
      <c r="K134" s="59"/>
      <c r="L134" s="59"/>
      <c r="M134" s="59"/>
      <c r="N134" s="59">
        <f t="shared" si="5"/>
        <v>122.22</v>
      </c>
      <c r="O134" s="60">
        <v>3388.35</v>
      </c>
    </row>
    <row r="135" spans="1:15" ht="33.75" x14ac:dyDescent="0.25">
      <c r="A135" s="104" t="s">
        <v>113</v>
      </c>
      <c r="B135" s="68" t="s">
        <v>114</v>
      </c>
      <c r="C135" s="61" t="s">
        <v>380</v>
      </c>
      <c r="D135" s="64">
        <v>202.9</v>
      </c>
      <c r="E135" s="56">
        <v>15</v>
      </c>
      <c r="F135" s="57">
        <v>3043.5</v>
      </c>
      <c r="G135" s="325">
        <v>3043.5</v>
      </c>
      <c r="H135" s="55"/>
      <c r="I135" s="58">
        <f t="shared" si="6"/>
        <v>3043.5</v>
      </c>
      <c r="J135" s="59">
        <v>64.42</v>
      </c>
      <c r="K135" s="59">
        <v>88.41</v>
      </c>
      <c r="L135" s="59">
        <f t="shared" ref="L135:L141" si="7">F135*1%</f>
        <v>30.435000000000002</v>
      </c>
      <c r="M135" s="59"/>
      <c r="N135" s="59">
        <f t="shared" si="5"/>
        <v>183.26499999999999</v>
      </c>
      <c r="O135" s="60">
        <v>3043.5</v>
      </c>
    </row>
    <row r="136" spans="1:15" ht="33.75" x14ac:dyDescent="0.25">
      <c r="A136" s="104" t="s">
        <v>113</v>
      </c>
      <c r="B136" s="68" t="s">
        <v>115</v>
      </c>
      <c r="C136" s="61" t="s">
        <v>381</v>
      </c>
      <c r="D136" s="64">
        <v>178.5</v>
      </c>
      <c r="E136" s="56">
        <v>15</v>
      </c>
      <c r="F136" s="57">
        <v>2677.5</v>
      </c>
      <c r="G136" s="325">
        <v>2677.5</v>
      </c>
      <c r="H136" s="55"/>
      <c r="I136" s="58">
        <f t="shared" si="6"/>
        <v>2677.5</v>
      </c>
      <c r="J136" s="59">
        <v>24.6</v>
      </c>
      <c r="K136" s="59">
        <v>77.78</v>
      </c>
      <c r="L136" s="59">
        <f t="shared" si="7"/>
        <v>26.775000000000002</v>
      </c>
      <c r="M136" s="59"/>
      <c r="N136" s="59">
        <f t="shared" si="5"/>
        <v>129.155</v>
      </c>
      <c r="O136" s="60">
        <v>2677.5</v>
      </c>
    </row>
    <row r="137" spans="1:15" ht="33.75" x14ac:dyDescent="0.25">
      <c r="A137" s="104" t="s">
        <v>113</v>
      </c>
      <c r="B137" s="68" t="s">
        <v>116</v>
      </c>
      <c r="C137" s="61" t="s">
        <v>382</v>
      </c>
      <c r="D137" s="65">
        <v>258.89999999999998</v>
      </c>
      <c r="E137" s="56">
        <v>15</v>
      </c>
      <c r="F137" s="57">
        <v>3883.4999999999995</v>
      </c>
      <c r="G137" s="325">
        <v>3883.4999999999995</v>
      </c>
      <c r="H137" s="55"/>
      <c r="I137" s="58">
        <f t="shared" si="6"/>
        <v>3883.4999999999995</v>
      </c>
      <c r="J137" s="59">
        <v>301.19</v>
      </c>
      <c r="K137" s="59">
        <v>115.57</v>
      </c>
      <c r="L137" s="59">
        <f t="shared" si="7"/>
        <v>38.834999999999994</v>
      </c>
      <c r="M137" s="59"/>
      <c r="N137" s="59">
        <f t="shared" si="5"/>
        <v>455.59499999999997</v>
      </c>
      <c r="O137" s="60">
        <v>3883.4999999999995</v>
      </c>
    </row>
    <row r="138" spans="1:15" ht="33.75" x14ac:dyDescent="0.25">
      <c r="A138" s="104" t="s">
        <v>113</v>
      </c>
      <c r="B138" s="109" t="s">
        <v>117</v>
      </c>
      <c r="C138" s="61" t="s">
        <v>383</v>
      </c>
      <c r="D138" s="65">
        <v>214.6</v>
      </c>
      <c r="E138" s="56">
        <v>15</v>
      </c>
      <c r="F138" s="57">
        <v>3219</v>
      </c>
      <c r="G138" s="325">
        <v>3219</v>
      </c>
      <c r="H138" s="55"/>
      <c r="I138" s="58">
        <f t="shared" si="6"/>
        <v>3219</v>
      </c>
      <c r="J138" s="59">
        <v>103.79</v>
      </c>
      <c r="K138" s="59"/>
      <c r="L138" s="59">
        <f t="shared" si="7"/>
        <v>32.19</v>
      </c>
      <c r="M138" s="59"/>
      <c r="N138" s="59">
        <f t="shared" si="5"/>
        <v>135.98000000000002</v>
      </c>
      <c r="O138" s="60">
        <v>3219</v>
      </c>
    </row>
    <row r="139" spans="1:15" ht="33.75" x14ac:dyDescent="0.25">
      <c r="A139" s="104" t="s">
        <v>113</v>
      </c>
      <c r="B139" s="109" t="s">
        <v>117</v>
      </c>
      <c r="C139" s="61" t="s">
        <v>384</v>
      </c>
      <c r="D139" s="65">
        <v>214.6</v>
      </c>
      <c r="E139" s="56">
        <v>15</v>
      </c>
      <c r="F139" s="57">
        <v>3219</v>
      </c>
      <c r="G139" s="325">
        <v>3219</v>
      </c>
      <c r="H139" s="55"/>
      <c r="I139" s="58">
        <f t="shared" si="6"/>
        <v>3219</v>
      </c>
      <c r="J139" s="59">
        <v>103.79</v>
      </c>
      <c r="K139" s="59">
        <v>96.46</v>
      </c>
      <c r="L139" s="59">
        <f t="shared" si="7"/>
        <v>32.19</v>
      </c>
      <c r="M139" s="59"/>
      <c r="N139" s="59">
        <f t="shared" si="5"/>
        <v>232.44</v>
      </c>
      <c r="O139" s="60">
        <v>3219</v>
      </c>
    </row>
    <row r="140" spans="1:15" ht="33.75" x14ac:dyDescent="0.25">
      <c r="A140" s="104" t="s">
        <v>113</v>
      </c>
      <c r="B140" s="109" t="s">
        <v>117</v>
      </c>
      <c r="C140" s="61" t="s">
        <v>385</v>
      </c>
      <c r="D140" s="65">
        <v>214.6</v>
      </c>
      <c r="E140" s="56">
        <v>15</v>
      </c>
      <c r="F140" s="57">
        <v>3219</v>
      </c>
      <c r="G140" s="325">
        <v>3219</v>
      </c>
      <c r="H140" s="55"/>
      <c r="I140" s="58">
        <f>F140+H140</f>
        <v>3219</v>
      </c>
      <c r="J140" s="59">
        <v>103.79</v>
      </c>
      <c r="K140" s="59"/>
      <c r="L140" s="59">
        <f>F140*1%</f>
        <v>32.19</v>
      </c>
      <c r="M140" s="59"/>
      <c r="N140" s="59">
        <f>SUM(J140:M140)</f>
        <v>135.98000000000002</v>
      </c>
      <c r="O140" s="60">
        <v>3219</v>
      </c>
    </row>
    <row r="141" spans="1:15" ht="33.75" x14ac:dyDescent="0.25">
      <c r="A141" s="104" t="s">
        <v>113</v>
      </c>
      <c r="B141" s="109" t="s">
        <v>117</v>
      </c>
      <c r="C141" s="61" t="s">
        <v>386</v>
      </c>
      <c r="D141" s="65">
        <v>214.6</v>
      </c>
      <c r="E141" s="56">
        <v>15</v>
      </c>
      <c r="F141" s="57">
        <v>3219</v>
      </c>
      <c r="G141" s="325">
        <v>3219</v>
      </c>
      <c r="H141" s="55"/>
      <c r="I141" s="58">
        <f t="shared" si="6"/>
        <v>3219</v>
      </c>
      <c r="J141" s="59">
        <v>103.79</v>
      </c>
      <c r="K141" s="59">
        <v>93.5</v>
      </c>
      <c r="L141" s="59">
        <f t="shared" si="7"/>
        <v>32.19</v>
      </c>
      <c r="M141" s="59"/>
      <c r="N141" s="59">
        <f t="shared" ref="N141:N204" si="8">SUM(J141:M141)</f>
        <v>229.48000000000002</v>
      </c>
      <c r="O141" s="60">
        <v>3219</v>
      </c>
    </row>
    <row r="142" spans="1:15" ht="33.75" x14ac:dyDescent="0.25">
      <c r="A142" s="104" t="s">
        <v>113</v>
      </c>
      <c r="B142" s="21" t="s">
        <v>387</v>
      </c>
      <c r="C142" s="61" t="s">
        <v>388</v>
      </c>
      <c r="D142" s="55">
        <v>206.71</v>
      </c>
      <c r="E142" s="56">
        <v>15</v>
      </c>
      <c r="F142" s="57">
        <v>3100.65</v>
      </c>
      <c r="G142" s="325">
        <v>3100.65</v>
      </c>
      <c r="H142" s="55"/>
      <c r="I142" s="58">
        <f t="shared" si="6"/>
        <v>3100.65</v>
      </c>
      <c r="J142" s="59">
        <v>90.92</v>
      </c>
      <c r="K142" s="59"/>
      <c r="L142" s="59"/>
      <c r="M142" s="59"/>
      <c r="N142" s="59">
        <f t="shared" si="8"/>
        <v>90.92</v>
      </c>
      <c r="O142" s="60">
        <v>3100.65</v>
      </c>
    </row>
    <row r="143" spans="1:15" ht="33.75" x14ac:dyDescent="0.25">
      <c r="A143" s="104" t="s">
        <v>113</v>
      </c>
      <c r="B143" s="54" t="s">
        <v>389</v>
      </c>
      <c r="C143" s="61" t="s">
        <v>390</v>
      </c>
      <c r="D143" s="65">
        <v>197.72</v>
      </c>
      <c r="E143" s="56">
        <v>15</v>
      </c>
      <c r="F143" s="57">
        <v>2965.8</v>
      </c>
      <c r="G143" s="325">
        <v>2965.8</v>
      </c>
      <c r="H143" s="55"/>
      <c r="I143" s="58">
        <f>F143+H143</f>
        <v>2965.8</v>
      </c>
      <c r="J143" s="59">
        <v>55.93</v>
      </c>
      <c r="K143" s="59"/>
      <c r="L143" s="59"/>
      <c r="M143" s="59"/>
      <c r="N143" s="59">
        <f>SUM(J143:M143)</f>
        <v>55.93</v>
      </c>
      <c r="O143" s="60">
        <v>2965.8</v>
      </c>
    </row>
    <row r="144" spans="1:15" ht="33.75" x14ac:dyDescent="0.25">
      <c r="A144" s="104" t="s">
        <v>113</v>
      </c>
      <c r="B144" s="105" t="s">
        <v>391</v>
      </c>
      <c r="C144" s="63" t="s">
        <v>392</v>
      </c>
      <c r="D144" s="65">
        <v>174</v>
      </c>
      <c r="E144" s="56">
        <v>15</v>
      </c>
      <c r="F144" s="57">
        <v>2610</v>
      </c>
      <c r="G144" s="325">
        <v>2610</v>
      </c>
      <c r="H144" s="55"/>
      <c r="I144" s="58">
        <f>F144+H144</f>
        <v>2610</v>
      </c>
      <c r="J144" s="59">
        <v>2.34</v>
      </c>
      <c r="K144" s="59"/>
      <c r="L144" s="59"/>
      <c r="M144" s="59"/>
      <c r="N144" s="59">
        <f>SUM(J144:M144)</f>
        <v>2.34</v>
      </c>
      <c r="O144" s="60">
        <v>2610</v>
      </c>
    </row>
    <row r="145" spans="1:15" ht="33.75" x14ac:dyDescent="0.25">
      <c r="A145" s="104" t="s">
        <v>113</v>
      </c>
      <c r="B145" s="106" t="s">
        <v>393</v>
      </c>
      <c r="C145" s="63" t="s">
        <v>394</v>
      </c>
      <c r="D145" s="65">
        <v>174</v>
      </c>
      <c r="E145" s="56">
        <v>15</v>
      </c>
      <c r="F145" s="57">
        <v>2610</v>
      </c>
      <c r="G145" s="325">
        <v>2610</v>
      </c>
      <c r="H145" s="55"/>
      <c r="I145" s="58">
        <f>F145+H145</f>
        <v>2610</v>
      </c>
      <c r="J145" s="59">
        <v>2.34</v>
      </c>
      <c r="K145" s="59">
        <v>75.540000000000006</v>
      </c>
      <c r="L145" s="59">
        <f>F145*1%</f>
        <v>26.1</v>
      </c>
      <c r="M145" s="59"/>
      <c r="N145" s="59">
        <f>SUM(J145:M145)</f>
        <v>103.98000000000002</v>
      </c>
      <c r="O145" s="60">
        <v>2610</v>
      </c>
    </row>
    <row r="146" spans="1:15" ht="33.75" x14ac:dyDescent="0.25">
      <c r="A146" s="104" t="s">
        <v>113</v>
      </c>
      <c r="B146" s="106" t="s">
        <v>395</v>
      </c>
      <c r="C146" s="82" t="s">
        <v>396</v>
      </c>
      <c r="D146" s="107">
        <v>162.62</v>
      </c>
      <c r="E146" s="56">
        <v>15</v>
      </c>
      <c r="F146" s="57">
        <v>2439.3000000000002</v>
      </c>
      <c r="G146" s="325">
        <v>2439.3000000000002</v>
      </c>
      <c r="H146" s="55">
        <v>16.23</v>
      </c>
      <c r="I146" s="58">
        <f>F146+H146</f>
        <v>2455.5300000000002</v>
      </c>
      <c r="J146" s="59"/>
      <c r="K146" s="59"/>
      <c r="L146" s="59"/>
      <c r="M146" s="59"/>
      <c r="N146" s="59">
        <f>SUM(J146:M146)</f>
        <v>0</v>
      </c>
      <c r="O146" s="60">
        <v>2439.3000000000002</v>
      </c>
    </row>
    <row r="147" spans="1:15" ht="45" x14ac:dyDescent="0.25">
      <c r="A147" s="104" t="s">
        <v>113</v>
      </c>
      <c r="B147" s="68" t="s">
        <v>118</v>
      </c>
      <c r="C147" s="61" t="s">
        <v>397</v>
      </c>
      <c r="D147" s="65">
        <v>66.67</v>
      </c>
      <c r="E147" s="56">
        <v>15</v>
      </c>
      <c r="F147" s="57">
        <v>1000.0500000000001</v>
      </c>
      <c r="G147" s="325">
        <v>1000.0500000000001</v>
      </c>
      <c r="H147" s="55">
        <v>149.52000000000001</v>
      </c>
      <c r="I147" s="58">
        <f t="shared" si="6"/>
        <v>1149.5700000000002</v>
      </c>
      <c r="J147" s="59"/>
      <c r="K147" s="59"/>
      <c r="L147" s="59"/>
      <c r="M147" s="59"/>
      <c r="N147" s="59">
        <f t="shared" si="8"/>
        <v>0</v>
      </c>
      <c r="O147" s="60">
        <v>1000.0500000000001</v>
      </c>
    </row>
    <row r="148" spans="1:15" ht="45" x14ac:dyDescent="0.25">
      <c r="A148" s="104" t="s">
        <v>113</v>
      </c>
      <c r="B148" s="68" t="s">
        <v>119</v>
      </c>
      <c r="C148" s="61" t="s">
        <v>398</v>
      </c>
      <c r="D148" s="65">
        <v>322.5</v>
      </c>
      <c r="E148" s="56">
        <v>15</v>
      </c>
      <c r="F148" s="57">
        <v>4837.5</v>
      </c>
      <c r="G148" s="325">
        <v>4837.5</v>
      </c>
      <c r="H148" s="55"/>
      <c r="I148" s="58">
        <f t="shared" ref="I148:I211" si="9">F148+H148</f>
        <v>4837.5</v>
      </c>
      <c r="J148" s="59">
        <v>434.67</v>
      </c>
      <c r="K148" s="59">
        <v>147.96</v>
      </c>
      <c r="L148" s="59">
        <f>F148*1%</f>
        <v>48.375</v>
      </c>
      <c r="M148" s="59"/>
      <c r="N148" s="59">
        <f t="shared" si="8"/>
        <v>631.005</v>
      </c>
      <c r="O148" s="60">
        <v>4837.5</v>
      </c>
    </row>
    <row r="149" spans="1:15" ht="33.75" x14ac:dyDescent="0.25">
      <c r="A149" s="104" t="s">
        <v>113</v>
      </c>
      <c r="B149" s="68" t="s">
        <v>120</v>
      </c>
      <c r="C149" s="61" t="s">
        <v>399</v>
      </c>
      <c r="D149" s="65">
        <v>198.26</v>
      </c>
      <c r="E149" s="56">
        <v>15</v>
      </c>
      <c r="F149" s="57">
        <v>2973.8999999999996</v>
      </c>
      <c r="G149" s="325">
        <v>2973.8999999999996</v>
      </c>
      <c r="H149" s="55"/>
      <c r="I149" s="58">
        <f t="shared" si="9"/>
        <v>2973.8999999999996</v>
      </c>
      <c r="J149" s="59">
        <v>56.85</v>
      </c>
      <c r="K149" s="59">
        <v>86.07</v>
      </c>
      <c r="L149" s="59"/>
      <c r="M149" s="59"/>
      <c r="N149" s="59">
        <f t="shared" si="8"/>
        <v>142.91999999999999</v>
      </c>
      <c r="O149" s="60">
        <v>2973.8999999999996</v>
      </c>
    </row>
    <row r="150" spans="1:15" ht="33.75" x14ac:dyDescent="0.25">
      <c r="A150" s="79" t="s">
        <v>121</v>
      </c>
      <c r="B150" s="129" t="s">
        <v>400</v>
      </c>
      <c r="C150" s="61" t="s">
        <v>401</v>
      </c>
      <c r="D150" s="65">
        <v>647.98</v>
      </c>
      <c r="E150" s="56">
        <v>15</v>
      </c>
      <c r="F150" s="57">
        <v>9719.7000000000007</v>
      </c>
      <c r="G150" s="325">
        <v>9719.7000000000007</v>
      </c>
      <c r="H150" s="55"/>
      <c r="I150" s="58">
        <f t="shared" si="9"/>
        <v>9719.7000000000007</v>
      </c>
      <c r="J150" s="59">
        <v>1437.91</v>
      </c>
      <c r="K150" s="59"/>
      <c r="L150" s="59"/>
      <c r="M150" s="59"/>
      <c r="N150" s="59">
        <f t="shared" si="8"/>
        <v>1437.91</v>
      </c>
      <c r="O150" s="60">
        <v>9719.7000000000007</v>
      </c>
    </row>
    <row r="151" spans="1:15" ht="33.75" x14ac:dyDescent="0.25">
      <c r="A151" s="79" t="s">
        <v>121</v>
      </c>
      <c r="B151" s="80" t="s">
        <v>349</v>
      </c>
      <c r="C151" s="61" t="s">
        <v>402</v>
      </c>
      <c r="D151" s="65">
        <v>423</v>
      </c>
      <c r="E151" s="56">
        <v>15</v>
      </c>
      <c r="F151" s="57">
        <v>6345</v>
      </c>
      <c r="G151" s="325">
        <v>6345</v>
      </c>
      <c r="H151" s="55"/>
      <c r="I151" s="58">
        <f t="shared" si="9"/>
        <v>6345</v>
      </c>
      <c r="J151" s="59">
        <v>717.14</v>
      </c>
      <c r="K151" s="59"/>
      <c r="L151" s="59"/>
      <c r="M151" s="59">
        <f>F151*3%</f>
        <v>190.35</v>
      </c>
      <c r="N151" s="59">
        <f t="shared" si="8"/>
        <v>907.49</v>
      </c>
      <c r="O151" s="60">
        <v>6345</v>
      </c>
    </row>
    <row r="152" spans="1:15" ht="33.75" x14ac:dyDescent="0.25">
      <c r="A152" s="79" t="s">
        <v>121</v>
      </c>
      <c r="B152" s="130" t="s">
        <v>22</v>
      </c>
      <c r="C152" s="61" t="s">
        <v>403</v>
      </c>
      <c r="D152" s="65">
        <v>224.4</v>
      </c>
      <c r="E152" s="56">
        <v>15</v>
      </c>
      <c r="F152" s="57">
        <v>3366</v>
      </c>
      <c r="G152" s="325">
        <v>3366</v>
      </c>
      <c r="H152" s="55"/>
      <c r="I152" s="58">
        <f t="shared" si="9"/>
        <v>3366</v>
      </c>
      <c r="J152" s="59">
        <v>119.79</v>
      </c>
      <c r="K152" s="59">
        <v>98.01</v>
      </c>
      <c r="L152" s="59">
        <f>F152*1%</f>
        <v>33.660000000000004</v>
      </c>
      <c r="M152" s="59"/>
      <c r="N152" s="59">
        <f t="shared" si="8"/>
        <v>251.46</v>
      </c>
      <c r="O152" s="60">
        <v>3366</v>
      </c>
    </row>
    <row r="153" spans="1:15" ht="33.75" x14ac:dyDescent="0.25">
      <c r="A153" s="79" t="s">
        <v>121</v>
      </c>
      <c r="B153" s="130" t="s">
        <v>22</v>
      </c>
      <c r="C153" s="61" t="s">
        <v>404</v>
      </c>
      <c r="D153" s="65">
        <v>224.4</v>
      </c>
      <c r="E153" s="56">
        <v>15</v>
      </c>
      <c r="F153" s="57">
        <v>3366</v>
      </c>
      <c r="G153" s="325">
        <v>3366</v>
      </c>
      <c r="H153" s="55"/>
      <c r="I153" s="58">
        <f t="shared" si="9"/>
        <v>3366</v>
      </c>
      <c r="J153" s="59">
        <v>119.79</v>
      </c>
      <c r="K153" s="59">
        <v>97.47</v>
      </c>
      <c r="L153" s="59">
        <f>F153*1%</f>
        <v>33.660000000000004</v>
      </c>
      <c r="M153" s="59"/>
      <c r="N153" s="59">
        <f t="shared" si="8"/>
        <v>250.92</v>
      </c>
      <c r="O153" s="60">
        <v>3366</v>
      </c>
    </row>
    <row r="154" spans="1:15" ht="45" x14ac:dyDescent="0.25">
      <c r="A154" s="79" t="s">
        <v>121</v>
      </c>
      <c r="B154" s="129" t="s">
        <v>405</v>
      </c>
      <c r="C154" s="61" t="s">
        <v>406</v>
      </c>
      <c r="D154" s="64">
        <v>320</v>
      </c>
      <c r="E154" s="56">
        <v>15</v>
      </c>
      <c r="F154" s="57">
        <v>4800</v>
      </c>
      <c r="G154" s="325">
        <v>4800</v>
      </c>
      <c r="H154" s="55"/>
      <c r="I154" s="58">
        <f t="shared" si="9"/>
        <v>4800</v>
      </c>
      <c r="J154" s="59">
        <v>428.67</v>
      </c>
      <c r="K154" s="59"/>
      <c r="L154" s="59"/>
      <c r="M154" s="59">
        <f>F154*2%</f>
        <v>96</v>
      </c>
      <c r="N154" s="59">
        <f t="shared" si="8"/>
        <v>524.67000000000007</v>
      </c>
      <c r="O154" s="60">
        <v>4800</v>
      </c>
    </row>
    <row r="155" spans="1:15" ht="33.75" x14ac:dyDescent="0.25">
      <c r="A155" s="79" t="s">
        <v>121</v>
      </c>
      <c r="B155" s="130" t="s">
        <v>122</v>
      </c>
      <c r="C155" s="61" t="s">
        <v>407</v>
      </c>
      <c r="D155" s="110">
        <v>320</v>
      </c>
      <c r="E155" s="56">
        <v>15</v>
      </c>
      <c r="F155" s="57">
        <v>4800</v>
      </c>
      <c r="G155" s="325">
        <v>4800</v>
      </c>
      <c r="H155" s="55"/>
      <c r="I155" s="58">
        <f t="shared" si="9"/>
        <v>4800</v>
      </c>
      <c r="J155" s="59">
        <v>428.67</v>
      </c>
      <c r="K155" s="59"/>
      <c r="L155" s="59"/>
      <c r="M155" s="59"/>
      <c r="N155" s="59">
        <f t="shared" si="8"/>
        <v>428.67</v>
      </c>
      <c r="O155" s="60">
        <v>4800</v>
      </c>
    </row>
    <row r="156" spans="1:15" ht="33.75" x14ac:dyDescent="0.25">
      <c r="A156" s="79" t="s">
        <v>121</v>
      </c>
      <c r="B156" s="130" t="s">
        <v>122</v>
      </c>
      <c r="C156" s="61" t="s">
        <v>408</v>
      </c>
      <c r="D156" s="110">
        <v>320</v>
      </c>
      <c r="E156" s="56">
        <v>15</v>
      </c>
      <c r="F156" s="57">
        <v>4800</v>
      </c>
      <c r="G156" s="325">
        <v>4800</v>
      </c>
      <c r="H156" s="55"/>
      <c r="I156" s="58">
        <f t="shared" si="9"/>
        <v>4800</v>
      </c>
      <c r="J156" s="59">
        <v>428.67</v>
      </c>
      <c r="K156" s="59"/>
      <c r="L156" s="59"/>
      <c r="M156" s="59"/>
      <c r="N156" s="59">
        <f t="shared" si="8"/>
        <v>428.67</v>
      </c>
      <c r="O156" s="60">
        <v>4800</v>
      </c>
    </row>
    <row r="157" spans="1:15" ht="33.75" x14ac:dyDescent="0.25">
      <c r="A157" s="79" t="s">
        <v>121</v>
      </c>
      <c r="B157" s="129" t="s">
        <v>124</v>
      </c>
      <c r="C157" s="61" t="s">
        <v>409</v>
      </c>
      <c r="D157" s="64">
        <v>315.3</v>
      </c>
      <c r="E157" s="56">
        <v>15</v>
      </c>
      <c r="F157" s="57">
        <v>4729.5</v>
      </c>
      <c r="G157" s="325">
        <v>4729.5</v>
      </c>
      <c r="H157" s="55"/>
      <c r="I157" s="58">
        <f t="shared" si="9"/>
        <v>4729.5</v>
      </c>
      <c r="J157" s="59">
        <v>417.39</v>
      </c>
      <c r="K157" s="59">
        <v>143.52000000000001</v>
      </c>
      <c r="L157" s="59">
        <f>F157*1%</f>
        <v>47.295000000000002</v>
      </c>
      <c r="M157" s="59"/>
      <c r="N157" s="59">
        <f t="shared" si="8"/>
        <v>608.20499999999993</v>
      </c>
      <c r="O157" s="60">
        <v>4729.5</v>
      </c>
    </row>
    <row r="158" spans="1:15" ht="33.75" x14ac:dyDescent="0.25">
      <c r="A158" s="79" t="s">
        <v>121</v>
      </c>
      <c r="B158" s="129" t="s">
        <v>123</v>
      </c>
      <c r="C158" s="61" t="s">
        <v>410</v>
      </c>
      <c r="D158" s="65">
        <v>311.93</v>
      </c>
      <c r="E158" s="56">
        <v>15</v>
      </c>
      <c r="F158" s="57">
        <v>4678.95</v>
      </c>
      <c r="G158" s="325">
        <v>4678.95</v>
      </c>
      <c r="H158" s="55"/>
      <c r="I158" s="58">
        <f t="shared" si="9"/>
        <v>4678.95</v>
      </c>
      <c r="J158" s="59">
        <v>409.3</v>
      </c>
      <c r="K158" s="59"/>
      <c r="L158" s="59"/>
      <c r="M158" s="59"/>
      <c r="N158" s="59">
        <f t="shared" si="8"/>
        <v>409.3</v>
      </c>
      <c r="O158" s="60">
        <v>4678.95</v>
      </c>
    </row>
    <row r="159" spans="1:15" ht="33.75" x14ac:dyDescent="0.25">
      <c r="A159" s="79" t="s">
        <v>121</v>
      </c>
      <c r="B159" s="130" t="s">
        <v>125</v>
      </c>
      <c r="C159" s="61" t="s">
        <v>411</v>
      </c>
      <c r="D159" s="65">
        <v>215.62</v>
      </c>
      <c r="E159" s="56">
        <v>15</v>
      </c>
      <c r="F159" s="57">
        <v>3234.3</v>
      </c>
      <c r="G159" s="325">
        <v>3234.3</v>
      </c>
      <c r="H159" s="55"/>
      <c r="I159" s="58">
        <f t="shared" si="9"/>
        <v>3234.3</v>
      </c>
      <c r="J159" s="59">
        <v>105.47</v>
      </c>
      <c r="K159" s="59"/>
      <c r="L159" s="59"/>
      <c r="M159" s="59"/>
      <c r="N159" s="59">
        <f t="shared" si="8"/>
        <v>105.47</v>
      </c>
      <c r="O159" s="60">
        <v>3234.3</v>
      </c>
    </row>
    <row r="160" spans="1:15" ht="45" x14ac:dyDescent="0.25">
      <c r="A160" s="79" t="s">
        <v>121</v>
      </c>
      <c r="B160" s="130" t="s">
        <v>125</v>
      </c>
      <c r="C160" s="61" t="s">
        <v>412</v>
      </c>
      <c r="D160" s="65">
        <v>215.62</v>
      </c>
      <c r="E160" s="56">
        <v>15</v>
      </c>
      <c r="F160" s="57">
        <v>3234.3</v>
      </c>
      <c r="G160" s="325">
        <v>3234.3</v>
      </c>
      <c r="H160" s="55"/>
      <c r="I160" s="58">
        <f t="shared" si="9"/>
        <v>3234.3</v>
      </c>
      <c r="J160" s="59">
        <v>105.46</v>
      </c>
      <c r="K160" s="59"/>
      <c r="L160" s="59"/>
      <c r="M160" s="59"/>
      <c r="N160" s="59">
        <f t="shared" si="8"/>
        <v>105.46</v>
      </c>
      <c r="O160" s="60">
        <v>3234.3</v>
      </c>
    </row>
    <row r="161" spans="1:15" ht="33.75" x14ac:dyDescent="0.25">
      <c r="A161" s="79" t="s">
        <v>121</v>
      </c>
      <c r="B161" s="131" t="s">
        <v>126</v>
      </c>
      <c r="C161" s="96" t="s">
        <v>413</v>
      </c>
      <c r="D161" s="65">
        <v>286.52999999999997</v>
      </c>
      <c r="E161" s="56">
        <v>15</v>
      </c>
      <c r="F161" s="57">
        <v>4297.95</v>
      </c>
      <c r="G161" s="325">
        <v>4297.95</v>
      </c>
      <c r="H161" s="55"/>
      <c r="I161" s="58">
        <f t="shared" si="9"/>
        <v>4297.95</v>
      </c>
      <c r="J161" s="59">
        <v>348.34</v>
      </c>
      <c r="K161" s="59">
        <v>129.12</v>
      </c>
      <c r="L161" s="59"/>
      <c r="M161" s="59"/>
      <c r="N161" s="59">
        <f t="shared" si="8"/>
        <v>477.46</v>
      </c>
      <c r="O161" s="60">
        <v>4297.95</v>
      </c>
    </row>
    <row r="162" spans="1:15" ht="45" x14ac:dyDescent="0.25">
      <c r="A162" s="79" t="s">
        <v>121</v>
      </c>
      <c r="B162" s="130" t="s">
        <v>128</v>
      </c>
      <c r="C162" s="61" t="s">
        <v>414</v>
      </c>
      <c r="D162" s="65">
        <v>258.39999999999998</v>
      </c>
      <c r="E162" s="56">
        <v>15</v>
      </c>
      <c r="F162" s="57">
        <v>3875.9999999999995</v>
      </c>
      <c r="G162" s="325">
        <v>3875.9999999999995</v>
      </c>
      <c r="H162" s="55"/>
      <c r="I162" s="58">
        <f t="shared" si="9"/>
        <v>3875.9999999999995</v>
      </c>
      <c r="J162" s="59">
        <v>300.38</v>
      </c>
      <c r="K162" s="59"/>
      <c r="L162" s="59"/>
      <c r="M162" s="59"/>
      <c r="N162" s="59">
        <f t="shared" si="8"/>
        <v>300.38</v>
      </c>
      <c r="O162" s="60">
        <v>3875.9999999999995</v>
      </c>
    </row>
    <row r="163" spans="1:15" ht="45" x14ac:dyDescent="0.25">
      <c r="A163" s="79" t="s">
        <v>121</v>
      </c>
      <c r="B163" s="130" t="s">
        <v>128</v>
      </c>
      <c r="C163" s="61" t="s">
        <v>415</v>
      </c>
      <c r="D163" s="65">
        <v>258.39999999999998</v>
      </c>
      <c r="E163" s="56">
        <v>15</v>
      </c>
      <c r="F163" s="57">
        <v>3875.9999999999995</v>
      </c>
      <c r="G163" s="325">
        <v>3875.9999999999995</v>
      </c>
      <c r="H163" s="55"/>
      <c r="I163" s="58">
        <f t="shared" si="9"/>
        <v>3875.9999999999995</v>
      </c>
      <c r="J163" s="59">
        <v>361.47</v>
      </c>
      <c r="K163" s="59">
        <v>132.07</v>
      </c>
      <c r="L163" s="59">
        <f>F163*1%</f>
        <v>38.76</v>
      </c>
      <c r="M163" s="59"/>
      <c r="N163" s="59">
        <f t="shared" si="8"/>
        <v>532.30000000000007</v>
      </c>
      <c r="O163" s="60">
        <v>3875.9999999999995</v>
      </c>
    </row>
    <row r="164" spans="1:15" ht="33.75" x14ac:dyDescent="0.25">
      <c r="A164" s="79" t="s">
        <v>121</v>
      </c>
      <c r="B164" s="130" t="s">
        <v>128</v>
      </c>
      <c r="C164" s="61" t="s">
        <v>416</v>
      </c>
      <c r="D164" s="65">
        <v>258.39999999999998</v>
      </c>
      <c r="E164" s="56">
        <v>15</v>
      </c>
      <c r="F164" s="57">
        <v>3875.9999999999995</v>
      </c>
      <c r="G164" s="325">
        <v>3875.9999999999995</v>
      </c>
      <c r="H164" s="55"/>
      <c r="I164" s="58">
        <f t="shared" si="9"/>
        <v>3875.9999999999995</v>
      </c>
      <c r="J164" s="59">
        <v>300.38</v>
      </c>
      <c r="K164" s="59"/>
      <c r="L164" s="59"/>
      <c r="M164" s="59"/>
      <c r="N164" s="59">
        <f t="shared" si="8"/>
        <v>300.38</v>
      </c>
      <c r="O164" s="60">
        <v>3875.9999999999995</v>
      </c>
    </row>
    <row r="165" spans="1:15" ht="33.75" x14ac:dyDescent="0.25">
      <c r="A165" s="79" t="s">
        <v>121</v>
      </c>
      <c r="B165" s="130" t="s">
        <v>127</v>
      </c>
      <c r="C165" s="61" t="s">
        <v>417</v>
      </c>
      <c r="D165" s="55">
        <v>248.46</v>
      </c>
      <c r="E165" s="56">
        <v>15</v>
      </c>
      <c r="F165" s="57">
        <v>3726.9</v>
      </c>
      <c r="G165" s="325">
        <v>3726.9</v>
      </c>
      <c r="H165" s="55"/>
      <c r="I165" s="58">
        <f t="shared" si="9"/>
        <v>3726.9</v>
      </c>
      <c r="J165" s="59">
        <v>284.08</v>
      </c>
      <c r="K165" s="59"/>
      <c r="L165" s="59"/>
      <c r="M165" s="59"/>
      <c r="N165" s="59">
        <f t="shared" si="8"/>
        <v>284.08</v>
      </c>
      <c r="O165" s="60">
        <v>3726.9</v>
      </c>
    </row>
    <row r="166" spans="1:15" ht="33.75" x14ac:dyDescent="0.25">
      <c r="A166" s="79" t="s">
        <v>121</v>
      </c>
      <c r="B166" s="130" t="s">
        <v>127</v>
      </c>
      <c r="C166" s="61" t="s">
        <v>418</v>
      </c>
      <c r="D166" s="55">
        <v>248.46</v>
      </c>
      <c r="E166" s="56">
        <v>15</v>
      </c>
      <c r="F166" s="57">
        <v>3726.9</v>
      </c>
      <c r="G166" s="325">
        <v>3726.9</v>
      </c>
      <c r="H166" s="55"/>
      <c r="I166" s="58">
        <f t="shared" si="9"/>
        <v>3726.9</v>
      </c>
      <c r="J166" s="59">
        <v>284.16000000000003</v>
      </c>
      <c r="K166" s="59">
        <v>110.27</v>
      </c>
      <c r="L166" s="59"/>
      <c r="M166" s="59"/>
      <c r="N166" s="59">
        <f t="shared" si="8"/>
        <v>394.43</v>
      </c>
      <c r="O166" s="60">
        <v>3726.9</v>
      </c>
    </row>
    <row r="167" spans="1:15" ht="33.75" x14ac:dyDescent="0.25">
      <c r="A167" s="79" t="s">
        <v>121</v>
      </c>
      <c r="B167" s="132" t="s">
        <v>129</v>
      </c>
      <c r="C167" s="111" t="s">
        <v>419</v>
      </c>
      <c r="D167" s="65">
        <v>173.94</v>
      </c>
      <c r="E167" s="56">
        <v>15</v>
      </c>
      <c r="F167" s="57">
        <v>2712</v>
      </c>
      <c r="G167" s="325">
        <v>2712</v>
      </c>
      <c r="H167" s="55">
        <v>16.809999999999999</v>
      </c>
      <c r="I167" s="58">
        <f t="shared" si="9"/>
        <v>2728.81</v>
      </c>
      <c r="J167" s="59"/>
      <c r="K167" s="59"/>
      <c r="L167" s="59"/>
      <c r="M167" s="59"/>
      <c r="N167" s="59">
        <f t="shared" si="8"/>
        <v>0</v>
      </c>
      <c r="O167" s="60">
        <v>2712</v>
      </c>
    </row>
    <row r="168" spans="1:15" ht="22.5" x14ac:dyDescent="0.25">
      <c r="A168" s="79" t="s">
        <v>121</v>
      </c>
      <c r="B168" s="129" t="s">
        <v>130</v>
      </c>
      <c r="C168" s="61" t="s">
        <v>420</v>
      </c>
      <c r="D168" s="65">
        <v>167.4</v>
      </c>
      <c r="E168" s="56">
        <v>15</v>
      </c>
      <c r="F168" s="57">
        <v>2609.1</v>
      </c>
      <c r="G168" s="325">
        <v>2609.1</v>
      </c>
      <c r="H168" s="55">
        <v>8.3000000000000007</v>
      </c>
      <c r="I168" s="58">
        <f t="shared" si="9"/>
        <v>2617.4</v>
      </c>
      <c r="J168" s="59"/>
      <c r="K168" s="59"/>
      <c r="L168" s="59">
        <f>F168*1%</f>
        <v>26.091000000000001</v>
      </c>
      <c r="M168" s="59"/>
      <c r="N168" s="59">
        <f t="shared" si="8"/>
        <v>26.091000000000001</v>
      </c>
      <c r="O168" s="60">
        <v>2609.1</v>
      </c>
    </row>
    <row r="169" spans="1:15" ht="33.75" x14ac:dyDescent="0.25">
      <c r="A169" s="79" t="s">
        <v>121</v>
      </c>
      <c r="B169" s="132" t="s">
        <v>131</v>
      </c>
      <c r="C169" s="111" t="s">
        <v>421</v>
      </c>
      <c r="D169" s="65">
        <v>162.62</v>
      </c>
      <c r="E169" s="56">
        <v>15</v>
      </c>
      <c r="F169" s="57">
        <v>2439.3000000000002</v>
      </c>
      <c r="G169" s="325">
        <v>2439.3000000000002</v>
      </c>
      <c r="H169" s="55">
        <v>16.23</v>
      </c>
      <c r="I169" s="58">
        <f t="shared" si="9"/>
        <v>2455.5300000000002</v>
      </c>
      <c r="J169" s="59"/>
      <c r="K169" s="59"/>
      <c r="L169" s="59"/>
      <c r="M169" s="59"/>
      <c r="N169" s="59">
        <f t="shared" si="8"/>
        <v>0</v>
      </c>
      <c r="O169" s="60">
        <v>2439.3000000000002</v>
      </c>
    </row>
    <row r="170" spans="1:15" ht="33.75" x14ac:dyDescent="0.25">
      <c r="A170" s="79" t="s">
        <v>121</v>
      </c>
      <c r="B170" s="129" t="s">
        <v>132</v>
      </c>
      <c r="C170" s="61" t="s">
        <v>422</v>
      </c>
      <c r="D170" s="65">
        <v>300</v>
      </c>
      <c r="E170" s="56">
        <v>15</v>
      </c>
      <c r="F170" s="57">
        <v>4500</v>
      </c>
      <c r="G170" s="325">
        <v>4500</v>
      </c>
      <c r="H170" s="55"/>
      <c r="I170" s="58">
        <f t="shared" si="9"/>
        <v>4500</v>
      </c>
      <c r="J170" s="59">
        <v>380.67</v>
      </c>
      <c r="K170" s="59"/>
      <c r="L170" s="59"/>
      <c r="M170" s="59"/>
      <c r="N170" s="59">
        <f t="shared" si="8"/>
        <v>380.67</v>
      </c>
      <c r="O170" s="60">
        <v>4500</v>
      </c>
    </row>
    <row r="171" spans="1:15" ht="33.75" x14ac:dyDescent="0.25">
      <c r="A171" s="79" t="s">
        <v>121</v>
      </c>
      <c r="B171" s="129" t="s">
        <v>133</v>
      </c>
      <c r="C171" s="61" t="s">
        <v>423</v>
      </c>
      <c r="D171" s="112">
        <v>258.89999999999998</v>
      </c>
      <c r="E171" s="56">
        <v>15</v>
      </c>
      <c r="F171" s="57">
        <v>3883.4999999999995</v>
      </c>
      <c r="G171" s="325">
        <v>3883.4999999999995</v>
      </c>
      <c r="H171" s="55"/>
      <c r="I171" s="58">
        <f t="shared" si="9"/>
        <v>3883.4999999999995</v>
      </c>
      <c r="J171" s="59">
        <v>301.19</v>
      </c>
      <c r="K171" s="59">
        <v>115.57</v>
      </c>
      <c r="L171" s="59">
        <f>F171*1%</f>
        <v>38.834999999999994</v>
      </c>
      <c r="M171" s="59"/>
      <c r="N171" s="59">
        <f t="shared" si="8"/>
        <v>455.59499999999997</v>
      </c>
      <c r="O171" s="60">
        <v>3883.4999999999995</v>
      </c>
    </row>
    <row r="172" spans="1:15" ht="56.25" x14ac:dyDescent="0.25">
      <c r="A172" s="79" t="s">
        <v>121</v>
      </c>
      <c r="B172" s="129" t="s">
        <v>424</v>
      </c>
      <c r="C172" s="61" t="s">
        <v>425</v>
      </c>
      <c r="D172" s="112">
        <v>206</v>
      </c>
      <c r="E172" s="56">
        <v>15</v>
      </c>
      <c r="F172" s="57">
        <v>3090</v>
      </c>
      <c r="G172" s="325">
        <v>3090</v>
      </c>
      <c r="H172" s="55"/>
      <c r="I172" s="58">
        <f t="shared" si="9"/>
        <v>3090</v>
      </c>
      <c r="J172" s="59">
        <v>89.76</v>
      </c>
      <c r="K172" s="59"/>
      <c r="L172" s="59"/>
      <c r="M172" s="59"/>
      <c r="N172" s="59">
        <f t="shared" si="8"/>
        <v>89.76</v>
      </c>
      <c r="O172" s="60">
        <v>3090</v>
      </c>
    </row>
    <row r="173" spans="1:15" ht="33.75" x14ac:dyDescent="0.25">
      <c r="A173" s="79" t="s">
        <v>121</v>
      </c>
      <c r="B173" s="129" t="s">
        <v>134</v>
      </c>
      <c r="C173" s="61" t="s">
        <v>426</v>
      </c>
      <c r="D173" s="112">
        <v>280.8</v>
      </c>
      <c r="E173" s="56">
        <v>15</v>
      </c>
      <c r="F173" s="57">
        <v>4212</v>
      </c>
      <c r="G173" s="325">
        <v>4212</v>
      </c>
      <c r="H173" s="55"/>
      <c r="I173" s="58">
        <f t="shared" si="9"/>
        <v>4212</v>
      </c>
      <c r="J173" s="59">
        <v>336.93</v>
      </c>
      <c r="K173" s="59">
        <v>126.73</v>
      </c>
      <c r="L173" s="59">
        <f>F173*1%</f>
        <v>42.12</v>
      </c>
      <c r="M173" s="59"/>
      <c r="N173" s="59">
        <f t="shared" si="8"/>
        <v>505.78000000000003</v>
      </c>
      <c r="O173" s="60">
        <v>4212</v>
      </c>
    </row>
    <row r="174" spans="1:15" ht="45" x14ac:dyDescent="0.25">
      <c r="A174" s="79" t="s">
        <v>121</v>
      </c>
      <c r="B174" s="129" t="s">
        <v>135</v>
      </c>
      <c r="C174" s="96" t="s">
        <v>427</v>
      </c>
      <c r="D174" s="65">
        <v>217.8</v>
      </c>
      <c r="E174" s="56">
        <v>15</v>
      </c>
      <c r="F174" s="57">
        <v>3267</v>
      </c>
      <c r="G174" s="325">
        <v>3267</v>
      </c>
      <c r="H174" s="55"/>
      <c r="I174" s="58">
        <f t="shared" si="9"/>
        <v>3267</v>
      </c>
      <c r="J174" s="59">
        <v>107.71</v>
      </c>
      <c r="K174" s="59">
        <v>94.55</v>
      </c>
      <c r="L174" s="59">
        <f>F174*1%</f>
        <v>32.67</v>
      </c>
      <c r="M174" s="59"/>
      <c r="N174" s="59">
        <f t="shared" si="8"/>
        <v>234.93</v>
      </c>
      <c r="O174" s="60">
        <v>3267</v>
      </c>
    </row>
    <row r="175" spans="1:15" ht="33.75" x14ac:dyDescent="0.25">
      <c r="A175" s="79" t="s">
        <v>121</v>
      </c>
      <c r="B175" s="129" t="s">
        <v>37</v>
      </c>
      <c r="C175" s="61" t="s">
        <v>428</v>
      </c>
      <c r="D175" s="65">
        <v>180.93</v>
      </c>
      <c r="E175" s="56">
        <v>15</v>
      </c>
      <c r="F175" s="57">
        <v>2713.9500000000003</v>
      </c>
      <c r="G175" s="325">
        <v>2713.9500000000003</v>
      </c>
      <c r="H175" s="55"/>
      <c r="I175" s="58">
        <f t="shared" si="9"/>
        <v>2713.9500000000003</v>
      </c>
      <c r="J175" s="59">
        <v>28.57</v>
      </c>
      <c r="K175" s="59"/>
      <c r="L175" s="59"/>
      <c r="M175" s="59"/>
      <c r="N175" s="59">
        <f t="shared" si="8"/>
        <v>28.57</v>
      </c>
      <c r="O175" s="60">
        <v>2713.9500000000003</v>
      </c>
    </row>
    <row r="176" spans="1:15" ht="67.5" x14ac:dyDescent="0.25">
      <c r="A176" s="104" t="s">
        <v>87</v>
      </c>
      <c r="B176" s="80" t="s">
        <v>429</v>
      </c>
      <c r="C176" s="61" t="s">
        <v>430</v>
      </c>
      <c r="D176" s="65">
        <v>366.66</v>
      </c>
      <c r="E176" s="56">
        <v>15</v>
      </c>
      <c r="F176" s="57">
        <v>5499.9000000000005</v>
      </c>
      <c r="G176" s="325">
        <v>5499.9000000000005</v>
      </c>
      <c r="H176" s="55"/>
      <c r="I176" s="58">
        <f t="shared" si="9"/>
        <v>5499.9000000000005</v>
      </c>
      <c r="J176" s="59">
        <v>551.22</v>
      </c>
      <c r="K176" s="59"/>
      <c r="L176" s="59"/>
      <c r="M176" s="59">
        <f>F176*3%</f>
        <v>164.99700000000001</v>
      </c>
      <c r="N176" s="59">
        <f t="shared" si="8"/>
        <v>716.2170000000001</v>
      </c>
      <c r="O176" s="60">
        <v>5499.9000000000005</v>
      </c>
    </row>
    <row r="177" spans="1:15" ht="33.75" x14ac:dyDescent="0.25">
      <c r="A177" s="104" t="s">
        <v>87</v>
      </c>
      <c r="B177" s="80" t="s">
        <v>431</v>
      </c>
      <c r="C177" s="61" t="s">
        <v>432</v>
      </c>
      <c r="D177" s="65">
        <v>320</v>
      </c>
      <c r="E177" s="56">
        <v>15</v>
      </c>
      <c r="F177" s="57">
        <v>4800</v>
      </c>
      <c r="G177" s="325">
        <v>4800</v>
      </c>
      <c r="H177" s="55"/>
      <c r="I177" s="58">
        <f t="shared" si="9"/>
        <v>4800</v>
      </c>
      <c r="J177" s="59">
        <v>428.67</v>
      </c>
      <c r="K177" s="59"/>
      <c r="L177" s="59"/>
      <c r="M177" s="59">
        <f>F177*2%</f>
        <v>96</v>
      </c>
      <c r="N177" s="59">
        <f t="shared" si="8"/>
        <v>524.67000000000007</v>
      </c>
      <c r="O177" s="60">
        <v>4800</v>
      </c>
    </row>
    <row r="178" spans="1:15" ht="33.75" x14ac:dyDescent="0.25">
      <c r="A178" s="104" t="s">
        <v>87</v>
      </c>
      <c r="B178" s="80" t="s">
        <v>433</v>
      </c>
      <c r="C178" s="61" t="s">
        <v>434</v>
      </c>
      <c r="D178" s="65">
        <v>238.65</v>
      </c>
      <c r="E178" s="56">
        <v>15</v>
      </c>
      <c r="F178" s="57">
        <v>3579.75</v>
      </c>
      <c r="G178" s="325">
        <v>3579.75</v>
      </c>
      <c r="H178" s="55"/>
      <c r="I178" s="58">
        <f t="shared" si="9"/>
        <v>3579.75</v>
      </c>
      <c r="J178" s="59">
        <v>160.80000000000001</v>
      </c>
      <c r="K178" s="59"/>
      <c r="L178" s="59"/>
      <c r="M178" s="59"/>
      <c r="N178" s="59">
        <f t="shared" si="8"/>
        <v>160.80000000000001</v>
      </c>
      <c r="O178" s="60">
        <v>3579.75</v>
      </c>
    </row>
    <row r="179" spans="1:15" ht="33.75" x14ac:dyDescent="0.25">
      <c r="A179" s="104" t="s">
        <v>136</v>
      </c>
      <c r="B179" s="68" t="s">
        <v>435</v>
      </c>
      <c r="C179" s="61" t="s">
        <v>436</v>
      </c>
      <c r="D179" s="65">
        <v>423</v>
      </c>
      <c r="E179" s="56">
        <v>15</v>
      </c>
      <c r="F179" s="57">
        <v>6345</v>
      </c>
      <c r="G179" s="325">
        <v>6345</v>
      </c>
      <c r="H179" s="55"/>
      <c r="I179" s="58">
        <f t="shared" si="9"/>
        <v>6345</v>
      </c>
      <c r="J179" s="59">
        <v>717.14</v>
      </c>
      <c r="K179" s="59"/>
      <c r="L179" s="59"/>
      <c r="M179" s="59">
        <f>F179*3%</f>
        <v>190.35</v>
      </c>
      <c r="N179" s="59">
        <f t="shared" si="8"/>
        <v>907.49</v>
      </c>
      <c r="O179" s="60">
        <v>6345</v>
      </c>
    </row>
    <row r="180" spans="1:15" ht="33.75" x14ac:dyDescent="0.25">
      <c r="A180" s="104" t="s">
        <v>136</v>
      </c>
      <c r="B180" s="68" t="s">
        <v>437</v>
      </c>
      <c r="C180" s="61" t="s">
        <v>438</v>
      </c>
      <c r="D180" s="65">
        <v>326</v>
      </c>
      <c r="E180" s="56">
        <v>15</v>
      </c>
      <c r="F180" s="57">
        <v>4890</v>
      </c>
      <c r="G180" s="325">
        <v>4890</v>
      </c>
      <c r="H180" s="55"/>
      <c r="I180" s="58">
        <f t="shared" si="9"/>
        <v>4890</v>
      </c>
      <c r="J180" s="59">
        <v>443.07</v>
      </c>
      <c r="K180" s="59">
        <v>149.74</v>
      </c>
      <c r="L180" s="59">
        <f>F180*1%</f>
        <v>48.9</v>
      </c>
      <c r="M180" s="59"/>
      <c r="N180" s="59">
        <f t="shared" si="8"/>
        <v>641.70999999999992</v>
      </c>
      <c r="O180" s="60">
        <v>4890</v>
      </c>
    </row>
    <row r="181" spans="1:15" ht="22.5" x14ac:dyDescent="0.25">
      <c r="A181" s="104" t="s">
        <v>136</v>
      </c>
      <c r="B181" s="68" t="s">
        <v>138</v>
      </c>
      <c r="C181" s="61" t="s">
        <v>439</v>
      </c>
      <c r="D181" s="65">
        <v>214.6</v>
      </c>
      <c r="E181" s="56">
        <v>15</v>
      </c>
      <c r="F181" s="57">
        <v>3219</v>
      </c>
      <c r="G181" s="325">
        <v>3219</v>
      </c>
      <c r="H181" s="55"/>
      <c r="I181" s="58">
        <f t="shared" si="9"/>
        <v>3219</v>
      </c>
      <c r="J181" s="59">
        <v>103.79</v>
      </c>
      <c r="K181" s="59">
        <v>93.4</v>
      </c>
      <c r="L181" s="59">
        <f>F181*1%</f>
        <v>32.19</v>
      </c>
      <c r="M181" s="59"/>
      <c r="N181" s="59">
        <f t="shared" si="8"/>
        <v>229.38</v>
      </c>
      <c r="O181" s="60">
        <v>3219</v>
      </c>
    </row>
    <row r="182" spans="1:15" ht="33.75" x14ac:dyDescent="0.25">
      <c r="A182" s="104" t="s">
        <v>136</v>
      </c>
      <c r="B182" s="83" t="s">
        <v>139</v>
      </c>
      <c r="C182" s="61" t="s">
        <v>440</v>
      </c>
      <c r="D182" s="65">
        <v>178.6</v>
      </c>
      <c r="E182" s="56">
        <v>15</v>
      </c>
      <c r="F182" s="57">
        <v>2704.5</v>
      </c>
      <c r="G182" s="325">
        <v>2704.5</v>
      </c>
      <c r="H182" s="55"/>
      <c r="I182" s="58">
        <f t="shared" si="9"/>
        <v>2704.5</v>
      </c>
      <c r="J182" s="59">
        <v>24.77</v>
      </c>
      <c r="K182" s="59"/>
      <c r="L182" s="59"/>
      <c r="M182" s="59"/>
      <c r="N182" s="59">
        <f t="shared" si="8"/>
        <v>24.77</v>
      </c>
      <c r="O182" s="60">
        <v>2704.5</v>
      </c>
    </row>
    <row r="183" spans="1:15" ht="33.75" x14ac:dyDescent="0.25">
      <c r="A183" s="104" t="s">
        <v>136</v>
      </c>
      <c r="B183" s="83" t="s">
        <v>139</v>
      </c>
      <c r="C183" s="96" t="s">
        <v>441</v>
      </c>
      <c r="D183" s="65">
        <v>180.3</v>
      </c>
      <c r="E183" s="56">
        <v>15</v>
      </c>
      <c r="F183" s="57">
        <v>2679</v>
      </c>
      <c r="G183" s="325">
        <v>2679</v>
      </c>
      <c r="H183" s="55"/>
      <c r="I183" s="58">
        <f t="shared" si="9"/>
        <v>2679</v>
      </c>
      <c r="J183" s="59">
        <v>27.54</v>
      </c>
      <c r="K183" s="59">
        <v>78.55</v>
      </c>
      <c r="L183" s="59">
        <f>F183*1%</f>
        <v>26.79</v>
      </c>
      <c r="M183" s="59"/>
      <c r="N183" s="59">
        <f t="shared" si="8"/>
        <v>132.88</v>
      </c>
      <c r="O183" s="60">
        <v>2679</v>
      </c>
    </row>
    <row r="184" spans="1:15" ht="45" x14ac:dyDescent="0.25">
      <c r="A184" s="104" t="s">
        <v>136</v>
      </c>
      <c r="B184" s="83" t="s">
        <v>140</v>
      </c>
      <c r="C184" s="96" t="s">
        <v>442</v>
      </c>
      <c r="D184" s="112">
        <v>166.91</v>
      </c>
      <c r="E184" s="56">
        <v>15</v>
      </c>
      <c r="F184" s="57">
        <v>2503.65</v>
      </c>
      <c r="G184" s="325">
        <v>2503.65</v>
      </c>
      <c r="H184" s="55">
        <v>9.1999999999999993</v>
      </c>
      <c r="I184" s="58">
        <f t="shared" si="9"/>
        <v>2512.85</v>
      </c>
      <c r="J184" s="59"/>
      <c r="K184" s="59"/>
      <c r="L184" s="59"/>
      <c r="M184" s="59"/>
      <c r="N184" s="59">
        <f t="shared" si="8"/>
        <v>0</v>
      </c>
      <c r="O184" s="60">
        <v>2503.65</v>
      </c>
    </row>
    <row r="185" spans="1:15" ht="33.75" x14ac:dyDescent="0.25">
      <c r="A185" s="104" t="s">
        <v>136</v>
      </c>
      <c r="B185" s="83" t="s">
        <v>140</v>
      </c>
      <c r="C185" s="96" t="s">
        <v>443</v>
      </c>
      <c r="D185" s="112">
        <v>166.91</v>
      </c>
      <c r="E185" s="56">
        <v>15</v>
      </c>
      <c r="F185" s="57">
        <v>2503.65</v>
      </c>
      <c r="G185" s="325">
        <v>2503.65</v>
      </c>
      <c r="H185" s="55">
        <v>9.1999999999999993</v>
      </c>
      <c r="I185" s="58">
        <f t="shared" si="9"/>
        <v>2512.85</v>
      </c>
      <c r="J185" s="59"/>
      <c r="K185" s="59"/>
      <c r="L185" s="59"/>
      <c r="M185" s="59"/>
      <c r="N185" s="59">
        <f t="shared" si="8"/>
        <v>0</v>
      </c>
      <c r="O185" s="60">
        <v>2503.65</v>
      </c>
    </row>
    <row r="186" spans="1:15" ht="33.75" x14ac:dyDescent="0.25">
      <c r="A186" s="104" t="s">
        <v>136</v>
      </c>
      <c r="B186" s="83" t="s">
        <v>140</v>
      </c>
      <c r="C186" s="96" t="s">
        <v>444</v>
      </c>
      <c r="D186" s="112">
        <v>166.91</v>
      </c>
      <c r="E186" s="56">
        <v>15</v>
      </c>
      <c r="F186" s="57">
        <v>2503.65</v>
      </c>
      <c r="G186" s="325">
        <v>2503.65</v>
      </c>
      <c r="H186" s="55">
        <v>9.1999999999999993</v>
      </c>
      <c r="I186" s="58">
        <f t="shared" si="9"/>
        <v>2512.85</v>
      </c>
      <c r="J186" s="59"/>
      <c r="K186" s="59"/>
      <c r="L186" s="59"/>
      <c r="M186" s="59"/>
      <c r="N186" s="59">
        <f t="shared" si="8"/>
        <v>0</v>
      </c>
      <c r="O186" s="60">
        <v>2503.65</v>
      </c>
    </row>
    <row r="187" spans="1:15" ht="45" x14ac:dyDescent="0.25">
      <c r="A187" s="104" t="s">
        <v>136</v>
      </c>
      <c r="B187" s="96" t="s">
        <v>124</v>
      </c>
      <c r="C187" s="96" t="s">
        <v>445</v>
      </c>
      <c r="D187" s="112">
        <v>290.5</v>
      </c>
      <c r="E187" s="56">
        <v>15</v>
      </c>
      <c r="F187" s="57">
        <v>4357.5</v>
      </c>
      <c r="G187" s="325">
        <v>4357.5</v>
      </c>
      <c r="H187" s="55"/>
      <c r="I187" s="58">
        <f t="shared" si="9"/>
        <v>4357.5</v>
      </c>
      <c r="J187" s="59">
        <v>357.94</v>
      </c>
      <c r="K187" s="59">
        <v>131.33000000000001</v>
      </c>
      <c r="L187" s="59">
        <f>F187*1%</f>
        <v>43.575000000000003</v>
      </c>
      <c r="M187" s="59"/>
      <c r="N187" s="59">
        <f t="shared" si="8"/>
        <v>532.84500000000003</v>
      </c>
      <c r="O187" s="60">
        <v>4357.5</v>
      </c>
    </row>
    <row r="188" spans="1:15" ht="45" x14ac:dyDescent="0.25">
      <c r="A188" s="104" t="s">
        <v>136</v>
      </c>
      <c r="B188" s="118" t="s">
        <v>125</v>
      </c>
      <c r="C188" s="61" t="s">
        <v>446</v>
      </c>
      <c r="D188" s="55">
        <v>226.9</v>
      </c>
      <c r="E188" s="56">
        <v>15</v>
      </c>
      <c r="F188" s="57">
        <v>3403.5</v>
      </c>
      <c r="G188" s="325">
        <v>3403.5</v>
      </c>
      <c r="H188" s="55"/>
      <c r="I188" s="58">
        <f t="shared" si="9"/>
        <v>3403.5</v>
      </c>
      <c r="J188" s="59">
        <v>122.4</v>
      </c>
      <c r="K188" s="59">
        <v>98.87</v>
      </c>
      <c r="L188" s="59">
        <f>F188*1%</f>
        <v>34.035000000000004</v>
      </c>
      <c r="M188" s="59"/>
      <c r="N188" s="59">
        <f t="shared" si="8"/>
        <v>255.30500000000001</v>
      </c>
      <c r="O188" s="60">
        <v>3403.5</v>
      </c>
    </row>
    <row r="189" spans="1:15" ht="33.75" x14ac:dyDescent="0.25">
      <c r="A189" s="104" t="s">
        <v>136</v>
      </c>
      <c r="B189" s="118" t="s">
        <v>125</v>
      </c>
      <c r="C189" s="63" t="s">
        <v>447</v>
      </c>
      <c r="D189" s="55">
        <v>226.9</v>
      </c>
      <c r="E189" s="56">
        <v>15</v>
      </c>
      <c r="F189" s="57">
        <v>3403.5</v>
      </c>
      <c r="G189" s="325">
        <v>3403.5</v>
      </c>
      <c r="H189" s="55"/>
      <c r="I189" s="58">
        <f t="shared" si="9"/>
        <v>3403.5</v>
      </c>
      <c r="J189" s="59">
        <v>122.4</v>
      </c>
      <c r="K189" s="59">
        <v>98.42</v>
      </c>
      <c r="L189" s="59">
        <f>F189*1%</f>
        <v>34.035000000000004</v>
      </c>
      <c r="M189" s="59"/>
      <c r="N189" s="59">
        <f t="shared" si="8"/>
        <v>254.85499999999999</v>
      </c>
      <c r="O189" s="60">
        <v>3403.5</v>
      </c>
    </row>
    <row r="190" spans="1:15" ht="33.75" x14ac:dyDescent="0.25">
      <c r="A190" s="104" t="s">
        <v>136</v>
      </c>
      <c r="B190" s="118" t="s">
        <v>125</v>
      </c>
      <c r="C190" s="63" t="s">
        <v>448</v>
      </c>
      <c r="D190" s="55">
        <v>226.9</v>
      </c>
      <c r="E190" s="56">
        <v>15</v>
      </c>
      <c r="F190" s="57">
        <v>3403.5</v>
      </c>
      <c r="G190" s="325">
        <v>3403.5</v>
      </c>
      <c r="H190" s="55"/>
      <c r="I190" s="58">
        <f t="shared" si="9"/>
        <v>3403.5</v>
      </c>
      <c r="J190" s="59">
        <v>122.4</v>
      </c>
      <c r="K190" s="59">
        <v>98.23</v>
      </c>
      <c r="L190" s="59">
        <f>F190*1%</f>
        <v>34.035000000000004</v>
      </c>
      <c r="M190" s="59"/>
      <c r="N190" s="59">
        <f t="shared" si="8"/>
        <v>254.66499999999999</v>
      </c>
      <c r="O190" s="60">
        <v>3403.5</v>
      </c>
    </row>
    <row r="191" spans="1:15" ht="33.75" x14ac:dyDescent="0.25">
      <c r="A191" s="104" t="s">
        <v>136</v>
      </c>
      <c r="B191" s="118" t="s">
        <v>449</v>
      </c>
      <c r="C191" s="96" t="s">
        <v>450</v>
      </c>
      <c r="D191" s="112">
        <v>206</v>
      </c>
      <c r="E191" s="56">
        <v>15</v>
      </c>
      <c r="F191" s="57">
        <v>3090</v>
      </c>
      <c r="G191" s="325">
        <v>3090</v>
      </c>
      <c r="H191" s="55"/>
      <c r="I191" s="58">
        <f t="shared" si="9"/>
        <v>3090</v>
      </c>
      <c r="J191" s="59">
        <v>89.76</v>
      </c>
      <c r="K191" s="59"/>
      <c r="L191" s="59"/>
      <c r="M191" s="59"/>
      <c r="N191" s="59">
        <f t="shared" si="8"/>
        <v>89.76</v>
      </c>
      <c r="O191" s="60">
        <v>3090</v>
      </c>
    </row>
    <row r="192" spans="1:15" ht="33.75" x14ac:dyDescent="0.25">
      <c r="A192" s="104" t="s">
        <v>136</v>
      </c>
      <c r="B192" s="118" t="s">
        <v>449</v>
      </c>
      <c r="C192" s="96" t="s">
        <v>451</v>
      </c>
      <c r="D192" s="112">
        <v>206</v>
      </c>
      <c r="E192" s="56">
        <v>15</v>
      </c>
      <c r="F192" s="57">
        <v>3090</v>
      </c>
      <c r="G192" s="325">
        <v>3090</v>
      </c>
      <c r="H192" s="55"/>
      <c r="I192" s="58">
        <f t="shared" si="9"/>
        <v>3090</v>
      </c>
      <c r="J192" s="59">
        <v>89.76</v>
      </c>
      <c r="K192" s="59"/>
      <c r="L192" s="59"/>
      <c r="M192" s="59"/>
      <c r="N192" s="59">
        <f t="shared" si="8"/>
        <v>89.76</v>
      </c>
      <c r="O192" s="60">
        <v>3090</v>
      </c>
    </row>
    <row r="193" spans="1:15" ht="33.75" x14ac:dyDescent="0.25">
      <c r="A193" s="104" t="s">
        <v>136</v>
      </c>
      <c r="B193" s="118" t="s">
        <v>449</v>
      </c>
      <c r="C193" s="96" t="s">
        <v>452</v>
      </c>
      <c r="D193" s="112">
        <v>206</v>
      </c>
      <c r="E193" s="56">
        <v>15</v>
      </c>
      <c r="F193" s="57">
        <v>3090</v>
      </c>
      <c r="G193" s="325">
        <v>3090</v>
      </c>
      <c r="H193" s="55"/>
      <c r="I193" s="58">
        <f t="shared" si="9"/>
        <v>3090</v>
      </c>
      <c r="J193" s="59">
        <v>89.76</v>
      </c>
      <c r="K193" s="59"/>
      <c r="L193" s="59"/>
      <c r="M193" s="59"/>
      <c r="N193" s="59">
        <f t="shared" si="8"/>
        <v>89.76</v>
      </c>
      <c r="O193" s="60">
        <v>3090</v>
      </c>
    </row>
    <row r="194" spans="1:15" ht="33.75" x14ac:dyDescent="0.25">
      <c r="A194" s="104" t="s">
        <v>136</v>
      </c>
      <c r="B194" s="118" t="s">
        <v>449</v>
      </c>
      <c r="C194" s="61" t="s">
        <v>453</v>
      </c>
      <c r="D194" s="112">
        <v>206</v>
      </c>
      <c r="E194" s="56">
        <v>15</v>
      </c>
      <c r="F194" s="57">
        <v>3090</v>
      </c>
      <c r="G194" s="325">
        <v>3090</v>
      </c>
      <c r="H194" s="55"/>
      <c r="I194" s="58">
        <f t="shared" si="9"/>
        <v>3090</v>
      </c>
      <c r="J194" s="59">
        <v>89.76</v>
      </c>
      <c r="K194" s="59"/>
      <c r="L194" s="59"/>
      <c r="M194" s="59"/>
      <c r="N194" s="59">
        <f t="shared" si="8"/>
        <v>89.76</v>
      </c>
      <c r="O194" s="60">
        <v>3090</v>
      </c>
    </row>
    <row r="195" spans="1:15" ht="33.75" x14ac:dyDescent="0.25">
      <c r="A195" s="104" t="s">
        <v>136</v>
      </c>
      <c r="B195" s="54" t="s">
        <v>141</v>
      </c>
      <c r="C195" s="61" t="s">
        <v>454</v>
      </c>
      <c r="D195" s="65">
        <v>187.9</v>
      </c>
      <c r="E195" s="56">
        <v>15</v>
      </c>
      <c r="F195" s="57">
        <v>2442.7000000000003</v>
      </c>
      <c r="G195" s="325">
        <v>2442.7000000000003</v>
      </c>
      <c r="H195" s="55"/>
      <c r="I195" s="58">
        <f t="shared" si="9"/>
        <v>2442.7000000000003</v>
      </c>
      <c r="J195" s="59">
        <v>39.94</v>
      </c>
      <c r="K195" s="59">
        <v>81.87</v>
      </c>
      <c r="L195" s="59">
        <f>F195*1%</f>
        <v>24.427000000000003</v>
      </c>
      <c r="M195" s="59"/>
      <c r="N195" s="59">
        <f t="shared" si="8"/>
        <v>146.23699999999999</v>
      </c>
      <c r="O195" s="60">
        <v>2442.7000000000003</v>
      </c>
    </row>
    <row r="196" spans="1:15" ht="33.75" x14ac:dyDescent="0.25">
      <c r="A196" s="104" t="s">
        <v>136</v>
      </c>
      <c r="B196" s="54" t="s">
        <v>142</v>
      </c>
      <c r="C196" s="61" t="s">
        <v>455</v>
      </c>
      <c r="D196" s="65">
        <v>179.8</v>
      </c>
      <c r="E196" s="56">
        <v>15</v>
      </c>
      <c r="F196" s="57">
        <v>2697</v>
      </c>
      <c r="G196" s="325">
        <v>2697</v>
      </c>
      <c r="H196" s="55"/>
      <c r="I196" s="58">
        <f t="shared" si="9"/>
        <v>2697</v>
      </c>
      <c r="J196" s="59">
        <v>26.73</v>
      </c>
      <c r="K196" s="59">
        <v>78</v>
      </c>
      <c r="L196" s="59"/>
      <c r="M196" s="59"/>
      <c r="N196" s="59">
        <f t="shared" si="8"/>
        <v>104.73</v>
      </c>
      <c r="O196" s="60">
        <v>2697</v>
      </c>
    </row>
    <row r="197" spans="1:15" ht="33.75" x14ac:dyDescent="0.25">
      <c r="A197" s="104" t="s">
        <v>136</v>
      </c>
      <c r="B197" s="68" t="s">
        <v>456</v>
      </c>
      <c r="C197" s="61" t="s">
        <v>457</v>
      </c>
      <c r="D197" s="65">
        <v>214.6</v>
      </c>
      <c r="E197" s="56">
        <v>15</v>
      </c>
      <c r="F197" s="57">
        <v>3219</v>
      </c>
      <c r="G197" s="325">
        <v>3219</v>
      </c>
      <c r="H197" s="55"/>
      <c r="I197" s="58">
        <f t="shared" si="9"/>
        <v>3219</v>
      </c>
      <c r="J197" s="59">
        <v>103.79</v>
      </c>
      <c r="K197" s="59">
        <v>93.17</v>
      </c>
      <c r="L197" s="59">
        <f>F197*1%</f>
        <v>32.19</v>
      </c>
      <c r="M197" s="59"/>
      <c r="N197" s="59">
        <f t="shared" si="8"/>
        <v>229.15</v>
      </c>
      <c r="O197" s="60">
        <v>3219</v>
      </c>
    </row>
    <row r="198" spans="1:15" ht="33.75" x14ac:dyDescent="0.25">
      <c r="A198" s="104" t="s">
        <v>136</v>
      </c>
      <c r="B198" s="68" t="s">
        <v>458</v>
      </c>
      <c r="C198" s="61" t="s">
        <v>459</v>
      </c>
      <c r="D198" s="65">
        <v>172.91</v>
      </c>
      <c r="E198" s="56">
        <v>15</v>
      </c>
      <c r="F198" s="57">
        <v>2593.65</v>
      </c>
      <c r="G198" s="325">
        <v>2593.65</v>
      </c>
      <c r="H198" s="55"/>
      <c r="I198" s="58">
        <f t="shared" si="9"/>
        <v>2593.65</v>
      </c>
      <c r="J198" s="59">
        <v>0.56000000000000005</v>
      </c>
      <c r="K198" s="59"/>
      <c r="L198" s="59"/>
      <c r="M198" s="59"/>
      <c r="N198" s="59">
        <f t="shared" si="8"/>
        <v>0.56000000000000005</v>
      </c>
      <c r="O198" s="60">
        <v>2593.65</v>
      </c>
    </row>
    <row r="199" spans="1:15" ht="33.75" customHeight="1" x14ac:dyDescent="0.25">
      <c r="A199" s="104" t="s">
        <v>136</v>
      </c>
      <c r="B199" s="109" t="s">
        <v>143</v>
      </c>
      <c r="C199" s="61" t="s">
        <v>460</v>
      </c>
      <c r="D199" s="65">
        <v>165</v>
      </c>
      <c r="E199" s="56">
        <v>15</v>
      </c>
      <c r="F199" s="57">
        <v>2475</v>
      </c>
      <c r="G199" s="325">
        <v>2475</v>
      </c>
      <c r="H199" s="55">
        <v>12.35</v>
      </c>
      <c r="I199" s="58">
        <f t="shared" si="9"/>
        <v>2487.35</v>
      </c>
      <c r="J199" s="59"/>
      <c r="K199" s="59"/>
      <c r="L199" s="59"/>
      <c r="M199" s="59"/>
      <c r="N199" s="59">
        <f t="shared" si="8"/>
        <v>0</v>
      </c>
      <c r="O199" s="60">
        <v>2475</v>
      </c>
    </row>
    <row r="200" spans="1:15" ht="45" x14ac:dyDescent="0.25">
      <c r="A200" s="104" t="s">
        <v>136</v>
      </c>
      <c r="B200" s="109" t="s">
        <v>143</v>
      </c>
      <c r="C200" s="61" t="s">
        <v>461</v>
      </c>
      <c r="D200" s="65">
        <v>165</v>
      </c>
      <c r="E200" s="56">
        <v>15</v>
      </c>
      <c r="F200" s="57">
        <v>2475</v>
      </c>
      <c r="G200" s="325">
        <v>2475</v>
      </c>
      <c r="H200" s="55">
        <v>12.35</v>
      </c>
      <c r="I200" s="58">
        <f t="shared" si="9"/>
        <v>2487.35</v>
      </c>
      <c r="J200" s="59"/>
      <c r="K200" s="59"/>
      <c r="L200" s="59"/>
      <c r="M200" s="59"/>
      <c r="N200" s="59">
        <f t="shared" si="8"/>
        <v>0</v>
      </c>
      <c r="O200" s="60">
        <v>2475</v>
      </c>
    </row>
    <row r="201" spans="1:15" ht="45" x14ac:dyDescent="0.25">
      <c r="A201" s="104" t="s">
        <v>136</v>
      </c>
      <c r="B201" s="68" t="s">
        <v>144</v>
      </c>
      <c r="C201" s="61" t="s">
        <v>462</v>
      </c>
      <c r="D201" s="65">
        <v>146</v>
      </c>
      <c r="E201" s="56">
        <v>15</v>
      </c>
      <c r="F201" s="57">
        <v>2190</v>
      </c>
      <c r="G201" s="325">
        <v>2190</v>
      </c>
      <c r="H201" s="55">
        <v>47.41</v>
      </c>
      <c r="I201" s="58">
        <f t="shared" si="9"/>
        <v>2237.41</v>
      </c>
      <c r="J201" s="59"/>
      <c r="K201" s="59"/>
      <c r="L201" s="59"/>
      <c r="M201" s="59"/>
      <c r="N201" s="59">
        <f t="shared" si="8"/>
        <v>0</v>
      </c>
      <c r="O201" s="60">
        <v>2190</v>
      </c>
    </row>
    <row r="202" spans="1:15" ht="33.75" x14ac:dyDescent="0.25">
      <c r="A202" s="104" t="s">
        <v>145</v>
      </c>
      <c r="B202" s="68" t="s">
        <v>463</v>
      </c>
      <c r="C202" s="61" t="s">
        <v>464</v>
      </c>
      <c r="D202" s="65">
        <v>380</v>
      </c>
      <c r="E202" s="56">
        <v>15</v>
      </c>
      <c r="F202" s="57">
        <v>5700</v>
      </c>
      <c r="G202" s="325">
        <v>5700</v>
      </c>
      <c r="H202" s="100"/>
      <c r="I202" s="58">
        <f t="shared" si="9"/>
        <v>5700</v>
      </c>
      <c r="J202" s="55">
        <v>587.08000000000004</v>
      </c>
      <c r="K202" s="59"/>
      <c r="L202" s="59"/>
      <c r="M202" s="59">
        <f>F202*3%</f>
        <v>171</v>
      </c>
      <c r="N202" s="59">
        <f t="shared" si="8"/>
        <v>758.08</v>
      </c>
      <c r="O202" s="60">
        <v>5700</v>
      </c>
    </row>
    <row r="203" spans="1:15" ht="33.75" x14ac:dyDescent="0.25">
      <c r="A203" s="104" t="s">
        <v>145</v>
      </c>
      <c r="B203" s="68" t="s">
        <v>146</v>
      </c>
      <c r="C203" s="61" t="s">
        <v>465</v>
      </c>
      <c r="D203" s="65">
        <v>380</v>
      </c>
      <c r="E203" s="56">
        <v>15</v>
      </c>
      <c r="F203" s="57">
        <v>5700</v>
      </c>
      <c r="G203" s="325">
        <v>5700</v>
      </c>
      <c r="H203" s="100"/>
      <c r="I203" s="58">
        <f t="shared" si="9"/>
        <v>5700</v>
      </c>
      <c r="J203" s="55">
        <v>587.08000000000004</v>
      </c>
      <c r="K203" s="59"/>
      <c r="L203" s="59"/>
      <c r="M203" s="59">
        <f>F203*3%</f>
        <v>171</v>
      </c>
      <c r="N203" s="59">
        <f t="shared" si="8"/>
        <v>758.08</v>
      </c>
      <c r="O203" s="60">
        <v>5700</v>
      </c>
    </row>
    <row r="204" spans="1:15" ht="22.5" x14ac:dyDescent="0.25">
      <c r="A204" s="104" t="s">
        <v>145</v>
      </c>
      <c r="B204" s="68" t="s">
        <v>128</v>
      </c>
      <c r="C204" s="61" t="s">
        <v>466</v>
      </c>
      <c r="D204" s="65">
        <v>230</v>
      </c>
      <c r="E204" s="56">
        <v>15</v>
      </c>
      <c r="F204" s="57">
        <v>3450</v>
      </c>
      <c r="G204" s="325">
        <v>3450</v>
      </c>
      <c r="H204" s="100"/>
      <c r="I204" s="58">
        <f t="shared" si="9"/>
        <v>3450</v>
      </c>
      <c r="J204" s="55">
        <v>128.93</v>
      </c>
      <c r="K204" s="59">
        <v>100.45</v>
      </c>
      <c r="L204" s="59"/>
      <c r="M204" s="59"/>
      <c r="N204" s="59">
        <f t="shared" si="8"/>
        <v>229.38</v>
      </c>
      <c r="O204" s="60">
        <v>3450</v>
      </c>
    </row>
    <row r="205" spans="1:15" ht="22.5" x14ac:dyDescent="0.25">
      <c r="A205" s="104" t="s">
        <v>145</v>
      </c>
      <c r="B205" s="83" t="s">
        <v>127</v>
      </c>
      <c r="C205" s="61" t="s">
        <v>301</v>
      </c>
      <c r="D205" s="65">
        <v>206</v>
      </c>
      <c r="E205" s="56"/>
      <c r="F205" s="57">
        <v>0</v>
      </c>
      <c r="G205" s="325">
        <v>0</v>
      </c>
      <c r="H205" s="55"/>
      <c r="I205" s="58">
        <f t="shared" si="9"/>
        <v>0</v>
      </c>
      <c r="J205" s="59"/>
      <c r="K205" s="59"/>
      <c r="L205" s="59"/>
      <c r="M205" s="59"/>
      <c r="N205" s="59">
        <f t="shared" ref="N205:N265" si="10">SUM(J205:M205)</f>
        <v>0</v>
      </c>
      <c r="O205" s="60">
        <v>0</v>
      </c>
    </row>
    <row r="206" spans="1:15" ht="33.75" x14ac:dyDescent="0.25">
      <c r="A206" s="104" t="s">
        <v>145</v>
      </c>
      <c r="B206" s="83" t="s">
        <v>127</v>
      </c>
      <c r="C206" s="61" t="s">
        <v>467</v>
      </c>
      <c r="D206" s="65">
        <v>206</v>
      </c>
      <c r="E206" s="56">
        <v>15</v>
      </c>
      <c r="F206" s="57">
        <v>3090</v>
      </c>
      <c r="G206" s="325">
        <v>3090</v>
      </c>
      <c r="H206" s="55"/>
      <c r="I206" s="58">
        <f t="shared" si="9"/>
        <v>3090</v>
      </c>
      <c r="J206" s="59">
        <v>89.76</v>
      </c>
      <c r="K206" s="59"/>
      <c r="L206" s="59"/>
      <c r="M206" s="59"/>
      <c r="N206" s="59">
        <f t="shared" si="10"/>
        <v>89.76</v>
      </c>
      <c r="O206" s="60">
        <v>3090</v>
      </c>
    </row>
    <row r="207" spans="1:15" ht="33.75" x14ac:dyDescent="0.25">
      <c r="A207" s="104" t="s">
        <v>145</v>
      </c>
      <c r="B207" s="83" t="s">
        <v>127</v>
      </c>
      <c r="C207" s="61" t="s">
        <v>468</v>
      </c>
      <c r="D207" s="65">
        <v>206</v>
      </c>
      <c r="E207" s="56">
        <v>15</v>
      </c>
      <c r="F207" s="57">
        <v>3090</v>
      </c>
      <c r="G207" s="325">
        <v>3090</v>
      </c>
      <c r="H207" s="55"/>
      <c r="I207" s="58">
        <f t="shared" si="9"/>
        <v>3090</v>
      </c>
      <c r="J207" s="59">
        <v>89.76</v>
      </c>
      <c r="K207" s="59"/>
      <c r="L207" s="59"/>
      <c r="M207" s="59"/>
      <c r="N207" s="59">
        <f t="shared" si="10"/>
        <v>89.76</v>
      </c>
      <c r="O207" s="60">
        <v>3090</v>
      </c>
    </row>
    <row r="208" spans="1:15" ht="22.5" x14ac:dyDescent="0.25">
      <c r="A208" s="104" t="s">
        <v>145</v>
      </c>
      <c r="B208" s="83" t="s">
        <v>127</v>
      </c>
      <c r="C208" s="61" t="s">
        <v>469</v>
      </c>
      <c r="D208" s="65">
        <v>206</v>
      </c>
      <c r="E208" s="56">
        <v>15</v>
      </c>
      <c r="F208" s="57">
        <v>2884</v>
      </c>
      <c r="G208" s="325">
        <v>2884</v>
      </c>
      <c r="H208" s="55"/>
      <c r="I208" s="58">
        <f t="shared" si="9"/>
        <v>2884</v>
      </c>
      <c r="J208" s="59">
        <v>89.76</v>
      </c>
      <c r="K208" s="59"/>
      <c r="L208" s="59"/>
      <c r="M208" s="59"/>
      <c r="N208" s="59">
        <f t="shared" si="10"/>
        <v>89.76</v>
      </c>
      <c r="O208" s="60">
        <v>2884</v>
      </c>
    </row>
    <row r="209" spans="1:15" ht="33.75" x14ac:dyDescent="0.25">
      <c r="A209" s="104" t="s">
        <v>145</v>
      </c>
      <c r="B209" s="83" t="s">
        <v>127</v>
      </c>
      <c r="C209" s="61" t="s">
        <v>470</v>
      </c>
      <c r="D209" s="65">
        <v>206</v>
      </c>
      <c r="E209" s="56">
        <v>15</v>
      </c>
      <c r="F209" s="57">
        <v>3090</v>
      </c>
      <c r="G209" s="325">
        <v>3090</v>
      </c>
      <c r="H209" s="55"/>
      <c r="I209" s="58">
        <f t="shared" si="9"/>
        <v>3090</v>
      </c>
      <c r="J209" s="59">
        <v>89.76</v>
      </c>
      <c r="K209" s="59"/>
      <c r="L209" s="59"/>
      <c r="M209" s="59"/>
      <c r="N209" s="59">
        <f t="shared" si="10"/>
        <v>89.76</v>
      </c>
      <c r="O209" s="60">
        <v>3090</v>
      </c>
    </row>
    <row r="210" spans="1:15" ht="33.75" x14ac:dyDescent="0.25">
      <c r="A210" s="104" t="s">
        <v>145</v>
      </c>
      <c r="B210" s="83" t="s">
        <v>127</v>
      </c>
      <c r="C210" s="61" t="s">
        <v>471</v>
      </c>
      <c r="D210" s="65">
        <v>206</v>
      </c>
      <c r="E210" s="56">
        <v>15</v>
      </c>
      <c r="F210" s="57">
        <v>3090</v>
      </c>
      <c r="G210" s="325">
        <v>3090</v>
      </c>
      <c r="H210" s="55"/>
      <c r="I210" s="58">
        <f t="shared" si="9"/>
        <v>3090</v>
      </c>
      <c r="J210" s="59">
        <v>89.76</v>
      </c>
      <c r="K210" s="59"/>
      <c r="L210" s="59"/>
      <c r="M210" s="59"/>
      <c r="N210" s="59">
        <f t="shared" si="10"/>
        <v>89.76</v>
      </c>
      <c r="O210" s="60">
        <v>3090</v>
      </c>
    </row>
    <row r="211" spans="1:15" ht="33.75" x14ac:dyDescent="0.25">
      <c r="A211" s="104" t="s">
        <v>145</v>
      </c>
      <c r="B211" s="54" t="s">
        <v>148</v>
      </c>
      <c r="C211" s="61" t="s">
        <v>472</v>
      </c>
      <c r="D211" s="65">
        <v>178.85</v>
      </c>
      <c r="E211" s="56">
        <v>15</v>
      </c>
      <c r="F211" s="57">
        <v>2682.75</v>
      </c>
      <c r="G211" s="325">
        <v>2682.75</v>
      </c>
      <c r="H211" s="55"/>
      <c r="I211" s="58">
        <f t="shared" si="9"/>
        <v>2682.75</v>
      </c>
      <c r="J211" s="59">
        <v>25.17</v>
      </c>
      <c r="K211" s="59"/>
      <c r="L211" s="59"/>
      <c r="M211" s="59"/>
      <c r="N211" s="59">
        <f t="shared" si="10"/>
        <v>25.17</v>
      </c>
      <c r="O211" s="60">
        <v>2682.75</v>
      </c>
    </row>
    <row r="212" spans="1:15" ht="45" x14ac:dyDescent="0.25">
      <c r="A212" s="104" t="s">
        <v>473</v>
      </c>
      <c r="B212" s="68" t="s">
        <v>474</v>
      </c>
      <c r="C212" s="63" t="s">
        <v>475</v>
      </c>
      <c r="D212" s="65">
        <v>358.8</v>
      </c>
      <c r="E212" s="56">
        <v>15</v>
      </c>
      <c r="F212" s="57">
        <v>5382</v>
      </c>
      <c r="G212" s="325">
        <v>5382</v>
      </c>
      <c r="H212" s="55"/>
      <c r="I212" s="58">
        <f t="shared" ref="I212:I265" si="11">F212+H212</f>
        <v>5382</v>
      </c>
      <c r="J212" s="59">
        <v>530.09</v>
      </c>
      <c r="K212" s="59"/>
      <c r="L212" s="59"/>
      <c r="M212" s="59"/>
      <c r="N212" s="59">
        <f t="shared" si="10"/>
        <v>530.09</v>
      </c>
      <c r="O212" s="60">
        <v>5382</v>
      </c>
    </row>
    <row r="213" spans="1:15" ht="33.75" x14ac:dyDescent="0.25">
      <c r="A213" s="104" t="s">
        <v>473</v>
      </c>
      <c r="B213" s="68" t="s">
        <v>476</v>
      </c>
      <c r="C213" s="63" t="s">
        <v>477</v>
      </c>
      <c r="D213" s="65">
        <v>375.8</v>
      </c>
      <c r="E213" s="56">
        <v>15</v>
      </c>
      <c r="F213" s="57">
        <v>5637</v>
      </c>
      <c r="G213" s="325">
        <v>5637</v>
      </c>
      <c r="H213" s="55"/>
      <c r="I213" s="58">
        <f t="shared" si="11"/>
        <v>5637</v>
      </c>
      <c r="J213" s="59">
        <v>575.95000000000005</v>
      </c>
      <c r="K213" s="59">
        <v>173.36</v>
      </c>
      <c r="L213" s="59">
        <f>F213*1%</f>
        <v>56.370000000000005</v>
      </c>
      <c r="M213" s="59"/>
      <c r="N213" s="59">
        <f t="shared" si="10"/>
        <v>805.68000000000006</v>
      </c>
      <c r="O213" s="60">
        <v>5637</v>
      </c>
    </row>
    <row r="214" spans="1:15" ht="45" x14ac:dyDescent="0.25">
      <c r="A214" s="104" t="s">
        <v>151</v>
      </c>
      <c r="B214" s="68" t="s">
        <v>150</v>
      </c>
      <c r="C214" s="63" t="s">
        <v>478</v>
      </c>
      <c r="D214" s="65">
        <v>215.2</v>
      </c>
      <c r="E214" s="56">
        <v>15</v>
      </c>
      <c r="F214" s="57">
        <v>3228</v>
      </c>
      <c r="G214" s="325">
        <v>3228</v>
      </c>
      <c r="H214" s="55"/>
      <c r="I214" s="58">
        <f t="shared" si="11"/>
        <v>3228</v>
      </c>
      <c r="J214" s="59">
        <v>104.77</v>
      </c>
      <c r="K214" s="59">
        <v>93.75</v>
      </c>
      <c r="L214" s="59">
        <f>F214*1%</f>
        <v>32.28</v>
      </c>
      <c r="M214" s="59"/>
      <c r="N214" s="59">
        <f t="shared" si="10"/>
        <v>230.79999999999998</v>
      </c>
      <c r="O214" s="60">
        <v>3228</v>
      </c>
    </row>
    <row r="215" spans="1:15" ht="45" x14ac:dyDescent="0.25">
      <c r="A215" s="104" t="s">
        <v>151</v>
      </c>
      <c r="B215" s="68" t="s">
        <v>152</v>
      </c>
      <c r="C215" s="63" t="s">
        <v>479</v>
      </c>
      <c r="D215" s="65">
        <v>338.8</v>
      </c>
      <c r="E215" s="56">
        <v>15</v>
      </c>
      <c r="F215" s="57">
        <v>5082</v>
      </c>
      <c r="G215" s="325">
        <v>5082</v>
      </c>
      <c r="H215" s="55"/>
      <c r="I215" s="58">
        <f t="shared" si="11"/>
        <v>5082</v>
      </c>
      <c r="J215" s="59">
        <v>476.33</v>
      </c>
      <c r="K215" s="59">
        <v>156.26</v>
      </c>
      <c r="L215" s="59">
        <f>F215*1%</f>
        <v>50.82</v>
      </c>
      <c r="M215" s="59"/>
      <c r="N215" s="59">
        <f t="shared" si="10"/>
        <v>683.41</v>
      </c>
      <c r="O215" s="60">
        <v>5082</v>
      </c>
    </row>
    <row r="216" spans="1:15" ht="33.75" x14ac:dyDescent="0.25">
      <c r="A216" s="104" t="s">
        <v>151</v>
      </c>
      <c r="B216" s="83" t="s">
        <v>480</v>
      </c>
      <c r="C216" s="63" t="s">
        <v>481</v>
      </c>
      <c r="D216" s="65">
        <v>206</v>
      </c>
      <c r="E216" s="56">
        <v>15</v>
      </c>
      <c r="F216" s="57">
        <v>3090</v>
      </c>
      <c r="G216" s="325">
        <v>3090</v>
      </c>
      <c r="H216" s="55"/>
      <c r="I216" s="58">
        <f t="shared" si="11"/>
        <v>3090</v>
      </c>
      <c r="J216" s="59">
        <v>89.76</v>
      </c>
      <c r="K216" s="59">
        <v>89.32</v>
      </c>
      <c r="L216" s="59"/>
      <c r="M216" s="59"/>
      <c r="N216" s="59">
        <f t="shared" si="10"/>
        <v>179.07999999999998</v>
      </c>
      <c r="O216" s="60">
        <v>3090</v>
      </c>
    </row>
    <row r="217" spans="1:15" ht="33.75" x14ac:dyDescent="0.25">
      <c r="A217" s="104" t="s">
        <v>151</v>
      </c>
      <c r="B217" s="83" t="s">
        <v>480</v>
      </c>
      <c r="C217" s="61" t="s">
        <v>482</v>
      </c>
      <c r="D217" s="65">
        <v>206</v>
      </c>
      <c r="E217" s="56">
        <v>15</v>
      </c>
      <c r="F217" s="57">
        <v>3090</v>
      </c>
      <c r="G217" s="325">
        <v>3090</v>
      </c>
      <c r="H217" s="55"/>
      <c r="I217" s="58">
        <f t="shared" si="11"/>
        <v>3090</v>
      </c>
      <c r="J217" s="59">
        <v>89.76</v>
      </c>
      <c r="K217" s="59">
        <v>89.32</v>
      </c>
      <c r="L217" s="59"/>
      <c r="M217" s="59"/>
      <c r="N217" s="59">
        <f t="shared" si="10"/>
        <v>179.07999999999998</v>
      </c>
      <c r="O217" s="60">
        <v>3090</v>
      </c>
    </row>
    <row r="218" spans="1:15" ht="33.75" x14ac:dyDescent="0.25">
      <c r="A218" s="104" t="s">
        <v>151</v>
      </c>
      <c r="B218" s="68" t="s">
        <v>153</v>
      </c>
      <c r="C218" s="61" t="s">
        <v>483</v>
      </c>
      <c r="D218" s="65">
        <v>158.55000000000001</v>
      </c>
      <c r="E218" s="56">
        <v>15</v>
      </c>
      <c r="F218" s="57">
        <v>2378.25</v>
      </c>
      <c r="G218" s="325">
        <v>2378.25</v>
      </c>
      <c r="H218" s="55">
        <v>20.88</v>
      </c>
      <c r="I218" s="58">
        <f t="shared" si="11"/>
        <v>2399.13</v>
      </c>
      <c r="J218" s="59"/>
      <c r="K218" s="59"/>
      <c r="L218" s="59"/>
      <c r="M218" s="59"/>
      <c r="N218" s="59">
        <f t="shared" si="10"/>
        <v>0</v>
      </c>
      <c r="O218" s="60">
        <v>2378.25</v>
      </c>
    </row>
    <row r="219" spans="1:15" ht="33.75" x14ac:dyDescent="0.25">
      <c r="A219" s="103" t="s">
        <v>154</v>
      </c>
      <c r="B219" s="54" t="s">
        <v>80</v>
      </c>
      <c r="C219" s="61" t="s">
        <v>484</v>
      </c>
      <c r="D219" s="65">
        <v>228.63</v>
      </c>
      <c r="E219" s="56">
        <v>15</v>
      </c>
      <c r="F219" s="57">
        <v>3703.7999999999997</v>
      </c>
      <c r="G219" s="325">
        <v>3703.7999999999997</v>
      </c>
      <c r="H219" s="55"/>
      <c r="I219" s="58">
        <f t="shared" si="11"/>
        <v>3703.7999999999997</v>
      </c>
      <c r="J219" s="59">
        <v>126.72</v>
      </c>
      <c r="K219" s="59">
        <v>100.19</v>
      </c>
      <c r="L219" s="59">
        <f>F219*1%</f>
        <v>37.037999999999997</v>
      </c>
      <c r="M219" s="59"/>
      <c r="N219" s="59">
        <f t="shared" si="10"/>
        <v>263.94799999999998</v>
      </c>
      <c r="O219" s="60">
        <v>3703.7999999999997</v>
      </c>
    </row>
    <row r="220" spans="1:15" ht="45" x14ac:dyDescent="0.25">
      <c r="A220" s="66" t="s">
        <v>485</v>
      </c>
      <c r="B220" s="71" t="s">
        <v>486</v>
      </c>
      <c r="C220" s="63" t="s">
        <v>487</v>
      </c>
      <c r="D220" s="65">
        <v>423</v>
      </c>
      <c r="E220" s="56">
        <v>15</v>
      </c>
      <c r="F220" s="57">
        <v>6345</v>
      </c>
      <c r="G220" s="325">
        <v>6345</v>
      </c>
      <c r="H220" s="55"/>
      <c r="I220" s="58">
        <f t="shared" si="11"/>
        <v>6345</v>
      </c>
      <c r="J220" s="59">
        <v>717.14</v>
      </c>
      <c r="K220" s="59"/>
      <c r="L220" s="59"/>
      <c r="M220" s="59">
        <f>F220*3%</f>
        <v>190.35</v>
      </c>
      <c r="N220" s="59">
        <f t="shared" si="10"/>
        <v>907.49</v>
      </c>
      <c r="O220" s="60">
        <v>6345</v>
      </c>
    </row>
    <row r="221" spans="1:15" ht="33.75" x14ac:dyDescent="0.25">
      <c r="A221" s="66" t="s">
        <v>485</v>
      </c>
      <c r="B221" s="71" t="s">
        <v>22</v>
      </c>
      <c r="C221" s="63" t="s">
        <v>488</v>
      </c>
      <c r="D221" s="65">
        <v>224.4</v>
      </c>
      <c r="E221" s="56">
        <v>15</v>
      </c>
      <c r="F221" s="57">
        <v>3366</v>
      </c>
      <c r="G221" s="325">
        <v>3366</v>
      </c>
      <c r="H221" s="55"/>
      <c r="I221" s="58">
        <f t="shared" si="11"/>
        <v>3366</v>
      </c>
      <c r="J221" s="59">
        <v>119.49</v>
      </c>
      <c r="K221" s="59">
        <v>96.97</v>
      </c>
      <c r="L221" s="59">
        <f>F221*1%</f>
        <v>33.660000000000004</v>
      </c>
      <c r="M221" s="59"/>
      <c r="N221" s="59">
        <f t="shared" si="10"/>
        <v>250.11999999999998</v>
      </c>
      <c r="O221" s="60">
        <v>3366</v>
      </c>
    </row>
    <row r="222" spans="1:15" ht="45" x14ac:dyDescent="0.25">
      <c r="A222" s="66" t="s">
        <v>485</v>
      </c>
      <c r="B222" s="83" t="s">
        <v>157</v>
      </c>
      <c r="C222" s="63" t="s">
        <v>489</v>
      </c>
      <c r="D222" s="65">
        <v>292.7</v>
      </c>
      <c r="E222" s="56">
        <v>15</v>
      </c>
      <c r="F222" s="57">
        <v>4390.5</v>
      </c>
      <c r="G222" s="325">
        <v>4390.5</v>
      </c>
      <c r="H222" s="55"/>
      <c r="I222" s="58">
        <f t="shared" si="11"/>
        <v>4390.5</v>
      </c>
      <c r="J222" s="59">
        <v>361.47</v>
      </c>
      <c r="K222" s="59">
        <v>131.72</v>
      </c>
      <c r="L222" s="59">
        <f>F222*1%</f>
        <v>43.905000000000001</v>
      </c>
      <c r="M222" s="59"/>
      <c r="N222" s="59">
        <f t="shared" si="10"/>
        <v>537.09500000000003</v>
      </c>
      <c r="O222" s="60">
        <v>4390.5</v>
      </c>
    </row>
    <row r="223" spans="1:15" ht="33.75" x14ac:dyDescent="0.25">
      <c r="A223" s="66" t="s">
        <v>485</v>
      </c>
      <c r="B223" s="83" t="s">
        <v>157</v>
      </c>
      <c r="C223" s="113" t="s">
        <v>490</v>
      </c>
      <c r="D223" s="65">
        <v>292.7</v>
      </c>
      <c r="E223" s="56">
        <v>15</v>
      </c>
      <c r="F223" s="57">
        <v>4390.5</v>
      </c>
      <c r="G223" s="325">
        <v>4390.5</v>
      </c>
      <c r="H223" s="55"/>
      <c r="I223" s="58">
        <f t="shared" si="11"/>
        <v>4390.5</v>
      </c>
      <c r="J223" s="59">
        <v>361.47</v>
      </c>
      <c r="K223" s="59">
        <v>99.14</v>
      </c>
      <c r="L223" s="59">
        <f>F223*1%</f>
        <v>43.905000000000001</v>
      </c>
      <c r="M223" s="59"/>
      <c r="N223" s="59">
        <f t="shared" si="10"/>
        <v>504.51499999999999</v>
      </c>
      <c r="O223" s="60">
        <v>4390.5</v>
      </c>
    </row>
    <row r="224" spans="1:15" ht="33.75" x14ac:dyDescent="0.25">
      <c r="A224" s="66" t="s">
        <v>485</v>
      </c>
      <c r="B224" s="54" t="s">
        <v>158</v>
      </c>
      <c r="C224" s="61" t="s">
        <v>491</v>
      </c>
      <c r="D224" s="65">
        <v>267.55</v>
      </c>
      <c r="E224" s="56">
        <v>15</v>
      </c>
      <c r="F224" s="57">
        <v>4013.25</v>
      </c>
      <c r="G224" s="325">
        <v>4013.25</v>
      </c>
      <c r="H224" s="55"/>
      <c r="I224" s="58">
        <f t="shared" si="11"/>
        <v>4013.25</v>
      </c>
      <c r="J224" s="59">
        <v>315.31</v>
      </c>
      <c r="K224" s="59"/>
      <c r="L224" s="59"/>
      <c r="M224" s="59"/>
      <c r="N224" s="59">
        <f t="shared" si="10"/>
        <v>315.31</v>
      </c>
      <c r="O224" s="60">
        <v>4013.25</v>
      </c>
    </row>
    <row r="225" spans="1:17" ht="33.75" x14ac:dyDescent="0.25">
      <c r="A225" s="66" t="s">
        <v>485</v>
      </c>
      <c r="B225" s="54" t="s">
        <v>159</v>
      </c>
      <c r="C225" s="61" t="s">
        <v>492</v>
      </c>
      <c r="D225" s="65">
        <v>228.5</v>
      </c>
      <c r="E225" s="56">
        <v>15</v>
      </c>
      <c r="F225" s="57">
        <v>3427.5</v>
      </c>
      <c r="G225" s="325">
        <v>3427.5</v>
      </c>
      <c r="H225" s="55"/>
      <c r="I225" s="58">
        <f t="shared" si="11"/>
        <v>3427.5</v>
      </c>
      <c r="J225" s="59">
        <v>126.48</v>
      </c>
      <c r="K225" s="59"/>
      <c r="L225" s="59">
        <f>F225*1%</f>
        <v>34.274999999999999</v>
      </c>
      <c r="M225" s="59"/>
      <c r="N225" s="59">
        <f t="shared" si="10"/>
        <v>160.755</v>
      </c>
      <c r="O225" s="60">
        <v>3427.5</v>
      </c>
    </row>
    <row r="226" spans="1:17" ht="22.5" x14ac:dyDescent="0.25">
      <c r="A226" s="66" t="s">
        <v>485</v>
      </c>
      <c r="B226" s="109" t="s">
        <v>160</v>
      </c>
      <c r="C226" s="61" t="s">
        <v>493</v>
      </c>
      <c r="D226" s="65">
        <v>224.4</v>
      </c>
      <c r="E226" s="56">
        <v>15</v>
      </c>
      <c r="F226" s="57">
        <v>3366</v>
      </c>
      <c r="G226" s="325">
        <v>3366</v>
      </c>
      <c r="H226" s="55"/>
      <c r="I226" s="58">
        <f t="shared" si="11"/>
        <v>3366</v>
      </c>
      <c r="J226" s="59">
        <v>119.79</v>
      </c>
      <c r="K226" s="59">
        <v>98.01</v>
      </c>
      <c r="L226" s="59">
        <f>F226*1%</f>
        <v>33.660000000000004</v>
      </c>
      <c r="M226" s="59"/>
      <c r="N226" s="59">
        <f t="shared" si="10"/>
        <v>251.46</v>
      </c>
      <c r="O226" s="60">
        <v>3366</v>
      </c>
    </row>
    <row r="227" spans="1:17" ht="33.75" x14ac:dyDescent="0.25">
      <c r="A227" s="66" t="s">
        <v>485</v>
      </c>
      <c r="B227" s="109" t="s">
        <v>160</v>
      </c>
      <c r="C227" s="61" t="s">
        <v>494</v>
      </c>
      <c r="D227" s="65">
        <v>224.4</v>
      </c>
      <c r="E227" s="56">
        <v>15</v>
      </c>
      <c r="F227" s="57">
        <v>3366</v>
      </c>
      <c r="G227" s="325">
        <v>3366</v>
      </c>
      <c r="H227" s="55"/>
      <c r="I227" s="58">
        <f t="shared" si="11"/>
        <v>3366</v>
      </c>
      <c r="J227" s="59">
        <v>119.13</v>
      </c>
      <c r="K227" s="59">
        <v>97.67</v>
      </c>
      <c r="L227" s="59">
        <f>F227*1%</f>
        <v>33.660000000000004</v>
      </c>
      <c r="M227" s="59"/>
      <c r="N227" s="59">
        <f t="shared" si="10"/>
        <v>250.46</v>
      </c>
      <c r="O227" s="60">
        <v>3366</v>
      </c>
    </row>
    <row r="228" spans="1:17" ht="33.75" x14ac:dyDescent="0.25">
      <c r="A228" s="66" t="s">
        <v>485</v>
      </c>
      <c r="B228" s="54" t="s">
        <v>161</v>
      </c>
      <c r="C228" s="61" t="s">
        <v>495</v>
      </c>
      <c r="D228" s="65">
        <v>220.02</v>
      </c>
      <c r="E228" s="56">
        <v>15</v>
      </c>
      <c r="F228" s="57">
        <v>3300.3</v>
      </c>
      <c r="G228" s="325">
        <v>3300.3</v>
      </c>
      <c r="H228" s="55"/>
      <c r="I228" s="58">
        <f t="shared" si="11"/>
        <v>3300.3</v>
      </c>
      <c r="J228" s="59">
        <v>112.64</v>
      </c>
      <c r="K228" s="59">
        <v>92.17</v>
      </c>
      <c r="L228" s="59"/>
      <c r="M228" s="59"/>
      <c r="N228" s="59">
        <f t="shared" si="10"/>
        <v>204.81</v>
      </c>
      <c r="O228" s="60">
        <v>3300.3</v>
      </c>
    </row>
    <row r="229" spans="1:17" ht="33.75" x14ac:dyDescent="0.25">
      <c r="A229" s="66" t="s">
        <v>485</v>
      </c>
      <c r="B229" s="114" t="s">
        <v>162</v>
      </c>
      <c r="C229" s="111" t="s">
        <v>496</v>
      </c>
      <c r="D229" s="65">
        <v>216.9</v>
      </c>
      <c r="E229" s="56">
        <v>15</v>
      </c>
      <c r="F229" s="57">
        <v>3253.5</v>
      </c>
      <c r="G229" s="325">
        <v>3253.5</v>
      </c>
      <c r="H229" s="55"/>
      <c r="I229" s="58">
        <f t="shared" si="11"/>
        <v>3253.5</v>
      </c>
      <c r="J229" s="115">
        <v>107.55</v>
      </c>
      <c r="K229" s="59">
        <v>94.5</v>
      </c>
      <c r="L229" s="59"/>
      <c r="M229" s="59"/>
      <c r="N229" s="59">
        <f t="shared" si="10"/>
        <v>202.05</v>
      </c>
      <c r="O229" s="60">
        <v>3253.5</v>
      </c>
    </row>
    <row r="230" spans="1:17" ht="33.75" x14ac:dyDescent="0.25">
      <c r="A230" s="66" t="s">
        <v>485</v>
      </c>
      <c r="B230" s="109" t="s">
        <v>497</v>
      </c>
      <c r="C230" s="61" t="s">
        <v>498</v>
      </c>
      <c r="D230" s="65">
        <v>211.56</v>
      </c>
      <c r="E230" s="56">
        <v>15</v>
      </c>
      <c r="F230" s="57">
        <v>3173.4</v>
      </c>
      <c r="G230" s="325">
        <v>3173.4</v>
      </c>
      <c r="H230" s="55"/>
      <c r="I230" s="58">
        <f t="shared" si="11"/>
        <v>3173.4</v>
      </c>
      <c r="J230" s="59">
        <v>98.83</v>
      </c>
      <c r="K230" s="59"/>
      <c r="L230" s="59"/>
      <c r="M230" s="59"/>
      <c r="N230" s="59">
        <f t="shared" si="10"/>
        <v>98.83</v>
      </c>
      <c r="O230" s="60">
        <v>3173.4</v>
      </c>
    </row>
    <row r="231" spans="1:17" ht="33.75" x14ac:dyDescent="0.25">
      <c r="A231" s="66" t="s">
        <v>485</v>
      </c>
      <c r="B231" s="109" t="s">
        <v>497</v>
      </c>
      <c r="C231" s="61" t="s">
        <v>499</v>
      </c>
      <c r="D231" s="65">
        <v>211.56</v>
      </c>
      <c r="E231" s="56">
        <v>15</v>
      </c>
      <c r="F231" s="57">
        <v>3173.4</v>
      </c>
      <c r="G231" s="325">
        <v>3173.4</v>
      </c>
      <c r="H231" s="55"/>
      <c r="I231" s="58">
        <f t="shared" si="11"/>
        <v>3173.4</v>
      </c>
      <c r="J231" s="59">
        <v>98.83</v>
      </c>
      <c r="K231" s="59"/>
      <c r="L231" s="59"/>
      <c r="M231" s="59"/>
      <c r="N231" s="59">
        <f t="shared" si="10"/>
        <v>98.83</v>
      </c>
      <c r="O231" s="60">
        <v>3173.4</v>
      </c>
    </row>
    <row r="232" spans="1:17" ht="22.5" x14ac:dyDescent="0.25">
      <c r="A232" s="66" t="s">
        <v>485</v>
      </c>
      <c r="B232" s="109" t="s">
        <v>497</v>
      </c>
      <c r="C232" s="61" t="s">
        <v>301</v>
      </c>
      <c r="D232" s="65">
        <v>211.56</v>
      </c>
      <c r="E232" s="56"/>
      <c r="F232" s="57"/>
      <c r="G232" s="325"/>
      <c r="H232" s="55"/>
      <c r="I232" s="58">
        <f t="shared" si="11"/>
        <v>0</v>
      </c>
      <c r="J232" s="59"/>
      <c r="K232" s="59"/>
      <c r="L232" s="59"/>
      <c r="M232" s="59"/>
      <c r="N232" s="59">
        <f t="shared" si="10"/>
        <v>0</v>
      </c>
      <c r="O232" s="60"/>
    </row>
    <row r="233" spans="1:17" ht="33.75" x14ac:dyDescent="0.25">
      <c r="A233" s="66" t="s">
        <v>485</v>
      </c>
      <c r="B233" s="54" t="s">
        <v>500</v>
      </c>
      <c r="C233" s="61" t="s">
        <v>501</v>
      </c>
      <c r="D233" s="65">
        <v>173.64</v>
      </c>
      <c r="E233" s="56">
        <v>15</v>
      </c>
      <c r="F233" s="57">
        <v>2604.6</v>
      </c>
      <c r="G233" s="325">
        <v>2604.6</v>
      </c>
      <c r="H233" s="55"/>
      <c r="I233" s="58">
        <f t="shared" si="11"/>
        <v>2604.6</v>
      </c>
      <c r="J233" s="59">
        <v>1.75</v>
      </c>
      <c r="K233" s="59"/>
      <c r="L233" s="59"/>
      <c r="M233" s="59"/>
      <c r="N233" s="59">
        <f t="shared" si="10"/>
        <v>1.75</v>
      </c>
      <c r="O233" s="60">
        <v>2604.6</v>
      </c>
    </row>
    <row r="234" spans="1:17" ht="33.75" x14ac:dyDescent="0.25">
      <c r="A234" s="66" t="s">
        <v>485</v>
      </c>
      <c r="B234" s="54" t="s">
        <v>502</v>
      </c>
      <c r="C234" s="61" t="s">
        <v>503</v>
      </c>
      <c r="D234" s="65">
        <v>166.96</v>
      </c>
      <c r="E234" s="56">
        <v>15</v>
      </c>
      <c r="F234" s="57">
        <v>2504.4</v>
      </c>
      <c r="G234" s="325">
        <v>2504.4</v>
      </c>
      <c r="H234" s="55">
        <v>9.27</v>
      </c>
      <c r="I234" s="58">
        <f t="shared" si="11"/>
        <v>2513.67</v>
      </c>
      <c r="J234" s="59"/>
      <c r="K234" s="59"/>
      <c r="L234" s="59"/>
      <c r="M234" s="59"/>
      <c r="N234" s="59">
        <f t="shared" si="10"/>
        <v>0</v>
      </c>
      <c r="O234" s="60">
        <v>2504.4</v>
      </c>
    </row>
    <row r="235" spans="1:17" ht="33.75" x14ac:dyDescent="0.25">
      <c r="A235" s="66" t="s">
        <v>485</v>
      </c>
      <c r="B235" s="54" t="s">
        <v>504</v>
      </c>
      <c r="C235" s="63" t="s">
        <v>505</v>
      </c>
      <c r="D235" s="65">
        <v>155.6</v>
      </c>
      <c r="E235" s="56">
        <v>15</v>
      </c>
      <c r="F235" s="57">
        <v>2334</v>
      </c>
      <c r="G235" s="325">
        <v>2334</v>
      </c>
      <c r="H235" s="55">
        <v>23.71</v>
      </c>
      <c r="I235" s="58">
        <f t="shared" si="11"/>
        <v>2357.71</v>
      </c>
      <c r="J235" s="59"/>
      <c r="K235" s="59"/>
      <c r="L235" s="59">
        <f>F235*1%</f>
        <v>23.34</v>
      </c>
      <c r="M235" s="59"/>
      <c r="N235" s="59">
        <f t="shared" si="10"/>
        <v>23.34</v>
      </c>
      <c r="O235" s="60">
        <v>2334</v>
      </c>
    </row>
    <row r="236" spans="1:17" ht="45" x14ac:dyDescent="0.25">
      <c r="A236" s="79" t="s">
        <v>163</v>
      </c>
      <c r="B236" s="54" t="s">
        <v>506</v>
      </c>
      <c r="C236" s="54" t="s">
        <v>507</v>
      </c>
      <c r="D236" s="55">
        <v>853.33</v>
      </c>
      <c r="E236" s="56">
        <v>15</v>
      </c>
      <c r="F236" s="57">
        <v>12799.95</v>
      </c>
      <c r="G236" s="325">
        <v>12799.95</v>
      </c>
      <c r="H236" s="56"/>
      <c r="I236" s="58">
        <f t="shared" si="11"/>
        <v>12799.95</v>
      </c>
      <c r="J236" s="59">
        <v>2114.1799999999998</v>
      </c>
      <c r="K236" s="59"/>
      <c r="L236" s="59"/>
      <c r="M236" s="59"/>
      <c r="N236" s="59">
        <f t="shared" si="10"/>
        <v>2114.1799999999998</v>
      </c>
      <c r="O236" s="60">
        <v>12799.95</v>
      </c>
    </row>
    <row r="237" spans="1:17" ht="45" x14ac:dyDescent="0.25">
      <c r="A237" s="79" t="s">
        <v>163</v>
      </c>
      <c r="B237" s="71" t="s">
        <v>508</v>
      </c>
      <c r="C237" s="54" t="s">
        <v>509</v>
      </c>
      <c r="D237" s="55">
        <v>617.20000000000005</v>
      </c>
      <c r="E237" s="56">
        <v>15</v>
      </c>
      <c r="F237" s="57">
        <v>9258</v>
      </c>
      <c r="G237" s="325">
        <v>9258</v>
      </c>
      <c r="H237" s="56"/>
      <c r="I237" s="58">
        <f t="shared" si="11"/>
        <v>9258</v>
      </c>
      <c r="J237" s="59">
        <v>1339.29</v>
      </c>
      <c r="K237" s="59">
        <v>297.99</v>
      </c>
      <c r="L237" s="59">
        <f>F237*1%</f>
        <v>92.58</v>
      </c>
      <c r="M237" s="59"/>
      <c r="N237" s="59">
        <f t="shared" si="10"/>
        <v>1729.86</v>
      </c>
      <c r="O237" s="60">
        <v>9258</v>
      </c>
    </row>
    <row r="238" spans="1:17" ht="33.75" x14ac:dyDescent="0.25">
      <c r="A238" s="79" t="s">
        <v>163</v>
      </c>
      <c r="B238" s="116" t="s">
        <v>510</v>
      </c>
      <c r="C238" s="54" t="s">
        <v>511</v>
      </c>
      <c r="D238" s="55">
        <v>533.33000000000004</v>
      </c>
      <c r="E238" s="56">
        <v>15</v>
      </c>
      <c r="F238" s="57">
        <v>7999.9500000000007</v>
      </c>
      <c r="G238" s="325">
        <v>7999.9500000000007</v>
      </c>
      <c r="H238" s="56"/>
      <c r="I238" s="58">
        <f t="shared" si="11"/>
        <v>7999.9500000000007</v>
      </c>
      <c r="J238" s="59">
        <v>1070.57</v>
      </c>
      <c r="K238" s="59"/>
      <c r="L238" s="59"/>
      <c r="M238" s="59">
        <f>F238*3%</f>
        <v>239.99850000000001</v>
      </c>
      <c r="N238" s="59">
        <f t="shared" si="10"/>
        <v>1310.5684999999999</v>
      </c>
      <c r="O238" s="60">
        <v>7999.9500000000007</v>
      </c>
    </row>
    <row r="239" spans="1:17" ht="45" x14ac:dyDescent="0.25">
      <c r="A239" s="79" t="s">
        <v>163</v>
      </c>
      <c r="B239" s="71" t="s">
        <v>512</v>
      </c>
      <c r="C239" s="54" t="s">
        <v>513</v>
      </c>
      <c r="D239" s="55">
        <v>436.1</v>
      </c>
      <c r="E239" s="56">
        <v>15</v>
      </c>
      <c r="F239" s="57">
        <v>6541.5</v>
      </c>
      <c r="G239" s="325">
        <v>6541.5</v>
      </c>
      <c r="H239" s="56"/>
      <c r="I239" s="58">
        <f t="shared" si="11"/>
        <v>6541.5</v>
      </c>
      <c r="J239" s="59">
        <v>759.05</v>
      </c>
      <c r="K239" s="59">
        <v>205.78</v>
      </c>
      <c r="L239" s="59">
        <f>F239*1%</f>
        <v>65.415000000000006</v>
      </c>
      <c r="M239" s="59"/>
      <c r="N239" s="59">
        <f t="shared" si="10"/>
        <v>1030.2449999999999</v>
      </c>
      <c r="O239" s="60">
        <v>6541.5</v>
      </c>
    </row>
    <row r="240" spans="1:17" ht="33.75" x14ac:dyDescent="0.25">
      <c r="A240" s="79" t="s">
        <v>163</v>
      </c>
      <c r="B240" s="120" t="s">
        <v>514</v>
      </c>
      <c r="C240" s="121" t="s">
        <v>515</v>
      </c>
      <c r="D240" s="122">
        <v>424.02</v>
      </c>
      <c r="E240" s="123">
        <v>15</v>
      </c>
      <c r="F240" s="124">
        <v>6360.2999999999993</v>
      </c>
      <c r="G240" s="325">
        <v>6360.2999999999993</v>
      </c>
      <c r="H240" s="123"/>
      <c r="I240" s="125">
        <f t="shared" si="11"/>
        <v>6360.2999999999993</v>
      </c>
      <c r="J240" s="126">
        <v>720.34</v>
      </c>
      <c r="K240" s="126"/>
      <c r="L240" s="126"/>
      <c r="M240" s="126"/>
      <c r="N240" s="126">
        <f t="shared" si="10"/>
        <v>720.34</v>
      </c>
      <c r="O240" s="127">
        <v>6360.2999999999993</v>
      </c>
      <c r="P240" s="128"/>
      <c r="Q240" s="128"/>
    </row>
    <row r="241" spans="1:15" ht="45" x14ac:dyDescent="0.25">
      <c r="A241" s="79" t="s">
        <v>163</v>
      </c>
      <c r="B241" s="117" t="s">
        <v>516</v>
      </c>
      <c r="C241" s="54" t="s">
        <v>517</v>
      </c>
      <c r="D241" s="55">
        <v>400</v>
      </c>
      <c r="E241" s="56">
        <v>15</v>
      </c>
      <c r="F241" s="57">
        <v>6000</v>
      </c>
      <c r="G241" s="325">
        <v>6000</v>
      </c>
      <c r="H241" s="56"/>
      <c r="I241" s="58">
        <f t="shared" si="11"/>
        <v>6000</v>
      </c>
      <c r="J241" s="59">
        <v>643.38</v>
      </c>
      <c r="K241" s="59"/>
      <c r="L241" s="59"/>
      <c r="M241" s="59">
        <v>180</v>
      </c>
      <c r="N241" s="59">
        <f t="shared" si="10"/>
        <v>823.38</v>
      </c>
      <c r="O241" s="60">
        <v>6000</v>
      </c>
    </row>
    <row r="242" spans="1:15" ht="33.75" x14ac:dyDescent="0.25">
      <c r="A242" s="79" t="s">
        <v>163</v>
      </c>
      <c r="B242" s="71" t="s">
        <v>37</v>
      </c>
      <c r="C242" s="54" t="s">
        <v>518</v>
      </c>
      <c r="D242" s="55">
        <v>187.9</v>
      </c>
      <c r="E242" s="56">
        <v>15</v>
      </c>
      <c r="F242" s="57">
        <v>2818.5</v>
      </c>
      <c r="G242" s="325">
        <v>2818.5</v>
      </c>
      <c r="H242" s="55"/>
      <c r="I242" s="58">
        <f t="shared" si="11"/>
        <v>2818.5</v>
      </c>
      <c r="J242" s="59">
        <v>39.94</v>
      </c>
      <c r="K242" s="59">
        <v>81.87</v>
      </c>
      <c r="L242" s="59">
        <f>F242*1%</f>
        <v>28.185000000000002</v>
      </c>
      <c r="M242" s="59"/>
      <c r="N242" s="59">
        <f t="shared" si="10"/>
        <v>149.995</v>
      </c>
      <c r="O242" s="60">
        <v>2818.5</v>
      </c>
    </row>
    <row r="243" spans="1:15" ht="45" x14ac:dyDescent="0.25">
      <c r="A243" s="79" t="s">
        <v>163</v>
      </c>
      <c r="B243" s="71" t="s">
        <v>519</v>
      </c>
      <c r="C243" s="54" t="s">
        <v>520</v>
      </c>
      <c r="D243" s="65">
        <v>412</v>
      </c>
      <c r="E243" s="56">
        <v>15</v>
      </c>
      <c r="F243" s="57">
        <v>6180</v>
      </c>
      <c r="G243" s="325">
        <v>6180</v>
      </c>
      <c r="H243" s="55"/>
      <c r="I243" s="58">
        <f t="shared" si="11"/>
        <v>6180</v>
      </c>
      <c r="J243" s="59">
        <v>681.83</v>
      </c>
      <c r="K243" s="59">
        <v>193.52</v>
      </c>
      <c r="L243" s="59">
        <f>F243*1%</f>
        <v>61.800000000000004</v>
      </c>
      <c r="M243" s="59"/>
      <c r="N243" s="59">
        <f t="shared" si="10"/>
        <v>937.15</v>
      </c>
      <c r="O243" s="60">
        <v>6180</v>
      </c>
    </row>
    <row r="244" spans="1:15" ht="33.75" x14ac:dyDescent="0.25">
      <c r="A244" s="79" t="s">
        <v>163</v>
      </c>
      <c r="B244" s="69" t="s">
        <v>521</v>
      </c>
      <c r="C244" s="114" t="s">
        <v>301</v>
      </c>
      <c r="D244" s="65">
        <v>238.67</v>
      </c>
      <c r="E244" s="56"/>
      <c r="F244" s="57"/>
      <c r="G244" s="325"/>
      <c r="H244" s="55"/>
      <c r="I244" s="58">
        <f t="shared" si="11"/>
        <v>0</v>
      </c>
      <c r="J244" s="59"/>
      <c r="K244" s="59"/>
      <c r="L244" s="59"/>
      <c r="M244" s="59"/>
      <c r="N244" s="59">
        <f t="shared" si="10"/>
        <v>0</v>
      </c>
      <c r="O244" s="60"/>
    </row>
    <row r="245" spans="1:15" ht="33.75" x14ac:dyDescent="0.25">
      <c r="A245" s="79" t="s">
        <v>163</v>
      </c>
      <c r="B245" s="71" t="s">
        <v>522</v>
      </c>
      <c r="C245" s="54" t="s">
        <v>523</v>
      </c>
      <c r="D245" s="65">
        <v>394</v>
      </c>
      <c r="E245" s="56">
        <v>15</v>
      </c>
      <c r="F245" s="57">
        <v>5910</v>
      </c>
      <c r="G245" s="325">
        <v>5910</v>
      </c>
      <c r="H245" s="55"/>
      <c r="I245" s="58">
        <f t="shared" si="11"/>
        <v>5910</v>
      </c>
      <c r="J245" s="59">
        <v>624.71</v>
      </c>
      <c r="K245" s="59">
        <v>184.37</v>
      </c>
      <c r="L245" s="59">
        <f>F245*1%</f>
        <v>59.1</v>
      </c>
      <c r="M245" s="59"/>
      <c r="N245" s="59">
        <f t="shared" si="10"/>
        <v>868.18000000000006</v>
      </c>
      <c r="O245" s="60">
        <v>5910</v>
      </c>
    </row>
    <row r="246" spans="1:15" ht="45" x14ac:dyDescent="0.25">
      <c r="A246" s="66" t="s">
        <v>524</v>
      </c>
      <c r="B246" s="69" t="s">
        <v>165</v>
      </c>
      <c r="C246" s="54" t="s">
        <v>525</v>
      </c>
      <c r="D246" s="65">
        <v>566.95000000000005</v>
      </c>
      <c r="E246" s="56">
        <v>15</v>
      </c>
      <c r="F246" s="57">
        <v>8504.25</v>
      </c>
      <c r="G246" s="325">
        <v>8504.25</v>
      </c>
      <c r="H246" s="55"/>
      <c r="I246" s="58">
        <f t="shared" si="11"/>
        <v>8504.25</v>
      </c>
      <c r="J246" s="59">
        <v>1178.29</v>
      </c>
      <c r="K246" s="59">
        <v>272.39999999999998</v>
      </c>
      <c r="L246" s="59">
        <f>F246*1%</f>
        <v>85.042500000000004</v>
      </c>
      <c r="M246" s="59"/>
      <c r="N246" s="59">
        <f t="shared" si="10"/>
        <v>1535.7325000000001</v>
      </c>
      <c r="O246" s="60">
        <v>8504.25</v>
      </c>
    </row>
    <row r="247" spans="1:15" ht="45" x14ac:dyDescent="0.25">
      <c r="A247" s="66" t="s">
        <v>524</v>
      </c>
      <c r="B247" s="69" t="s">
        <v>526</v>
      </c>
      <c r="C247" s="54" t="s">
        <v>527</v>
      </c>
      <c r="D247" s="65">
        <v>224.4</v>
      </c>
      <c r="E247" s="56">
        <v>15</v>
      </c>
      <c r="F247" s="57">
        <v>3366</v>
      </c>
      <c r="G247" s="325">
        <v>3366</v>
      </c>
      <c r="H247" s="55"/>
      <c r="I247" s="58">
        <f t="shared" si="11"/>
        <v>3366</v>
      </c>
      <c r="J247" s="59">
        <v>119.79</v>
      </c>
      <c r="K247" s="59">
        <v>98.01</v>
      </c>
      <c r="L247" s="59">
        <f>F247*1%</f>
        <v>33.660000000000004</v>
      </c>
      <c r="M247" s="59"/>
      <c r="N247" s="59">
        <f t="shared" si="10"/>
        <v>251.46</v>
      </c>
      <c r="O247" s="60">
        <v>3366</v>
      </c>
    </row>
    <row r="248" spans="1:15" ht="33.75" x14ac:dyDescent="0.25">
      <c r="A248" s="66" t="s">
        <v>524</v>
      </c>
      <c r="B248" s="69" t="s">
        <v>123</v>
      </c>
      <c r="C248" s="54" t="s">
        <v>528</v>
      </c>
      <c r="D248" s="65">
        <v>224.4</v>
      </c>
      <c r="E248" s="56">
        <v>15</v>
      </c>
      <c r="F248" s="57">
        <v>3366</v>
      </c>
      <c r="G248" s="325">
        <v>3366</v>
      </c>
      <c r="H248" s="55"/>
      <c r="I248" s="58">
        <f t="shared" si="11"/>
        <v>3366</v>
      </c>
      <c r="J248" s="59">
        <v>119.79</v>
      </c>
      <c r="K248" s="59">
        <v>98.01</v>
      </c>
      <c r="L248" s="59">
        <f>F248*1%</f>
        <v>33.660000000000004</v>
      </c>
      <c r="M248" s="59"/>
      <c r="N248" s="59">
        <f t="shared" si="10"/>
        <v>251.46</v>
      </c>
      <c r="O248" s="60">
        <v>3366</v>
      </c>
    </row>
    <row r="249" spans="1:15" ht="33.75" x14ac:dyDescent="0.25">
      <c r="A249" s="66" t="s">
        <v>524</v>
      </c>
      <c r="B249" s="69" t="s">
        <v>89</v>
      </c>
      <c r="C249" s="54" t="s">
        <v>529</v>
      </c>
      <c r="D249" s="65">
        <v>224.4</v>
      </c>
      <c r="E249" s="56">
        <v>15</v>
      </c>
      <c r="F249" s="57">
        <v>3366</v>
      </c>
      <c r="G249" s="325">
        <v>3366</v>
      </c>
      <c r="H249" s="55"/>
      <c r="I249" s="58">
        <f t="shared" si="11"/>
        <v>3366</v>
      </c>
      <c r="J249" s="59">
        <v>119.79</v>
      </c>
      <c r="K249" s="59">
        <v>92.8</v>
      </c>
      <c r="L249" s="59">
        <f>F249*1%</f>
        <v>33.660000000000004</v>
      </c>
      <c r="M249" s="59"/>
      <c r="N249" s="59">
        <f t="shared" si="10"/>
        <v>246.25</v>
      </c>
      <c r="O249" s="60">
        <v>3366</v>
      </c>
    </row>
    <row r="250" spans="1:15" ht="45" x14ac:dyDescent="0.25">
      <c r="A250" s="53" t="s">
        <v>530</v>
      </c>
      <c r="B250" s="54" t="s">
        <v>531</v>
      </c>
      <c r="C250" s="54" t="s">
        <v>532</v>
      </c>
      <c r="D250" s="65">
        <v>423.02</v>
      </c>
      <c r="E250" s="56">
        <v>15</v>
      </c>
      <c r="F250" s="57">
        <f>D250*E250</f>
        <v>6345.2999999999993</v>
      </c>
      <c r="G250" s="325">
        <v>5382</v>
      </c>
      <c r="H250" s="55"/>
      <c r="I250" s="58">
        <f t="shared" si="11"/>
        <v>6345.2999999999993</v>
      </c>
      <c r="J250" s="59">
        <v>717.14</v>
      </c>
      <c r="K250" s="59"/>
      <c r="L250" s="59"/>
      <c r="M250" s="59">
        <f>F250*3%</f>
        <v>190.35899999999998</v>
      </c>
      <c r="N250" s="59">
        <f t="shared" si="10"/>
        <v>907.49900000000002</v>
      </c>
      <c r="O250" s="60">
        <v>5382</v>
      </c>
    </row>
    <row r="251" spans="1:15" ht="22.5" x14ac:dyDescent="0.25">
      <c r="A251" s="53" t="s">
        <v>533</v>
      </c>
      <c r="B251" s="54" t="s">
        <v>72</v>
      </c>
      <c r="C251" s="54" t="s">
        <v>534</v>
      </c>
      <c r="D251" s="65">
        <v>222.33</v>
      </c>
      <c r="E251" s="56">
        <v>15</v>
      </c>
      <c r="F251" s="57">
        <f t="shared" ref="F251:F265" si="12">D251*E251</f>
        <v>3334.9500000000003</v>
      </c>
      <c r="G251" s="325">
        <v>3580.0499999999997</v>
      </c>
      <c r="H251" s="55"/>
      <c r="I251" s="58">
        <f t="shared" si="11"/>
        <v>3334.9500000000003</v>
      </c>
      <c r="J251" s="59">
        <v>116.41</v>
      </c>
      <c r="K251" s="59"/>
      <c r="L251" s="59"/>
      <c r="M251" s="59"/>
      <c r="N251" s="59">
        <f t="shared" si="10"/>
        <v>116.41</v>
      </c>
      <c r="O251" s="60">
        <v>3580.0499999999997</v>
      </c>
    </row>
    <row r="252" spans="1:15" ht="33.75" x14ac:dyDescent="0.25">
      <c r="A252" s="66" t="s">
        <v>74</v>
      </c>
      <c r="B252" s="71" t="s">
        <v>535</v>
      </c>
      <c r="C252" s="54" t="s">
        <v>536</v>
      </c>
      <c r="D252" s="65">
        <v>358.8</v>
      </c>
      <c r="E252" s="56">
        <v>15</v>
      </c>
      <c r="F252" s="57">
        <f t="shared" si="12"/>
        <v>5382</v>
      </c>
      <c r="G252" s="325">
        <v>3116.85</v>
      </c>
      <c r="H252" s="55"/>
      <c r="I252" s="58">
        <f t="shared" si="11"/>
        <v>5382</v>
      </c>
      <c r="J252" s="59">
        <v>530.09</v>
      </c>
      <c r="K252" s="59"/>
      <c r="L252" s="59"/>
      <c r="M252" s="59">
        <f>F252*3%</f>
        <v>161.46</v>
      </c>
      <c r="N252" s="59">
        <f t="shared" si="10"/>
        <v>691.55000000000007</v>
      </c>
      <c r="O252" s="60">
        <v>3116.85</v>
      </c>
    </row>
    <row r="253" spans="1:15" ht="45" x14ac:dyDescent="0.25">
      <c r="A253" s="66" t="s">
        <v>74</v>
      </c>
      <c r="B253" s="71" t="s">
        <v>537</v>
      </c>
      <c r="C253" s="54" t="s">
        <v>538</v>
      </c>
      <c r="D253" s="65">
        <v>238.67</v>
      </c>
      <c r="E253" s="56">
        <v>15</v>
      </c>
      <c r="F253" s="57">
        <f t="shared" si="12"/>
        <v>3580.0499999999997</v>
      </c>
      <c r="G253" s="325">
        <v>3116.85</v>
      </c>
      <c r="H253" s="55"/>
      <c r="I253" s="58">
        <f t="shared" si="11"/>
        <v>3580.0499999999997</v>
      </c>
      <c r="J253" s="59">
        <v>160.80000000000001</v>
      </c>
      <c r="K253" s="59"/>
      <c r="L253" s="59"/>
      <c r="M253" s="59"/>
      <c r="N253" s="59">
        <f t="shared" si="10"/>
        <v>160.80000000000001</v>
      </c>
      <c r="O253" s="60">
        <v>3116.85</v>
      </c>
    </row>
    <row r="254" spans="1:15" ht="33.75" x14ac:dyDescent="0.25">
      <c r="A254" s="66" t="s">
        <v>74</v>
      </c>
      <c r="B254" s="83" t="s">
        <v>75</v>
      </c>
      <c r="C254" s="54" t="s">
        <v>539</v>
      </c>
      <c r="D254" s="65">
        <v>207.79</v>
      </c>
      <c r="E254" s="56">
        <v>15</v>
      </c>
      <c r="F254" s="57">
        <f t="shared" si="12"/>
        <v>3116.85</v>
      </c>
      <c r="G254" s="325">
        <v>3366</v>
      </c>
      <c r="H254" s="55"/>
      <c r="I254" s="58">
        <f t="shared" si="11"/>
        <v>3116.85</v>
      </c>
      <c r="J254" s="59">
        <v>92.68</v>
      </c>
      <c r="K254" s="59"/>
      <c r="L254" s="59"/>
      <c r="M254" s="59"/>
      <c r="N254" s="59">
        <f t="shared" si="10"/>
        <v>92.68</v>
      </c>
      <c r="O254" s="60">
        <v>3366</v>
      </c>
    </row>
    <row r="255" spans="1:15" ht="45" x14ac:dyDescent="0.25">
      <c r="A255" s="66" t="s">
        <v>74</v>
      </c>
      <c r="B255" s="83" t="s">
        <v>75</v>
      </c>
      <c r="C255" s="54" t="s">
        <v>540</v>
      </c>
      <c r="D255" s="65">
        <v>207.79</v>
      </c>
      <c r="E255" s="56">
        <v>15</v>
      </c>
      <c r="F255" s="57">
        <f t="shared" si="12"/>
        <v>3116.85</v>
      </c>
      <c r="G255" s="325">
        <v>3116.85</v>
      </c>
      <c r="H255" s="55"/>
      <c r="I255" s="58">
        <f t="shared" si="11"/>
        <v>3116.85</v>
      </c>
      <c r="J255" s="59">
        <v>92.68</v>
      </c>
      <c r="K255" s="59"/>
      <c r="L255" s="59"/>
      <c r="M255" s="59"/>
      <c r="N255" s="59">
        <f t="shared" si="10"/>
        <v>92.68</v>
      </c>
      <c r="O255" s="60">
        <v>3116.85</v>
      </c>
    </row>
    <row r="256" spans="1:15" ht="33.75" x14ac:dyDescent="0.25">
      <c r="A256" s="66" t="s">
        <v>74</v>
      </c>
      <c r="B256" s="71" t="s">
        <v>76</v>
      </c>
      <c r="C256" s="63" t="s">
        <v>541</v>
      </c>
      <c r="D256" s="65">
        <v>224.4</v>
      </c>
      <c r="E256" s="56">
        <v>15</v>
      </c>
      <c r="F256" s="57">
        <f t="shared" si="12"/>
        <v>3366</v>
      </c>
      <c r="G256" s="325">
        <v>3116.85</v>
      </c>
      <c r="H256" s="55"/>
      <c r="I256" s="58">
        <f t="shared" si="11"/>
        <v>3366</v>
      </c>
      <c r="J256" s="59">
        <v>119.13</v>
      </c>
      <c r="K256" s="59">
        <v>97.81</v>
      </c>
      <c r="L256" s="59">
        <f>F256*1%</f>
        <v>33.660000000000004</v>
      </c>
      <c r="M256" s="59"/>
      <c r="N256" s="59">
        <f t="shared" si="10"/>
        <v>250.6</v>
      </c>
      <c r="O256" s="60">
        <v>3116.85</v>
      </c>
    </row>
    <row r="257" spans="1:15" ht="33.75" x14ac:dyDescent="0.25">
      <c r="A257" s="66" t="s">
        <v>74</v>
      </c>
      <c r="B257" s="71" t="s">
        <v>77</v>
      </c>
      <c r="C257" s="63" t="s">
        <v>542</v>
      </c>
      <c r="D257" s="65">
        <v>207.79</v>
      </c>
      <c r="E257" s="56">
        <v>15</v>
      </c>
      <c r="F257" s="57">
        <f t="shared" si="12"/>
        <v>3116.85</v>
      </c>
      <c r="G257" s="325">
        <v>2926.5</v>
      </c>
      <c r="H257" s="55"/>
      <c r="I257" s="58">
        <f t="shared" si="11"/>
        <v>3116.85</v>
      </c>
      <c r="J257" s="59">
        <v>92.68</v>
      </c>
      <c r="K257" s="59"/>
      <c r="L257" s="59"/>
      <c r="M257" s="59"/>
      <c r="N257" s="59">
        <f t="shared" si="10"/>
        <v>92.68</v>
      </c>
      <c r="O257" s="60">
        <v>2926.5</v>
      </c>
    </row>
    <row r="258" spans="1:15" ht="33.75" x14ac:dyDescent="0.25">
      <c r="A258" s="66" t="s">
        <v>74</v>
      </c>
      <c r="B258" s="71" t="s">
        <v>78</v>
      </c>
      <c r="C258" s="63" t="s">
        <v>543</v>
      </c>
      <c r="D258" s="65">
        <v>207.79</v>
      </c>
      <c r="E258" s="56">
        <v>15</v>
      </c>
      <c r="F258" s="57">
        <f t="shared" si="12"/>
        <v>3116.85</v>
      </c>
      <c r="G258" s="325">
        <v>2593.5</v>
      </c>
      <c r="H258" s="55"/>
      <c r="I258" s="58">
        <f t="shared" si="11"/>
        <v>3116.85</v>
      </c>
      <c r="J258" s="59">
        <v>92.68</v>
      </c>
      <c r="K258" s="59"/>
      <c r="L258" s="59"/>
      <c r="M258" s="59"/>
      <c r="N258" s="59">
        <f t="shared" si="10"/>
        <v>92.68</v>
      </c>
      <c r="O258" s="60">
        <v>2593.5</v>
      </c>
    </row>
    <row r="259" spans="1:15" ht="33.75" x14ac:dyDescent="0.25">
      <c r="A259" s="66" t="s">
        <v>74</v>
      </c>
      <c r="B259" s="71" t="s">
        <v>57</v>
      </c>
      <c r="C259" s="63" t="s">
        <v>544</v>
      </c>
      <c r="D259" s="65">
        <v>195.1</v>
      </c>
      <c r="E259" s="56">
        <v>15</v>
      </c>
      <c r="F259" s="57">
        <f t="shared" si="12"/>
        <v>2926.5</v>
      </c>
      <c r="G259" s="325">
        <v>5751.75</v>
      </c>
      <c r="H259" s="55"/>
      <c r="I259" s="58">
        <f t="shared" si="11"/>
        <v>2926.5</v>
      </c>
      <c r="J259" s="59">
        <v>51.53</v>
      </c>
      <c r="K259" s="59"/>
      <c r="L259" s="59">
        <f>F259*1.1875%</f>
        <v>34.752187499999998</v>
      </c>
      <c r="M259" s="59"/>
      <c r="N259" s="59">
        <f t="shared" si="10"/>
        <v>86.282187499999992</v>
      </c>
      <c r="O259" s="60">
        <v>5751.75</v>
      </c>
    </row>
    <row r="260" spans="1:15" ht="45" x14ac:dyDescent="0.25">
      <c r="A260" s="66" t="s">
        <v>74</v>
      </c>
      <c r="B260" s="71" t="s">
        <v>545</v>
      </c>
      <c r="C260" s="63" t="s">
        <v>546</v>
      </c>
      <c r="D260" s="65">
        <v>172.9</v>
      </c>
      <c r="E260" s="56">
        <v>15</v>
      </c>
      <c r="F260" s="57">
        <f t="shared" si="12"/>
        <v>2593.5</v>
      </c>
      <c r="G260" s="325">
        <v>3116.85</v>
      </c>
      <c r="H260" s="55"/>
      <c r="I260" s="58">
        <f t="shared" si="11"/>
        <v>2593.5</v>
      </c>
      <c r="J260" s="59">
        <v>0.56000000000000005</v>
      </c>
      <c r="K260" s="59">
        <v>74.98</v>
      </c>
      <c r="L260" s="59"/>
      <c r="M260" s="59"/>
      <c r="N260" s="59">
        <f t="shared" si="10"/>
        <v>75.540000000000006</v>
      </c>
      <c r="O260" s="60">
        <v>3116.85</v>
      </c>
    </row>
    <row r="261" spans="1:15" ht="33.75" x14ac:dyDescent="0.25">
      <c r="A261" s="66" t="s">
        <v>81</v>
      </c>
      <c r="B261" s="71" t="s">
        <v>547</v>
      </c>
      <c r="C261" s="61" t="s">
        <v>548</v>
      </c>
      <c r="D261" s="65">
        <v>383.45</v>
      </c>
      <c r="E261" s="56">
        <v>15</v>
      </c>
      <c r="F261" s="57">
        <f t="shared" si="12"/>
        <v>5751.75</v>
      </c>
      <c r="G261" s="325">
        <v>3790.5</v>
      </c>
      <c r="H261" s="55"/>
      <c r="I261" s="58">
        <f t="shared" si="11"/>
        <v>5751.75</v>
      </c>
      <c r="J261" s="59">
        <v>596.35</v>
      </c>
      <c r="K261" s="59"/>
      <c r="L261" s="59"/>
      <c r="M261" s="59"/>
      <c r="N261" s="59">
        <f t="shared" si="10"/>
        <v>596.35</v>
      </c>
      <c r="O261" s="60">
        <v>3790.5</v>
      </c>
    </row>
    <row r="262" spans="1:15" ht="33.75" x14ac:dyDescent="0.25">
      <c r="A262" s="66" t="s">
        <v>81</v>
      </c>
      <c r="B262" s="71" t="s">
        <v>75</v>
      </c>
      <c r="C262" s="61" t="s">
        <v>549</v>
      </c>
      <c r="D262" s="65">
        <v>207.79</v>
      </c>
      <c r="E262" s="56">
        <v>15</v>
      </c>
      <c r="F262" s="57">
        <f t="shared" si="12"/>
        <v>3116.85</v>
      </c>
      <c r="G262" s="325">
        <v>2848.5</v>
      </c>
      <c r="H262" s="55"/>
      <c r="I262" s="58">
        <f t="shared" si="11"/>
        <v>3116.85</v>
      </c>
      <c r="J262" s="59">
        <v>92.68</v>
      </c>
      <c r="K262" s="59"/>
      <c r="L262" s="59"/>
      <c r="M262" s="59"/>
      <c r="N262" s="59">
        <f t="shared" si="10"/>
        <v>92.68</v>
      </c>
      <c r="O262" s="60">
        <v>2848.5</v>
      </c>
    </row>
    <row r="263" spans="1:15" ht="33.75" x14ac:dyDescent="0.25">
      <c r="A263" s="66" t="s">
        <v>81</v>
      </c>
      <c r="B263" s="71" t="s">
        <v>82</v>
      </c>
      <c r="C263" s="61" t="s">
        <v>550</v>
      </c>
      <c r="D263" s="65">
        <v>252.7</v>
      </c>
      <c r="E263" s="56">
        <v>15</v>
      </c>
      <c r="F263" s="57">
        <f t="shared" si="12"/>
        <v>3790.5</v>
      </c>
      <c r="G263" s="325">
        <v>2848.5</v>
      </c>
      <c r="H263" s="55"/>
      <c r="I263" s="58">
        <f t="shared" si="11"/>
        <v>3790.5</v>
      </c>
      <c r="J263" s="59">
        <v>291.07</v>
      </c>
      <c r="K263" s="59"/>
      <c r="L263" s="59"/>
      <c r="M263" s="59"/>
      <c r="N263" s="59">
        <f t="shared" si="10"/>
        <v>291.07</v>
      </c>
      <c r="O263" s="60">
        <v>2848.5</v>
      </c>
    </row>
    <row r="264" spans="1:15" ht="45" x14ac:dyDescent="0.25">
      <c r="A264" s="66" t="s">
        <v>81</v>
      </c>
      <c r="B264" s="83" t="s">
        <v>83</v>
      </c>
      <c r="C264" s="61" t="s">
        <v>551</v>
      </c>
      <c r="D264" s="65">
        <v>189.9</v>
      </c>
      <c r="E264" s="56">
        <v>15</v>
      </c>
      <c r="F264" s="57">
        <f t="shared" si="12"/>
        <v>2848.5</v>
      </c>
      <c r="G264" s="57"/>
      <c r="H264" s="55"/>
      <c r="I264" s="58">
        <f t="shared" si="11"/>
        <v>2848.5</v>
      </c>
      <c r="J264" s="59">
        <v>43.21</v>
      </c>
      <c r="K264" s="59">
        <v>82.54</v>
      </c>
      <c r="L264" s="59">
        <f>F264*1%</f>
        <v>28.484999999999999</v>
      </c>
      <c r="M264" s="59"/>
      <c r="N264" s="59">
        <f t="shared" si="10"/>
        <v>154.23500000000001</v>
      </c>
      <c r="O264" s="60">
        <f t="shared" ref="O264:O265" si="13">I264-N264</f>
        <v>2694.2649999999999</v>
      </c>
    </row>
    <row r="265" spans="1:15" ht="45" x14ac:dyDescent="0.25">
      <c r="A265" s="66" t="s">
        <v>81</v>
      </c>
      <c r="B265" s="83" t="s">
        <v>83</v>
      </c>
      <c r="C265" s="61" t="s">
        <v>552</v>
      </c>
      <c r="D265" s="65">
        <v>189.9</v>
      </c>
      <c r="E265" s="56">
        <v>15</v>
      </c>
      <c r="F265" s="57">
        <f t="shared" si="12"/>
        <v>2848.5</v>
      </c>
      <c r="G265" s="57"/>
      <c r="H265" s="55"/>
      <c r="I265" s="58">
        <f t="shared" si="11"/>
        <v>2848.5</v>
      </c>
      <c r="J265" s="59">
        <v>43.21</v>
      </c>
      <c r="K265" s="59">
        <v>82.73</v>
      </c>
      <c r="L265" s="59">
        <f>F265*1%</f>
        <v>28.484999999999999</v>
      </c>
      <c r="M265" s="59"/>
      <c r="N265" s="59">
        <f t="shared" si="10"/>
        <v>154.42500000000001</v>
      </c>
      <c r="O265" s="60">
        <f t="shared" si="13"/>
        <v>2694.0749999999998</v>
      </c>
    </row>
  </sheetData>
  <conditionalFormatting sqref="B28">
    <cfRule type="cellIs" dxfId="160" priority="94" operator="lessThanOrEqual">
      <formula>0</formula>
    </cfRule>
  </conditionalFormatting>
  <conditionalFormatting sqref="B27">
    <cfRule type="cellIs" dxfId="159" priority="95" operator="lessThanOrEqual">
      <formula>0</formula>
    </cfRule>
  </conditionalFormatting>
  <conditionalFormatting sqref="B33">
    <cfRule type="cellIs" dxfId="158" priority="93" operator="lessThanOrEqual">
      <formula>0</formula>
    </cfRule>
  </conditionalFormatting>
  <conditionalFormatting sqref="B36">
    <cfRule type="cellIs" dxfId="157" priority="90" operator="lessThanOrEqual">
      <formula>0</formula>
    </cfRule>
  </conditionalFormatting>
  <conditionalFormatting sqref="B34">
    <cfRule type="cellIs" dxfId="156" priority="92" operator="lessThanOrEqual">
      <formula>0</formula>
    </cfRule>
  </conditionalFormatting>
  <conditionalFormatting sqref="B35">
    <cfRule type="cellIs" dxfId="155" priority="91" operator="lessThanOrEqual">
      <formula>0</formula>
    </cfRule>
  </conditionalFormatting>
  <conditionalFormatting sqref="B37">
    <cfRule type="cellIs" dxfId="154" priority="89" operator="lessThanOrEqual">
      <formula>0</formula>
    </cfRule>
  </conditionalFormatting>
  <conditionalFormatting sqref="B38">
    <cfRule type="cellIs" dxfId="153" priority="88" operator="lessThanOrEqual">
      <formula>0</formula>
    </cfRule>
  </conditionalFormatting>
  <conditionalFormatting sqref="B39:B41">
    <cfRule type="cellIs" dxfId="152" priority="87" operator="lessThanOrEqual">
      <formula>0</formula>
    </cfRule>
  </conditionalFormatting>
  <conditionalFormatting sqref="B42:B43">
    <cfRule type="cellIs" dxfId="151" priority="86" operator="lessThanOrEqual">
      <formula>0</formula>
    </cfRule>
  </conditionalFormatting>
  <conditionalFormatting sqref="B44:B45">
    <cfRule type="cellIs" dxfId="150" priority="85" operator="lessThanOrEqual">
      <formula>0</formula>
    </cfRule>
  </conditionalFormatting>
  <conditionalFormatting sqref="B46:B47">
    <cfRule type="cellIs" dxfId="149" priority="84" operator="lessThanOrEqual">
      <formula>0</formula>
    </cfRule>
  </conditionalFormatting>
  <conditionalFormatting sqref="B48">
    <cfRule type="cellIs" dxfId="148" priority="83" operator="lessThanOrEqual">
      <formula>0</formula>
    </cfRule>
  </conditionalFormatting>
  <conditionalFormatting sqref="B49">
    <cfRule type="cellIs" dxfId="147" priority="82" operator="lessThanOrEqual">
      <formula>0</formula>
    </cfRule>
  </conditionalFormatting>
  <conditionalFormatting sqref="B50:B51">
    <cfRule type="cellIs" dxfId="146" priority="81" operator="lessThanOrEqual">
      <formula>0</formula>
    </cfRule>
  </conditionalFormatting>
  <conditionalFormatting sqref="B52:B56">
    <cfRule type="cellIs" dxfId="145" priority="80" operator="lessThanOrEqual">
      <formula>0</formula>
    </cfRule>
  </conditionalFormatting>
  <conditionalFormatting sqref="B57:B58">
    <cfRule type="cellIs" dxfId="144" priority="79" operator="lessThanOrEqual">
      <formula>0</formula>
    </cfRule>
  </conditionalFormatting>
  <conditionalFormatting sqref="B59">
    <cfRule type="cellIs" dxfId="143" priority="78" operator="lessThanOrEqual">
      <formula>0</formula>
    </cfRule>
  </conditionalFormatting>
  <conditionalFormatting sqref="B61:B62">
    <cfRule type="cellIs" dxfId="142" priority="77" operator="lessThanOrEqual">
      <formula>0</formula>
    </cfRule>
  </conditionalFormatting>
  <conditionalFormatting sqref="B63">
    <cfRule type="cellIs" dxfId="141" priority="76" operator="lessThanOrEqual">
      <formula>0</formula>
    </cfRule>
  </conditionalFormatting>
  <conditionalFormatting sqref="B65:B66">
    <cfRule type="cellIs" dxfId="140" priority="75" operator="lessThanOrEqual">
      <formula>0</formula>
    </cfRule>
  </conditionalFormatting>
  <conditionalFormatting sqref="B68">
    <cfRule type="cellIs" dxfId="139" priority="74" operator="lessThanOrEqual">
      <formula>0</formula>
    </cfRule>
  </conditionalFormatting>
  <conditionalFormatting sqref="B69">
    <cfRule type="cellIs" dxfId="138" priority="73" operator="lessThanOrEqual">
      <formula>0</formula>
    </cfRule>
  </conditionalFormatting>
  <conditionalFormatting sqref="B70">
    <cfRule type="cellIs" dxfId="137" priority="72" operator="lessThanOrEqual">
      <formula>0</formula>
    </cfRule>
  </conditionalFormatting>
  <conditionalFormatting sqref="B71">
    <cfRule type="cellIs" dxfId="136" priority="71" operator="lessThanOrEqual">
      <formula>0</formula>
    </cfRule>
  </conditionalFormatting>
  <conditionalFormatting sqref="B72">
    <cfRule type="cellIs" dxfId="135" priority="70" operator="lessThanOrEqual">
      <formula>0</formula>
    </cfRule>
  </conditionalFormatting>
  <conditionalFormatting sqref="B77">
    <cfRule type="cellIs" dxfId="134" priority="69" operator="lessThanOrEqual">
      <formula>0</formula>
    </cfRule>
  </conditionalFormatting>
  <conditionalFormatting sqref="B78">
    <cfRule type="cellIs" dxfId="133" priority="68" operator="lessThanOrEqual">
      <formula>0</formula>
    </cfRule>
  </conditionalFormatting>
  <conditionalFormatting sqref="B81">
    <cfRule type="cellIs" dxfId="132" priority="67" operator="lessThanOrEqual">
      <formula>0</formula>
    </cfRule>
  </conditionalFormatting>
  <conditionalFormatting sqref="B64">
    <cfRule type="cellIs" dxfId="131" priority="66" operator="lessThanOrEqual">
      <formula>0</formula>
    </cfRule>
  </conditionalFormatting>
  <conditionalFormatting sqref="B67">
    <cfRule type="cellIs" dxfId="130" priority="65" operator="lessThanOrEqual">
      <formula>0</formula>
    </cfRule>
  </conditionalFormatting>
  <conditionalFormatting sqref="B73:B76">
    <cfRule type="cellIs" dxfId="129" priority="64" operator="lessThanOrEqual">
      <formula>0</formula>
    </cfRule>
  </conditionalFormatting>
  <conditionalFormatting sqref="B79:B80">
    <cfRule type="cellIs" dxfId="128" priority="63" operator="lessThanOrEqual">
      <formula>0</formula>
    </cfRule>
  </conditionalFormatting>
  <conditionalFormatting sqref="B82">
    <cfRule type="cellIs" dxfId="127" priority="62" operator="lessThanOrEqual">
      <formula>0</formula>
    </cfRule>
  </conditionalFormatting>
  <conditionalFormatting sqref="B83">
    <cfRule type="cellIs" dxfId="126" priority="61" operator="lessThanOrEqual">
      <formula>0</formula>
    </cfRule>
  </conditionalFormatting>
  <conditionalFormatting sqref="B84">
    <cfRule type="cellIs" dxfId="125" priority="60" operator="lessThanOrEqual">
      <formula>0</formula>
    </cfRule>
  </conditionalFormatting>
  <conditionalFormatting sqref="B87">
    <cfRule type="cellIs" dxfId="124" priority="59" operator="lessThanOrEqual">
      <formula>0</formula>
    </cfRule>
  </conditionalFormatting>
  <conditionalFormatting sqref="B88">
    <cfRule type="cellIs" dxfId="123" priority="58" operator="lessThanOrEqual">
      <formula>0</formula>
    </cfRule>
  </conditionalFormatting>
  <conditionalFormatting sqref="B85:B86">
    <cfRule type="cellIs" dxfId="122" priority="57" operator="lessThanOrEqual">
      <formula>0</formula>
    </cfRule>
  </conditionalFormatting>
  <conditionalFormatting sqref="B89">
    <cfRule type="cellIs" dxfId="121" priority="56" operator="lessThanOrEqual">
      <formula>0</formula>
    </cfRule>
  </conditionalFormatting>
  <conditionalFormatting sqref="B90:B92">
    <cfRule type="cellIs" dxfId="120" priority="55" operator="lessThanOrEqual">
      <formula>0</formula>
    </cfRule>
  </conditionalFormatting>
  <conditionalFormatting sqref="B95:B97">
    <cfRule type="cellIs" dxfId="119" priority="54" operator="lessThanOrEqual">
      <formula>0</formula>
    </cfRule>
  </conditionalFormatting>
  <conditionalFormatting sqref="B98">
    <cfRule type="cellIs" dxfId="118" priority="53" operator="lessThanOrEqual">
      <formula>0</formula>
    </cfRule>
  </conditionalFormatting>
  <conditionalFormatting sqref="B99">
    <cfRule type="cellIs" dxfId="117" priority="52" operator="lessThanOrEqual">
      <formula>0</formula>
    </cfRule>
  </conditionalFormatting>
  <conditionalFormatting sqref="B100:B101">
    <cfRule type="cellIs" dxfId="116" priority="51" operator="lessThanOrEqual">
      <formula>0</formula>
    </cfRule>
  </conditionalFormatting>
  <conditionalFormatting sqref="B93:B94">
    <cfRule type="cellIs" dxfId="115" priority="50" operator="lessThanOrEqual">
      <formula>0</formula>
    </cfRule>
  </conditionalFormatting>
  <conditionalFormatting sqref="B102:B103">
    <cfRule type="cellIs" dxfId="114" priority="49" operator="lessThanOrEqual">
      <formula>0</formula>
    </cfRule>
  </conditionalFormatting>
  <conditionalFormatting sqref="B104">
    <cfRule type="cellIs" dxfId="113" priority="48" operator="lessThanOrEqual">
      <formula>0</formula>
    </cfRule>
  </conditionalFormatting>
  <conditionalFormatting sqref="B105">
    <cfRule type="cellIs" dxfId="112" priority="47" operator="lessThanOrEqual">
      <formula>0</formula>
    </cfRule>
  </conditionalFormatting>
  <conditionalFormatting sqref="B107">
    <cfRule type="cellIs" dxfId="111" priority="46" operator="lessThanOrEqual">
      <formula>0</formula>
    </cfRule>
  </conditionalFormatting>
  <conditionalFormatting sqref="B108">
    <cfRule type="cellIs" dxfId="110" priority="44" operator="lessThanOrEqual">
      <formula>0</formula>
    </cfRule>
  </conditionalFormatting>
  <conditionalFormatting sqref="B106">
    <cfRule type="cellIs" dxfId="109" priority="45" operator="lessThanOrEqual">
      <formula>0</formula>
    </cfRule>
  </conditionalFormatting>
  <conditionalFormatting sqref="B109">
    <cfRule type="cellIs" dxfId="108" priority="43" operator="lessThanOrEqual">
      <formula>0</formula>
    </cfRule>
  </conditionalFormatting>
  <conditionalFormatting sqref="B110">
    <cfRule type="cellIs" dxfId="107" priority="42" operator="lessThanOrEqual">
      <formula>0</formula>
    </cfRule>
  </conditionalFormatting>
  <conditionalFormatting sqref="B111:B124">
    <cfRule type="cellIs" dxfId="106" priority="41" operator="lessThanOrEqual">
      <formula>0</formula>
    </cfRule>
  </conditionalFormatting>
  <conditionalFormatting sqref="B129 B126:B127">
    <cfRule type="cellIs" dxfId="105" priority="40" operator="lessThanOrEqual">
      <formula>0</formula>
    </cfRule>
  </conditionalFormatting>
  <conditionalFormatting sqref="B130">
    <cfRule type="cellIs" dxfId="104" priority="39" operator="lessThanOrEqual">
      <formula>0</formula>
    </cfRule>
  </conditionalFormatting>
  <conditionalFormatting sqref="B135:B137">
    <cfRule type="cellIs" dxfId="103" priority="38" operator="lessThanOrEqual">
      <formula>0</formula>
    </cfRule>
  </conditionalFormatting>
  <conditionalFormatting sqref="B147:B149">
    <cfRule type="cellIs" dxfId="102" priority="37" operator="lessThanOrEqual">
      <formula>0</formula>
    </cfRule>
  </conditionalFormatting>
  <conditionalFormatting sqref="B157:B158 B155 B167:B175">
    <cfRule type="cellIs" dxfId="101" priority="36" operator="lessThanOrEqual">
      <formula>0</formula>
    </cfRule>
  </conditionalFormatting>
  <conditionalFormatting sqref="B150:B152">
    <cfRule type="cellIs" dxfId="100" priority="35" operator="lessThanOrEqual">
      <formula>0</formula>
    </cfRule>
  </conditionalFormatting>
  <conditionalFormatting sqref="B154">
    <cfRule type="cellIs" dxfId="99" priority="34" operator="lessThanOrEqual">
      <formula>0</formula>
    </cfRule>
  </conditionalFormatting>
  <conditionalFormatting sqref="B159">
    <cfRule type="cellIs" dxfId="98" priority="33" operator="lessThanOrEqual">
      <formula>0</formula>
    </cfRule>
  </conditionalFormatting>
  <conditionalFormatting sqref="B162">
    <cfRule type="cellIs" dxfId="97" priority="32" operator="lessThanOrEqual">
      <formula>0</formula>
    </cfRule>
  </conditionalFormatting>
  <conditionalFormatting sqref="B165">
    <cfRule type="cellIs" dxfId="96" priority="31" operator="lessThanOrEqual">
      <formula>0</formula>
    </cfRule>
  </conditionalFormatting>
  <conditionalFormatting sqref="B176:B178">
    <cfRule type="cellIs" dxfId="95" priority="30" operator="lessThanOrEqual">
      <formula>0</formula>
    </cfRule>
  </conditionalFormatting>
  <conditionalFormatting sqref="B179:B181">
    <cfRule type="cellIs" dxfId="94" priority="29" operator="lessThanOrEqual">
      <formula>0</formula>
    </cfRule>
  </conditionalFormatting>
  <conditionalFormatting sqref="B182">
    <cfRule type="cellIs" dxfId="93" priority="28" operator="lessThanOrEqual">
      <formula>0</formula>
    </cfRule>
  </conditionalFormatting>
  <conditionalFormatting sqref="B184">
    <cfRule type="cellIs" dxfId="92" priority="27" operator="lessThanOrEqual">
      <formula>0</formula>
    </cfRule>
  </conditionalFormatting>
  <conditionalFormatting sqref="B197">
    <cfRule type="cellIs" dxfId="91" priority="26" operator="lessThanOrEqual">
      <formula>0</formula>
    </cfRule>
  </conditionalFormatting>
  <conditionalFormatting sqref="B198">
    <cfRule type="cellIs" dxfId="90" priority="25" operator="lessThanOrEqual">
      <formula>0</formula>
    </cfRule>
  </conditionalFormatting>
  <conditionalFormatting sqref="B201">
    <cfRule type="cellIs" dxfId="89" priority="24" operator="lessThanOrEqual">
      <formula>0</formula>
    </cfRule>
  </conditionalFormatting>
  <conditionalFormatting sqref="B202:B204">
    <cfRule type="cellIs" dxfId="88" priority="23" operator="lessThanOrEqual">
      <formula>0</formula>
    </cfRule>
  </conditionalFormatting>
  <conditionalFormatting sqref="B205">
    <cfRule type="cellIs" dxfId="87" priority="22" operator="lessThanOrEqual">
      <formula>0</formula>
    </cfRule>
  </conditionalFormatting>
  <conditionalFormatting sqref="B212:B213">
    <cfRule type="cellIs" dxfId="86" priority="21" operator="lessThanOrEqual">
      <formula>0</formula>
    </cfRule>
  </conditionalFormatting>
  <conditionalFormatting sqref="B214:B216">
    <cfRule type="cellIs" dxfId="85" priority="20" operator="lessThanOrEqual">
      <formula>0</formula>
    </cfRule>
  </conditionalFormatting>
  <conditionalFormatting sqref="B218">
    <cfRule type="cellIs" dxfId="84" priority="19" operator="lessThanOrEqual">
      <formula>0</formula>
    </cfRule>
  </conditionalFormatting>
  <conditionalFormatting sqref="B220:B222">
    <cfRule type="cellIs" dxfId="83" priority="18" operator="lessThanOrEqual">
      <formula>0</formula>
    </cfRule>
  </conditionalFormatting>
  <conditionalFormatting sqref="B237:B245">
    <cfRule type="cellIs" dxfId="82" priority="17" operator="lessThanOrEqual">
      <formula>0</formula>
    </cfRule>
  </conditionalFormatting>
  <conditionalFormatting sqref="B246:B249">
    <cfRule type="cellIs" dxfId="81" priority="16" operator="lessThanOrEqual">
      <formula>0</formula>
    </cfRule>
  </conditionalFormatting>
  <conditionalFormatting sqref="B252:B254">
    <cfRule type="cellIs" dxfId="80" priority="15" operator="lessThanOrEqual">
      <formula>0</formula>
    </cfRule>
  </conditionalFormatting>
  <conditionalFormatting sqref="B256:B260">
    <cfRule type="cellIs" dxfId="79" priority="14" operator="lessThanOrEqual">
      <formula>0</formula>
    </cfRule>
  </conditionalFormatting>
  <conditionalFormatting sqref="B261:B264">
    <cfRule type="cellIs" dxfId="78" priority="13" operator="lessThanOrEqual">
      <formula>0</formula>
    </cfRule>
  </conditionalFormatting>
  <conditionalFormatting sqref="B265">
    <cfRule type="cellIs" dxfId="77" priority="12" operator="lessThanOrEqual">
      <formula>0</formula>
    </cfRule>
  </conditionalFormatting>
  <conditionalFormatting sqref="B153">
    <cfRule type="cellIs" dxfId="76" priority="11" operator="lessThanOrEqual">
      <formula>0</formula>
    </cfRule>
  </conditionalFormatting>
  <conditionalFormatting sqref="B156">
    <cfRule type="cellIs" dxfId="75" priority="10" operator="lessThanOrEqual">
      <formula>0</formula>
    </cfRule>
  </conditionalFormatting>
  <conditionalFormatting sqref="B160">
    <cfRule type="cellIs" dxfId="74" priority="9" operator="lessThanOrEqual">
      <formula>0</formula>
    </cfRule>
  </conditionalFormatting>
  <conditionalFormatting sqref="B163:B164">
    <cfRule type="cellIs" dxfId="73" priority="8" operator="lessThanOrEqual">
      <formula>0</formula>
    </cfRule>
  </conditionalFormatting>
  <conditionalFormatting sqref="B166">
    <cfRule type="cellIs" dxfId="72" priority="7" operator="lessThanOrEqual">
      <formula>0</formula>
    </cfRule>
  </conditionalFormatting>
  <conditionalFormatting sqref="B183">
    <cfRule type="cellIs" dxfId="71" priority="6" operator="lessThanOrEqual">
      <formula>0</formula>
    </cfRule>
  </conditionalFormatting>
  <conditionalFormatting sqref="B185:B186">
    <cfRule type="cellIs" dxfId="70" priority="5" operator="lessThanOrEqual">
      <formula>0</formula>
    </cfRule>
  </conditionalFormatting>
  <conditionalFormatting sqref="B206:B210">
    <cfRule type="cellIs" dxfId="69" priority="4" operator="lessThanOrEqual">
      <formula>0</formula>
    </cfRule>
  </conditionalFormatting>
  <conditionalFormatting sqref="B217">
    <cfRule type="cellIs" dxfId="68" priority="3" operator="lessThanOrEqual">
      <formula>0</formula>
    </cfRule>
  </conditionalFormatting>
  <conditionalFormatting sqref="B223">
    <cfRule type="cellIs" dxfId="67" priority="2" operator="lessThanOrEqual">
      <formula>0</formula>
    </cfRule>
  </conditionalFormatting>
  <conditionalFormatting sqref="B255">
    <cfRule type="cellIs" dxfId="66" priority="1" operator="lessThanOr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4"/>
  <sheetViews>
    <sheetView view="pageLayout" topLeftCell="C359" zoomScale="55" zoomScaleNormal="60" zoomScaleSheetLayoutView="70" zoomScalePageLayoutView="55" workbookViewId="0">
      <selection activeCell="D359" sqref="D359:D366"/>
    </sheetView>
  </sheetViews>
  <sheetFormatPr baseColWidth="10" defaultRowHeight="15.75" x14ac:dyDescent="0.25"/>
  <cols>
    <col min="1" max="1" width="18" style="142" customWidth="1"/>
    <col min="2" max="2" width="24.42578125" style="141" customWidth="1"/>
    <col min="3" max="3" width="22" style="133" customWidth="1"/>
    <col min="4" max="4" width="21.5703125" style="133" customWidth="1"/>
    <col min="5" max="5" width="16.42578125" style="138" customWidth="1"/>
    <col min="6" max="6" width="10.85546875" style="140" customWidth="1"/>
    <col min="7" max="7" width="22.28515625" style="139" customWidth="1"/>
    <col min="8" max="8" width="16.7109375" style="138" customWidth="1"/>
    <col min="9" max="9" width="21" style="137" customWidth="1"/>
    <col min="10" max="10" width="20.42578125" style="135" customWidth="1"/>
    <col min="11" max="12" width="17.28515625" style="136" customWidth="1"/>
    <col min="13" max="13" width="20.5703125" style="135" customWidth="1"/>
    <col min="14" max="14" width="19.7109375" style="135" customWidth="1"/>
    <col min="15" max="15" width="19" style="135" customWidth="1"/>
    <col min="16" max="16" width="23.7109375" style="134" bestFit="1" customWidth="1"/>
    <col min="17" max="16384" width="11.42578125" style="133"/>
  </cols>
  <sheetData>
    <row r="1" spans="1:16" s="154" customFormat="1" ht="73.7" customHeight="1" thickBot="1" x14ac:dyDescent="0.25">
      <c r="A1" s="408" t="s">
        <v>652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s="154" customFormat="1" ht="73.7" customHeight="1" x14ac:dyDescent="0.2">
      <c r="A2" s="410"/>
      <c r="B2" s="411"/>
      <c r="C2" s="411"/>
      <c r="D2" s="412"/>
      <c r="E2" s="359" t="s">
        <v>615</v>
      </c>
      <c r="F2" s="360"/>
      <c r="G2" s="360"/>
      <c r="H2" s="360"/>
      <c r="I2" s="361"/>
      <c r="J2" s="396" t="s">
        <v>614</v>
      </c>
      <c r="K2" s="397"/>
      <c r="L2" s="397"/>
      <c r="M2" s="397"/>
      <c r="N2" s="397"/>
      <c r="O2" s="398"/>
      <c r="P2" s="203"/>
    </row>
    <row r="3" spans="1:16" s="154" customFormat="1" ht="73.7" customHeight="1" thickBot="1" x14ac:dyDescent="0.3">
      <c r="A3" s="323" t="s">
        <v>613</v>
      </c>
      <c r="B3" s="322" t="s">
        <v>653</v>
      </c>
      <c r="C3" s="200" t="s">
        <v>190</v>
      </c>
      <c r="D3" s="199" t="s">
        <v>191</v>
      </c>
      <c r="E3" s="198" t="s">
        <v>192</v>
      </c>
      <c r="F3" s="197" t="s">
        <v>193</v>
      </c>
      <c r="G3" s="196" t="s">
        <v>194</v>
      </c>
      <c r="H3" s="195" t="s">
        <v>195</v>
      </c>
      <c r="I3" s="194" t="s">
        <v>196</v>
      </c>
      <c r="J3" s="193" t="s">
        <v>197</v>
      </c>
      <c r="K3" s="192" t="s">
        <v>198</v>
      </c>
      <c r="L3" s="192" t="s">
        <v>611</v>
      </c>
      <c r="M3" s="191" t="s">
        <v>199</v>
      </c>
      <c r="N3" s="191" t="s">
        <v>200</v>
      </c>
      <c r="O3" s="190" t="s">
        <v>201</v>
      </c>
      <c r="P3" s="321" t="s">
        <v>202</v>
      </c>
    </row>
    <row r="4" spans="1:16" s="154" customFormat="1" ht="73.7" customHeight="1" x14ac:dyDescent="0.2">
      <c r="A4" s="420" t="s">
        <v>652</v>
      </c>
      <c r="B4" s="423" t="s">
        <v>204</v>
      </c>
      <c r="C4" s="186" t="s">
        <v>178</v>
      </c>
      <c r="D4" s="320" t="s">
        <v>179</v>
      </c>
      <c r="E4" s="316">
        <v>718.17</v>
      </c>
      <c r="F4" s="315">
        <v>15</v>
      </c>
      <c r="G4" s="314">
        <f t="shared" ref="G4:G13" si="0">+E4*F4</f>
        <v>10772.55</v>
      </c>
      <c r="H4" s="319"/>
      <c r="I4" s="313">
        <f t="shared" ref="I4:I13" si="1">G4+H4</f>
        <v>10772.55</v>
      </c>
      <c r="J4" s="312">
        <v>1662.8</v>
      </c>
      <c r="K4" s="318"/>
      <c r="L4" s="318"/>
      <c r="M4" s="312"/>
      <c r="N4" s="312">
        <f>G4*4%</f>
        <v>430.90199999999999</v>
      </c>
      <c r="O4" s="312">
        <f t="shared" ref="O4:O13" si="2">SUM(J4:N4)</f>
        <v>2093.7019999999998</v>
      </c>
      <c r="P4" s="311">
        <f t="shared" ref="P4:P13" si="3">I4-O4</f>
        <v>8678.848</v>
      </c>
    </row>
    <row r="5" spans="1:16" s="154" customFormat="1" ht="73.7" customHeight="1" x14ac:dyDescent="0.2">
      <c r="A5" s="421"/>
      <c r="B5" s="424"/>
      <c r="C5" s="164" t="s">
        <v>178</v>
      </c>
      <c r="D5" s="180" t="s">
        <v>180</v>
      </c>
      <c r="E5" s="316">
        <v>718.17</v>
      </c>
      <c r="F5" s="315">
        <v>15</v>
      </c>
      <c r="G5" s="314">
        <f t="shared" si="0"/>
        <v>10772.55</v>
      </c>
      <c r="H5" s="160"/>
      <c r="I5" s="313">
        <f t="shared" si="1"/>
        <v>10772.55</v>
      </c>
      <c r="J5" s="312">
        <v>1662.8</v>
      </c>
      <c r="K5" s="158"/>
      <c r="L5" s="318"/>
      <c r="M5" s="312"/>
      <c r="N5" s="312">
        <f>G5*4%</f>
        <v>430.90199999999999</v>
      </c>
      <c r="O5" s="312">
        <f t="shared" si="2"/>
        <v>2093.7019999999998</v>
      </c>
      <c r="P5" s="311">
        <f t="shared" si="3"/>
        <v>8678.848</v>
      </c>
    </row>
    <row r="6" spans="1:16" s="154" customFormat="1" ht="73.7" customHeight="1" x14ac:dyDescent="0.2">
      <c r="A6" s="421"/>
      <c r="B6" s="424"/>
      <c r="C6" s="164" t="s">
        <v>178</v>
      </c>
      <c r="D6" s="180" t="s">
        <v>181</v>
      </c>
      <c r="E6" s="316">
        <v>718.17</v>
      </c>
      <c r="F6" s="315">
        <v>15</v>
      </c>
      <c r="G6" s="314">
        <f t="shared" si="0"/>
        <v>10772.55</v>
      </c>
      <c r="H6" s="160"/>
      <c r="I6" s="313">
        <f t="shared" si="1"/>
        <v>10772.55</v>
      </c>
      <c r="J6" s="312">
        <v>1662.8</v>
      </c>
      <c r="K6" s="158"/>
      <c r="L6" s="318"/>
      <c r="M6" s="312"/>
      <c r="N6" s="312">
        <f>G6*4%</f>
        <v>430.90199999999999</v>
      </c>
      <c r="O6" s="312">
        <f t="shared" si="2"/>
        <v>2093.7019999999998</v>
      </c>
      <c r="P6" s="311">
        <f t="shared" si="3"/>
        <v>8678.848</v>
      </c>
    </row>
    <row r="7" spans="1:16" s="154" customFormat="1" ht="73.7" customHeight="1" x14ac:dyDescent="0.2">
      <c r="A7" s="421"/>
      <c r="B7" s="424"/>
      <c r="C7" s="164" t="s">
        <v>178</v>
      </c>
      <c r="D7" s="180" t="s">
        <v>182</v>
      </c>
      <c r="E7" s="316">
        <v>718.17</v>
      </c>
      <c r="F7" s="315">
        <v>15</v>
      </c>
      <c r="G7" s="314">
        <f t="shared" si="0"/>
        <v>10772.55</v>
      </c>
      <c r="H7" s="160"/>
      <c r="I7" s="313">
        <f t="shared" si="1"/>
        <v>10772.55</v>
      </c>
      <c r="J7" s="312">
        <v>1662.8</v>
      </c>
      <c r="K7" s="158"/>
      <c r="L7" s="318"/>
      <c r="M7" s="312"/>
      <c r="N7" s="312">
        <f>G7*4%</f>
        <v>430.90199999999999</v>
      </c>
      <c r="O7" s="312">
        <f t="shared" si="2"/>
        <v>2093.7019999999998</v>
      </c>
      <c r="P7" s="311">
        <f t="shared" si="3"/>
        <v>8678.848</v>
      </c>
    </row>
    <row r="8" spans="1:16" s="154" customFormat="1" ht="73.7" customHeight="1" x14ac:dyDescent="0.2">
      <c r="A8" s="421"/>
      <c r="B8" s="424"/>
      <c r="C8" s="164" t="s">
        <v>178</v>
      </c>
      <c r="D8" s="180" t="s">
        <v>183</v>
      </c>
      <c r="E8" s="316">
        <v>718.17</v>
      </c>
      <c r="F8" s="315">
        <v>15</v>
      </c>
      <c r="G8" s="314">
        <f t="shared" si="0"/>
        <v>10772.55</v>
      </c>
      <c r="H8" s="160"/>
      <c r="I8" s="313">
        <f t="shared" si="1"/>
        <v>10772.55</v>
      </c>
      <c r="J8" s="312">
        <v>1662.8</v>
      </c>
      <c r="K8" s="158"/>
      <c r="L8" s="318"/>
      <c r="M8" s="312"/>
      <c r="N8" s="312">
        <f>G8*4%</f>
        <v>430.90199999999999</v>
      </c>
      <c r="O8" s="312">
        <f t="shared" si="2"/>
        <v>2093.7019999999998</v>
      </c>
      <c r="P8" s="311">
        <f t="shared" si="3"/>
        <v>8678.848</v>
      </c>
    </row>
    <row r="9" spans="1:16" s="154" customFormat="1" ht="73.7" customHeight="1" x14ac:dyDescent="0.2">
      <c r="A9" s="421"/>
      <c r="B9" s="424"/>
      <c r="C9" s="164" t="s">
        <v>178</v>
      </c>
      <c r="D9" s="180" t="s">
        <v>184</v>
      </c>
      <c r="E9" s="316">
        <v>718.17</v>
      </c>
      <c r="F9" s="315">
        <v>15</v>
      </c>
      <c r="G9" s="314">
        <f t="shared" si="0"/>
        <v>10772.55</v>
      </c>
      <c r="H9" s="160"/>
      <c r="I9" s="313">
        <f t="shared" si="1"/>
        <v>10772.55</v>
      </c>
      <c r="J9" s="312">
        <v>1662.8</v>
      </c>
      <c r="K9" s="158"/>
      <c r="L9" s="158"/>
      <c r="M9" s="157"/>
      <c r="N9" s="312"/>
      <c r="O9" s="312">
        <f t="shared" si="2"/>
        <v>1662.8</v>
      </c>
      <c r="P9" s="311">
        <f t="shared" si="3"/>
        <v>9109.75</v>
      </c>
    </row>
    <row r="10" spans="1:16" s="154" customFormat="1" ht="73.7" customHeight="1" x14ac:dyDescent="0.2">
      <c r="A10" s="421"/>
      <c r="B10" s="424"/>
      <c r="C10" s="164" t="s">
        <v>178</v>
      </c>
      <c r="D10" s="180" t="s">
        <v>185</v>
      </c>
      <c r="E10" s="316">
        <v>718.17</v>
      </c>
      <c r="F10" s="315">
        <v>15</v>
      </c>
      <c r="G10" s="314">
        <f t="shared" si="0"/>
        <v>10772.55</v>
      </c>
      <c r="H10" s="160"/>
      <c r="I10" s="313">
        <f t="shared" si="1"/>
        <v>10772.55</v>
      </c>
      <c r="J10" s="312">
        <v>1662.8</v>
      </c>
      <c r="K10" s="158"/>
      <c r="L10" s="158"/>
      <c r="M10" s="157"/>
      <c r="N10" s="312"/>
      <c r="O10" s="312">
        <f t="shared" si="2"/>
        <v>1662.8</v>
      </c>
      <c r="P10" s="311">
        <f t="shared" si="3"/>
        <v>9109.75</v>
      </c>
    </row>
    <row r="11" spans="1:16" s="154" customFormat="1" ht="73.7" customHeight="1" x14ac:dyDescent="0.2">
      <c r="A11" s="421"/>
      <c r="B11" s="424"/>
      <c r="C11" s="164" t="s">
        <v>178</v>
      </c>
      <c r="D11" s="180" t="s">
        <v>186</v>
      </c>
      <c r="E11" s="316">
        <v>718.17</v>
      </c>
      <c r="F11" s="315">
        <v>15</v>
      </c>
      <c r="G11" s="314">
        <f t="shared" si="0"/>
        <v>10772.55</v>
      </c>
      <c r="H11" s="160"/>
      <c r="I11" s="313">
        <f t="shared" si="1"/>
        <v>10772.55</v>
      </c>
      <c r="J11" s="312">
        <v>1662.8</v>
      </c>
      <c r="K11" s="158"/>
      <c r="L11" s="158"/>
      <c r="M11" s="157"/>
      <c r="N11" s="312"/>
      <c r="O11" s="312">
        <f t="shared" si="2"/>
        <v>1662.8</v>
      </c>
      <c r="P11" s="311">
        <f t="shared" si="3"/>
        <v>9109.75</v>
      </c>
    </row>
    <row r="12" spans="1:16" s="154" customFormat="1" ht="73.7" customHeight="1" x14ac:dyDescent="0.2">
      <c r="A12" s="421"/>
      <c r="B12" s="424"/>
      <c r="C12" s="164" t="s">
        <v>178</v>
      </c>
      <c r="D12" s="180" t="s">
        <v>187</v>
      </c>
      <c r="E12" s="316">
        <v>718.17</v>
      </c>
      <c r="F12" s="315">
        <v>15</v>
      </c>
      <c r="G12" s="314">
        <f t="shared" si="0"/>
        <v>10772.55</v>
      </c>
      <c r="H12" s="160"/>
      <c r="I12" s="313">
        <f t="shared" si="1"/>
        <v>10772.55</v>
      </c>
      <c r="J12" s="312">
        <v>1662.8</v>
      </c>
      <c r="K12" s="158"/>
      <c r="L12" s="158"/>
      <c r="M12" s="157"/>
      <c r="N12" s="312"/>
      <c r="O12" s="312">
        <f t="shared" si="2"/>
        <v>1662.8</v>
      </c>
      <c r="P12" s="311">
        <f t="shared" si="3"/>
        <v>9109.75</v>
      </c>
    </row>
    <row r="13" spans="1:16" s="154" customFormat="1" ht="73.7" customHeight="1" thickBot="1" x14ac:dyDescent="0.25">
      <c r="A13" s="422"/>
      <c r="B13" s="165" t="s">
        <v>27</v>
      </c>
      <c r="C13" s="175" t="s">
        <v>188</v>
      </c>
      <c r="D13" s="317" t="s">
        <v>189</v>
      </c>
      <c r="E13" s="316">
        <v>718.17</v>
      </c>
      <c r="F13" s="315">
        <v>15</v>
      </c>
      <c r="G13" s="314">
        <f t="shared" si="0"/>
        <v>10772.55</v>
      </c>
      <c r="H13" s="170"/>
      <c r="I13" s="313">
        <f t="shared" si="1"/>
        <v>10772.55</v>
      </c>
      <c r="J13" s="312">
        <v>1662.8</v>
      </c>
      <c r="K13" s="168"/>
      <c r="L13" s="168"/>
      <c r="M13" s="167"/>
      <c r="N13" s="312">
        <f>G13*4%</f>
        <v>430.90199999999999</v>
      </c>
      <c r="O13" s="312">
        <f t="shared" si="2"/>
        <v>2093.7019999999998</v>
      </c>
      <c r="P13" s="311">
        <f t="shared" si="3"/>
        <v>8678.848</v>
      </c>
    </row>
    <row r="14" spans="1:16" s="154" customFormat="1" ht="73.7" customHeight="1" thickBot="1" x14ac:dyDescent="0.25">
      <c r="A14" s="416" t="s">
        <v>651</v>
      </c>
      <c r="B14" s="417"/>
      <c r="C14" s="418"/>
      <c r="D14" s="418"/>
      <c r="E14" s="418"/>
      <c r="F14" s="418"/>
      <c r="G14" s="310">
        <f t="shared" ref="G14:P14" si="4">SUM(G4:G13)</f>
        <v>107725.50000000001</v>
      </c>
      <c r="H14" s="310">
        <f t="shared" si="4"/>
        <v>0</v>
      </c>
      <c r="I14" s="310">
        <f t="shared" si="4"/>
        <v>107725.50000000001</v>
      </c>
      <c r="J14" s="310">
        <f t="shared" si="4"/>
        <v>16627.999999999996</v>
      </c>
      <c r="K14" s="310">
        <f t="shared" si="4"/>
        <v>0</v>
      </c>
      <c r="L14" s="310">
        <f t="shared" si="4"/>
        <v>0</v>
      </c>
      <c r="M14" s="310">
        <f t="shared" si="4"/>
        <v>0</v>
      </c>
      <c r="N14" s="310">
        <f t="shared" si="4"/>
        <v>2585.4119999999998</v>
      </c>
      <c r="O14" s="310">
        <f t="shared" si="4"/>
        <v>19213.411999999997</v>
      </c>
      <c r="P14" s="310">
        <f t="shared" si="4"/>
        <v>88512.087999999989</v>
      </c>
    </row>
    <row r="15" spans="1:16" s="154" customFormat="1" ht="73.7" customHeight="1" x14ac:dyDescent="0.2">
      <c r="A15" s="250"/>
      <c r="B15" s="249"/>
      <c r="C15" s="174"/>
      <c r="D15" s="174"/>
      <c r="E15" s="248"/>
      <c r="F15" s="247"/>
      <c r="G15" s="309"/>
      <c r="H15" s="308"/>
      <c r="I15" s="307"/>
      <c r="J15" s="305"/>
      <c r="K15" s="306"/>
      <c r="L15" s="306"/>
      <c r="M15" s="305"/>
      <c r="N15" s="305"/>
      <c r="O15" s="305"/>
      <c r="P15" s="304"/>
    </row>
    <row r="16" spans="1:16" s="154" customFormat="1" ht="73.7" customHeight="1" x14ac:dyDescent="0.2">
      <c r="A16" s="250"/>
      <c r="B16" s="249"/>
      <c r="C16" s="174"/>
      <c r="D16" s="174"/>
      <c r="E16" s="248"/>
      <c r="F16" s="247"/>
      <c r="G16" s="309"/>
      <c r="H16" s="308"/>
      <c r="I16" s="307"/>
      <c r="J16" s="305"/>
      <c r="K16" s="306"/>
      <c r="L16" s="306"/>
      <c r="M16" s="305"/>
      <c r="N16" s="305"/>
      <c r="O16" s="305"/>
      <c r="P16" s="304"/>
    </row>
    <row r="17" spans="1:16" s="154" customFormat="1" ht="73.7" customHeight="1" x14ac:dyDescent="0.2">
      <c r="A17" s="250"/>
      <c r="B17" s="249"/>
      <c r="C17" s="174"/>
      <c r="D17" s="174"/>
      <c r="E17" s="248"/>
      <c r="F17" s="247"/>
      <c r="G17" s="309"/>
      <c r="H17" s="308"/>
      <c r="I17" s="307"/>
      <c r="J17" s="305"/>
      <c r="K17" s="306"/>
      <c r="L17" s="306"/>
      <c r="M17" s="305"/>
      <c r="N17" s="305"/>
      <c r="O17" s="305"/>
      <c r="P17" s="304"/>
    </row>
    <row r="18" spans="1:16" s="154" customFormat="1" ht="73.7" customHeight="1" thickBot="1" x14ac:dyDescent="0.25">
      <c r="A18" s="250"/>
      <c r="B18" s="249"/>
      <c r="C18" s="174"/>
      <c r="D18" s="174"/>
      <c r="E18" s="248"/>
      <c r="F18" s="247"/>
      <c r="G18" s="309"/>
      <c r="H18" s="308"/>
      <c r="I18" s="307"/>
      <c r="J18" s="305"/>
      <c r="K18" s="306"/>
      <c r="L18" s="306"/>
      <c r="M18" s="305"/>
      <c r="N18" s="305"/>
      <c r="O18" s="305"/>
      <c r="P18" s="304"/>
    </row>
    <row r="19" spans="1:16" s="154" customFormat="1" ht="73.7" customHeight="1" thickBot="1" x14ac:dyDescent="0.25">
      <c r="A19" s="408" t="s">
        <v>650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</row>
    <row r="20" spans="1:16" s="154" customFormat="1" ht="73.7" customHeight="1" x14ac:dyDescent="0.2">
      <c r="A20" s="410"/>
      <c r="B20" s="411"/>
      <c r="C20" s="411"/>
      <c r="D20" s="412"/>
      <c r="E20" s="359" t="s">
        <v>615</v>
      </c>
      <c r="F20" s="360"/>
      <c r="G20" s="360"/>
      <c r="H20" s="360"/>
      <c r="I20" s="361"/>
      <c r="J20" s="396" t="s">
        <v>614</v>
      </c>
      <c r="K20" s="397"/>
      <c r="L20" s="397"/>
      <c r="M20" s="397"/>
      <c r="N20" s="397"/>
      <c r="O20" s="398"/>
      <c r="P20" s="203"/>
    </row>
    <row r="21" spans="1:16" s="154" customFormat="1" ht="73.7" customHeight="1" x14ac:dyDescent="0.25">
      <c r="A21" s="202" t="s">
        <v>613</v>
      </c>
      <c r="B21" s="201" t="s">
        <v>612</v>
      </c>
      <c r="C21" s="303" t="s">
        <v>190</v>
      </c>
      <c r="D21" s="302" t="s">
        <v>191</v>
      </c>
      <c r="E21" s="301" t="s">
        <v>192</v>
      </c>
      <c r="F21" s="300" t="s">
        <v>193</v>
      </c>
      <c r="G21" s="299" t="s">
        <v>194</v>
      </c>
      <c r="H21" s="298" t="s">
        <v>195</v>
      </c>
      <c r="I21" s="297" t="s">
        <v>196</v>
      </c>
      <c r="J21" s="296" t="s">
        <v>197</v>
      </c>
      <c r="K21" s="295" t="s">
        <v>198</v>
      </c>
      <c r="L21" s="295"/>
      <c r="M21" s="294" t="s">
        <v>199</v>
      </c>
      <c r="N21" s="294" t="s">
        <v>200</v>
      </c>
      <c r="O21" s="293" t="s">
        <v>201</v>
      </c>
      <c r="P21" s="292" t="s">
        <v>202</v>
      </c>
    </row>
    <row r="22" spans="1:16" s="154" customFormat="1" ht="73.7" customHeight="1" x14ac:dyDescent="0.2">
      <c r="A22" s="291" t="s">
        <v>205</v>
      </c>
      <c r="B22" s="165" t="s">
        <v>205</v>
      </c>
      <c r="C22" s="164" t="s">
        <v>206</v>
      </c>
      <c r="D22" s="164" t="s">
        <v>207</v>
      </c>
      <c r="E22" s="160">
        <v>718.17</v>
      </c>
      <c r="F22" s="254">
        <v>15</v>
      </c>
      <c r="G22" s="253">
        <f t="shared" ref="G22:G85" si="5">+E22*F22</f>
        <v>10772.55</v>
      </c>
      <c r="H22" s="254"/>
      <c r="I22" s="159">
        <f t="shared" ref="I22:I85" si="6">G22+H22</f>
        <v>10772.55</v>
      </c>
      <c r="J22" s="157">
        <v>1662.8</v>
      </c>
      <c r="K22" s="158"/>
      <c r="L22" s="158"/>
      <c r="M22" s="157"/>
      <c r="N22" s="157">
        <f>G22*4%</f>
        <v>430.90199999999999</v>
      </c>
      <c r="O22" s="157">
        <f t="shared" ref="O22:O53" si="7">SUM(J22:N22)</f>
        <v>2093.7019999999998</v>
      </c>
      <c r="P22" s="252">
        <f t="shared" ref="P22:P85" si="8">I22-O22</f>
        <v>8678.848</v>
      </c>
    </row>
    <row r="23" spans="1:16" s="154" customFormat="1" ht="73.7" customHeight="1" x14ac:dyDescent="0.2">
      <c r="A23" s="395" t="s">
        <v>649</v>
      </c>
      <c r="B23" s="394" t="s">
        <v>208</v>
      </c>
      <c r="C23" s="164" t="s">
        <v>209</v>
      </c>
      <c r="D23" s="180" t="s">
        <v>210</v>
      </c>
      <c r="E23" s="279">
        <v>1780.55</v>
      </c>
      <c r="F23" s="254">
        <v>15</v>
      </c>
      <c r="G23" s="253">
        <f t="shared" si="5"/>
        <v>26708.25</v>
      </c>
      <c r="H23" s="160"/>
      <c r="I23" s="159">
        <f t="shared" si="6"/>
        <v>26708.25</v>
      </c>
      <c r="J23" s="157">
        <v>5895.42</v>
      </c>
      <c r="K23" s="158"/>
      <c r="L23" s="158"/>
      <c r="M23" s="157"/>
      <c r="N23" s="157">
        <f>G23*5%</f>
        <v>1335.4125000000001</v>
      </c>
      <c r="O23" s="157">
        <f t="shared" si="7"/>
        <v>7230.8325000000004</v>
      </c>
      <c r="P23" s="252">
        <f t="shared" si="8"/>
        <v>19477.4175</v>
      </c>
    </row>
    <row r="24" spans="1:16" s="154" customFormat="1" ht="73.7" customHeight="1" x14ac:dyDescent="0.2">
      <c r="A24" s="395"/>
      <c r="B24" s="394"/>
      <c r="C24" s="164" t="s">
        <v>211</v>
      </c>
      <c r="D24" s="181" t="s">
        <v>212</v>
      </c>
      <c r="E24" s="225">
        <v>454.66</v>
      </c>
      <c r="F24" s="254">
        <v>15</v>
      </c>
      <c r="G24" s="253">
        <f t="shared" si="5"/>
        <v>6819.9000000000005</v>
      </c>
      <c r="H24" s="160"/>
      <c r="I24" s="159">
        <f t="shared" si="6"/>
        <v>6819.9000000000005</v>
      </c>
      <c r="J24" s="157">
        <v>818.51</v>
      </c>
      <c r="K24" s="158">
        <v>57.76</v>
      </c>
      <c r="L24" s="158"/>
      <c r="M24" s="157"/>
      <c r="N24" s="157">
        <f>G24*3%</f>
        <v>204.59700000000001</v>
      </c>
      <c r="O24" s="157">
        <f t="shared" si="7"/>
        <v>1080.867</v>
      </c>
      <c r="P24" s="252">
        <f t="shared" si="8"/>
        <v>5739.0330000000004</v>
      </c>
    </row>
    <row r="25" spans="1:16" s="154" customFormat="1" ht="73.7" customHeight="1" x14ac:dyDescent="0.2">
      <c r="A25" s="395"/>
      <c r="B25" s="394"/>
      <c r="C25" s="180" t="s">
        <v>213</v>
      </c>
      <c r="D25" s="181" t="s">
        <v>214</v>
      </c>
      <c r="E25" s="163">
        <v>718.17</v>
      </c>
      <c r="F25" s="254">
        <v>15</v>
      </c>
      <c r="G25" s="253">
        <f t="shared" si="5"/>
        <v>10772.55</v>
      </c>
      <c r="H25" s="160"/>
      <c r="I25" s="159">
        <f t="shared" si="6"/>
        <v>10772.55</v>
      </c>
      <c r="J25" s="157">
        <v>1662.8</v>
      </c>
      <c r="K25" s="158"/>
      <c r="L25" s="158"/>
      <c r="M25" s="157"/>
      <c r="N25" s="157">
        <f>G25*4%</f>
        <v>430.90199999999999</v>
      </c>
      <c r="O25" s="157">
        <f t="shared" si="7"/>
        <v>2093.7019999999998</v>
      </c>
      <c r="P25" s="252">
        <f t="shared" si="8"/>
        <v>8678.848</v>
      </c>
    </row>
    <row r="26" spans="1:16" s="154" customFormat="1" ht="73.7" customHeight="1" x14ac:dyDescent="0.2">
      <c r="A26" s="395"/>
      <c r="B26" s="394"/>
      <c r="C26" s="164" t="s">
        <v>21</v>
      </c>
      <c r="D26" s="180" t="s">
        <v>215</v>
      </c>
      <c r="E26" s="225">
        <v>315.7</v>
      </c>
      <c r="F26" s="254">
        <v>15</v>
      </c>
      <c r="G26" s="253">
        <f t="shared" si="5"/>
        <v>4735.5</v>
      </c>
      <c r="H26" s="160"/>
      <c r="I26" s="159">
        <f t="shared" si="6"/>
        <v>4735.5</v>
      </c>
      <c r="J26" s="157">
        <v>418.35</v>
      </c>
      <c r="K26" s="158">
        <v>49.7</v>
      </c>
      <c r="L26" s="158"/>
      <c r="M26" s="157">
        <f>G26*1%</f>
        <v>47.355000000000004</v>
      </c>
      <c r="N26" s="157"/>
      <c r="O26" s="157">
        <f t="shared" si="7"/>
        <v>515.40499999999997</v>
      </c>
      <c r="P26" s="252">
        <f t="shared" si="8"/>
        <v>4220.0950000000003</v>
      </c>
    </row>
    <row r="27" spans="1:16" s="154" customFormat="1" ht="73.7" customHeight="1" x14ac:dyDescent="0.2">
      <c r="A27" s="395"/>
      <c r="B27" s="394"/>
      <c r="C27" s="164" t="s">
        <v>22</v>
      </c>
      <c r="D27" s="180" t="s">
        <v>216</v>
      </c>
      <c r="E27" s="279">
        <v>224.4</v>
      </c>
      <c r="F27" s="254">
        <v>15</v>
      </c>
      <c r="G27" s="253">
        <f t="shared" si="5"/>
        <v>3366</v>
      </c>
      <c r="H27" s="160"/>
      <c r="I27" s="159">
        <f t="shared" si="6"/>
        <v>3366</v>
      </c>
      <c r="J27" s="157">
        <v>119.79</v>
      </c>
      <c r="K27" s="158">
        <v>49.7</v>
      </c>
      <c r="L27" s="158"/>
      <c r="M27" s="157">
        <f>G27*1%</f>
        <v>33.660000000000004</v>
      </c>
      <c r="N27" s="157"/>
      <c r="O27" s="157">
        <f t="shared" si="7"/>
        <v>203.15</v>
      </c>
      <c r="P27" s="252">
        <f t="shared" si="8"/>
        <v>3162.85</v>
      </c>
    </row>
    <row r="28" spans="1:16" s="154" customFormat="1" ht="73.7" customHeight="1" x14ac:dyDescent="0.2">
      <c r="A28" s="395"/>
      <c r="B28" s="394"/>
      <c r="C28" s="164" t="s">
        <v>23</v>
      </c>
      <c r="D28" s="180" t="s">
        <v>217</v>
      </c>
      <c r="E28" s="279">
        <v>224.4</v>
      </c>
      <c r="F28" s="254">
        <v>15</v>
      </c>
      <c r="G28" s="253">
        <f t="shared" si="5"/>
        <v>3366</v>
      </c>
      <c r="H28" s="160"/>
      <c r="I28" s="159">
        <f t="shared" si="6"/>
        <v>3366</v>
      </c>
      <c r="J28" s="157">
        <v>119.79</v>
      </c>
      <c r="K28" s="158">
        <v>49.7</v>
      </c>
      <c r="L28" s="158"/>
      <c r="M28" s="157">
        <f>G28*1%</f>
        <v>33.660000000000004</v>
      </c>
      <c r="N28" s="157"/>
      <c r="O28" s="157">
        <f t="shared" si="7"/>
        <v>203.15</v>
      </c>
      <c r="P28" s="252">
        <f t="shared" si="8"/>
        <v>3162.85</v>
      </c>
    </row>
    <row r="29" spans="1:16" s="154" customFormat="1" ht="73.7" customHeight="1" x14ac:dyDescent="0.2">
      <c r="A29" s="395"/>
      <c r="B29" s="394"/>
      <c r="C29" s="164" t="s">
        <v>24</v>
      </c>
      <c r="D29" s="180" t="s">
        <v>648</v>
      </c>
      <c r="E29" s="279">
        <v>195.1</v>
      </c>
      <c r="F29" s="254">
        <v>15</v>
      </c>
      <c r="G29" s="253">
        <f t="shared" si="5"/>
        <v>2926.5</v>
      </c>
      <c r="H29" s="160"/>
      <c r="I29" s="159">
        <f t="shared" si="6"/>
        <v>2926.5</v>
      </c>
      <c r="J29" s="157">
        <v>51.69</v>
      </c>
      <c r="K29" s="158">
        <v>50.16</v>
      </c>
      <c r="L29" s="158"/>
      <c r="M29" s="157">
        <f>G29*1%</f>
        <v>29.265000000000001</v>
      </c>
      <c r="N29" s="157"/>
      <c r="O29" s="157">
        <f t="shared" si="7"/>
        <v>131.11500000000001</v>
      </c>
      <c r="P29" s="252">
        <f t="shared" si="8"/>
        <v>2795.3850000000002</v>
      </c>
    </row>
    <row r="30" spans="1:16" s="154" customFormat="1" ht="73.7" customHeight="1" x14ac:dyDescent="0.2">
      <c r="A30" s="395"/>
      <c r="B30" s="394"/>
      <c r="C30" s="180" t="s">
        <v>25</v>
      </c>
      <c r="D30" s="180" t="s">
        <v>219</v>
      </c>
      <c r="E30" s="279">
        <v>172.91</v>
      </c>
      <c r="F30" s="254">
        <v>15</v>
      </c>
      <c r="G30" s="253">
        <f t="shared" si="5"/>
        <v>2593.65</v>
      </c>
      <c r="H30" s="160"/>
      <c r="I30" s="159">
        <f t="shared" si="6"/>
        <v>2593.65</v>
      </c>
      <c r="J30" s="157">
        <v>0.56000000000000005</v>
      </c>
      <c r="K30" s="158"/>
      <c r="L30" s="158"/>
      <c r="M30" s="157"/>
      <c r="N30" s="157"/>
      <c r="O30" s="157">
        <f t="shared" si="7"/>
        <v>0.56000000000000005</v>
      </c>
      <c r="P30" s="252">
        <f t="shared" si="8"/>
        <v>2593.09</v>
      </c>
    </row>
    <row r="31" spans="1:16" s="154" customFormat="1" ht="73.7" customHeight="1" x14ac:dyDescent="0.2">
      <c r="A31" s="395"/>
      <c r="B31" s="394"/>
      <c r="C31" s="164" t="s">
        <v>26</v>
      </c>
      <c r="D31" s="180" t="s">
        <v>220</v>
      </c>
      <c r="E31" s="279">
        <v>195.1</v>
      </c>
      <c r="F31" s="254">
        <v>15</v>
      </c>
      <c r="G31" s="253">
        <f t="shared" si="5"/>
        <v>2926.5</v>
      </c>
      <c r="H31" s="160"/>
      <c r="I31" s="159">
        <f t="shared" si="6"/>
        <v>2926.5</v>
      </c>
      <c r="J31" s="157">
        <v>51.69</v>
      </c>
      <c r="K31" s="158">
        <v>49.7</v>
      </c>
      <c r="L31" s="158"/>
      <c r="M31" s="157">
        <f>G31*1%</f>
        <v>29.265000000000001</v>
      </c>
      <c r="N31" s="157"/>
      <c r="O31" s="157">
        <f t="shared" si="7"/>
        <v>130.655</v>
      </c>
      <c r="P31" s="252">
        <f t="shared" si="8"/>
        <v>2795.8449999999998</v>
      </c>
    </row>
    <row r="32" spans="1:16" s="154" customFormat="1" ht="73.7" customHeight="1" x14ac:dyDescent="0.2">
      <c r="A32" s="395"/>
      <c r="B32" s="356" t="s">
        <v>35</v>
      </c>
      <c r="C32" s="164" t="s">
        <v>34</v>
      </c>
      <c r="D32" s="181" t="s">
        <v>221</v>
      </c>
      <c r="E32" s="279">
        <v>423.02</v>
      </c>
      <c r="F32" s="254">
        <v>15</v>
      </c>
      <c r="G32" s="253">
        <f t="shared" si="5"/>
        <v>6345.2999999999993</v>
      </c>
      <c r="H32" s="160"/>
      <c r="I32" s="159">
        <f t="shared" si="6"/>
        <v>6345.2999999999993</v>
      </c>
      <c r="J32" s="157">
        <v>717.14</v>
      </c>
      <c r="K32" s="158"/>
      <c r="L32" s="158"/>
      <c r="M32" s="157"/>
      <c r="N32" s="157">
        <f>G32*3%</f>
        <v>190.35899999999998</v>
      </c>
      <c r="O32" s="157">
        <f t="shared" si="7"/>
        <v>907.49900000000002</v>
      </c>
      <c r="P32" s="252">
        <f t="shared" si="8"/>
        <v>5437.8009999999995</v>
      </c>
    </row>
    <row r="33" spans="1:16" s="154" customFormat="1" ht="73.7" customHeight="1" x14ac:dyDescent="0.2">
      <c r="A33" s="395"/>
      <c r="B33" s="357"/>
      <c r="C33" s="180" t="s">
        <v>36</v>
      </c>
      <c r="D33" s="181" t="s">
        <v>222</v>
      </c>
      <c r="E33" s="225">
        <v>243.2</v>
      </c>
      <c r="F33" s="254">
        <v>15</v>
      </c>
      <c r="G33" s="253">
        <f t="shared" si="5"/>
        <v>3648</v>
      </c>
      <c r="H33" s="160"/>
      <c r="I33" s="159">
        <f t="shared" si="6"/>
        <v>3648</v>
      </c>
      <c r="J33" s="157">
        <v>275.57</v>
      </c>
      <c r="K33" s="158">
        <v>49.7</v>
      </c>
      <c r="L33" s="158"/>
      <c r="M33" s="157">
        <f>G33*1%</f>
        <v>36.480000000000004</v>
      </c>
      <c r="N33" s="157"/>
      <c r="O33" s="157">
        <f t="shared" si="7"/>
        <v>361.75</v>
      </c>
      <c r="P33" s="252">
        <f t="shared" si="8"/>
        <v>3286.25</v>
      </c>
    </row>
    <row r="34" spans="1:16" s="154" customFormat="1" ht="73.7" customHeight="1" x14ac:dyDescent="0.2">
      <c r="A34" s="395"/>
      <c r="B34" s="358"/>
      <c r="C34" s="180" t="s">
        <v>22</v>
      </c>
      <c r="D34" s="181" t="s">
        <v>223</v>
      </c>
      <c r="E34" s="279">
        <v>224.4</v>
      </c>
      <c r="F34" s="254">
        <v>15</v>
      </c>
      <c r="G34" s="253">
        <f t="shared" si="5"/>
        <v>3366</v>
      </c>
      <c r="H34" s="160"/>
      <c r="I34" s="159">
        <f t="shared" si="6"/>
        <v>3366</v>
      </c>
      <c r="J34" s="157">
        <v>119.79</v>
      </c>
      <c r="K34" s="158">
        <v>49.7</v>
      </c>
      <c r="L34" s="158"/>
      <c r="M34" s="157">
        <f>G34*1%</f>
        <v>33.660000000000004</v>
      </c>
      <c r="N34" s="157"/>
      <c r="O34" s="157">
        <f t="shared" si="7"/>
        <v>203.15</v>
      </c>
      <c r="P34" s="252">
        <f t="shared" si="8"/>
        <v>3162.85</v>
      </c>
    </row>
    <row r="35" spans="1:16" s="154" customFormat="1" ht="73.7" customHeight="1" x14ac:dyDescent="0.2">
      <c r="A35" s="395"/>
      <c r="B35" s="356" t="s">
        <v>35</v>
      </c>
      <c r="C35" s="180" t="s">
        <v>22</v>
      </c>
      <c r="D35" s="181" t="s">
        <v>224</v>
      </c>
      <c r="E35" s="279">
        <v>224.4</v>
      </c>
      <c r="F35" s="254">
        <v>15</v>
      </c>
      <c r="G35" s="253">
        <f t="shared" si="5"/>
        <v>3366</v>
      </c>
      <c r="H35" s="160"/>
      <c r="I35" s="159">
        <f t="shared" si="6"/>
        <v>3366</v>
      </c>
      <c r="J35" s="157">
        <v>119.79</v>
      </c>
      <c r="K35" s="158">
        <v>49.7</v>
      </c>
      <c r="L35" s="158"/>
      <c r="M35" s="157">
        <f>G35*1%</f>
        <v>33.660000000000004</v>
      </c>
      <c r="N35" s="157"/>
      <c r="O35" s="157">
        <f t="shared" si="7"/>
        <v>203.15</v>
      </c>
      <c r="P35" s="252">
        <f t="shared" si="8"/>
        <v>3162.85</v>
      </c>
    </row>
    <row r="36" spans="1:16" s="154" customFormat="1" ht="73.7" customHeight="1" x14ac:dyDescent="0.2">
      <c r="A36" s="395"/>
      <c r="B36" s="358"/>
      <c r="C36" s="180" t="s">
        <v>225</v>
      </c>
      <c r="D36" s="181" t="s">
        <v>226</v>
      </c>
      <c r="E36" s="160">
        <v>207.79</v>
      </c>
      <c r="F36" s="254">
        <v>15</v>
      </c>
      <c r="G36" s="253">
        <f t="shared" si="5"/>
        <v>3116.85</v>
      </c>
      <c r="H36" s="160"/>
      <c r="I36" s="159">
        <f t="shared" si="6"/>
        <v>3116.85</v>
      </c>
      <c r="J36" s="157">
        <v>92.68</v>
      </c>
      <c r="K36" s="158"/>
      <c r="L36" s="158"/>
      <c r="M36" s="157"/>
      <c r="N36" s="157"/>
      <c r="O36" s="157">
        <f t="shared" si="7"/>
        <v>92.68</v>
      </c>
      <c r="P36" s="252">
        <f t="shared" si="8"/>
        <v>3024.17</v>
      </c>
    </row>
    <row r="37" spans="1:16" s="154" customFormat="1" ht="73.7" customHeight="1" x14ac:dyDescent="0.2">
      <c r="A37" s="427" t="s">
        <v>27</v>
      </c>
      <c r="B37" s="419" t="s">
        <v>27</v>
      </c>
      <c r="C37" s="263" t="s">
        <v>22</v>
      </c>
      <c r="D37" s="181" t="s">
        <v>227</v>
      </c>
      <c r="E37" s="279">
        <v>224.4</v>
      </c>
      <c r="F37" s="254">
        <v>15</v>
      </c>
      <c r="G37" s="253">
        <f t="shared" si="5"/>
        <v>3366</v>
      </c>
      <c r="H37" s="160"/>
      <c r="I37" s="159">
        <f t="shared" si="6"/>
        <v>3366</v>
      </c>
      <c r="J37" s="157">
        <v>119.79</v>
      </c>
      <c r="K37" s="158">
        <v>53.6</v>
      </c>
      <c r="L37" s="158"/>
      <c r="M37" s="157">
        <f>G37*1%</f>
        <v>33.660000000000004</v>
      </c>
      <c r="N37" s="157"/>
      <c r="O37" s="157">
        <f t="shared" si="7"/>
        <v>207.05</v>
      </c>
      <c r="P37" s="252">
        <f t="shared" si="8"/>
        <v>3158.95</v>
      </c>
    </row>
    <row r="38" spans="1:16" s="154" customFormat="1" ht="73.7" customHeight="1" x14ac:dyDescent="0.2">
      <c r="A38" s="427"/>
      <c r="B38" s="419"/>
      <c r="C38" s="256" t="s">
        <v>30</v>
      </c>
      <c r="D38" s="256" t="s">
        <v>228</v>
      </c>
      <c r="E38" s="163">
        <v>718.17</v>
      </c>
      <c r="F38" s="254">
        <v>15</v>
      </c>
      <c r="G38" s="253">
        <f t="shared" si="5"/>
        <v>10772.55</v>
      </c>
      <c r="H38" s="160"/>
      <c r="I38" s="159">
        <f t="shared" si="6"/>
        <v>10772.55</v>
      </c>
      <c r="J38" s="157">
        <v>1662.8</v>
      </c>
      <c r="K38" s="158"/>
      <c r="L38" s="158"/>
      <c r="M38" s="157"/>
      <c r="N38" s="157"/>
      <c r="O38" s="157">
        <f t="shared" si="7"/>
        <v>1662.8</v>
      </c>
      <c r="P38" s="252">
        <f t="shared" si="8"/>
        <v>9109.75</v>
      </c>
    </row>
    <row r="39" spans="1:16" s="154" customFormat="1" ht="73.7" customHeight="1" x14ac:dyDescent="0.2">
      <c r="A39" s="427"/>
      <c r="B39" s="394" t="s">
        <v>29</v>
      </c>
      <c r="C39" s="180" t="s">
        <v>229</v>
      </c>
      <c r="D39" s="290" t="s">
        <v>230</v>
      </c>
      <c r="E39" s="225">
        <v>423.02</v>
      </c>
      <c r="F39" s="254">
        <v>15</v>
      </c>
      <c r="G39" s="253">
        <f t="shared" si="5"/>
        <v>6345.2999999999993</v>
      </c>
      <c r="H39" s="160"/>
      <c r="I39" s="159">
        <f t="shared" si="6"/>
        <v>6345.2999999999993</v>
      </c>
      <c r="J39" s="157">
        <v>717.14</v>
      </c>
      <c r="K39" s="158"/>
      <c r="L39" s="158"/>
      <c r="M39" s="157"/>
      <c r="N39" s="157">
        <f>G39*3%</f>
        <v>190.35899999999998</v>
      </c>
      <c r="O39" s="157">
        <f t="shared" si="7"/>
        <v>907.49900000000002</v>
      </c>
      <c r="P39" s="252">
        <f t="shared" si="8"/>
        <v>5437.8009999999995</v>
      </c>
    </row>
    <row r="40" spans="1:16" s="154" customFormat="1" ht="73.7" customHeight="1" x14ac:dyDescent="0.2">
      <c r="A40" s="427"/>
      <c r="B40" s="394"/>
      <c r="C40" s="180" t="s">
        <v>22</v>
      </c>
      <c r="D40" s="290" t="s">
        <v>231</v>
      </c>
      <c r="E40" s="225">
        <v>224.4</v>
      </c>
      <c r="F40" s="254">
        <v>15</v>
      </c>
      <c r="G40" s="253">
        <f t="shared" si="5"/>
        <v>3366</v>
      </c>
      <c r="H40" s="160"/>
      <c r="I40" s="159">
        <f t="shared" si="6"/>
        <v>3366</v>
      </c>
      <c r="J40" s="157">
        <v>119.79</v>
      </c>
      <c r="K40" s="158">
        <v>50.54</v>
      </c>
      <c r="L40" s="158"/>
      <c r="M40" s="157">
        <f>G40*1%</f>
        <v>33.660000000000004</v>
      </c>
      <c r="N40" s="157"/>
      <c r="O40" s="157">
        <f t="shared" si="7"/>
        <v>203.99</v>
      </c>
      <c r="P40" s="252">
        <f t="shared" si="8"/>
        <v>3162.01</v>
      </c>
    </row>
    <row r="41" spans="1:16" s="154" customFormat="1" ht="73.7" customHeight="1" x14ac:dyDescent="0.2">
      <c r="A41" s="427"/>
      <c r="B41" s="419" t="s">
        <v>32</v>
      </c>
      <c r="C41" s="180" t="s">
        <v>647</v>
      </c>
      <c r="D41" s="290" t="s">
        <v>233</v>
      </c>
      <c r="E41" s="225">
        <v>358.8</v>
      </c>
      <c r="F41" s="254">
        <v>15</v>
      </c>
      <c r="G41" s="253">
        <f t="shared" si="5"/>
        <v>5382</v>
      </c>
      <c r="H41" s="160"/>
      <c r="I41" s="159">
        <f t="shared" si="6"/>
        <v>5382</v>
      </c>
      <c r="J41" s="157">
        <v>530.09</v>
      </c>
      <c r="K41" s="158"/>
      <c r="L41" s="158"/>
      <c r="M41" s="157"/>
      <c r="N41" s="157"/>
      <c r="O41" s="157">
        <f t="shared" si="7"/>
        <v>530.09</v>
      </c>
      <c r="P41" s="252">
        <f t="shared" si="8"/>
        <v>4851.91</v>
      </c>
    </row>
    <row r="42" spans="1:16" s="154" customFormat="1" ht="73.7" customHeight="1" x14ac:dyDescent="0.2">
      <c r="A42" s="427"/>
      <c r="B42" s="419"/>
      <c r="C42" s="180" t="s">
        <v>33</v>
      </c>
      <c r="D42" s="290" t="s">
        <v>234</v>
      </c>
      <c r="E42" s="225">
        <v>238.67</v>
      </c>
      <c r="F42" s="254">
        <v>15</v>
      </c>
      <c r="G42" s="253">
        <f t="shared" si="5"/>
        <v>3580.0499999999997</v>
      </c>
      <c r="H42" s="160"/>
      <c r="I42" s="159">
        <f t="shared" si="6"/>
        <v>3580.0499999999997</v>
      </c>
      <c r="J42" s="157">
        <v>160.31</v>
      </c>
      <c r="K42" s="158"/>
      <c r="L42" s="158"/>
      <c r="M42" s="157"/>
      <c r="N42" s="157"/>
      <c r="O42" s="157">
        <f t="shared" si="7"/>
        <v>160.31</v>
      </c>
      <c r="P42" s="252">
        <f t="shared" si="8"/>
        <v>3419.74</v>
      </c>
    </row>
    <row r="43" spans="1:16" s="154" customFormat="1" ht="73.7" customHeight="1" x14ac:dyDescent="0.2">
      <c r="A43" s="440" t="s">
        <v>646</v>
      </c>
      <c r="B43" s="165" t="s">
        <v>235</v>
      </c>
      <c r="C43" s="255" t="s">
        <v>236</v>
      </c>
      <c r="D43" s="164" t="s">
        <v>237</v>
      </c>
      <c r="E43" s="225">
        <v>705.14</v>
      </c>
      <c r="F43" s="254">
        <v>15</v>
      </c>
      <c r="G43" s="253">
        <f t="shared" si="5"/>
        <v>10577.1</v>
      </c>
      <c r="H43" s="160"/>
      <c r="I43" s="159">
        <f t="shared" si="6"/>
        <v>10577.1</v>
      </c>
      <c r="J43" s="157">
        <v>1621.05</v>
      </c>
      <c r="K43" s="158"/>
      <c r="L43" s="158"/>
      <c r="M43" s="157"/>
      <c r="N43" s="157">
        <f>G43*4%</f>
        <v>423.084</v>
      </c>
      <c r="O43" s="157">
        <f t="shared" si="7"/>
        <v>2044.134</v>
      </c>
      <c r="P43" s="252">
        <f t="shared" si="8"/>
        <v>8532.9660000000003</v>
      </c>
    </row>
    <row r="44" spans="1:16" s="154" customFormat="1" ht="73.7" customHeight="1" x14ac:dyDescent="0.2">
      <c r="A44" s="346"/>
      <c r="B44" s="419" t="s">
        <v>238</v>
      </c>
      <c r="C44" s="255" t="s">
        <v>239</v>
      </c>
      <c r="D44" s="164" t="s">
        <v>240</v>
      </c>
      <c r="E44" s="225">
        <v>400</v>
      </c>
      <c r="F44" s="254">
        <v>15</v>
      </c>
      <c r="G44" s="253">
        <f t="shared" si="5"/>
        <v>6000</v>
      </c>
      <c r="H44" s="160"/>
      <c r="I44" s="159">
        <f t="shared" si="6"/>
        <v>6000</v>
      </c>
      <c r="J44" s="157">
        <v>643.38</v>
      </c>
      <c r="K44" s="158">
        <v>49.7</v>
      </c>
      <c r="L44" s="158"/>
      <c r="M44" s="157"/>
      <c r="N44" s="157">
        <v>180</v>
      </c>
      <c r="O44" s="157">
        <f t="shared" si="7"/>
        <v>873.08</v>
      </c>
      <c r="P44" s="252">
        <f t="shared" si="8"/>
        <v>5126.92</v>
      </c>
    </row>
    <row r="45" spans="1:16" s="154" customFormat="1" ht="73.7" customHeight="1" x14ac:dyDescent="0.2">
      <c r="A45" s="346"/>
      <c r="B45" s="419"/>
      <c r="C45" s="255" t="s">
        <v>155</v>
      </c>
      <c r="D45" s="164" t="s">
        <v>241</v>
      </c>
      <c r="E45" s="279">
        <v>273</v>
      </c>
      <c r="F45" s="254">
        <v>15</v>
      </c>
      <c r="G45" s="253">
        <f t="shared" si="5"/>
        <v>4095</v>
      </c>
      <c r="H45" s="160"/>
      <c r="I45" s="159">
        <f t="shared" si="6"/>
        <v>4095</v>
      </c>
      <c r="J45" s="157">
        <v>324.25</v>
      </c>
      <c r="K45" s="158"/>
      <c r="L45" s="158"/>
      <c r="M45" s="157"/>
      <c r="N45" s="157"/>
      <c r="O45" s="157">
        <f t="shared" si="7"/>
        <v>324.25</v>
      </c>
      <c r="P45" s="252">
        <f t="shared" si="8"/>
        <v>3770.75</v>
      </c>
    </row>
    <row r="46" spans="1:16" s="154" customFormat="1" ht="73.7" customHeight="1" x14ac:dyDescent="0.2">
      <c r="A46" s="346"/>
      <c r="B46" s="419"/>
      <c r="C46" s="256" t="s">
        <v>137</v>
      </c>
      <c r="D46" s="164" t="s">
        <v>242</v>
      </c>
      <c r="E46" s="225">
        <v>290.52999999999997</v>
      </c>
      <c r="F46" s="254">
        <v>15</v>
      </c>
      <c r="G46" s="253">
        <f t="shared" si="5"/>
        <v>4357.95</v>
      </c>
      <c r="H46" s="160"/>
      <c r="I46" s="159">
        <f t="shared" si="6"/>
        <v>4357.95</v>
      </c>
      <c r="J46" s="157">
        <v>357.94</v>
      </c>
      <c r="K46" s="158"/>
      <c r="L46" s="158"/>
      <c r="M46" s="157"/>
      <c r="N46" s="157"/>
      <c r="O46" s="157">
        <f t="shared" si="7"/>
        <v>357.94</v>
      </c>
      <c r="P46" s="252">
        <f t="shared" si="8"/>
        <v>4000.0099999999998</v>
      </c>
    </row>
    <row r="47" spans="1:16" s="154" customFormat="1" ht="73.7" customHeight="1" x14ac:dyDescent="0.2">
      <c r="A47" s="346"/>
      <c r="B47" s="356" t="s">
        <v>39</v>
      </c>
      <c r="C47" s="263" t="s">
        <v>243</v>
      </c>
      <c r="D47" s="180" t="s">
        <v>244</v>
      </c>
      <c r="E47" s="225">
        <v>400</v>
      </c>
      <c r="F47" s="254">
        <v>15</v>
      </c>
      <c r="G47" s="253">
        <f t="shared" si="5"/>
        <v>6000</v>
      </c>
      <c r="H47" s="160"/>
      <c r="I47" s="159">
        <f t="shared" si="6"/>
        <v>6000</v>
      </c>
      <c r="J47" s="157">
        <v>643.38</v>
      </c>
      <c r="K47" s="158"/>
      <c r="L47" s="158"/>
      <c r="M47" s="157"/>
      <c r="N47" s="157">
        <v>180</v>
      </c>
      <c r="O47" s="157">
        <f t="shared" si="7"/>
        <v>823.38</v>
      </c>
      <c r="P47" s="252">
        <f t="shared" si="8"/>
        <v>5176.62</v>
      </c>
    </row>
    <row r="48" spans="1:16" s="154" customFormat="1" ht="73.7" customHeight="1" x14ac:dyDescent="0.2">
      <c r="A48" s="346"/>
      <c r="B48" s="357"/>
      <c r="C48" s="268" t="s">
        <v>40</v>
      </c>
      <c r="D48" s="180" t="s">
        <v>245</v>
      </c>
      <c r="E48" s="225">
        <v>313.2</v>
      </c>
      <c r="F48" s="254">
        <v>15</v>
      </c>
      <c r="G48" s="253">
        <f t="shared" si="5"/>
        <v>4698</v>
      </c>
      <c r="H48" s="160"/>
      <c r="I48" s="159">
        <f t="shared" si="6"/>
        <v>4698</v>
      </c>
      <c r="J48" s="157">
        <v>412.35</v>
      </c>
      <c r="K48" s="158">
        <v>57.76</v>
      </c>
      <c r="L48" s="158"/>
      <c r="M48" s="157">
        <f>G48*1%</f>
        <v>46.980000000000004</v>
      </c>
      <c r="N48" s="157"/>
      <c r="O48" s="157">
        <f t="shared" si="7"/>
        <v>517.09</v>
      </c>
      <c r="P48" s="252">
        <f t="shared" si="8"/>
        <v>4180.91</v>
      </c>
    </row>
    <row r="49" spans="1:16" s="154" customFormat="1" ht="73.7" customHeight="1" x14ac:dyDescent="0.2">
      <c r="A49" s="346"/>
      <c r="B49" s="357"/>
      <c r="C49" s="263" t="s">
        <v>41</v>
      </c>
      <c r="D49" s="180" t="s">
        <v>246</v>
      </c>
      <c r="E49" s="225">
        <v>278.8</v>
      </c>
      <c r="F49" s="254">
        <v>15</v>
      </c>
      <c r="G49" s="253">
        <f t="shared" si="5"/>
        <v>4182</v>
      </c>
      <c r="H49" s="160"/>
      <c r="I49" s="159">
        <f t="shared" si="6"/>
        <v>4182</v>
      </c>
      <c r="J49" s="157">
        <v>333.67</v>
      </c>
      <c r="K49" s="158">
        <v>49.7</v>
      </c>
      <c r="L49" s="158"/>
      <c r="M49" s="157">
        <f>G49*1%</f>
        <v>41.82</v>
      </c>
      <c r="N49" s="157"/>
      <c r="O49" s="157">
        <f t="shared" si="7"/>
        <v>425.19</v>
      </c>
      <c r="P49" s="252">
        <f t="shared" si="8"/>
        <v>3756.81</v>
      </c>
    </row>
    <row r="50" spans="1:16" s="154" customFormat="1" ht="73.7" customHeight="1" x14ac:dyDescent="0.2">
      <c r="A50" s="346"/>
      <c r="B50" s="357"/>
      <c r="C50" s="263" t="s">
        <v>247</v>
      </c>
      <c r="D50" s="289" t="s">
        <v>248</v>
      </c>
      <c r="E50" s="225">
        <v>358.8</v>
      </c>
      <c r="F50" s="254">
        <v>15</v>
      </c>
      <c r="G50" s="253">
        <f t="shared" si="5"/>
        <v>5382</v>
      </c>
      <c r="H50" s="160"/>
      <c r="I50" s="159">
        <f t="shared" si="6"/>
        <v>5382</v>
      </c>
      <c r="J50" s="157">
        <v>530.04</v>
      </c>
      <c r="K50" s="158"/>
      <c r="L50" s="158"/>
      <c r="M50" s="157"/>
      <c r="N50" s="157">
        <f>G50*3%</f>
        <v>161.46</v>
      </c>
      <c r="O50" s="157">
        <f t="shared" si="7"/>
        <v>691.5</v>
      </c>
      <c r="P50" s="252">
        <f t="shared" si="8"/>
        <v>4690.5</v>
      </c>
    </row>
    <row r="51" spans="1:16" s="154" customFormat="1" ht="73.7" customHeight="1" x14ac:dyDescent="0.2">
      <c r="A51" s="346"/>
      <c r="B51" s="358"/>
      <c r="C51" s="263" t="s">
        <v>249</v>
      </c>
      <c r="D51" s="180" t="s">
        <v>250</v>
      </c>
      <c r="E51" s="225">
        <v>211.27</v>
      </c>
      <c r="F51" s="254">
        <v>15</v>
      </c>
      <c r="G51" s="253">
        <f t="shared" si="5"/>
        <v>3169.05</v>
      </c>
      <c r="H51" s="160"/>
      <c r="I51" s="159">
        <f t="shared" si="6"/>
        <v>3169.05</v>
      </c>
      <c r="J51" s="157">
        <v>98.36</v>
      </c>
      <c r="K51" s="158"/>
      <c r="L51" s="158"/>
      <c r="M51" s="157"/>
      <c r="N51" s="157"/>
      <c r="O51" s="157">
        <f t="shared" si="7"/>
        <v>98.36</v>
      </c>
      <c r="P51" s="252">
        <f t="shared" si="8"/>
        <v>3070.69</v>
      </c>
    </row>
    <row r="52" spans="1:16" s="154" customFormat="1" ht="73.7" customHeight="1" x14ac:dyDescent="0.2">
      <c r="A52" s="346"/>
      <c r="B52" s="394" t="s">
        <v>44</v>
      </c>
      <c r="C52" s="263" t="s">
        <v>251</v>
      </c>
      <c r="D52" s="181" t="s">
        <v>252</v>
      </c>
      <c r="E52" s="225">
        <v>400</v>
      </c>
      <c r="F52" s="254">
        <v>15</v>
      </c>
      <c r="G52" s="253">
        <f t="shared" si="5"/>
        <v>6000</v>
      </c>
      <c r="H52" s="160"/>
      <c r="I52" s="159">
        <f t="shared" si="6"/>
        <v>6000</v>
      </c>
      <c r="J52" s="157">
        <v>643.38</v>
      </c>
      <c r="K52" s="158"/>
      <c r="L52" s="158"/>
      <c r="M52" s="157"/>
      <c r="N52" s="157">
        <v>180</v>
      </c>
      <c r="O52" s="157">
        <f t="shared" si="7"/>
        <v>823.38</v>
      </c>
      <c r="P52" s="252">
        <f t="shared" si="8"/>
        <v>5176.62</v>
      </c>
    </row>
    <row r="53" spans="1:16" s="154" customFormat="1" ht="73.7" customHeight="1" x14ac:dyDescent="0.2">
      <c r="A53" s="346"/>
      <c r="B53" s="394"/>
      <c r="C53" s="268" t="s">
        <v>45</v>
      </c>
      <c r="D53" s="181" t="s">
        <v>253</v>
      </c>
      <c r="E53" s="225">
        <v>429</v>
      </c>
      <c r="F53" s="254">
        <v>15</v>
      </c>
      <c r="G53" s="253">
        <f t="shared" si="5"/>
        <v>6435</v>
      </c>
      <c r="H53" s="160"/>
      <c r="I53" s="159">
        <f t="shared" si="6"/>
        <v>6435</v>
      </c>
      <c r="J53" s="157">
        <v>736.3</v>
      </c>
      <c r="K53" s="158">
        <v>69.16</v>
      </c>
      <c r="L53" s="158"/>
      <c r="M53" s="157">
        <f>G53*1%</f>
        <v>64.349999999999994</v>
      </c>
      <c r="N53" s="157"/>
      <c r="O53" s="157">
        <f t="shared" si="7"/>
        <v>869.81</v>
      </c>
      <c r="P53" s="252">
        <f t="shared" si="8"/>
        <v>5565.1900000000005</v>
      </c>
    </row>
    <row r="54" spans="1:16" s="154" customFormat="1" ht="73.7" customHeight="1" x14ac:dyDescent="0.2">
      <c r="A54" s="346"/>
      <c r="B54" s="432" t="s">
        <v>254</v>
      </c>
      <c r="C54" s="268" t="s">
        <v>255</v>
      </c>
      <c r="D54" s="181" t="s">
        <v>256</v>
      </c>
      <c r="E54" s="225">
        <v>412.2</v>
      </c>
      <c r="F54" s="254">
        <v>15</v>
      </c>
      <c r="G54" s="253">
        <f t="shared" si="5"/>
        <v>6183</v>
      </c>
      <c r="H54" s="160"/>
      <c r="I54" s="159">
        <f t="shared" si="6"/>
        <v>6183</v>
      </c>
      <c r="J54" s="157">
        <v>682.47</v>
      </c>
      <c r="K54" s="158"/>
      <c r="L54" s="158"/>
      <c r="M54" s="157"/>
      <c r="N54" s="157"/>
      <c r="O54" s="157">
        <f t="shared" ref="O54:O71" si="9">SUM(J54:N54)</f>
        <v>682.47</v>
      </c>
      <c r="P54" s="252">
        <f t="shared" si="8"/>
        <v>5500.53</v>
      </c>
    </row>
    <row r="55" spans="1:16" s="154" customFormat="1" ht="73.7" customHeight="1" x14ac:dyDescent="0.2">
      <c r="A55" s="346" t="s">
        <v>646</v>
      </c>
      <c r="B55" s="433"/>
      <c r="C55" s="263" t="s">
        <v>257</v>
      </c>
      <c r="D55" s="181" t="s">
        <v>258</v>
      </c>
      <c r="E55" s="225">
        <v>320</v>
      </c>
      <c r="F55" s="254">
        <v>15</v>
      </c>
      <c r="G55" s="253">
        <f t="shared" si="5"/>
        <v>4800</v>
      </c>
      <c r="H55" s="160"/>
      <c r="I55" s="159">
        <f t="shared" si="6"/>
        <v>4800</v>
      </c>
      <c r="J55" s="157">
        <v>428.67</v>
      </c>
      <c r="K55" s="158"/>
      <c r="L55" s="158"/>
      <c r="M55" s="157"/>
      <c r="N55" s="157">
        <f>G55*2%</f>
        <v>96</v>
      </c>
      <c r="O55" s="157">
        <f t="shared" si="9"/>
        <v>524.67000000000007</v>
      </c>
      <c r="P55" s="252">
        <f t="shared" si="8"/>
        <v>4275.33</v>
      </c>
    </row>
    <row r="56" spans="1:16" s="154" customFormat="1" ht="73.7" customHeight="1" x14ac:dyDescent="0.2">
      <c r="A56" s="346"/>
      <c r="B56" s="394" t="s">
        <v>49</v>
      </c>
      <c r="C56" s="263" t="s">
        <v>48</v>
      </c>
      <c r="D56" s="181" t="s">
        <v>259</v>
      </c>
      <c r="E56" s="225">
        <v>166.66</v>
      </c>
      <c r="F56" s="254">
        <v>15</v>
      </c>
      <c r="G56" s="253">
        <f t="shared" si="5"/>
        <v>2499.9</v>
      </c>
      <c r="H56" s="160">
        <v>9.64</v>
      </c>
      <c r="I56" s="159">
        <f t="shared" si="6"/>
        <v>2509.54</v>
      </c>
      <c r="J56" s="157"/>
      <c r="K56" s="158"/>
      <c r="L56" s="158"/>
      <c r="M56" s="157"/>
      <c r="N56" s="157"/>
      <c r="O56" s="157">
        <f t="shared" si="9"/>
        <v>0</v>
      </c>
      <c r="P56" s="252">
        <f t="shared" si="8"/>
        <v>2509.54</v>
      </c>
    </row>
    <row r="57" spans="1:16" s="154" customFormat="1" ht="73.7" customHeight="1" x14ac:dyDescent="0.2">
      <c r="A57" s="346"/>
      <c r="B57" s="394"/>
      <c r="C57" s="263" t="s">
        <v>34</v>
      </c>
      <c r="D57" s="181" t="s">
        <v>260</v>
      </c>
      <c r="E57" s="225">
        <v>113.56</v>
      </c>
      <c r="F57" s="254">
        <v>15</v>
      </c>
      <c r="G57" s="253">
        <f t="shared" si="5"/>
        <v>1703.4</v>
      </c>
      <c r="H57" s="160">
        <v>109.59</v>
      </c>
      <c r="I57" s="159">
        <f t="shared" si="6"/>
        <v>1812.99</v>
      </c>
      <c r="J57" s="157"/>
      <c r="K57" s="158"/>
      <c r="L57" s="158"/>
      <c r="M57" s="157"/>
      <c r="N57" s="157"/>
      <c r="O57" s="157">
        <f t="shared" si="9"/>
        <v>0</v>
      </c>
      <c r="P57" s="252">
        <f t="shared" si="8"/>
        <v>1812.99</v>
      </c>
    </row>
    <row r="58" spans="1:16" s="154" customFormat="1" ht="73.7" customHeight="1" x14ac:dyDescent="0.2">
      <c r="A58" s="346"/>
      <c r="B58" s="394"/>
      <c r="C58" s="263" t="s">
        <v>42</v>
      </c>
      <c r="D58" s="181" t="s">
        <v>261</v>
      </c>
      <c r="E58" s="225">
        <v>166</v>
      </c>
      <c r="F58" s="254">
        <v>15</v>
      </c>
      <c r="G58" s="253">
        <f t="shared" si="5"/>
        <v>2490</v>
      </c>
      <c r="H58" s="160">
        <v>10.72</v>
      </c>
      <c r="I58" s="159">
        <f t="shared" si="6"/>
        <v>2500.7199999999998</v>
      </c>
      <c r="J58" s="157"/>
      <c r="K58" s="158"/>
      <c r="L58" s="158"/>
      <c r="M58" s="157"/>
      <c r="N58" s="157"/>
      <c r="O58" s="157">
        <f t="shared" si="9"/>
        <v>0</v>
      </c>
      <c r="P58" s="252">
        <f t="shared" si="8"/>
        <v>2500.7199999999998</v>
      </c>
    </row>
    <row r="59" spans="1:16" s="154" customFormat="1" ht="73.7" customHeight="1" x14ac:dyDescent="0.2">
      <c r="A59" s="346"/>
      <c r="B59" s="394"/>
      <c r="C59" s="263" t="s">
        <v>42</v>
      </c>
      <c r="D59" s="181" t="s">
        <v>262</v>
      </c>
      <c r="E59" s="225">
        <v>166</v>
      </c>
      <c r="F59" s="254">
        <v>15</v>
      </c>
      <c r="G59" s="253">
        <f t="shared" si="5"/>
        <v>2490</v>
      </c>
      <c r="H59" s="160">
        <v>10.72</v>
      </c>
      <c r="I59" s="159">
        <f t="shared" si="6"/>
        <v>2500.7199999999998</v>
      </c>
      <c r="J59" s="157"/>
      <c r="K59" s="158"/>
      <c r="L59" s="158"/>
      <c r="M59" s="157"/>
      <c r="N59" s="157"/>
      <c r="O59" s="157">
        <f t="shared" si="9"/>
        <v>0</v>
      </c>
      <c r="P59" s="252">
        <f t="shared" si="8"/>
        <v>2500.7199999999998</v>
      </c>
    </row>
    <row r="60" spans="1:16" s="154" customFormat="1" ht="73.7" customHeight="1" x14ac:dyDescent="0.2">
      <c r="A60" s="346"/>
      <c r="B60" s="394"/>
      <c r="C60" s="263" t="s">
        <v>50</v>
      </c>
      <c r="D60" s="181" t="s">
        <v>263</v>
      </c>
      <c r="E60" s="225">
        <v>100.83</v>
      </c>
      <c r="F60" s="254">
        <v>15</v>
      </c>
      <c r="G60" s="253">
        <f t="shared" si="5"/>
        <v>1512.45</v>
      </c>
      <c r="H60" s="160">
        <v>116.63</v>
      </c>
      <c r="I60" s="159">
        <f t="shared" si="6"/>
        <v>1629.08</v>
      </c>
      <c r="J60" s="157"/>
      <c r="K60" s="158"/>
      <c r="L60" s="158"/>
      <c r="M60" s="157"/>
      <c r="N60" s="157"/>
      <c r="O60" s="157">
        <f t="shared" si="9"/>
        <v>0</v>
      </c>
      <c r="P60" s="252">
        <f t="shared" si="8"/>
        <v>1629.08</v>
      </c>
    </row>
    <row r="61" spans="1:16" s="154" customFormat="1" ht="73.7" customHeight="1" x14ac:dyDescent="0.2">
      <c r="A61" s="346"/>
      <c r="B61" s="394"/>
      <c r="C61" s="263" t="s">
        <v>51</v>
      </c>
      <c r="D61" s="181" t="s">
        <v>264</v>
      </c>
      <c r="E61" s="225">
        <v>86.36</v>
      </c>
      <c r="F61" s="254">
        <v>15</v>
      </c>
      <c r="G61" s="253">
        <f t="shared" si="5"/>
        <v>1295.4000000000001</v>
      </c>
      <c r="H61" s="160">
        <v>130.62</v>
      </c>
      <c r="I61" s="159">
        <f t="shared" si="6"/>
        <v>1426.02</v>
      </c>
      <c r="J61" s="157"/>
      <c r="K61" s="158"/>
      <c r="L61" s="158"/>
      <c r="M61" s="157"/>
      <c r="N61" s="157"/>
      <c r="O61" s="157">
        <f t="shared" si="9"/>
        <v>0</v>
      </c>
      <c r="P61" s="252">
        <f t="shared" si="8"/>
        <v>1426.02</v>
      </c>
    </row>
    <row r="62" spans="1:16" s="154" customFormat="1" ht="73.7" customHeight="1" x14ac:dyDescent="0.2">
      <c r="A62" s="346"/>
      <c r="B62" s="394" t="s">
        <v>53</v>
      </c>
      <c r="C62" s="263" t="s">
        <v>265</v>
      </c>
      <c r="D62" s="181" t="s">
        <v>266</v>
      </c>
      <c r="E62" s="225">
        <v>164.98</v>
      </c>
      <c r="F62" s="254">
        <v>15</v>
      </c>
      <c r="G62" s="253">
        <f t="shared" si="5"/>
        <v>2474.6999999999998</v>
      </c>
      <c r="H62" s="160">
        <v>12.38</v>
      </c>
      <c r="I62" s="159">
        <f t="shared" si="6"/>
        <v>2487.08</v>
      </c>
      <c r="J62" s="157"/>
      <c r="K62" s="158"/>
      <c r="L62" s="158"/>
      <c r="M62" s="157"/>
      <c r="N62" s="157"/>
      <c r="O62" s="157">
        <f t="shared" si="9"/>
        <v>0</v>
      </c>
      <c r="P62" s="252">
        <f t="shared" si="8"/>
        <v>2487.08</v>
      </c>
    </row>
    <row r="63" spans="1:16" s="154" customFormat="1" ht="73.7" customHeight="1" x14ac:dyDescent="0.2">
      <c r="A63" s="346"/>
      <c r="B63" s="394"/>
      <c r="C63" s="263" t="s">
        <v>54</v>
      </c>
      <c r="D63" s="181" t="s">
        <v>267</v>
      </c>
      <c r="E63" s="225">
        <v>156</v>
      </c>
      <c r="F63" s="254">
        <v>15</v>
      </c>
      <c r="G63" s="253">
        <f t="shared" si="5"/>
        <v>2340</v>
      </c>
      <c r="H63" s="160">
        <v>23.33</v>
      </c>
      <c r="I63" s="159">
        <f t="shared" si="6"/>
        <v>2363.33</v>
      </c>
      <c r="J63" s="157"/>
      <c r="K63" s="158"/>
      <c r="L63" s="158"/>
      <c r="M63" s="157">
        <f>G63*1%</f>
        <v>23.400000000000002</v>
      </c>
      <c r="N63" s="157"/>
      <c r="O63" s="157">
        <f t="shared" si="9"/>
        <v>23.400000000000002</v>
      </c>
      <c r="P63" s="252">
        <f t="shared" si="8"/>
        <v>2339.9299999999998</v>
      </c>
    </row>
    <row r="64" spans="1:16" s="154" customFormat="1" ht="73.7" customHeight="1" x14ac:dyDescent="0.2">
      <c r="A64" s="346"/>
      <c r="B64" s="394"/>
      <c r="C64" s="263" t="s">
        <v>55</v>
      </c>
      <c r="D64" s="180" t="s">
        <v>268</v>
      </c>
      <c r="E64" s="225">
        <v>214.6</v>
      </c>
      <c r="F64" s="254">
        <v>15</v>
      </c>
      <c r="G64" s="253">
        <f t="shared" si="5"/>
        <v>3219</v>
      </c>
      <c r="H64" s="160"/>
      <c r="I64" s="159">
        <f t="shared" si="6"/>
        <v>3219</v>
      </c>
      <c r="J64" s="157">
        <v>103.79</v>
      </c>
      <c r="K64" s="158">
        <v>49.7</v>
      </c>
      <c r="L64" s="158"/>
      <c r="M64" s="157">
        <f>G64*1%</f>
        <v>32.19</v>
      </c>
      <c r="N64" s="157"/>
      <c r="O64" s="157">
        <f t="shared" si="9"/>
        <v>185.68</v>
      </c>
      <c r="P64" s="252">
        <f t="shared" si="8"/>
        <v>3033.32</v>
      </c>
    </row>
    <row r="65" spans="1:16" s="154" customFormat="1" ht="73.7" customHeight="1" x14ac:dyDescent="0.2">
      <c r="A65" s="346"/>
      <c r="B65" s="394"/>
      <c r="C65" s="263" t="s">
        <v>56</v>
      </c>
      <c r="D65" s="180" t="s">
        <v>269</v>
      </c>
      <c r="E65" s="225">
        <v>175.43</v>
      </c>
      <c r="F65" s="254">
        <v>15</v>
      </c>
      <c r="G65" s="253">
        <f t="shared" si="5"/>
        <v>2631.4500000000003</v>
      </c>
      <c r="H65" s="160"/>
      <c r="I65" s="159">
        <f t="shared" si="6"/>
        <v>2631.4500000000003</v>
      </c>
      <c r="J65" s="157">
        <v>4.67</v>
      </c>
      <c r="K65" s="158"/>
      <c r="L65" s="158"/>
      <c r="M65" s="157"/>
      <c r="N65" s="157"/>
      <c r="O65" s="157">
        <f t="shared" si="9"/>
        <v>4.67</v>
      </c>
      <c r="P65" s="252">
        <f t="shared" si="8"/>
        <v>2626.78</v>
      </c>
    </row>
    <row r="66" spans="1:16" s="154" customFormat="1" ht="73.7" customHeight="1" x14ac:dyDescent="0.2">
      <c r="A66" s="346"/>
      <c r="B66" s="394"/>
      <c r="C66" s="268" t="s">
        <v>57</v>
      </c>
      <c r="D66" s="275" t="s">
        <v>270</v>
      </c>
      <c r="E66" s="225">
        <v>88.33</v>
      </c>
      <c r="F66" s="254">
        <v>15</v>
      </c>
      <c r="G66" s="253">
        <f t="shared" si="5"/>
        <v>1324.95</v>
      </c>
      <c r="H66" s="160">
        <v>128.6</v>
      </c>
      <c r="I66" s="159">
        <f t="shared" si="6"/>
        <v>1453.55</v>
      </c>
      <c r="J66" s="157"/>
      <c r="K66" s="158"/>
      <c r="L66" s="158"/>
      <c r="M66" s="157"/>
      <c r="N66" s="157"/>
      <c r="O66" s="157">
        <f t="shared" si="9"/>
        <v>0</v>
      </c>
      <c r="P66" s="252">
        <f t="shared" si="8"/>
        <v>1453.55</v>
      </c>
    </row>
    <row r="67" spans="1:16" s="154" customFormat="1" ht="73.7" customHeight="1" x14ac:dyDescent="0.2">
      <c r="A67" s="346"/>
      <c r="B67" s="354" t="s">
        <v>58</v>
      </c>
      <c r="C67" s="263" t="s">
        <v>271</v>
      </c>
      <c r="D67" s="181" t="s">
        <v>272</v>
      </c>
      <c r="E67" s="225">
        <v>162.06</v>
      </c>
      <c r="F67" s="254">
        <v>15</v>
      </c>
      <c r="G67" s="253">
        <f t="shared" si="5"/>
        <v>2430.9</v>
      </c>
      <c r="H67" s="160">
        <v>17.149999999999999</v>
      </c>
      <c r="I67" s="159">
        <f t="shared" si="6"/>
        <v>2448.0500000000002</v>
      </c>
      <c r="J67" s="157"/>
      <c r="K67" s="158"/>
      <c r="L67" s="158"/>
      <c r="M67" s="157"/>
      <c r="N67" s="157"/>
      <c r="O67" s="157">
        <f t="shared" si="9"/>
        <v>0</v>
      </c>
      <c r="P67" s="252">
        <f t="shared" si="8"/>
        <v>2448.0500000000002</v>
      </c>
    </row>
    <row r="68" spans="1:16" s="154" customFormat="1" ht="73.7" customHeight="1" x14ac:dyDescent="0.2">
      <c r="A68" s="346"/>
      <c r="B68" s="355"/>
      <c r="C68" s="267" t="s">
        <v>54</v>
      </c>
      <c r="D68" s="181" t="s">
        <v>273</v>
      </c>
      <c r="E68" s="163">
        <v>144.52000000000001</v>
      </c>
      <c r="F68" s="254">
        <v>15</v>
      </c>
      <c r="G68" s="253">
        <f t="shared" si="5"/>
        <v>2167.8000000000002</v>
      </c>
      <c r="H68" s="160">
        <v>48.83</v>
      </c>
      <c r="I68" s="159">
        <f t="shared" si="6"/>
        <v>2216.63</v>
      </c>
      <c r="J68" s="157"/>
      <c r="K68" s="158"/>
      <c r="L68" s="158"/>
      <c r="M68" s="157"/>
      <c r="N68" s="157"/>
      <c r="O68" s="157">
        <f t="shared" si="9"/>
        <v>0</v>
      </c>
      <c r="P68" s="252">
        <f t="shared" si="8"/>
        <v>2216.63</v>
      </c>
    </row>
    <row r="69" spans="1:16" s="154" customFormat="1" ht="73.7" customHeight="1" x14ac:dyDescent="0.2">
      <c r="A69" s="347"/>
      <c r="B69" s="165" t="s">
        <v>58</v>
      </c>
      <c r="C69" s="267" t="s">
        <v>54</v>
      </c>
      <c r="D69" s="181" t="s">
        <v>274</v>
      </c>
      <c r="E69" s="225">
        <v>144.52000000000001</v>
      </c>
      <c r="F69" s="254">
        <v>15</v>
      </c>
      <c r="G69" s="253">
        <f t="shared" si="5"/>
        <v>2167.8000000000002</v>
      </c>
      <c r="H69" s="160">
        <v>48.83</v>
      </c>
      <c r="I69" s="159">
        <f t="shared" si="6"/>
        <v>2216.63</v>
      </c>
      <c r="J69" s="157"/>
      <c r="K69" s="158"/>
      <c r="L69" s="158"/>
      <c r="M69" s="157"/>
      <c r="N69" s="157"/>
      <c r="O69" s="157">
        <f t="shared" si="9"/>
        <v>0</v>
      </c>
      <c r="P69" s="252">
        <f t="shared" si="8"/>
        <v>2216.63</v>
      </c>
    </row>
    <row r="70" spans="1:16" s="154" customFormat="1" ht="73.7" customHeight="1" x14ac:dyDescent="0.2">
      <c r="A70" s="348" t="s">
        <v>275</v>
      </c>
      <c r="B70" s="165" t="s">
        <v>275</v>
      </c>
      <c r="C70" s="288" t="s">
        <v>276</v>
      </c>
      <c r="D70" s="180" t="s">
        <v>277</v>
      </c>
      <c r="E70" s="163">
        <v>423.02</v>
      </c>
      <c r="F70" s="254">
        <v>15</v>
      </c>
      <c r="G70" s="253">
        <f t="shared" si="5"/>
        <v>6345.2999999999993</v>
      </c>
      <c r="H70" s="160"/>
      <c r="I70" s="159">
        <f t="shared" si="6"/>
        <v>6345.2999999999993</v>
      </c>
      <c r="J70" s="157">
        <v>717.14</v>
      </c>
      <c r="K70" s="158"/>
      <c r="L70" s="158"/>
      <c r="M70" s="157"/>
      <c r="N70" s="157">
        <f>G70*3%</f>
        <v>190.35899999999998</v>
      </c>
      <c r="O70" s="157">
        <f t="shared" si="9"/>
        <v>907.49900000000002</v>
      </c>
      <c r="P70" s="252">
        <f t="shared" si="8"/>
        <v>5437.8009999999995</v>
      </c>
    </row>
    <row r="71" spans="1:16" s="154" customFormat="1" ht="73.7" customHeight="1" x14ac:dyDescent="0.2">
      <c r="A71" s="349"/>
      <c r="B71" s="354" t="s">
        <v>278</v>
      </c>
      <c r="C71" s="287" t="s">
        <v>279</v>
      </c>
      <c r="D71" s="180" t="s">
        <v>280</v>
      </c>
      <c r="E71" s="225">
        <v>416</v>
      </c>
      <c r="F71" s="254">
        <v>15</v>
      </c>
      <c r="G71" s="253">
        <f t="shared" si="5"/>
        <v>6240</v>
      </c>
      <c r="H71" s="160"/>
      <c r="I71" s="159">
        <f t="shared" si="6"/>
        <v>6240</v>
      </c>
      <c r="J71" s="157">
        <v>694.65</v>
      </c>
      <c r="K71" s="158"/>
      <c r="L71" s="158"/>
      <c r="M71" s="157"/>
      <c r="N71" s="157"/>
      <c r="O71" s="157">
        <f t="shared" si="9"/>
        <v>694.65</v>
      </c>
      <c r="P71" s="252">
        <f t="shared" si="8"/>
        <v>5545.35</v>
      </c>
    </row>
    <row r="72" spans="1:16" s="154" customFormat="1" ht="73.7" customHeight="1" x14ac:dyDescent="0.2">
      <c r="A72" s="350"/>
      <c r="B72" s="355"/>
      <c r="C72" s="263" t="s">
        <v>59</v>
      </c>
      <c r="D72" s="181" t="s">
        <v>301</v>
      </c>
      <c r="E72" s="225">
        <v>338.63</v>
      </c>
      <c r="F72" s="254"/>
      <c r="G72" s="253">
        <f t="shared" si="5"/>
        <v>0</v>
      </c>
      <c r="H72" s="160"/>
      <c r="I72" s="159">
        <f t="shared" si="6"/>
        <v>0</v>
      </c>
      <c r="J72" s="157"/>
      <c r="K72" s="158"/>
      <c r="L72" s="158"/>
      <c r="M72" s="157"/>
      <c r="N72" s="157"/>
      <c r="O72" s="157"/>
      <c r="P72" s="252">
        <f t="shared" si="8"/>
        <v>0</v>
      </c>
    </row>
    <row r="73" spans="1:16" s="154" customFormat="1" ht="73.7" customHeight="1" x14ac:dyDescent="0.2">
      <c r="A73" s="348" t="s">
        <v>275</v>
      </c>
      <c r="B73" s="356" t="s">
        <v>278</v>
      </c>
      <c r="C73" s="364" t="s">
        <v>60</v>
      </c>
      <c r="D73" s="181" t="s">
        <v>282</v>
      </c>
      <c r="E73" s="225">
        <v>238.67</v>
      </c>
      <c r="F73" s="254">
        <v>15</v>
      </c>
      <c r="G73" s="253">
        <f t="shared" si="5"/>
        <v>3580.0499999999997</v>
      </c>
      <c r="H73" s="160"/>
      <c r="I73" s="159">
        <f t="shared" si="6"/>
        <v>3580.0499999999997</v>
      </c>
      <c r="J73" s="157">
        <v>160.38</v>
      </c>
      <c r="K73" s="158"/>
      <c r="L73" s="158"/>
      <c r="M73" s="157"/>
      <c r="N73" s="157"/>
      <c r="O73" s="157">
        <f t="shared" ref="O73:O136" si="10">SUM(J73:N73)</f>
        <v>160.38</v>
      </c>
      <c r="P73" s="252">
        <f t="shared" si="8"/>
        <v>3419.6699999999996</v>
      </c>
    </row>
    <row r="74" spans="1:16" s="154" customFormat="1" ht="73.7" customHeight="1" x14ac:dyDescent="0.2">
      <c r="A74" s="349"/>
      <c r="B74" s="357"/>
      <c r="C74" s="365"/>
      <c r="D74" s="181" t="s">
        <v>283</v>
      </c>
      <c r="E74" s="225">
        <v>238.67</v>
      </c>
      <c r="F74" s="254">
        <v>15</v>
      </c>
      <c r="G74" s="253">
        <f t="shared" si="5"/>
        <v>3580.0499999999997</v>
      </c>
      <c r="H74" s="160"/>
      <c r="I74" s="159">
        <f t="shared" si="6"/>
        <v>3580.0499999999997</v>
      </c>
      <c r="J74" s="157">
        <v>160.38</v>
      </c>
      <c r="K74" s="158"/>
      <c r="L74" s="158"/>
      <c r="M74" s="157"/>
      <c r="N74" s="157"/>
      <c r="O74" s="157">
        <f t="shared" si="10"/>
        <v>160.38</v>
      </c>
      <c r="P74" s="252">
        <f t="shared" si="8"/>
        <v>3419.6699999999996</v>
      </c>
    </row>
    <row r="75" spans="1:16" s="154" customFormat="1" ht="73.7" customHeight="1" x14ac:dyDescent="0.2">
      <c r="A75" s="349"/>
      <c r="B75" s="357"/>
      <c r="C75" s="263" t="s">
        <v>61</v>
      </c>
      <c r="D75" s="180" t="s">
        <v>284</v>
      </c>
      <c r="E75" s="225">
        <v>370.7</v>
      </c>
      <c r="F75" s="254">
        <v>15</v>
      </c>
      <c r="G75" s="253">
        <f t="shared" si="5"/>
        <v>5560.5</v>
      </c>
      <c r="H75" s="160"/>
      <c r="I75" s="159">
        <f t="shared" si="6"/>
        <v>5560.5</v>
      </c>
      <c r="J75" s="157">
        <v>560.20000000000005</v>
      </c>
      <c r="K75" s="158">
        <v>76.760000000000005</v>
      </c>
      <c r="L75" s="158"/>
      <c r="M75" s="157">
        <f>G75*1%</f>
        <v>55.605000000000004</v>
      </c>
      <c r="N75" s="157"/>
      <c r="O75" s="157">
        <f t="shared" si="10"/>
        <v>692.56500000000005</v>
      </c>
      <c r="P75" s="252">
        <f t="shared" si="8"/>
        <v>4867.9349999999995</v>
      </c>
    </row>
    <row r="76" spans="1:16" s="154" customFormat="1" ht="73.7" customHeight="1" x14ac:dyDescent="0.2">
      <c r="A76" s="349"/>
      <c r="B76" s="357"/>
      <c r="C76" s="364" t="s">
        <v>285</v>
      </c>
      <c r="D76" s="180" t="s">
        <v>286</v>
      </c>
      <c r="E76" s="225">
        <v>207.79</v>
      </c>
      <c r="F76" s="254">
        <v>15</v>
      </c>
      <c r="G76" s="253">
        <f t="shared" si="5"/>
        <v>3116.85</v>
      </c>
      <c r="H76" s="160"/>
      <c r="I76" s="159">
        <f t="shared" si="6"/>
        <v>3116.85</v>
      </c>
      <c r="J76" s="157">
        <v>92.68</v>
      </c>
      <c r="K76" s="158"/>
      <c r="L76" s="158"/>
      <c r="M76" s="157"/>
      <c r="N76" s="157"/>
      <c r="O76" s="157">
        <f t="shared" si="10"/>
        <v>92.68</v>
      </c>
      <c r="P76" s="252">
        <f t="shared" si="8"/>
        <v>3024.17</v>
      </c>
    </row>
    <row r="77" spans="1:16" s="154" customFormat="1" ht="73.7" customHeight="1" x14ac:dyDescent="0.2">
      <c r="A77" s="349"/>
      <c r="B77" s="357"/>
      <c r="C77" s="365"/>
      <c r="D77" s="180" t="s">
        <v>287</v>
      </c>
      <c r="E77" s="225">
        <v>207.79</v>
      </c>
      <c r="F77" s="254">
        <v>15</v>
      </c>
      <c r="G77" s="253">
        <f t="shared" si="5"/>
        <v>3116.85</v>
      </c>
      <c r="H77" s="160"/>
      <c r="I77" s="159">
        <f t="shared" si="6"/>
        <v>3116.85</v>
      </c>
      <c r="J77" s="157">
        <v>92.68</v>
      </c>
      <c r="K77" s="158"/>
      <c r="L77" s="158"/>
      <c r="M77" s="157"/>
      <c r="N77" s="157"/>
      <c r="O77" s="157">
        <f t="shared" si="10"/>
        <v>92.68</v>
      </c>
      <c r="P77" s="252">
        <f t="shared" si="8"/>
        <v>3024.17</v>
      </c>
    </row>
    <row r="78" spans="1:16" s="154" customFormat="1" ht="73.7" customHeight="1" x14ac:dyDescent="0.2">
      <c r="A78" s="349"/>
      <c r="B78" s="357"/>
      <c r="C78" s="263" t="s">
        <v>63</v>
      </c>
      <c r="D78" s="180" t="s">
        <v>288</v>
      </c>
      <c r="E78" s="225">
        <v>207.79</v>
      </c>
      <c r="F78" s="254">
        <v>15</v>
      </c>
      <c r="G78" s="253">
        <f t="shared" si="5"/>
        <v>3116.85</v>
      </c>
      <c r="H78" s="160"/>
      <c r="I78" s="159">
        <f t="shared" si="6"/>
        <v>3116.85</v>
      </c>
      <c r="J78" s="157">
        <v>92.68</v>
      </c>
      <c r="K78" s="158"/>
      <c r="L78" s="158"/>
      <c r="M78" s="157"/>
      <c r="N78" s="157"/>
      <c r="O78" s="157">
        <f t="shared" si="10"/>
        <v>92.68</v>
      </c>
      <c r="P78" s="252">
        <f t="shared" si="8"/>
        <v>3024.17</v>
      </c>
    </row>
    <row r="79" spans="1:16" s="154" customFormat="1" ht="73.7" customHeight="1" x14ac:dyDescent="0.2">
      <c r="A79" s="349"/>
      <c r="B79" s="357"/>
      <c r="C79" s="263" t="s">
        <v>289</v>
      </c>
      <c r="D79" s="180" t="s">
        <v>290</v>
      </c>
      <c r="E79" s="225">
        <v>235.3</v>
      </c>
      <c r="F79" s="254">
        <v>15</v>
      </c>
      <c r="G79" s="253">
        <f t="shared" si="5"/>
        <v>3529.5</v>
      </c>
      <c r="H79" s="160"/>
      <c r="I79" s="159">
        <f t="shared" si="6"/>
        <v>3529.5</v>
      </c>
      <c r="J79" s="157">
        <v>155.30000000000001</v>
      </c>
      <c r="K79" s="158"/>
      <c r="L79" s="158"/>
      <c r="M79" s="157">
        <f>G79*1%</f>
        <v>35.295000000000002</v>
      </c>
      <c r="N79" s="157"/>
      <c r="O79" s="157">
        <f t="shared" si="10"/>
        <v>190.59500000000003</v>
      </c>
      <c r="P79" s="252">
        <f t="shared" si="8"/>
        <v>3338.9049999999997</v>
      </c>
    </row>
    <row r="80" spans="1:16" s="154" customFormat="1" ht="73.7" customHeight="1" x14ac:dyDescent="0.2">
      <c r="A80" s="349"/>
      <c r="B80" s="357"/>
      <c r="C80" s="263" t="s">
        <v>65</v>
      </c>
      <c r="D80" s="180" t="s">
        <v>291</v>
      </c>
      <c r="E80" s="225">
        <v>290.5</v>
      </c>
      <c r="F80" s="254">
        <v>15</v>
      </c>
      <c r="G80" s="253">
        <f t="shared" si="5"/>
        <v>4357.5</v>
      </c>
      <c r="H80" s="160"/>
      <c r="I80" s="159">
        <f t="shared" si="6"/>
        <v>4357.5</v>
      </c>
      <c r="J80" s="157">
        <v>357.94</v>
      </c>
      <c r="K80" s="158">
        <v>49.7</v>
      </c>
      <c r="L80" s="158"/>
      <c r="M80" s="157"/>
      <c r="N80" s="157"/>
      <c r="O80" s="157">
        <f t="shared" si="10"/>
        <v>407.64</v>
      </c>
      <c r="P80" s="252">
        <f t="shared" si="8"/>
        <v>3949.86</v>
      </c>
    </row>
    <row r="81" spans="1:16" s="154" customFormat="1" ht="73.7" customHeight="1" x14ac:dyDescent="0.2">
      <c r="A81" s="349"/>
      <c r="B81" s="357"/>
      <c r="C81" s="263" t="s">
        <v>66</v>
      </c>
      <c r="D81" s="180" t="s">
        <v>292</v>
      </c>
      <c r="E81" s="225">
        <v>305.86</v>
      </c>
      <c r="F81" s="254">
        <v>15</v>
      </c>
      <c r="G81" s="253">
        <f t="shared" si="5"/>
        <v>4587.9000000000005</v>
      </c>
      <c r="H81" s="286"/>
      <c r="I81" s="159">
        <f t="shared" si="6"/>
        <v>4587.9000000000005</v>
      </c>
      <c r="J81" s="158">
        <v>394.73</v>
      </c>
      <c r="K81" s="158">
        <v>50.54</v>
      </c>
      <c r="L81" s="158"/>
      <c r="M81" s="157"/>
      <c r="N81" s="158"/>
      <c r="O81" s="157">
        <f t="shared" si="10"/>
        <v>445.27000000000004</v>
      </c>
      <c r="P81" s="252">
        <f t="shared" si="8"/>
        <v>4142.63</v>
      </c>
    </row>
    <row r="82" spans="1:16" s="154" customFormat="1" ht="73.7" customHeight="1" x14ac:dyDescent="0.2">
      <c r="A82" s="349"/>
      <c r="B82" s="357"/>
      <c r="C82" s="434" t="s">
        <v>67</v>
      </c>
      <c r="D82" s="180" t="s">
        <v>293</v>
      </c>
      <c r="E82" s="225">
        <v>222.6</v>
      </c>
      <c r="F82" s="254">
        <v>15</v>
      </c>
      <c r="G82" s="253">
        <f t="shared" si="5"/>
        <v>3339</v>
      </c>
      <c r="H82" s="160"/>
      <c r="I82" s="159">
        <f t="shared" si="6"/>
        <v>3339</v>
      </c>
      <c r="J82" s="157">
        <v>116.85</v>
      </c>
      <c r="K82" s="158">
        <v>49.7</v>
      </c>
      <c r="L82" s="158"/>
      <c r="M82" s="157"/>
      <c r="N82" s="157"/>
      <c r="O82" s="157">
        <f t="shared" si="10"/>
        <v>166.55</v>
      </c>
      <c r="P82" s="252">
        <f t="shared" si="8"/>
        <v>3172.45</v>
      </c>
    </row>
    <row r="83" spans="1:16" s="154" customFormat="1" ht="73.7" customHeight="1" x14ac:dyDescent="0.2">
      <c r="A83" s="349"/>
      <c r="B83" s="357"/>
      <c r="C83" s="435"/>
      <c r="D83" s="180" t="s">
        <v>294</v>
      </c>
      <c r="E83" s="225">
        <v>222.6</v>
      </c>
      <c r="F83" s="254">
        <v>15</v>
      </c>
      <c r="G83" s="253">
        <f t="shared" si="5"/>
        <v>3339</v>
      </c>
      <c r="H83" s="160"/>
      <c r="I83" s="159">
        <f t="shared" si="6"/>
        <v>3339</v>
      </c>
      <c r="J83" s="157">
        <v>116.85</v>
      </c>
      <c r="K83" s="158">
        <v>76.760000000000005</v>
      </c>
      <c r="L83" s="158"/>
      <c r="M83" s="157"/>
      <c r="N83" s="157"/>
      <c r="O83" s="157">
        <f t="shared" si="10"/>
        <v>193.61</v>
      </c>
      <c r="P83" s="252">
        <f t="shared" si="8"/>
        <v>3145.39</v>
      </c>
    </row>
    <row r="84" spans="1:16" s="154" customFormat="1" ht="73.7" customHeight="1" x14ac:dyDescent="0.2">
      <c r="A84" s="349"/>
      <c r="B84" s="357"/>
      <c r="C84" s="435"/>
      <c r="D84" s="180" t="s">
        <v>295</v>
      </c>
      <c r="E84" s="225">
        <v>222.6</v>
      </c>
      <c r="F84" s="254">
        <v>15</v>
      </c>
      <c r="G84" s="253">
        <f t="shared" si="5"/>
        <v>3339</v>
      </c>
      <c r="H84" s="160"/>
      <c r="I84" s="159">
        <f t="shared" si="6"/>
        <v>3339</v>
      </c>
      <c r="J84" s="157">
        <v>116.85</v>
      </c>
      <c r="K84" s="158">
        <v>50.54</v>
      </c>
      <c r="L84" s="158"/>
      <c r="M84" s="157"/>
      <c r="N84" s="157"/>
      <c r="O84" s="157">
        <f t="shared" si="10"/>
        <v>167.39</v>
      </c>
      <c r="P84" s="252">
        <f t="shared" si="8"/>
        <v>3171.61</v>
      </c>
    </row>
    <row r="85" spans="1:16" s="154" customFormat="1" ht="73.7" customHeight="1" x14ac:dyDescent="0.2">
      <c r="A85" s="349"/>
      <c r="B85" s="358"/>
      <c r="C85" s="436"/>
      <c r="D85" s="180" t="s">
        <v>296</v>
      </c>
      <c r="E85" s="225">
        <v>222.6</v>
      </c>
      <c r="F85" s="254">
        <v>15</v>
      </c>
      <c r="G85" s="253">
        <f t="shared" si="5"/>
        <v>3339</v>
      </c>
      <c r="H85" s="160"/>
      <c r="I85" s="159">
        <f t="shared" si="6"/>
        <v>3339</v>
      </c>
      <c r="J85" s="157">
        <v>116.85</v>
      </c>
      <c r="K85" s="158">
        <v>49.7</v>
      </c>
      <c r="L85" s="158"/>
      <c r="M85" s="157"/>
      <c r="N85" s="157"/>
      <c r="O85" s="157">
        <f t="shared" si="10"/>
        <v>166.55</v>
      </c>
      <c r="P85" s="252">
        <f t="shared" si="8"/>
        <v>3172.45</v>
      </c>
    </row>
    <row r="86" spans="1:16" s="154" customFormat="1" ht="73.7" customHeight="1" x14ac:dyDescent="0.2">
      <c r="A86" s="349"/>
      <c r="B86" s="354" t="s">
        <v>278</v>
      </c>
      <c r="C86" s="285" t="s">
        <v>67</v>
      </c>
      <c r="D86" s="180" t="s">
        <v>297</v>
      </c>
      <c r="E86" s="225">
        <v>222.6</v>
      </c>
      <c r="F86" s="254">
        <v>15</v>
      </c>
      <c r="G86" s="253">
        <f t="shared" ref="G86:G149" si="11">+E86*F86</f>
        <v>3339</v>
      </c>
      <c r="H86" s="160"/>
      <c r="I86" s="159">
        <f t="shared" ref="I86:I149" si="12">G86+H86</f>
        <v>3339</v>
      </c>
      <c r="J86" s="157">
        <v>116.85</v>
      </c>
      <c r="K86" s="158">
        <v>49.7</v>
      </c>
      <c r="L86" s="158"/>
      <c r="M86" s="157"/>
      <c r="N86" s="157"/>
      <c r="O86" s="157">
        <f t="shared" si="10"/>
        <v>166.55</v>
      </c>
      <c r="P86" s="252">
        <f t="shared" ref="P86:P149" si="13">I86-O86</f>
        <v>3172.45</v>
      </c>
    </row>
    <row r="87" spans="1:16" s="154" customFormat="1" ht="73.7" customHeight="1" x14ac:dyDescent="0.2">
      <c r="A87" s="349"/>
      <c r="B87" s="437"/>
      <c r="C87" s="263" t="s">
        <v>68</v>
      </c>
      <c r="D87" s="180" t="s">
        <v>298</v>
      </c>
      <c r="E87" s="225">
        <v>284.89999999999998</v>
      </c>
      <c r="F87" s="254">
        <v>15</v>
      </c>
      <c r="G87" s="253">
        <f t="shared" si="11"/>
        <v>4273.5</v>
      </c>
      <c r="H87" s="160"/>
      <c r="I87" s="159">
        <f t="shared" si="12"/>
        <v>4273.5</v>
      </c>
      <c r="J87" s="157">
        <v>344.43</v>
      </c>
      <c r="K87" s="158">
        <v>76.760000000000005</v>
      </c>
      <c r="L87" s="158"/>
      <c r="M87" s="157"/>
      <c r="N87" s="157"/>
      <c r="O87" s="157">
        <f t="shared" si="10"/>
        <v>421.19</v>
      </c>
      <c r="P87" s="252">
        <f t="shared" si="13"/>
        <v>3852.31</v>
      </c>
    </row>
    <row r="88" spans="1:16" s="154" customFormat="1" ht="73.7" customHeight="1" x14ac:dyDescent="0.2">
      <c r="A88" s="349"/>
      <c r="B88" s="437"/>
      <c r="C88" s="364" t="s">
        <v>69</v>
      </c>
      <c r="D88" s="180" t="s">
        <v>299</v>
      </c>
      <c r="E88" s="225">
        <v>222.6</v>
      </c>
      <c r="F88" s="254">
        <v>15</v>
      </c>
      <c r="G88" s="253">
        <f t="shared" si="11"/>
        <v>3339</v>
      </c>
      <c r="H88" s="160"/>
      <c r="I88" s="159">
        <f t="shared" si="12"/>
        <v>3339</v>
      </c>
      <c r="J88" s="157">
        <v>116.85</v>
      </c>
      <c r="K88" s="158">
        <v>50.54</v>
      </c>
      <c r="L88" s="158"/>
      <c r="M88" s="157"/>
      <c r="N88" s="157"/>
      <c r="O88" s="157">
        <f t="shared" si="10"/>
        <v>167.39</v>
      </c>
      <c r="P88" s="252">
        <f t="shared" si="13"/>
        <v>3171.61</v>
      </c>
    </row>
    <row r="89" spans="1:16" s="154" customFormat="1" ht="73.7" customHeight="1" x14ac:dyDescent="0.2">
      <c r="A89" s="349"/>
      <c r="B89" s="437"/>
      <c r="C89" s="413"/>
      <c r="D89" s="180" t="s">
        <v>300</v>
      </c>
      <c r="E89" s="225">
        <v>222.6</v>
      </c>
      <c r="F89" s="254">
        <v>15</v>
      </c>
      <c r="G89" s="253">
        <f t="shared" si="11"/>
        <v>3339</v>
      </c>
      <c r="H89" s="160"/>
      <c r="I89" s="159">
        <f t="shared" si="12"/>
        <v>3339</v>
      </c>
      <c r="J89" s="157">
        <v>116.85</v>
      </c>
      <c r="K89" s="158">
        <v>48.94</v>
      </c>
      <c r="L89" s="158"/>
      <c r="M89" s="157"/>
      <c r="N89" s="157"/>
      <c r="O89" s="157">
        <f t="shared" si="10"/>
        <v>165.79</v>
      </c>
      <c r="P89" s="252">
        <f t="shared" si="13"/>
        <v>3173.21</v>
      </c>
    </row>
    <row r="90" spans="1:16" s="154" customFormat="1" ht="73.7" customHeight="1" x14ac:dyDescent="0.2">
      <c r="A90" s="350"/>
      <c r="B90" s="437"/>
      <c r="C90" s="365"/>
      <c r="D90" s="180" t="s">
        <v>645</v>
      </c>
      <c r="E90" s="225">
        <v>222.6</v>
      </c>
      <c r="F90" s="254">
        <v>15</v>
      </c>
      <c r="G90" s="253">
        <f t="shared" si="11"/>
        <v>3339</v>
      </c>
      <c r="H90" s="160"/>
      <c r="I90" s="159">
        <f t="shared" si="12"/>
        <v>3339</v>
      </c>
      <c r="J90" s="157">
        <v>116.85</v>
      </c>
      <c r="K90" s="158"/>
      <c r="L90" s="158"/>
      <c r="M90" s="157"/>
      <c r="N90" s="157"/>
      <c r="O90" s="157">
        <f t="shared" si="10"/>
        <v>116.85</v>
      </c>
      <c r="P90" s="252">
        <f t="shared" si="13"/>
        <v>3222.15</v>
      </c>
    </row>
    <row r="91" spans="1:16" s="154" customFormat="1" ht="73.7" customHeight="1" x14ac:dyDescent="0.2">
      <c r="A91" s="348" t="s">
        <v>275</v>
      </c>
      <c r="B91" s="437"/>
      <c r="C91" s="364" t="s">
        <v>70</v>
      </c>
      <c r="D91" s="180" t="s">
        <v>302</v>
      </c>
      <c r="E91" s="225">
        <v>231.1</v>
      </c>
      <c r="F91" s="254">
        <v>15</v>
      </c>
      <c r="G91" s="253">
        <f t="shared" si="11"/>
        <v>3466.5</v>
      </c>
      <c r="H91" s="160"/>
      <c r="I91" s="159">
        <f t="shared" si="12"/>
        <v>3466.5</v>
      </c>
      <c r="J91" s="157">
        <v>130.72</v>
      </c>
      <c r="K91" s="158">
        <v>49.7</v>
      </c>
      <c r="L91" s="158"/>
      <c r="M91" s="157">
        <f>G91*1%</f>
        <v>34.664999999999999</v>
      </c>
      <c r="N91" s="157"/>
      <c r="O91" s="157">
        <f t="shared" si="10"/>
        <v>215.08500000000001</v>
      </c>
      <c r="P91" s="252">
        <f t="shared" si="13"/>
        <v>3251.415</v>
      </c>
    </row>
    <row r="92" spans="1:16" s="154" customFormat="1" ht="73.7" customHeight="1" x14ac:dyDescent="0.2">
      <c r="A92" s="349"/>
      <c r="B92" s="355"/>
      <c r="C92" s="365"/>
      <c r="D92" s="180" t="s">
        <v>303</v>
      </c>
      <c r="E92" s="225">
        <v>231.1</v>
      </c>
      <c r="F92" s="254">
        <v>15</v>
      </c>
      <c r="G92" s="253">
        <f t="shared" si="11"/>
        <v>3466.5</v>
      </c>
      <c r="H92" s="160"/>
      <c r="I92" s="159">
        <f t="shared" si="12"/>
        <v>3466.5</v>
      </c>
      <c r="J92" s="157">
        <v>130.72</v>
      </c>
      <c r="K92" s="158">
        <v>77.94</v>
      </c>
      <c r="L92" s="158"/>
      <c r="M92" s="157">
        <f>G92*1%</f>
        <v>34.664999999999999</v>
      </c>
      <c r="N92" s="157"/>
      <c r="O92" s="157">
        <f t="shared" si="10"/>
        <v>243.32499999999999</v>
      </c>
      <c r="P92" s="252">
        <f t="shared" si="13"/>
        <v>3223.1750000000002</v>
      </c>
    </row>
    <row r="93" spans="1:16" s="154" customFormat="1" ht="73.7" customHeight="1" x14ac:dyDescent="0.2">
      <c r="A93" s="349"/>
      <c r="B93" s="356" t="s">
        <v>304</v>
      </c>
      <c r="C93" s="263" t="s">
        <v>305</v>
      </c>
      <c r="D93" s="180" t="s">
        <v>306</v>
      </c>
      <c r="E93" s="225">
        <v>400</v>
      </c>
      <c r="F93" s="254">
        <v>15</v>
      </c>
      <c r="G93" s="253">
        <f t="shared" si="11"/>
        <v>6000</v>
      </c>
      <c r="H93" s="160"/>
      <c r="I93" s="159">
        <f t="shared" si="12"/>
        <v>6000</v>
      </c>
      <c r="J93" s="157">
        <v>643.38</v>
      </c>
      <c r="K93" s="158"/>
      <c r="L93" s="158"/>
      <c r="M93" s="157"/>
      <c r="N93" s="157">
        <v>180</v>
      </c>
      <c r="O93" s="157">
        <f t="shared" si="10"/>
        <v>823.38</v>
      </c>
      <c r="P93" s="252">
        <f t="shared" si="13"/>
        <v>5176.62</v>
      </c>
    </row>
    <row r="94" spans="1:16" s="154" customFormat="1" ht="73.7" customHeight="1" x14ac:dyDescent="0.2">
      <c r="A94" s="349"/>
      <c r="B94" s="357"/>
      <c r="C94" s="364" t="s">
        <v>85</v>
      </c>
      <c r="D94" s="265" t="s">
        <v>307</v>
      </c>
      <c r="E94" s="284">
        <v>307.7</v>
      </c>
      <c r="F94" s="254">
        <v>15</v>
      </c>
      <c r="G94" s="253">
        <f t="shared" si="11"/>
        <v>4615.5</v>
      </c>
      <c r="H94" s="160"/>
      <c r="I94" s="159">
        <f t="shared" si="12"/>
        <v>4615.5</v>
      </c>
      <c r="J94" s="157">
        <v>399.15</v>
      </c>
      <c r="K94" s="158">
        <v>57.76</v>
      </c>
      <c r="L94" s="158"/>
      <c r="M94" s="157">
        <f>G94*1%</f>
        <v>46.155000000000001</v>
      </c>
      <c r="N94" s="157"/>
      <c r="O94" s="157">
        <f t="shared" si="10"/>
        <v>503.06499999999994</v>
      </c>
      <c r="P94" s="252">
        <f t="shared" si="13"/>
        <v>4112.4350000000004</v>
      </c>
    </row>
    <row r="95" spans="1:16" s="154" customFormat="1" ht="73.7" customHeight="1" x14ac:dyDescent="0.2">
      <c r="A95" s="349"/>
      <c r="B95" s="357"/>
      <c r="C95" s="413"/>
      <c r="D95" s="180" t="s">
        <v>308</v>
      </c>
      <c r="E95" s="225">
        <v>307.7</v>
      </c>
      <c r="F95" s="254">
        <v>15</v>
      </c>
      <c r="G95" s="253">
        <f t="shared" si="11"/>
        <v>4615.5</v>
      </c>
      <c r="H95" s="160"/>
      <c r="I95" s="159">
        <f t="shared" si="12"/>
        <v>4615.5</v>
      </c>
      <c r="J95" s="157">
        <v>399.15</v>
      </c>
      <c r="K95" s="158">
        <v>49.7</v>
      </c>
      <c r="L95" s="158"/>
      <c r="M95" s="157">
        <f>G95*1%</f>
        <v>46.155000000000001</v>
      </c>
      <c r="N95" s="157"/>
      <c r="O95" s="157">
        <f t="shared" si="10"/>
        <v>495.005</v>
      </c>
      <c r="P95" s="252">
        <f t="shared" si="13"/>
        <v>4120.4949999999999</v>
      </c>
    </row>
    <row r="96" spans="1:16" s="154" customFormat="1" ht="73.7" customHeight="1" x14ac:dyDescent="0.2">
      <c r="A96" s="349"/>
      <c r="B96" s="357"/>
      <c r="C96" s="365"/>
      <c r="D96" s="180" t="s">
        <v>309</v>
      </c>
      <c r="E96" s="225">
        <v>307.7</v>
      </c>
      <c r="F96" s="254">
        <v>15</v>
      </c>
      <c r="G96" s="253">
        <f t="shared" si="11"/>
        <v>4615.5</v>
      </c>
      <c r="H96" s="160"/>
      <c r="I96" s="159">
        <f t="shared" si="12"/>
        <v>4615.5</v>
      </c>
      <c r="J96" s="157">
        <v>399.15</v>
      </c>
      <c r="K96" s="158">
        <v>49.7</v>
      </c>
      <c r="L96" s="158"/>
      <c r="M96" s="157">
        <f>G96*1%</f>
        <v>46.155000000000001</v>
      </c>
      <c r="N96" s="157"/>
      <c r="O96" s="157">
        <f t="shared" si="10"/>
        <v>495.005</v>
      </c>
      <c r="P96" s="252">
        <f t="shared" si="13"/>
        <v>4120.4949999999999</v>
      </c>
    </row>
    <row r="97" spans="1:16" s="154" customFormat="1" ht="73.7" customHeight="1" x14ac:dyDescent="0.2">
      <c r="A97" s="349"/>
      <c r="B97" s="357"/>
      <c r="C97" s="263" t="s">
        <v>86</v>
      </c>
      <c r="D97" s="180" t="s">
        <v>310</v>
      </c>
      <c r="E97" s="225">
        <v>290.52999999999997</v>
      </c>
      <c r="F97" s="254">
        <v>15</v>
      </c>
      <c r="G97" s="253">
        <f t="shared" si="11"/>
        <v>4357.95</v>
      </c>
      <c r="H97" s="160"/>
      <c r="I97" s="159">
        <f t="shared" si="12"/>
        <v>4357.95</v>
      </c>
      <c r="J97" s="157">
        <v>357.94</v>
      </c>
      <c r="K97" s="158">
        <v>53.96</v>
      </c>
      <c r="L97" s="158"/>
      <c r="M97" s="157">
        <f>G97*1%</f>
        <v>43.579499999999996</v>
      </c>
      <c r="N97" s="157"/>
      <c r="O97" s="157">
        <f t="shared" si="10"/>
        <v>455.47949999999997</v>
      </c>
      <c r="P97" s="252">
        <f t="shared" si="13"/>
        <v>3902.4704999999999</v>
      </c>
    </row>
    <row r="98" spans="1:16" s="154" customFormat="1" ht="73.7" customHeight="1" x14ac:dyDescent="0.2">
      <c r="A98" s="349"/>
      <c r="B98" s="357"/>
      <c r="C98" s="364" t="s">
        <v>311</v>
      </c>
      <c r="D98" s="180" t="s">
        <v>312</v>
      </c>
      <c r="E98" s="225">
        <v>230.5</v>
      </c>
      <c r="F98" s="254">
        <v>15</v>
      </c>
      <c r="G98" s="253">
        <f t="shared" si="11"/>
        <v>3457.5</v>
      </c>
      <c r="H98" s="160"/>
      <c r="I98" s="159">
        <f t="shared" si="12"/>
        <v>3457.5</v>
      </c>
      <c r="J98" s="157">
        <v>129.74</v>
      </c>
      <c r="K98" s="158"/>
      <c r="L98" s="158"/>
      <c r="M98" s="157"/>
      <c r="N98" s="157"/>
      <c r="O98" s="157">
        <f t="shared" si="10"/>
        <v>129.74</v>
      </c>
      <c r="P98" s="252">
        <f t="shared" si="13"/>
        <v>3327.76</v>
      </c>
    </row>
    <row r="99" spans="1:16" s="154" customFormat="1" ht="73.7" customHeight="1" x14ac:dyDescent="0.2">
      <c r="A99" s="349"/>
      <c r="B99" s="358"/>
      <c r="C99" s="365"/>
      <c r="D99" s="180" t="s">
        <v>313</v>
      </c>
      <c r="E99" s="163">
        <v>230.5</v>
      </c>
      <c r="F99" s="254">
        <v>15</v>
      </c>
      <c r="G99" s="253">
        <f t="shared" si="11"/>
        <v>3457.5</v>
      </c>
      <c r="H99" s="160"/>
      <c r="I99" s="159">
        <f t="shared" si="12"/>
        <v>3457.5</v>
      </c>
      <c r="J99" s="157">
        <v>129.74</v>
      </c>
      <c r="K99" s="158">
        <v>50.54</v>
      </c>
      <c r="L99" s="158"/>
      <c r="M99" s="157"/>
      <c r="N99" s="157"/>
      <c r="O99" s="157">
        <f t="shared" si="10"/>
        <v>180.28</v>
      </c>
      <c r="P99" s="252">
        <f t="shared" si="13"/>
        <v>3277.22</v>
      </c>
    </row>
    <row r="100" spans="1:16" s="154" customFormat="1" ht="73.7" customHeight="1" x14ac:dyDescent="0.2">
      <c r="A100" s="349"/>
      <c r="B100" s="356" t="s">
        <v>90</v>
      </c>
      <c r="C100" s="263" t="s">
        <v>314</v>
      </c>
      <c r="D100" s="180" t="s">
        <v>315</v>
      </c>
      <c r="E100" s="225">
        <v>423.02</v>
      </c>
      <c r="F100" s="254">
        <v>15</v>
      </c>
      <c r="G100" s="253">
        <f t="shared" si="11"/>
        <v>6345.2999999999993</v>
      </c>
      <c r="H100" s="160"/>
      <c r="I100" s="159">
        <f t="shared" si="12"/>
        <v>6345.2999999999993</v>
      </c>
      <c r="J100" s="158">
        <v>717.14</v>
      </c>
      <c r="K100" s="158"/>
      <c r="L100" s="158"/>
      <c r="M100" s="157"/>
      <c r="N100" s="157">
        <f>+G100*3%</f>
        <v>190.35899999999998</v>
      </c>
      <c r="O100" s="157">
        <f t="shared" si="10"/>
        <v>907.49900000000002</v>
      </c>
      <c r="P100" s="252">
        <f t="shared" si="13"/>
        <v>5437.8009999999995</v>
      </c>
    </row>
    <row r="101" spans="1:16" s="154" customFormat="1" ht="73.7" customHeight="1" x14ac:dyDescent="0.2">
      <c r="A101" s="349"/>
      <c r="B101" s="357"/>
      <c r="C101" s="263" t="s">
        <v>91</v>
      </c>
      <c r="D101" s="180" t="s">
        <v>316</v>
      </c>
      <c r="E101" s="163">
        <v>243.9</v>
      </c>
      <c r="F101" s="254">
        <v>15</v>
      </c>
      <c r="G101" s="253">
        <f t="shared" si="11"/>
        <v>3658.5</v>
      </c>
      <c r="H101" s="160"/>
      <c r="I101" s="159">
        <f t="shared" si="12"/>
        <v>3658.5</v>
      </c>
      <c r="J101" s="157">
        <v>276.70999999999998</v>
      </c>
      <c r="K101" s="158">
        <v>49.7</v>
      </c>
      <c r="L101" s="158"/>
      <c r="M101" s="157">
        <f>G101*1%</f>
        <v>36.585000000000001</v>
      </c>
      <c r="N101" s="157"/>
      <c r="O101" s="157">
        <f t="shared" si="10"/>
        <v>362.99499999999995</v>
      </c>
      <c r="P101" s="252">
        <f t="shared" si="13"/>
        <v>3295.5050000000001</v>
      </c>
    </row>
    <row r="102" spans="1:16" s="154" customFormat="1" ht="73.7" customHeight="1" x14ac:dyDescent="0.2">
      <c r="A102" s="349"/>
      <c r="B102" s="358"/>
      <c r="C102" s="267" t="s">
        <v>92</v>
      </c>
      <c r="D102" s="180" t="s">
        <v>317</v>
      </c>
      <c r="E102" s="163">
        <v>211.27</v>
      </c>
      <c r="F102" s="254">
        <v>15</v>
      </c>
      <c r="G102" s="253">
        <f t="shared" si="11"/>
        <v>3169.05</v>
      </c>
      <c r="H102" s="160"/>
      <c r="I102" s="159">
        <f t="shared" si="12"/>
        <v>3169.05</v>
      </c>
      <c r="J102" s="157">
        <v>98.36</v>
      </c>
      <c r="K102" s="158"/>
      <c r="L102" s="158"/>
      <c r="M102" s="157"/>
      <c r="N102" s="157"/>
      <c r="O102" s="157">
        <f t="shared" si="10"/>
        <v>98.36</v>
      </c>
      <c r="P102" s="252">
        <f t="shared" si="13"/>
        <v>3070.69</v>
      </c>
    </row>
    <row r="103" spans="1:16" s="154" customFormat="1" ht="73.7" customHeight="1" x14ac:dyDescent="0.2">
      <c r="A103" s="349"/>
      <c r="B103" s="356" t="s">
        <v>90</v>
      </c>
      <c r="C103" s="364" t="s">
        <v>92</v>
      </c>
      <c r="D103" s="180" t="s">
        <v>318</v>
      </c>
      <c r="E103" s="163">
        <v>211.27</v>
      </c>
      <c r="F103" s="254">
        <v>15</v>
      </c>
      <c r="G103" s="253">
        <f t="shared" si="11"/>
        <v>3169.05</v>
      </c>
      <c r="H103" s="160"/>
      <c r="I103" s="159">
        <f t="shared" si="12"/>
        <v>3169.05</v>
      </c>
      <c r="J103" s="157">
        <v>98.36</v>
      </c>
      <c r="K103" s="158"/>
      <c r="L103" s="158"/>
      <c r="M103" s="157"/>
      <c r="N103" s="157"/>
      <c r="O103" s="157">
        <f t="shared" si="10"/>
        <v>98.36</v>
      </c>
      <c r="P103" s="252">
        <f t="shared" si="13"/>
        <v>3070.69</v>
      </c>
    </row>
    <row r="104" spans="1:16" s="154" customFormat="1" ht="73.7" customHeight="1" x14ac:dyDescent="0.2">
      <c r="A104" s="349"/>
      <c r="B104" s="357"/>
      <c r="C104" s="365"/>
      <c r="D104" s="180" t="s">
        <v>319</v>
      </c>
      <c r="E104" s="163">
        <v>211.27</v>
      </c>
      <c r="F104" s="254">
        <v>15</v>
      </c>
      <c r="G104" s="253">
        <f t="shared" si="11"/>
        <v>3169.05</v>
      </c>
      <c r="H104" s="160"/>
      <c r="I104" s="159">
        <f t="shared" si="12"/>
        <v>3169.05</v>
      </c>
      <c r="J104" s="157">
        <v>98.36</v>
      </c>
      <c r="K104" s="158"/>
      <c r="L104" s="158"/>
      <c r="M104" s="157"/>
      <c r="N104" s="157"/>
      <c r="O104" s="157">
        <f t="shared" si="10"/>
        <v>98.36</v>
      </c>
      <c r="P104" s="252">
        <f t="shared" si="13"/>
        <v>3070.69</v>
      </c>
    </row>
    <row r="105" spans="1:16" s="154" customFormat="1" ht="73.7" customHeight="1" x14ac:dyDescent="0.2">
      <c r="A105" s="349"/>
      <c r="B105" s="357"/>
      <c r="C105" s="263" t="s">
        <v>93</v>
      </c>
      <c r="D105" s="180" t="s">
        <v>320</v>
      </c>
      <c r="E105" s="283">
        <v>138.30000000000001</v>
      </c>
      <c r="F105" s="254">
        <v>7</v>
      </c>
      <c r="G105" s="253">
        <f t="shared" si="11"/>
        <v>968.10000000000014</v>
      </c>
      <c r="H105" s="160">
        <v>31.92</v>
      </c>
      <c r="I105" s="159">
        <f t="shared" si="12"/>
        <v>1000.0200000000001</v>
      </c>
      <c r="J105" s="157"/>
      <c r="K105" s="158"/>
      <c r="L105" s="158"/>
      <c r="M105" s="157"/>
      <c r="N105" s="157"/>
      <c r="O105" s="157">
        <f t="shared" si="10"/>
        <v>0</v>
      </c>
      <c r="P105" s="252">
        <f t="shared" si="13"/>
        <v>1000.0200000000001</v>
      </c>
    </row>
    <row r="106" spans="1:16" s="154" customFormat="1" ht="73.7" customHeight="1" x14ac:dyDescent="0.2">
      <c r="A106" s="349"/>
      <c r="B106" s="357"/>
      <c r="C106" s="263" t="s">
        <v>94</v>
      </c>
      <c r="D106" s="180" t="s">
        <v>321</v>
      </c>
      <c r="E106" s="163">
        <v>116.96</v>
      </c>
      <c r="F106" s="254">
        <v>15</v>
      </c>
      <c r="G106" s="253">
        <f t="shared" si="11"/>
        <v>1754.3999999999999</v>
      </c>
      <c r="H106" s="160">
        <v>75.290000000000006</v>
      </c>
      <c r="I106" s="159">
        <f t="shared" si="12"/>
        <v>1829.6899999999998</v>
      </c>
      <c r="J106" s="157"/>
      <c r="K106" s="158">
        <v>53.6</v>
      </c>
      <c r="L106" s="158"/>
      <c r="M106" s="157"/>
      <c r="N106" s="157"/>
      <c r="O106" s="157">
        <f t="shared" si="10"/>
        <v>53.6</v>
      </c>
      <c r="P106" s="252">
        <f t="shared" si="13"/>
        <v>1776.09</v>
      </c>
    </row>
    <row r="107" spans="1:16" s="154" customFormat="1" ht="73.7" customHeight="1" x14ac:dyDescent="0.2">
      <c r="A107" s="349"/>
      <c r="B107" s="357"/>
      <c r="C107" s="263" t="s">
        <v>95</v>
      </c>
      <c r="D107" s="180" t="s">
        <v>322</v>
      </c>
      <c r="E107" s="163">
        <v>152.06</v>
      </c>
      <c r="F107" s="254">
        <v>15</v>
      </c>
      <c r="G107" s="253">
        <f t="shared" si="11"/>
        <v>2280.9</v>
      </c>
      <c r="H107" s="160">
        <v>41.59</v>
      </c>
      <c r="I107" s="159">
        <f t="shared" si="12"/>
        <v>2322.4900000000002</v>
      </c>
      <c r="J107" s="157"/>
      <c r="K107" s="158"/>
      <c r="L107" s="158"/>
      <c r="M107" s="157"/>
      <c r="N107" s="157"/>
      <c r="O107" s="157">
        <f t="shared" si="10"/>
        <v>0</v>
      </c>
      <c r="P107" s="252">
        <f t="shared" si="13"/>
        <v>2322.4900000000002</v>
      </c>
    </row>
    <row r="108" spans="1:16" s="154" customFormat="1" ht="73.7" customHeight="1" x14ac:dyDescent="0.2">
      <c r="A108" s="350"/>
      <c r="B108" s="357"/>
      <c r="C108" s="263" t="s">
        <v>323</v>
      </c>
      <c r="D108" s="180" t="s">
        <v>324</v>
      </c>
      <c r="E108" s="163">
        <v>273.3</v>
      </c>
      <c r="F108" s="254">
        <v>15</v>
      </c>
      <c r="G108" s="253">
        <f t="shared" si="11"/>
        <v>4099.5</v>
      </c>
      <c r="H108" s="160"/>
      <c r="I108" s="159">
        <f t="shared" si="12"/>
        <v>4099.5</v>
      </c>
      <c r="J108" s="157">
        <v>324.39999999999998</v>
      </c>
      <c r="K108" s="158">
        <v>49.7</v>
      </c>
      <c r="L108" s="158"/>
      <c r="M108" s="157">
        <f>G108*1%</f>
        <v>40.994999999999997</v>
      </c>
      <c r="N108" s="157"/>
      <c r="O108" s="157">
        <f t="shared" si="10"/>
        <v>415.09499999999997</v>
      </c>
      <c r="P108" s="252">
        <f t="shared" si="13"/>
        <v>3684.4050000000002</v>
      </c>
    </row>
    <row r="109" spans="1:16" s="154" customFormat="1" ht="73.7" customHeight="1" x14ac:dyDescent="0.2">
      <c r="A109" s="348" t="s">
        <v>275</v>
      </c>
      <c r="B109" s="357"/>
      <c r="C109" s="263" t="s">
        <v>325</v>
      </c>
      <c r="D109" s="180" t="s">
        <v>326</v>
      </c>
      <c r="E109" s="163">
        <v>273.3</v>
      </c>
      <c r="F109" s="254">
        <v>15</v>
      </c>
      <c r="G109" s="253">
        <f t="shared" si="11"/>
        <v>4099.5</v>
      </c>
      <c r="H109" s="160"/>
      <c r="I109" s="159">
        <f t="shared" si="12"/>
        <v>4099.5</v>
      </c>
      <c r="J109" s="157">
        <v>324.39999999999998</v>
      </c>
      <c r="K109" s="158"/>
      <c r="L109" s="158"/>
      <c r="M109" s="157">
        <f>G109*1%</f>
        <v>40.994999999999997</v>
      </c>
      <c r="N109" s="157"/>
      <c r="O109" s="157">
        <f t="shared" si="10"/>
        <v>365.39499999999998</v>
      </c>
      <c r="P109" s="252">
        <f t="shared" si="13"/>
        <v>3734.105</v>
      </c>
    </row>
    <row r="110" spans="1:16" s="154" customFormat="1" ht="73.7" customHeight="1" x14ac:dyDescent="0.2">
      <c r="A110" s="349"/>
      <c r="B110" s="357"/>
      <c r="C110" s="263" t="s">
        <v>97</v>
      </c>
      <c r="D110" s="180" t="s">
        <v>327</v>
      </c>
      <c r="E110" s="163">
        <v>216.86</v>
      </c>
      <c r="F110" s="254">
        <v>15</v>
      </c>
      <c r="G110" s="253">
        <f t="shared" si="11"/>
        <v>3252.9</v>
      </c>
      <c r="H110" s="160"/>
      <c r="I110" s="159">
        <f t="shared" si="12"/>
        <v>3252.9</v>
      </c>
      <c r="J110" s="157">
        <v>107.48</v>
      </c>
      <c r="K110" s="158">
        <v>49.7</v>
      </c>
      <c r="L110" s="158"/>
      <c r="M110" s="157"/>
      <c r="N110" s="157"/>
      <c r="O110" s="157">
        <f t="shared" si="10"/>
        <v>157.18</v>
      </c>
      <c r="P110" s="252">
        <f t="shared" si="13"/>
        <v>3095.7200000000003</v>
      </c>
    </row>
    <row r="111" spans="1:16" s="154" customFormat="1" ht="73.7" customHeight="1" x14ac:dyDescent="0.2">
      <c r="A111" s="349"/>
      <c r="B111" s="358"/>
      <c r="C111" s="263" t="s">
        <v>98</v>
      </c>
      <c r="D111" s="180" t="s">
        <v>328</v>
      </c>
      <c r="E111" s="163">
        <v>206.36</v>
      </c>
      <c r="F111" s="254">
        <v>15</v>
      </c>
      <c r="G111" s="253">
        <f t="shared" si="11"/>
        <v>3095.4</v>
      </c>
      <c r="H111" s="160"/>
      <c r="I111" s="159">
        <f t="shared" si="12"/>
        <v>3095.4</v>
      </c>
      <c r="J111" s="157">
        <v>90.35</v>
      </c>
      <c r="K111" s="158"/>
      <c r="L111" s="158"/>
      <c r="M111" s="157"/>
      <c r="N111" s="157"/>
      <c r="O111" s="157">
        <f t="shared" si="10"/>
        <v>90.35</v>
      </c>
      <c r="P111" s="252">
        <f t="shared" si="13"/>
        <v>3005.05</v>
      </c>
    </row>
    <row r="112" spans="1:16" s="154" customFormat="1" ht="73.7" customHeight="1" x14ac:dyDescent="0.2">
      <c r="A112" s="349"/>
      <c r="B112" s="394" t="s">
        <v>329</v>
      </c>
      <c r="C112" s="263" t="s">
        <v>330</v>
      </c>
      <c r="D112" s="180" t="s">
        <v>331</v>
      </c>
      <c r="E112" s="163">
        <v>358.8</v>
      </c>
      <c r="F112" s="254">
        <v>15</v>
      </c>
      <c r="G112" s="253">
        <f t="shared" si="11"/>
        <v>5382</v>
      </c>
      <c r="H112" s="160"/>
      <c r="I112" s="159">
        <f t="shared" si="12"/>
        <v>5382</v>
      </c>
      <c r="J112" s="157">
        <v>530.09</v>
      </c>
      <c r="K112" s="158"/>
      <c r="L112" s="158"/>
      <c r="M112" s="157"/>
      <c r="N112" s="157">
        <f>+G112*3%</f>
        <v>161.46</v>
      </c>
      <c r="O112" s="157">
        <f t="shared" si="10"/>
        <v>691.55000000000007</v>
      </c>
      <c r="P112" s="252">
        <f t="shared" si="13"/>
        <v>4690.45</v>
      </c>
    </row>
    <row r="113" spans="1:16" s="154" customFormat="1" ht="73.7" customHeight="1" x14ac:dyDescent="0.2">
      <c r="A113" s="349"/>
      <c r="B113" s="394"/>
      <c r="C113" s="263" t="s">
        <v>176</v>
      </c>
      <c r="D113" s="180" t="s">
        <v>332</v>
      </c>
      <c r="E113" s="163">
        <v>243.9</v>
      </c>
      <c r="F113" s="254">
        <v>15</v>
      </c>
      <c r="G113" s="253">
        <f t="shared" si="11"/>
        <v>3658.5</v>
      </c>
      <c r="H113" s="160"/>
      <c r="I113" s="159">
        <f t="shared" si="12"/>
        <v>3658.5</v>
      </c>
      <c r="J113" s="157">
        <v>276.70999999999998</v>
      </c>
      <c r="K113" s="158">
        <v>49.7</v>
      </c>
      <c r="L113" s="158"/>
      <c r="M113" s="157">
        <f>G113*1%</f>
        <v>36.585000000000001</v>
      </c>
      <c r="N113" s="157"/>
      <c r="O113" s="157">
        <f t="shared" si="10"/>
        <v>362.99499999999995</v>
      </c>
      <c r="P113" s="252">
        <f t="shared" si="13"/>
        <v>3295.5050000000001</v>
      </c>
    </row>
    <row r="114" spans="1:16" s="154" customFormat="1" ht="73.7" customHeight="1" x14ac:dyDescent="0.2">
      <c r="A114" s="350"/>
      <c r="B114" s="282" t="s">
        <v>333</v>
      </c>
      <c r="C114" s="263" t="s">
        <v>88</v>
      </c>
      <c r="D114" s="180" t="s">
        <v>334</v>
      </c>
      <c r="E114" s="163">
        <v>238.67</v>
      </c>
      <c r="F114" s="254">
        <v>15</v>
      </c>
      <c r="G114" s="253">
        <f t="shared" si="11"/>
        <v>3580.0499999999997</v>
      </c>
      <c r="H114" s="160"/>
      <c r="I114" s="159">
        <f t="shared" si="12"/>
        <v>3580.0499999999997</v>
      </c>
      <c r="J114" s="157">
        <v>160.80000000000001</v>
      </c>
      <c r="K114" s="158"/>
      <c r="L114" s="158"/>
      <c r="M114" s="157"/>
      <c r="N114" s="157"/>
      <c r="O114" s="157">
        <f t="shared" si="10"/>
        <v>160.80000000000001</v>
      </c>
      <c r="P114" s="252">
        <f t="shared" si="13"/>
        <v>3419.2499999999995</v>
      </c>
    </row>
    <row r="115" spans="1:16" s="154" customFormat="1" ht="73.7" customHeight="1" x14ac:dyDescent="0.2">
      <c r="A115" s="351" t="s">
        <v>99</v>
      </c>
      <c r="B115" s="281" t="s">
        <v>99</v>
      </c>
      <c r="C115" s="263" t="s">
        <v>335</v>
      </c>
      <c r="D115" s="180" t="s">
        <v>336</v>
      </c>
      <c r="E115" s="163">
        <v>423.02</v>
      </c>
      <c r="F115" s="254">
        <v>15</v>
      </c>
      <c r="G115" s="253">
        <f t="shared" si="11"/>
        <v>6345.2999999999993</v>
      </c>
      <c r="H115" s="160"/>
      <c r="I115" s="159">
        <f t="shared" si="12"/>
        <v>6345.2999999999993</v>
      </c>
      <c r="J115" s="157">
        <v>717.14</v>
      </c>
      <c r="K115" s="158"/>
      <c r="L115" s="158"/>
      <c r="M115" s="157"/>
      <c r="N115" s="157">
        <f>G115*3%</f>
        <v>190.35899999999998</v>
      </c>
      <c r="O115" s="157">
        <f t="shared" si="10"/>
        <v>907.49900000000002</v>
      </c>
      <c r="P115" s="252">
        <f t="shared" si="13"/>
        <v>5437.8009999999995</v>
      </c>
    </row>
    <row r="116" spans="1:16" s="154" customFormat="1" ht="73.7" customHeight="1" x14ac:dyDescent="0.2">
      <c r="A116" s="352"/>
      <c r="B116" s="394" t="s">
        <v>337</v>
      </c>
      <c r="C116" s="280" t="s">
        <v>338</v>
      </c>
      <c r="D116" s="180" t="s">
        <v>339</v>
      </c>
      <c r="E116" s="163">
        <v>400</v>
      </c>
      <c r="F116" s="254">
        <v>15</v>
      </c>
      <c r="G116" s="253">
        <f t="shared" si="11"/>
        <v>6000</v>
      </c>
      <c r="H116" s="160"/>
      <c r="I116" s="159">
        <f t="shared" si="12"/>
        <v>6000</v>
      </c>
      <c r="J116" s="157">
        <v>643.38</v>
      </c>
      <c r="K116" s="158"/>
      <c r="L116" s="158"/>
      <c r="M116" s="157"/>
      <c r="N116" s="157">
        <v>180</v>
      </c>
      <c r="O116" s="157">
        <f t="shared" si="10"/>
        <v>823.38</v>
      </c>
      <c r="P116" s="252">
        <f t="shared" si="13"/>
        <v>5176.62</v>
      </c>
    </row>
    <row r="117" spans="1:16" s="154" customFormat="1" ht="73.7" customHeight="1" x14ac:dyDescent="0.2">
      <c r="A117" s="352"/>
      <c r="B117" s="394"/>
      <c r="C117" s="263" t="s">
        <v>88</v>
      </c>
      <c r="D117" s="180" t="s">
        <v>340</v>
      </c>
      <c r="E117" s="279">
        <v>238.67</v>
      </c>
      <c r="F117" s="254">
        <v>15</v>
      </c>
      <c r="G117" s="253">
        <f t="shared" si="11"/>
        <v>3580.0499999999997</v>
      </c>
      <c r="H117" s="160"/>
      <c r="I117" s="159">
        <f t="shared" si="12"/>
        <v>3580.0499999999997</v>
      </c>
      <c r="J117" s="157">
        <v>160.80000000000001</v>
      </c>
      <c r="K117" s="158"/>
      <c r="L117" s="158"/>
      <c r="M117" s="157"/>
      <c r="N117" s="157"/>
      <c r="O117" s="157">
        <f t="shared" si="10"/>
        <v>160.80000000000001</v>
      </c>
      <c r="P117" s="252">
        <f t="shared" si="13"/>
        <v>3419.2499999999995</v>
      </c>
    </row>
    <row r="118" spans="1:16" s="154" customFormat="1" ht="73.7" customHeight="1" x14ac:dyDescent="0.2">
      <c r="A118" s="352"/>
      <c r="B118" s="394"/>
      <c r="C118" s="268" t="s">
        <v>101</v>
      </c>
      <c r="D118" s="180" t="s">
        <v>644</v>
      </c>
      <c r="E118" s="163">
        <v>268</v>
      </c>
      <c r="F118" s="254"/>
      <c r="G118" s="253">
        <f t="shared" si="11"/>
        <v>0</v>
      </c>
      <c r="H118" s="160"/>
      <c r="I118" s="159">
        <f t="shared" si="12"/>
        <v>0</v>
      </c>
      <c r="J118" s="157"/>
      <c r="K118" s="158"/>
      <c r="L118" s="158"/>
      <c r="M118" s="157"/>
      <c r="N118" s="157"/>
      <c r="O118" s="157">
        <f t="shared" si="10"/>
        <v>0</v>
      </c>
      <c r="P118" s="252">
        <f t="shared" si="13"/>
        <v>0</v>
      </c>
    </row>
    <row r="119" spans="1:16" s="154" customFormat="1" ht="73.7" customHeight="1" x14ac:dyDescent="0.2">
      <c r="A119" s="352"/>
      <c r="B119" s="165" t="s">
        <v>102</v>
      </c>
      <c r="C119" s="263" t="s">
        <v>342</v>
      </c>
      <c r="D119" s="180" t="s">
        <v>343</v>
      </c>
      <c r="E119" s="163">
        <v>358.8</v>
      </c>
      <c r="F119" s="254">
        <v>15</v>
      </c>
      <c r="G119" s="253">
        <f t="shared" si="11"/>
        <v>5382</v>
      </c>
      <c r="H119" s="160"/>
      <c r="I119" s="159">
        <f t="shared" si="12"/>
        <v>5382</v>
      </c>
      <c r="J119" s="157">
        <v>530.09</v>
      </c>
      <c r="K119" s="158"/>
      <c r="L119" s="158"/>
      <c r="M119" s="157"/>
      <c r="N119" s="157">
        <f>G119*3%</f>
        <v>161.46</v>
      </c>
      <c r="O119" s="157">
        <f t="shared" si="10"/>
        <v>691.55000000000007</v>
      </c>
      <c r="P119" s="252">
        <f t="shared" si="13"/>
        <v>4690.45</v>
      </c>
    </row>
    <row r="120" spans="1:16" s="154" customFormat="1" ht="73.7" customHeight="1" x14ac:dyDescent="0.2">
      <c r="A120" s="352"/>
      <c r="B120" s="165" t="s">
        <v>344</v>
      </c>
      <c r="C120" s="263" t="s">
        <v>345</v>
      </c>
      <c r="D120" s="180" t="s">
        <v>346</v>
      </c>
      <c r="E120" s="163">
        <v>400</v>
      </c>
      <c r="F120" s="254">
        <v>15</v>
      </c>
      <c r="G120" s="253">
        <f t="shared" si="11"/>
        <v>6000</v>
      </c>
      <c r="H120" s="160"/>
      <c r="I120" s="159">
        <f t="shared" si="12"/>
        <v>6000</v>
      </c>
      <c r="J120" s="157">
        <v>643.38</v>
      </c>
      <c r="K120" s="158"/>
      <c r="L120" s="158"/>
      <c r="M120" s="157"/>
      <c r="N120" s="157">
        <f>G120*3%</f>
        <v>180</v>
      </c>
      <c r="O120" s="157">
        <f t="shared" si="10"/>
        <v>823.38</v>
      </c>
      <c r="P120" s="252">
        <f t="shared" si="13"/>
        <v>5176.62</v>
      </c>
    </row>
    <row r="121" spans="1:16" s="154" customFormat="1" ht="73.7" customHeight="1" x14ac:dyDescent="0.2">
      <c r="A121" s="352"/>
      <c r="B121" s="356" t="s">
        <v>104</v>
      </c>
      <c r="C121" s="263" t="s">
        <v>347</v>
      </c>
      <c r="D121" s="180" t="s">
        <v>348</v>
      </c>
      <c r="E121" s="163">
        <v>449.95</v>
      </c>
      <c r="F121" s="254">
        <v>15</v>
      </c>
      <c r="G121" s="253">
        <f t="shared" si="11"/>
        <v>6749.25</v>
      </c>
      <c r="H121" s="160"/>
      <c r="I121" s="159">
        <f t="shared" si="12"/>
        <v>6749.25</v>
      </c>
      <c r="J121" s="157">
        <v>803.42</v>
      </c>
      <c r="K121" s="158"/>
      <c r="L121" s="158"/>
      <c r="M121" s="157"/>
      <c r="N121" s="157">
        <f>G121*3%</f>
        <v>202.47749999999999</v>
      </c>
      <c r="O121" s="157">
        <f t="shared" si="10"/>
        <v>1005.8974999999999</v>
      </c>
      <c r="P121" s="252">
        <f t="shared" si="13"/>
        <v>5743.3525</v>
      </c>
    </row>
    <row r="122" spans="1:16" s="154" customFormat="1" ht="73.7" customHeight="1" x14ac:dyDescent="0.2">
      <c r="A122" s="352"/>
      <c r="B122" s="357"/>
      <c r="C122" s="263" t="s">
        <v>349</v>
      </c>
      <c r="D122" s="180" t="s">
        <v>350</v>
      </c>
      <c r="E122" s="163">
        <v>320</v>
      </c>
      <c r="F122" s="254">
        <v>15</v>
      </c>
      <c r="G122" s="253">
        <f t="shared" si="11"/>
        <v>4800</v>
      </c>
      <c r="H122" s="160"/>
      <c r="I122" s="159">
        <f t="shared" si="12"/>
        <v>4800</v>
      </c>
      <c r="J122" s="157">
        <v>428.67</v>
      </c>
      <c r="K122" s="158"/>
      <c r="L122" s="158"/>
      <c r="M122" s="157"/>
      <c r="N122" s="157">
        <f>G122*2%</f>
        <v>96</v>
      </c>
      <c r="O122" s="157">
        <f t="shared" si="10"/>
        <v>524.67000000000007</v>
      </c>
      <c r="P122" s="252">
        <f t="shared" si="13"/>
        <v>4275.33</v>
      </c>
    </row>
    <row r="123" spans="1:16" s="154" customFormat="1" ht="73.7" customHeight="1" x14ac:dyDescent="0.2">
      <c r="A123" s="352"/>
      <c r="B123" s="357"/>
      <c r="C123" s="268" t="s">
        <v>75</v>
      </c>
      <c r="D123" s="180" t="s">
        <v>351</v>
      </c>
      <c r="E123" s="163">
        <v>206</v>
      </c>
      <c r="F123" s="254">
        <v>15</v>
      </c>
      <c r="G123" s="253">
        <f t="shared" si="11"/>
        <v>3090</v>
      </c>
      <c r="H123" s="160"/>
      <c r="I123" s="159">
        <f t="shared" si="12"/>
        <v>3090</v>
      </c>
      <c r="J123" s="157">
        <v>89.76</v>
      </c>
      <c r="K123" s="158"/>
      <c r="L123" s="158"/>
      <c r="M123" s="157"/>
      <c r="N123" s="157"/>
      <c r="O123" s="157">
        <f t="shared" si="10"/>
        <v>89.76</v>
      </c>
      <c r="P123" s="252">
        <f t="shared" si="13"/>
        <v>3000.24</v>
      </c>
    </row>
    <row r="124" spans="1:16" s="154" customFormat="1" ht="73.7" customHeight="1" x14ac:dyDescent="0.2">
      <c r="A124" s="352"/>
      <c r="B124" s="357"/>
      <c r="C124" s="268" t="s">
        <v>176</v>
      </c>
      <c r="D124" s="180" t="s">
        <v>352</v>
      </c>
      <c r="E124" s="163">
        <v>243.96</v>
      </c>
      <c r="F124" s="254">
        <v>15</v>
      </c>
      <c r="G124" s="253">
        <f t="shared" si="11"/>
        <v>3659.4</v>
      </c>
      <c r="H124" s="160"/>
      <c r="I124" s="159">
        <f t="shared" si="12"/>
        <v>3659.4</v>
      </c>
      <c r="J124" s="157">
        <v>276.70999999999998</v>
      </c>
      <c r="K124" s="158">
        <v>49.7</v>
      </c>
      <c r="L124" s="158"/>
      <c r="M124" s="157">
        <f>G124*1%</f>
        <v>36.594000000000001</v>
      </c>
      <c r="N124" s="157"/>
      <c r="O124" s="157">
        <f t="shared" si="10"/>
        <v>363.00399999999996</v>
      </c>
      <c r="P124" s="252">
        <f t="shared" si="13"/>
        <v>3296.3960000000002</v>
      </c>
    </row>
    <row r="125" spans="1:16" s="154" customFormat="1" ht="73.7" customHeight="1" x14ac:dyDescent="0.2">
      <c r="A125" s="352"/>
      <c r="B125" s="357"/>
      <c r="C125" s="263" t="s">
        <v>353</v>
      </c>
      <c r="D125" s="180" t="s">
        <v>354</v>
      </c>
      <c r="E125" s="163">
        <v>243.9</v>
      </c>
      <c r="F125" s="254">
        <v>15</v>
      </c>
      <c r="G125" s="253">
        <f t="shared" si="11"/>
        <v>3658.5</v>
      </c>
      <c r="H125" s="160"/>
      <c r="I125" s="159">
        <f t="shared" si="12"/>
        <v>3658.5</v>
      </c>
      <c r="J125" s="157">
        <v>276.70999999999998</v>
      </c>
      <c r="K125" s="158"/>
      <c r="L125" s="158"/>
      <c r="M125" s="157">
        <f>G125*1%</f>
        <v>36.585000000000001</v>
      </c>
      <c r="N125" s="157"/>
      <c r="O125" s="157">
        <f t="shared" si="10"/>
        <v>313.29499999999996</v>
      </c>
      <c r="P125" s="252">
        <f t="shared" si="13"/>
        <v>3345.2049999999999</v>
      </c>
    </row>
    <row r="126" spans="1:16" s="154" customFormat="1" ht="73.7" customHeight="1" x14ac:dyDescent="0.2">
      <c r="A126" s="353"/>
      <c r="B126" s="358"/>
      <c r="C126" s="268" t="s">
        <v>147</v>
      </c>
      <c r="D126" s="180" t="s">
        <v>355</v>
      </c>
      <c r="E126" s="163">
        <v>290.52999999999997</v>
      </c>
      <c r="F126" s="254">
        <v>15</v>
      </c>
      <c r="G126" s="253">
        <f t="shared" si="11"/>
        <v>4357.95</v>
      </c>
      <c r="H126" s="160"/>
      <c r="I126" s="159">
        <f t="shared" si="12"/>
        <v>4357.95</v>
      </c>
      <c r="J126" s="157">
        <v>357.86</v>
      </c>
      <c r="K126" s="158"/>
      <c r="L126" s="158"/>
      <c r="M126" s="157"/>
      <c r="N126" s="157"/>
      <c r="O126" s="157">
        <f t="shared" si="10"/>
        <v>357.86</v>
      </c>
      <c r="P126" s="252">
        <f t="shared" si="13"/>
        <v>4000.0899999999997</v>
      </c>
    </row>
    <row r="127" spans="1:16" s="154" customFormat="1" ht="73.7" customHeight="1" x14ac:dyDescent="0.2">
      <c r="A127" s="351" t="s">
        <v>99</v>
      </c>
      <c r="B127" s="356" t="s">
        <v>104</v>
      </c>
      <c r="C127" s="263" t="s">
        <v>356</v>
      </c>
      <c r="D127" s="164" t="s">
        <v>357</v>
      </c>
      <c r="E127" s="163">
        <v>206</v>
      </c>
      <c r="F127" s="254">
        <v>15</v>
      </c>
      <c r="G127" s="253">
        <f t="shared" si="11"/>
        <v>3090</v>
      </c>
      <c r="H127" s="160"/>
      <c r="I127" s="159">
        <f t="shared" si="12"/>
        <v>3090</v>
      </c>
      <c r="J127" s="157">
        <v>89.76</v>
      </c>
      <c r="K127" s="158"/>
      <c r="L127" s="158"/>
      <c r="M127" s="157"/>
      <c r="N127" s="157"/>
      <c r="O127" s="157">
        <f t="shared" si="10"/>
        <v>89.76</v>
      </c>
      <c r="P127" s="252">
        <f t="shared" si="13"/>
        <v>3000.24</v>
      </c>
    </row>
    <row r="128" spans="1:16" s="154" customFormat="1" ht="73.7" customHeight="1" x14ac:dyDescent="0.2">
      <c r="A128" s="352"/>
      <c r="B128" s="357"/>
      <c r="C128" s="263" t="s">
        <v>105</v>
      </c>
      <c r="D128" s="180" t="s">
        <v>358</v>
      </c>
      <c r="E128" s="163">
        <v>427.7</v>
      </c>
      <c r="F128" s="254">
        <v>15</v>
      </c>
      <c r="G128" s="253">
        <f t="shared" si="11"/>
        <v>6415.5</v>
      </c>
      <c r="H128" s="160"/>
      <c r="I128" s="159">
        <f t="shared" si="12"/>
        <v>6415.5</v>
      </c>
      <c r="J128" s="157">
        <v>732.13</v>
      </c>
      <c r="K128" s="158">
        <v>49.7</v>
      </c>
      <c r="L128" s="158"/>
      <c r="M128" s="157">
        <f>G128*1%</f>
        <v>64.155000000000001</v>
      </c>
      <c r="N128" s="157"/>
      <c r="O128" s="157">
        <f t="shared" si="10"/>
        <v>845.98500000000001</v>
      </c>
      <c r="P128" s="252">
        <f t="shared" si="13"/>
        <v>5569.5150000000003</v>
      </c>
    </row>
    <row r="129" spans="1:16" s="154" customFormat="1" ht="73.7" customHeight="1" x14ac:dyDescent="0.2">
      <c r="A129" s="352"/>
      <c r="B129" s="357"/>
      <c r="C129" s="263" t="s">
        <v>106</v>
      </c>
      <c r="D129" s="181" t="s">
        <v>359</v>
      </c>
      <c r="E129" s="163">
        <v>390</v>
      </c>
      <c r="F129" s="254">
        <v>15</v>
      </c>
      <c r="G129" s="253">
        <f t="shared" si="11"/>
        <v>5850</v>
      </c>
      <c r="H129" s="160"/>
      <c r="I129" s="159">
        <f t="shared" si="12"/>
        <v>5850</v>
      </c>
      <c r="J129" s="157">
        <v>613.96</v>
      </c>
      <c r="K129" s="158">
        <v>62.7</v>
      </c>
      <c r="L129" s="158"/>
      <c r="M129" s="157">
        <f>G129*1%</f>
        <v>58.5</v>
      </c>
      <c r="N129" s="157"/>
      <c r="O129" s="157">
        <f t="shared" si="10"/>
        <v>735.16000000000008</v>
      </c>
      <c r="P129" s="252">
        <f t="shared" si="13"/>
        <v>5114.84</v>
      </c>
    </row>
    <row r="130" spans="1:16" s="154" customFormat="1" ht="73.7" customHeight="1" x14ac:dyDescent="0.2">
      <c r="A130" s="352"/>
      <c r="B130" s="357"/>
      <c r="C130" s="263" t="s">
        <v>107</v>
      </c>
      <c r="D130" s="180" t="s">
        <v>360</v>
      </c>
      <c r="E130" s="163">
        <v>390.3</v>
      </c>
      <c r="F130" s="254">
        <v>15</v>
      </c>
      <c r="G130" s="253">
        <f t="shared" si="11"/>
        <v>5854.5</v>
      </c>
      <c r="H130" s="160"/>
      <c r="I130" s="159">
        <f t="shared" si="12"/>
        <v>5854.5</v>
      </c>
      <c r="J130" s="157">
        <v>614.95000000000005</v>
      </c>
      <c r="K130" s="158">
        <v>57.76</v>
      </c>
      <c r="L130" s="158"/>
      <c r="M130" s="157">
        <f>G130*1%</f>
        <v>58.545000000000002</v>
      </c>
      <c r="N130" s="157"/>
      <c r="O130" s="157">
        <f t="shared" si="10"/>
        <v>731.255</v>
      </c>
      <c r="P130" s="252">
        <f t="shared" si="13"/>
        <v>5123.2449999999999</v>
      </c>
    </row>
    <row r="131" spans="1:16" s="154" customFormat="1" ht="73.7" customHeight="1" x14ac:dyDescent="0.2">
      <c r="A131" s="352"/>
      <c r="B131" s="357"/>
      <c r="C131" s="263" t="s">
        <v>108</v>
      </c>
      <c r="D131" s="180" t="s">
        <v>361</v>
      </c>
      <c r="E131" s="278">
        <v>427.7</v>
      </c>
      <c r="F131" s="254">
        <v>15</v>
      </c>
      <c r="G131" s="253">
        <f t="shared" si="11"/>
        <v>6415.5</v>
      </c>
      <c r="H131" s="160"/>
      <c r="I131" s="159">
        <f t="shared" si="12"/>
        <v>6415.5</v>
      </c>
      <c r="J131" s="157">
        <v>732.13</v>
      </c>
      <c r="K131" s="158">
        <v>104.55</v>
      </c>
      <c r="L131" s="158"/>
      <c r="M131" s="157">
        <f>G131*1%</f>
        <v>64.155000000000001</v>
      </c>
      <c r="N131" s="157"/>
      <c r="O131" s="157">
        <f t="shared" si="10"/>
        <v>900.83499999999992</v>
      </c>
      <c r="P131" s="252">
        <f t="shared" si="13"/>
        <v>5514.665</v>
      </c>
    </row>
    <row r="132" spans="1:16" s="154" customFormat="1" ht="73.7" customHeight="1" x14ac:dyDescent="0.2">
      <c r="A132" s="352"/>
      <c r="B132" s="357"/>
      <c r="C132" s="263" t="s">
        <v>110</v>
      </c>
      <c r="D132" s="180" t="s">
        <v>362</v>
      </c>
      <c r="E132" s="278">
        <v>454.6</v>
      </c>
      <c r="F132" s="254">
        <v>15</v>
      </c>
      <c r="G132" s="253">
        <f t="shared" si="11"/>
        <v>6819</v>
      </c>
      <c r="H132" s="160"/>
      <c r="I132" s="159">
        <f t="shared" si="12"/>
        <v>6819</v>
      </c>
      <c r="J132" s="157">
        <v>818.36</v>
      </c>
      <c r="K132" s="158"/>
      <c r="L132" s="158"/>
      <c r="M132" s="157"/>
      <c r="N132" s="157"/>
      <c r="O132" s="157">
        <f t="shared" si="10"/>
        <v>818.36</v>
      </c>
      <c r="P132" s="252">
        <f t="shared" si="13"/>
        <v>6000.64</v>
      </c>
    </row>
    <row r="133" spans="1:16" s="154" customFormat="1" ht="73.7" customHeight="1" x14ac:dyDescent="0.2">
      <c r="A133" s="352"/>
      <c r="B133" s="357"/>
      <c r="C133" s="263" t="s">
        <v>111</v>
      </c>
      <c r="D133" s="180" t="s">
        <v>363</v>
      </c>
      <c r="E133" s="278">
        <v>380.58</v>
      </c>
      <c r="F133" s="254">
        <v>15</v>
      </c>
      <c r="G133" s="253">
        <f t="shared" si="11"/>
        <v>5708.7</v>
      </c>
      <c r="H133" s="160"/>
      <c r="I133" s="159">
        <f t="shared" si="12"/>
        <v>5708.7</v>
      </c>
      <c r="J133" s="157">
        <v>588.59</v>
      </c>
      <c r="K133" s="158"/>
      <c r="L133" s="158"/>
      <c r="M133" s="157"/>
      <c r="N133" s="157"/>
      <c r="O133" s="157">
        <f t="shared" si="10"/>
        <v>588.59</v>
      </c>
      <c r="P133" s="252">
        <f t="shared" si="13"/>
        <v>5120.1099999999997</v>
      </c>
    </row>
    <row r="134" spans="1:16" s="154" customFormat="1" ht="73.7" customHeight="1" x14ac:dyDescent="0.2">
      <c r="A134" s="353"/>
      <c r="B134" s="358"/>
      <c r="C134" s="263" t="s">
        <v>109</v>
      </c>
      <c r="D134" s="180" t="s">
        <v>364</v>
      </c>
      <c r="E134" s="278">
        <v>336.93</v>
      </c>
      <c r="F134" s="254">
        <v>15</v>
      </c>
      <c r="G134" s="253">
        <f t="shared" si="11"/>
        <v>5053.95</v>
      </c>
      <c r="H134" s="160"/>
      <c r="I134" s="159">
        <f t="shared" si="12"/>
        <v>5053.95</v>
      </c>
      <c r="J134" s="157">
        <v>453.27</v>
      </c>
      <c r="K134" s="158"/>
      <c r="L134" s="158"/>
      <c r="M134" s="157"/>
      <c r="N134" s="157"/>
      <c r="O134" s="157">
        <f t="shared" si="10"/>
        <v>453.27</v>
      </c>
      <c r="P134" s="252">
        <f t="shared" si="13"/>
        <v>4600.68</v>
      </c>
    </row>
    <row r="135" spans="1:16" s="154" customFormat="1" ht="73.7" customHeight="1" x14ac:dyDescent="0.2">
      <c r="A135" s="348" t="s">
        <v>365</v>
      </c>
      <c r="B135" s="277" t="s">
        <v>365</v>
      </c>
      <c r="C135" s="164" t="s">
        <v>276</v>
      </c>
      <c r="D135" s="180" t="s">
        <v>366</v>
      </c>
      <c r="E135" s="163">
        <v>423.02</v>
      </c>
      <c r="F135" s="254">
        <v>15</v>
      </c>
      <c r="G135" s="253">
        <f t="shared" si="11"/>
        <v>6345.2999999999993</v>
      </c>
      <c r="H135" s="160"/>
      <c r="I135" s="159">
        <f t="shared" si="12"/>
        <v>6345.2999999999993</v>
      </c>
      <c r="J135" s="157">
        <v>717.14</v>
      </c>
      <c r="K135" s="158"/>
      <c r="L135" s="158"/>
      <c r="M135" s="157"/>
      <c r="N135" s="157">
        <f>G135*3%</f>
        <v>190.35899999999998</v>
      </c>
      <c r="O135" s="157">
        <f t="shared" si="10"/>
        <v>907.49900000000002</v>
      </c>
      <c r="P135" s="252">
        <f t="shared" si="13"/>
        <v>5437.8009999999995</v>
      </c>
    </row>
    <row r="136" spans="1:16" s="154" customFormat="1" ht="73.7" customHeight="1" x14ac:dyDescent="0.2">
      <c r="A136" s="349"/>
      <c r="B136" s="269" t="s">
        <v>113</v>
      </c>
      <c r="C136" s="263" t="s">
        <v>367</v>
      </c>
      <c r="D136" s="180" t="s">
        <v>368</v>
      </c>
      <c r="E136" s="163">
        <v>333.34</v>
      </c>
      <c r="F136" s="254">
        <v>15</v>
      </c>
      <c r="G136" s="253">
        <f t="shared" si="11"/>
        <v>5000.0999999999995</v>
      </c>
      <c r="H136" s="160"/>
      <c r="I136" s="159">
        <f t="shared" si="12"/>
        <v>5000.0999999999995</v>
      </c>
      <c r="J136" s="157">
        <v>461.63</v>
      </c>
      <c r="K136" s="158"/>
      <c r="L136" s="158"/>
      <c r="M136" s="157"/>
      <c r="N136" s="157">
        <f>G136*2%</f>
        <v>100.002</v>
      </c>
      <c r="O136" s="157">
        <f t="shared" si="10"/>
        <v>561.63199999999995</v>
      </c>
      <c r="P136" s="252">
        <f t="shared" si="13"/>
        <v>4438.4679999999998</v>
      </c>
    </row>
    <row r="137" spans="1:16" s="154" customFormat="1" ht="73.7" customHeight="1" x14ac:dyDescent="0.2">
      <c r="A137" s="349"/>
      <c r="B137" s="343" t="s">
        <v>113</v>
      </c>
      <c r="C137" s="263" t="s">
        <v>88</v>
      </c>
      <c r="D137" s="180" t="s">
        <v>369</v>
      </c>
      <c r="E137" s="163">
        <v>390.3</v>
      </c>
      <c r="F137" s="254">
        <v>15</v>
      </c>
      <c r="G137" s="253">
        <f t="shared" si="11"/>
        <v>5854.5</v>
      </c>
      <c r="H137" s="160"/>
      <c r="I137" s="159">
        <f t="shared" si="12"/>
        <v>5854.5</v>
      </c>
      <c r="J137" s="157">
        <v>614.76</v>
      </c>
      <c r="K137" s="158">
        <v>82.08</v>
      </c>
      <c r="L137" s="158"/>
      <c r="M137" s="157">
        <f>G137*1%</f>
        <v>58.545000000000002</v>
      </c>
      <c r="N137" s="157"/>
      <c r="O137" s="157">
        <f t="shared" ref="O137:O200" si="14">SUM(J137:N137)</f>
        <v>755.38499999999999</v>
      </c>
      <c r="P137" s="252">
        <f t="shared" si="13"/>
        <v>5099.1149999999998</v>
      </c>
    </row>
    <row r="138" spans="1:16" s="154" customFormat="1" ht="73.7" customHeight="1" x14ac:dyDescent="0.2">
      <c r="A138" s="349"/>
      <c r="B138" s="344"/>
      <c r="C138" s="276" t="s">
        <v>89</v>
      </c>
      <c r="D138" s="180" t="s">
        <v>370</v>
      </c>
      <c r="E138" s="163">
        <v>238.67</v>
      </c>
      <c r="F138" s="254">
        <v>15</v>
      </c>
      <c r="G138" s="253">
        <f t="shared" si="11"/>
        <v>3580.0499999999997</v>
      </c>
      <c r="H138" s="160"/>
      <c r="I138" s="159">
        <f t="shared" si="12"/>
        <v>3580.0499999999997</v>
      </c>
      <c r="J138" s="157">
        <v>160.80000000000001</v>
      </c>
      <c r="K138" s="158"/>
      <c r="L138" s="158"/>
      <c r="M138" s="157"/>
      <c r="N138" s="157"/>
      <c r="O138" s="157">
        <f t="shared" si="14"/>
        <v>160.80000000000001</v>
      </c>
      <c r="P138" s="252">
        <f t="shared" si="13"/>
        <v>3419.2499999999995</v>
      </c>
    </row>
    <row r="139" spans="1:16" s="154" customFormat="1" ht="73.7" customHeight="1" x14ac:dyDescent="0.2">
      <c r="A139" s="349"/>
      <c r="B139" s="344"/>
      <c r="C139" s="263" t="s">
        <v>22</v>
      </c>
      <c r="D139" s="180" t="s">
        <v>371</v>
      </c>
      <c r="E139" s="163">
        <v>224.4</v>
      </c>
      <c r="F139" s="254">
        <v>15</v>
      </c>
      <c r="G139" s="253">
        <f t="shared" si="11"/>
        <v>3366</v>
      </c>
      <c r="H139" s="160"/>
      <c r="I139" s="159">
        <f t="shared" si="12"/>
        <v>3366</v>
      </c>
      <c r="J139" s="157">
        <v>119.79</v>
      </c>
      <c r="K139" s="158">
        <v>49.7</v>
      </c>
      <c r="L139" s="158"/>
      <c r="M139" s="157">
        <f>G139*1%</f>
        <v>33.660000000000004</v>
      </c>
      <c r="N139" s="157"/>
      <c r="O139" s="157">
        <f t="shared" si="14"/>
        <v>203.15</v>
      </c>
      <c r="P139" s="252">
        <f t="shared" si="13"/>
        <v>3162.85</v>
      </c>
    </row>
    <row r="140" spans="1:16" s="154" customFormat="1" ht="73.7" customHeight="1" x14ac:dyDescent="0.2">
      <c r="A140" s="349"/>
      <c r="B140" s="344"/>
      <c r="C140" s="255" t="s">
        <v>372</v>
      </c>
      <c r="D140" s="181" t="s">
        <v>373</v>
      </c>
      <c r="E140" s="163">
        <v>277.3</v>
      </c>
      <c r="F140" s="254">
        <v>15</v>
      </c>
      <c r="G140" s="253">
        <f t="shared" si="11"/>
        <v>4159.5</v>
      </c>
      <c r="H140" s="160"/>
      <c r="I140" s="159">
        <f t="shared" si="12"/>
        <v>4159.5</v>
      </c>
      <c r="J140" s="157">
        <v>331.22</v>
      </c>
      <c r="K140" s="158">
        <v>49.7</v>
      </c>
      <c r="L140" s="158"/>
      <c r="M140" s="157">
        <f>G140*1%</f>
        <v>41.594999999999999</v>
      </c>
      <c r="N140" s="157"/>
      <c r="O140" s="157">
        <f t="shared" si="14"/>
        <v>422.51499999999999</v>
      </c>
      <c r="P140" s="252">
        <f t="shared" si="13"/>
        <v>3736.9850000000001</v>
      </c>
    </row>
    <row r="141" spans="1:16" s="154" customFormat="1" ht="73.7" customHeight="1" x14ac:dyDescent="0.2">
      <c r="A141" s="349"/>
      <c r="B141" s="344"/>
      <c r="C141" s="413" t="s">
        <v>374</v>
      </c>
      <c r="D141" s="181" t="s">
        <v>375</v>
      </c>
      <c r="E141" s="163">
        <v>243.9</v>
      </c>
      <c r="F141" s="254">
        <v>15</v>
      </c>
      <c r="G141" s="253">
        <f t="shared" si="11"/>
        <v>3658.5</v>
      </c>
      <c r="H141" s="160"/>
      <c r="I141" s="159">
        <f t="shared" si="12"/>
        <v>3658.5</v>
      </c>
      <c r="J141" s="157">
        <v>276.81</v>
      </c>
      <c r="K141" s="158">
        <v>49.7</v>
      </c>
      <c r="L141" s="158"/>
      <c r="M141" s="157">
        <f>G141*1%</f>
        <v>36.585000000000001</v>
      </c>
      <c r="N141" s="157"/>
      <c r="O141" s="157">
        <f t="shared" si="14"/>
        <v>363.09499999999997</v>
      </c>
      <c r="P141" s="252">
        <f t="shared" si="13"/>
        <v>3295.4050000000002</v>
      </c>
    </row>
    <row r="142" spans="1:16" s="154" customFormat="1" ht="73.7" customHeight="1" x14ac:dyDescent="0.2">
      <c r="A142" s="349"/>
      <c r="B142" s="344"/>
      <c r="C142" s="413"/>
      <c r="D142" s="181" t="s">
        <v>376</v>
      </c>
      <c r="E142" s="163">
        <v>243.9</v>
      </c>
      <c r="F142" s="254">
        <v>15</v>
      </c>
      <c r="G142" s="253">
        <f t="shared" si="11"/>
        <v>3658.5</v>
      </c>
      <c r="H142" s="160"/>
      <c r="I142" s="159">
        <f t="shared" si="12"/>
        <v>3658.5</v>
      </c>
      <c r="J142" s="157">
        <v>276.70999999999998</v>
      </c>
      <c r="K142" s="158">
        <v>49.7</v>
      </c>
      <c r="L142" s="158"/>
      <c r="M142" s="157">
        <f>G142*1%</f>
        <v>36.585000000000001</v>
      </c>
      <c r="N142" s="157"/>
      <c r="O142" s="157">
        <f t="shared" si="14"/>
        <v>362.99499999999995</v>
      </c>
      <c r="P142" s="252">
        <f t="shared" si="13"/>
        <v>3295.5050000000001</v>
      </c>
    </row>
    <row r="143" spans="1:16" s="154" customFormat="1" ht="73.7" customHeight="1" x14ac:dyDescent="0.2">
      <c r="A143" s="349"/>
      <c r="B143" s="344"/>
      <c r="C143" s="365"/>
      <c r="D143" s="181" t="s">
        <v>377</v>
      </c>
      <c r="E143" s="163">
        <v>243.9</v>
      </c>
      <c r="F143" s="254">
        <v>15</v>
      </c>
      <c r="G143" s="253">
        <f t="shared" si="11"/>
        <v>3658.5</v>
      </c>
      <c r="H143" s="160"/>
      <c r="I143" s="159">
        <f t="shared" si="12"/>
        <v>3658.5</v>
      </c>
      <c r="J143" s="157">
        <v>276.70999999999998</v>
      </c>
      <c r="K143" s="158"/>
      <c r="L143" s="158"/>
      <c r="M143" s="157">
        <f>G143*1%</f>
        <v>36.585000000000001</v>
      </c>
      <c r="N143" s="157"/>
      <c r="O143" s="157">
        <f t="shared" si="14"/>
        <v>313.29499999999996</v>
      </c>
      <c r="P143" s="252">
        <f t="shared" si="13"/>
        <v>3345.2049999999999</v>
      </c>
    </row>
    <row r="144" spans="1:16" s="154" customFormat="1" ht="73.7" customHeight="1" x14ac:dyDescent="0.2">
      <c r="A144" s="350"/>
      <c r="B144" s="344"/>
      <c r="C144" s="255" t="s">
        <v>378</v>
      </c>
      <c r="D144" s="181" t="s">
        <v>379</v>
      </c>
      <c r="E144" s="163">
        <v>225.89</v>
      </c>
      <c r="F144" s="254">
        <v>15</v>
      </c>
      <c r="G144" s="253">
        <f t="shared" si="11"/>
        <v>3388.35</v>
      </c>
      <c r="H144" s="160"/>
      <c r="I144" s="159">
        <f t="shared" si="12"/>
        <v>3388.35</v>
      </c>
      <c r="J144" s="157">
        <v>122.22</v>
      </c>
      <c r="K144" s="158"/>
      <c r="L144" s="158"/>
      <c r="M144" s="157"/>
      <c r="N144" s="157"/>
      <c r="O144" s="157">
        <f t="shared" si="14"/>
        <v>122.22</v>
      </c>
      <c r="P144" s="252">
        <f t="shared" si="13"/>
        <v>3266.13</v>
      </c>
    </row>
    <row r="145" spans="1:16" s="154" customFormat="1" ht="73.7" customHeight="1" x14ac:dyDescent="0.2">
      <c r="A145" s="348" t="s">
        <v>365</v>
      </c>
      <c r="B145" s="344"/>
      <c r="C145" s="263" t="s">
        <v>114</v>
      </c>
      <c r="D145" s="180" t="s">
        <v>380</v>
      </c>
      <c r="E145" s="225">
        <v>202.9</v>
      </c>
      <c r="F145" s="254">
        <v>15</v>
      </c>
      <c r="G145" s="253">
        <f t="shared" si="11"/>
        <v>3043.5</v>
      </c>
      <c r="H145" s="160"/>
      <c r="I145" s="159">
        <f t="shared" si="12"/>
        <v>3043.5</v>
      </c>
      <c r="J145" s="157">
        <v>64.42</v>
      </c>
      <c r="K145" s="158">
        <v>57.76</v>
      </c>
      <c r="L145" s="158"/>
      <c r="M145" s="157">
        <f t="shared" ref="M145:M151" si="15">G145*1%</f>
        <v>30.435000000000002</v>
      </c>
      <c r="N145" s="157"/>
      <c r="O145" s="157">
        <f t="shared" si="14"/>
        <v>152.61500000000001</v>
      </c>
      <c r="P145" s="252">
        <f t="shared" si="13"/>
        <v>2890.8850000000002</v>
      </c>
    </row>
    <row r="146" spans="1:16" s="154" customFormat="1" ht="73.7" customHeight="1" x14ac:dyDescent="0.2">
      <c r="A146" s="349"/>
      <c r="B146" s="344"/>
      <c r="C146" s="263" t="s">
        <v>115</v>
      </c>
      <c r="D146" s="180" t="s">
        <v>381</v>
      </c>
      <c r="E146" s="225">
        <v>178.5</v>
      </c>
      <c r="F146" s="254">
        <v>15</v>
      </c>
      <c r="G146" s="253">
        <f t="shared" si="11"/>
        <v>2677.5</v>
      </c>
      <c r="H146" s="160"/>
      <c r="I146" s="159">
        <f t="shared" si="12"/>
        <v>2677.5</v>
      </c>
      <c r="J146" s="157">
        <v>24.6</v>
      </c>
      <c r="K146" s="158">
        <v>49.7</v>
      </c>
      <c r="L146" s="158"/>
      <c r="M146" s="157">
        <f t="shared" si="15"/>
        <v>26.775000000000002</v>
      </c>
      <c r="N146" s="157"/>
      <c r="O146" s="157">
        <f t="shared" si="14"/>
        <v>101.07500000000002</v>
      </c>
      <c r="P146" s="252">
        <f t="shared" si="13"/>
        <v>2576.4250000000002</v>
      </c>
    </row>
    <row r="147" spans="1:16" s="154" customFormat="1" ht="73.7" customHeight="1" x14ac:dyDescent="0.2">
      <c r="A147" s="349"/>
      <c r="B147" s="344"/>
      <c r="C147" s="263" t="s">
        <v>116</v>
      </c>
      <c r="D147" s="180" t="s">
        <v>382</v>
      </c>
      <c r="E147" s="163">
        <v>258.89999999999998</v>
      </c>
      <c r="F147" s="254">
        <v>15</v>
      </c>
      <c r="G147" s="253">
        <f t="shared" si="11"/>
        <v>3883.4999999999995</v>
      </c>
      <c r="H147" s="160"/>
      <c r="I147" s="159">
        <f t="shared" si="12"/>
        <v>3883.4999999999995</v>
      </c>
      <c r="J147" s="157">
        <v>301.19</v>
      </c>
      <c r="K147" s="158">
        <v>49.7</v>
      </c>
      <c r="L147" s="158"/>
      <c r="M147" s="157">
        <f t="shared" si="15"/>
        <v>38.834999999999994</v>
      </c>
      <c r="N147" s="157"/>
      <c r="O147" s="157">
        <f t="shared" si="14"/>
        <v>389.72499999999997</v>
      </c>
      <c r="P147" s="252">
        <f t="shared" si="13"/>
        <v>3493.7749999999996</v>
      </c>
    </row>
    <row r="148" spans="1:16" s="154" customFormat="1" ht="73.7" customHeight="1" x14ac:dyDescent="0.2">
      <c r="A148" s="349"/>
      <c r="B148" s="344"/>
      <c r="C148" s="366" t="s">
        <v>117</v>
      </c>
      <c r="D148" s="180" t="s">
        <v>383</v>
      </c>
      <c r="E148" s="163">
        <v>214.6</v>
      </c>
      <c r="F148" s="254">
        <v>15</v>
      </c>
      <c r="G148" s="253">
        <f t="shared" si="11"/>
        <v>3219</v>
      </c>
      <c r="H148" s="160"/>
      <c r="I148" s="159">
        <f t="shared" si="12"/>
        <v>3219</v>
      </c>
      <c r="J148" s="157">
        <v>103.79</v>
      </c>
      <c r="K148" s="158"/>
      <c r="L148" s="158"/>
      <c r="M148" s="157">
        <f t="shared" si="15"/>
        <v>32.19</v>
      </c>
      <c r="N148" s="157"/>
      <c r="O148" s="157">
        <f t="shared" si="14"/>
        <v>135.98000000000002</v>
      </c>
      <c r="P148" s="252">
        <f t="shared" si="13"/>
        <v>3083.02</v>
      </c>
    </row>
    <row r="149" spans="1:16" s="154" customFormat="1" ht="73.7" customHeight="1" x14ac:dyDescent="0.2">
      <c r="A149" s="349"/>
      <c r="B149" s="344"/>
      <c r="C149" s="367"/>
      <c r="D149" s="180" t="s">
        <v>384</v>
      </c>
      <c r="E149" s="163">
        <v>214.6</v>
      </c>
      <c r="F149" s="254">
        <v>15</v>
      </c>
      <c r="G149" s="253">
        <f t="shared" si="11"/>
        <v>3219</v>
      </c>
      <c r="H149" s="160"/>
      <c r="I149" s="159">
        <f t="shared" si="12"/>
        <v>3219</v>
      </c>
      <c r="J149" s="157">
        <v>103.79</v>
      </c>
      <c r="K149" s="158">
        <v>49.7</v>
      </c>
      <c r="L149" s="158"/>
      <c r="M149" s="157">
        <f t="shared" si="15"/>
        <v>32.19</v>
      </c>
      <c r="N149" s="157"/>
      <c r="O149" s="157">
        <f t="shared" si="14"/>
        <v>185.68</v>
      </c>
      <c r="P149" s="252">
        <f t="shared" si="13"/>
        <v>3033.32</v>
      </c>
    </row>
    <row r="150" spans="1:16" s="154" customFormat="1" ht="73.7" customHeight="1" x14ac:dyDescent="0.2">
      <c r="A150" s="349"/>
      <c r="B150" s="344"/>
      <c r="C150" s="367"/>
      <c r="D150" s="180" t="s">
        <v>385</v>
      </c>
      <c r="E150" s="163">
        <v>214.6</v>
      </c>
      <c r="F150" s="254">
        <v>15</v>
      </c>
      <c r="G150" s="253">
        <f t="shared" ref="G150:G213" si="16">+E150*F150</f>
        <v>3219</v>
      </c>
      <c r="H150" s="160"/>
      <c r="I150" s="159">
        <f t="shared" ref="I150:I213" si="17">G150+H150</f>
        <v>3219</v>
      </c>
      <c r="J150" s="157">
        <v>103.79</v>
      </c>
      <c r="K150" s="158"/>
      <c r="L150" s="158"/>
      <c r="M150" s="157">
        <f t="shared" si="15"/>
        <v>32.19</v>
      </c>
      <c r="N150" s="157"/>
      <c r="O150" s="157">
        <f t="shared" si="14"/>
        <v>135.98000000000002</v>
      </c>
      <c r="P150" s="252">
        <f t="shared" ref="P150:P213" si="18">I150-O150</f>
        <v>3083.02</v>
      </c>
    </row>
    <row r="151" spans="1:16" s="154" customFormat="1" ht="73.7" customHeight="1" x14ac:dyDescent="0.2">
      <c r="A151" s="349"/>
      <c r="B151" s="344"/>
      <c r="C151" s="368"/>
      <c r="D151" s="180" t="s">
        <v>386</v>
      </c>
      <c r="E151" s="163">
        <v>214.6</v>
      </c>
      <c r="F151" s="254">
        <v>15</v>
      </c>
      <c r="G151" s="253">
        <f t="shared" si="16"/>
        <v>3219</v>
      </c>
      <c r="H151" s="160"/>
      <c r="I151" s="159">
        <f t="shared" si="17"/>
        <v>3219</v>
      </c>
      <c r="J151" s="157">
        <v>103.79</v>
      </c>
      <c r="K151" s="158">
        <v>49.7</v>
      </c>
      <c r="L151" s="158"/>
      <c r="M151" s="157">
        <f t="shared" si="15"/>
        <v>32.19</v>
      </c>
      <c r="N151" s="157"/>
      <c r="O151" s="157">
        <f t="shared" si="14"/>
        <v>185.68</v>
      </c>
      <c r="P151" s="252">
        <f t="shared" si="18"/>
        <v>3033.32</v>
      </c>
    </row>
    <row r="152" spans="1:16" s="154" customFormat="1" ht="73.7" customHeight="1" x14ac:dyDescent="0.2">
      <c r="A152" s="349"/>
      <c r="B152" s="344"/>
      <c r="C152" s="186" t="s">
        <v>387</v>
      </c>
      <c r="D152" s="180" t="s">
        <v>388</v>
      </c>
      <c r="E152" s="160">
        <v>206.71</v>
      </c>
      <c r="F152" s="254">
        <v>15</v>
      </c>
      <c r="G152" s="253">
        <f t="shared" si="16"/>
        <v>3100.65</v>
      </c>
      <c r="H152" s="160"/>
      <c r="I152" s="159">
        <f t="shared" si="17"/>
        <v>3100.65</v>
      </c>
      <c r="J152" s="157">
        <v>90.92</v>
      </c>
      <c r="K152" s="158"/>
      <c r="L152" s="158"/>
      <c r="M152" s="157"/>
      <c r="N152" s="157"/>
      <c r="O152" s="157">
        <f t="shared" si="14"/>
        <v>90.92</v>
      </c>
      <c r="P152" s="252">
        <f t="shared" si="18"/>
        <v>3009.73</v>
      </c>
    </row>
    <row r="153" spans="1:16" s="154" customFormat="1" ht="73.7" customHeight="1" x14ac:dyDescent="0.2">
      <c r="A153" s="349"/>
      <c r="B153" s="345"/>
      <c r="C153" s="164" t="s">
        <v>389</v>
      </c>
      <c r="D153" s="180" t="s">
        <v>390</v>
      </c>
      <c r="E153" s="163">
        <v>197.72</v>
      </c>
      <c r="F153" s="254">
        <v>15</v>
      </c>
      <c r="G153" s="253">
        <f t="shared" si="16"/>
        <v>2965.8</v>
      </c>
      <c r="H153" s="160"/>
      <c r="I153" s="159">
        <f t="shared" si="17"/>
        <v>2965.8</v>
      </c>
      <c r="J153" s="157">
        <v>55.93</v>
      </c>
      <c r="K153" s="158"/>
      <c r="L153" s="158"/>
      <c r="M153" s="157"/>
      <c r="N153" s="157"/>
      <c r="O153" s="157">
        <f t="shared" si="14"/>
        <v>55.93</v>
      </c>
      <c r="P153" s="252">
        <f t="shared" si="18"/>
        <v>2909.8700000000003</v>
      </c>
    </row>
    <row r="154" spans="1:16" s="154" customFormat="1" ht="73.7" customHeight="1" x14ac:dyDescent="0.2">
      <c r="A154" s="349"/>
      <c r="B154" s="343" t="s">
        <v>113</v>
      </c>
      <c r="C154" s="164" t="s">
        <v>391</v>
      </c>
      <c r="D154" s="181" t="s">
        <v>392</v>
      </c>
      <c r="E154" s="163">
        <v>174</v>
      </c>
      <c r="F154" s="254">
        <v>15</v>
      </c>
      <c r="G154" s="253">
        <f t="shared" si="16"/>
        <v>2610</v>
      </c>
      <c r="H154" s="160"/>
      <c r="I154" s="159">
        <f t="shared" si="17"/>
        <v>2610</v>
      </c>
      <c r="J154" s="157">
        <v>2.34</v>
      </c>
      <c r="K154" s="158"/>
      <c r="L154" s="158"/>
      <c r="M154" s="157"/>
      <c r="N154" s="157"/>
      <c r="O154" s="157">
        <f t="shared" si="14"/>
        <v>2.34</v>
      </c>
      <c r="P154" s="252">
        <f t="shared" si="18"/>
        <v>2607.66</v>
      </c>
    </row>
    <row r="155" spans="1:16" s="154" customFormat="1" ht="73.7" customHeight="1" x14ac:dyDescent="0.2">
      <c r="A155" s="349"/>
      <c r="B155" s="344"/>
      <c r="C155" s="183" t="s">
        <v>393</v>
      </c>
      <c r="D155" s="181" t="s">
        <v>394</v>
      </c>
      <c r="E155" s="163">
        <v>174</v>
      </c>
      <c r="F155" s="254">
        <v>15</v>
      </c>
      <c r="G155" s="253">
        <f t="shared" si="16"/>
        <v>2610</v>
      </c>
      <c r="H155" s="160"/>
      <c r="I155" s="159">
        <f t="shared" si="17"/>
        <v>2610</v>
      </c>
      <c r="J155" s="157">
        <v>2.34</v>
      </c>
      <c r="K155" s="158">
        <v>62.43</v>
      </c>
      <c r="L155" s="158"/>
      <c r="M155" s="157">
        <f>G155*1%</f>
        <v>26.1</v>
      </c>
      <c r="N155" s="157"/>
      <c r="O155" s="157">
        <f t="shared" si="14"/>
        <v>90.87</v>
      </c>
      <c r="P155" s="252">
        <f t="shared" si="18"/>
        <v>2519.13</v>
      </c>
    </row>
    <row r="156" spans="1:16" s="154" customFormat="1" ht="73.7" customHeight="1" x14ac:dyDescent="0.2">
      <c r="A156" s="349"/>
      <c r="B156" s="344"/>
      <c r="C156" s="183" t="s">
        <v>395</v>
      </c>
      <c r="D156" s="275" t="s">
        <v>396</v>
      </c>
      <c r="E156" s="274">
        <v>162.62</v>
      </c>
      <c r="F156" s="254">
        <v>15</v>
      </c>
      <c r="G156" s="253">
        <f t="shared" si="16"/>
        <v>2439.3000000000002</v>
      </c>
      <c r="H156" s="160">
        <v>16.23</v>
      </c>
      <c r="I156" s="159">
        <f t="shared" si="17"/>
        <v>2455.5300000000002</v>
      </c>
      <c r="J156" s="157"/>
      <c r="K156" s="158"/>
      <c r="L156" s="158"/>
      <c r="M156" s="157"/>
      <c r="N156" s="157"/>
      <c r="O156" s="157">
        <f t="shared" si="14"/>
        <v>0</v>
      </c>
      <c r="P156" s="252">
        <f t="shared" si="18"/>
        <v>2455.5300000000002</v>
      </c>
    </row>
    <row r="157" spans="1:16" s="154" customFormat="1" ht="73.7" customHeight="1" x14ac:dyDescent="0.2">
      <c r="A157" s="349"/>
      <c r="B157" s="344"/>
      <c r="C157" s="263" t="s">
        <v>118</v>
      </c>
      <c r="D157" s="180" t="s">
        <v>397</v>
      </c>
      <c r="E157" s="163">
        <v>66.67</v>
      </c>
      <c r="F157" s="254">
        <v>15</v>
      </c>
      <c r="G157" s="253">
        <f t="shared" si="16"/>
        <v>1000.0500000000001</v>
      </c>
      <c r="H157" s="160">
        <v>149.52000000000001</v>
      </c>
      <c r="I157" s="159">
        <f t="shared" si="17"/>
        <v>1149.5700000000002</v>
      </c>
      <c r="J157" s="157"/>
      <c r="K157" s="158"/>
      <c r="L157" s="158"/>
      <c r="M157" s="157"/>
      <c r="N157" s="157"/>
      <c r="O157" s="157">
        <f t="shared" si="14"/>
        <v>0</v>
      </c>
      <c r="P157" s="252">
        <f t="shared" si="18"/>
        <v>1149.5700000000002</v>
      </c>
    </row>
    <row r="158" spans="1:16" s="154" customFormat="1" ht="73.7" customHeight="1" x14ac:dyDescent="0.2">
      <c r="A158" s="349"/>
      <c r="B158" s="344"/>
      <c r="C158" s="263" t="s">
        <v>119</v>
      </c>
      <c r="D158" s="180" t="s">
        <v>398</v>
      </c>
      <c r="E158" s="163">
        <v>322.5</v>
      </c>
      <c r="F158" s="254">
        <v>15</v>
      </c>
      <c r="G158" s="253">
        <f t="shared" si="16"/>
        <v>4837.5</v>
      </c>
      <c r="H158" s="160"/>
      <c r="I158" s="159">
        <f t="shared" si="17"/>
        <v>4837.5</v>
      </c>
      <c r="J158" s="157">
        <v>434.67</v>
      </c>
      <c r="K158" s="158">
        <v>49.7</v>
      </c>
      <c r="L158" s="158"/>
      <c r="M158" s="157">
        <f>G158*1%</f>
        <v>48.375</v>
      </c>
      <c r="N158" s="157"/>
      <c r="O158" s="157">
        <f t="shared" si="14"/>
        <v>532.745</v>
      </c>
      <c r="P158" s="252">
        <f t="shared" si="18"/>
        <v>4304.7550000000001</v>
      </c>
    </row>
    <row r="159" spans="1:16" s="154" customFormat="1" ht="73.7" customHeight="1" x14ac:dyDescent="0.2">
      <c r="A159" s="349"/>
      <c r="B159" s="345"/>
      <c r="C159" s="263" t="s">
        <v>120</v>
      </c>
      <c r="D159" s="180" t="s">
        <v>399</v>
      </c>
      <c r="E159" s="163">
        <v>198.26</v>
      </c>
      <c r="F159" s="254">
        <v>15</v>
      </c>
      <c r="G159" s="253">
        <f t="shared" si="16"/>
        <v>2973.8999999999996</v>
      </c>
      <c r="H159" s="160"/>
      <c r="I159" s="159">
        <f t="shared" si="17"/>
        <v>2973.8999999999996</v>
      </c>
      <c r="J159" s="157">
        <v>56.85</v>
      </c>
      <c r="K159" s="158">
        <v>49.7</v>
      </c>
      <c r="L159" s="158"/>
      <c r="M159" s="157"/>
      <c r="N159" s="157"/>
      <c r="O159" s="157">
        <f t="shared" si="14"/>
        <v>106.55000000000001</v>
      </c>
      <c r="P159" s="252">
        <f t="shared" si="18"/>
        <v>2867.3499999999995</v>
      </c>
    </row>
    <row r="160" spans="1:16" s="154" customFormat="1" ht="73.7" customHeight="1" x14ac:dyDescent="0.2">
      <c r="A160" s="349"/>
      <c r="B160" s="356" t="s">
        <v>121</v>
      </c>
      <c r="C160" s="268" t="s">
        <v>400</v>
      </c>
      <c r="D160" s="180" t="s">
        <v>401</v>
      </c>
      <c r="E160" s="163">
        <v>647.98</v>
      </c>
      <c r="F160" s="254">
        <v>15</v>
      </c>
      <c r="G160" s="253">
        <f t="shared" si="16"/>
        <v>9719.7000000000007</v>
      </c>
      <c r="H160" s="160"/>
      <c r="I160" s="159">
        <f t="shared" si="17"/>
        <v>9719.7000000000007</v>
      </c>
      <c r="J160" s="157">
        <v>1437.91</v>
      </c>
      <c r="K160" s="158"/>
      <c r="L160" s="158"/>
      <c r="M160" s="157"/>
      <c r="N160" s="157">
        <f>+G160*4%</f>
        <v>388.78800000000001</v>
      </c>
      <c r="O160" s="157">
        <f t="shared" si="14"/>
        <v>1826.6980000000001</v>
      </c>
      <c r="P160" s="252">
        <f t="shared" si="18"/>
        <v>7893.0020000000004</v>
      </c>
    </row>
    <row r="161" spans="1:16" s="154" customFormat="1" ht="73.7" customHeight="1" x14ac:dyDescent="0.2">
      <c r="A161" s="349"/>
      <c r="B161" s="357"/>
      <c r="C161" s="268" t="s">
        <v>349</v>
      </c>
      <c r="D161" s="180" t="s">
        <v>402</v>
      </c>
      <c r="E161" s="163">
        <v>423</v>
      </c>
      <c r="F161" s="254">
        <v>15</v>
      </c>
      <c r="G161" s="253">
        <f t="shared" si="16"/>
        <v>6345</v>
      </c>
      <c r="H161" s="160"/>
      <c r="I161" s="159">
        <f t="shared" si="17"/>
        <v>6345</v>
      </c>
      <c r="J161" s="157">
        <v>717.14</v>
      </c>
      <c r="K161" s="158"/>
      <c r="L161" s="158"/>
      <c r="M161" s="157"/>
      <c r="N161" s="157">
        <f>G161*3%</f>
        <v>190.35</v>
      </c>
      <c r="O161" s="157">
        <f t="shared" si="14"/>
        <v>907.49</v>
      </c>
      <c r="P161" s="252">
        <f t="shared" si="18"/>
        <v>5437.51</v>
      </c>
    </row>
    <row r="162" spans="1:16" s="154" customFormat="1" ht="73.7" customHeight="1" x14ac:dyDescent="0.2">
      <c r="A162" s="350"/>
      <c r="B162" s="357"/>
      <c r="C162" s="267" t="s">
        <v>22</v>
      </c>
      <c r="D162" s="180" t="s">
        <v>403</v>
      </c>
      <c r="E162" s="163">
        <v>224.4</v>
      </c>
      <c r="F162" s="254">
        <v>15</v>
      </c>
      <c r="G162" s="253">
        <f t="shared" si="16"/>
        <v>3366</v>
      </c>
      <c r="H162" s="160"/>
      <c r="I162" s="159">
        <f t="shared" si="17"/>
        <v>3366</v>
      </c>
      <c r="J162" s="157">
        <v>119.79</v>
      </c>
      <c r="K162" s="158">
        <v>49.7</v>
      </c>
      <c r="L162" s="158"/>
      <c r="M162" s="157">
        <f>G162*1%</f>
        <v>33.660000000000004</v>
      </c>
      <c r="N162" s="157"/>
      <c r="O162" s="157">
        <f t="shared" si="14"/>
        <v>203.15</v>
      </c>
      <c r="P162" s="252">
        <f t="shared" si="18"/>
        <v>3162.85</v>
      </c>
    </row>
    <row r="163" spans="1:16" s="154" customFormat="1" ht="73.7" customHeight="1" x14ac:dyDescent="0.2">
      <c r="A163" s="348" t="s">
        <v>365</v>
      </c>
      <c r="B163" s="357"/>
      <c r="C163" s="267" t="s">
        <v>22</v>
      </c>
      <c r="D163" s="180" t="s">
        <v>404</v>
      </c>
      <c r="E163" s="163">
        <v>224.4</v>
      </c>
      <c r="F163" s="254">
        <v>15</v>
      </c>
      <c r="G163" s="253">
        <f t="shared" si="16"/>
        <v>3366</v>
      </c>
      <c r="H163" s="160"/>
      <c r="I163" s="159">
        <f t="shared" si="17"/>
        <v>3366</v>
      </c>
      <c r="J163" s="157">
        <v>119.79</v>
      </c>
      <c r="K163" s="158">
        <v>49.7</v>
      </c>
      <c r="L163" s="158"/>
      <c r="M163" s="157">
        <f>G163*1%</f>
        <v>33.660000000000004</v>
      </c>
      <c r="N163" s="157"/>
      <c r="O163" s="157">
        <f t="shared" si="14"/>
        <v>203.15</v>
      </c>
      <c r="P163" s="252">
        <f t="shared" si="18"/>
        <v>3162.85</v>
      </c>
    </row>
    <row r="164" spans="1:16" s="154" customFormat="1" ht="73.7" customHeight="1" x14ac:dyDescent="0.2">
      <c r="A164" s="349"/>
      <c r="B164" s="357"/>
      <c r="C164" s="263" t="s">
        <v>405</v>
      </c>
      <c r="D164" s="180" t="s">
        <v>406</v>
      </c>
      <c r="E164" s="225">
        <v>320</v>
      </c>
      <c r="F164" s="254">
        <v>15</v>
      </c>
      <c r="G164" s="253">
        <f t="shared" si="16"/>
        <v>4800</v>
      </c>
      <c r="H164" s="160"/>
      <c r="I164" s="159">
        <f t="shared" si="17"/>
        <v>4800</v>
      </c>
      <c r="J164" s="157">
        <v>428.67</v>
      </c>
      <c r="K164" s="273"/>
      <c r="L164" s="273"/>
      <c r="M164" s="157"/>
      <c r="N164" s="157">
        <f>G164*2%</f>
        <v>96</v>
      </c>
      <c r="O164" s="157">
        <f t="shared" si="14"/>
        <v>524.67000000000007</v>
      </c>
      <c r="P164" s="252">
        <f t="shared" si="18"/>
        <v>4275.33</v>
      </c>
    </row>
    <row r="165" spans="1:16" s="154" customFormat="1" ht="73.7" customHeight="1" x14ac:dyDescent="0.2">
      <c r="A165" s="349"/>
      <c r="B165" s="357"/>
      <c r="C165" s="364" t="s">
        <v>122</v>
      </c>
      <c r="D165" s="180" t="s">
        <v>407</v>
      </c>
      <c r="E165" s="272">
        <v>320</v>
      </c>
      <c r="F165" s="254">
        <v>15</v>
      </c>
      <c r="G165" s="253">
        <f t="shared" si="16"/>
        <v>4800</v>
      </c>
      <c r="H165" s="160"/>
      <c r="I165" s="159">
        <f t="shared" si="17"/>
        <v>4800</v>
      </c>
      <c r="J165" s="157">
        <v>428.67</v>
      </c>
      <c r="K165" s="158"/>
      <c r="L165" s="158"/>
      <c r="M165" s="157"/>
      <c r="N165" s="157"/>
      <c r="O165" s="157">
        <f t="shared" si="14"/>
        <v>428.67</v>
      </c>
      <c r="P165" s="252">
        <f t="shared" si="18"/>
        <v>4371.33</v>
      </c>
    </row>
    <row r="166" spans="1:16" s="154" customFormat="1" ht="73.7" customHeight="1" x14ac:dyDescent="0.2">
      <c r="A166" s="349"/>
      <c r="B166" s="357"/>
      <c r="C166" s="365"/>
      <c r="D166" s="180" t="s">
        <v>408</v>
      </c>
      <c r="E166" s="272">
        <v>320</v>
      </c>
      <c r="F166" s="254">
        <v>15</v>
      </c>
      <c r="G166" s="253">
        <f t="shared" si="16"/>
        <v>4800</v>
      </c>
      <c r="H166" s="160"/>
      <c r="I166" s="159">
        <f t="shared" si="17"/>
        <v>4800</v>
      </c>
      <c r="J166" s="157">
        <v>428.67</v>
      </c>
      <c r="K166" s="158"/>
      <c r="L166" s="158"/>
      <c r="M166" s="157"/>
      <c r="N166" s="157"/>
      <c r="O166" s="157">
        <f t="shared" si="14"/>
        <v>428.67</v>
      </c>
      <c r="P166" s="252">
        <f t="shared" si="18"/>
        <v>4371.33</v>
      </c>
    </row>
    <row r="167" spans="1:16" s="154" customFormat="1" ht="73.7" customHeight="1" x14ac:dyDescent="0.2">
      <c r="A167" s="349"/>
      <c r="B167" s="357"/>
      <c r="C167" s="263" t="s">
        <v>124</v>
      </c>
      <c r="D167" s="180" t="s">
        <v>409</v>
      </c>
      <c r="E167" s="225">
        <v>315.3</v>
      </c>
      <c r="F167" s="254">
        <v>15</v>
      </c>
      <c r="G167" s="253">
        <f t="shared" si="16"/>
        <v>4729.5</v>
      </c>
      <c r="H167" s="160"/>
      <c r="I167" s="159">
        <f t="shared" si="17"/>
        <v>4729.5</v>
      </c>
      <c r="J167" s="157">
        <v>417.39</v>
      </c>
      <c r="K167" s="158">
        <v>49.7</v>
      </c>
      <c r="L167" s="158"/>
      <c r="M167" s="157">
        <f>G167*1%</f>
        <v>47.295000000000002</v>
      </c>
      <c r="N167" s="157"/>
      <c r="O167" s="157">
        <f t="shared" si="14"/>
        <v>514.38499999999999</v>
      </c>
      <c r="P167" s="252">
        <f t="shared" si="18"/>
        <v>4215.1149999999998</v>
      </c>
    </row>
    <row r="168" spans="1:16" s="154" customFormat="1" ht="73.7" customHeight="1" x14ac:dyDescent="0.2">
      <c r="A168" s="349"/>
      <c r="B168" s="357"/>
      <c r="C168" s="263" t="s">
        <v>123</v>
      </c>
      <c r="D168" s="180" t="s">
        <v>410</v>
      </c>
      <c r="E168" s="163">
        <v>311.93</v>
      </c>
      <c r="F168" s="254">
        <v>15</v>
      </c>
      <c r="G168" s="253">
        <f t="shared" si="16"/>
        <v>4678.95</v>
      </c>
      <c r="H168" s="160"/>
      <c r="I168" s="159">
        <f t="shared" si="17"/>
        <v>4678.95</v>
      </c>
      <c r="J168" s="157">
        <v>409.3</v>
      </c>
      <c r="K168" s="158"/>
      <c r="L168" s="158"/>
      <c r="M168" s="157"/>
      <c r="N168" s="157"/>
      <c r="O168" s="157">
        <f t="shared" si="14"/>
        <v>409.3</v>
      </c>
      <c r="P168" s="252">
        <f t="shared" si="18"/>
        <v>4269.6499999999996</v>
      </c>
    </row>
    <row r="169" spans="1:16" s="154" customFormat="1" ht="73.7" customHeight="1" x14ac:dyDescent="0.2">
      <c r="A169" s="349"/>
      <c r="B169" s="357"/>
      <c r="C169" s="414" t="s">
        <v>125</v>
      </c>
      <c r="D169" s="180" t="s">
        <v>411</v>
      </c>
      <c r="E169" s="163">
        <v>215.62</v>
      </c>
      <c r="F169" s="254">
        <v>15</v>
      </c>
      <c r="G169" s="253">
        <f t="shared" si="16"/>
        <v>3234.3</v>
      </c>
      <c r="H169" s="160"/>
      <c r="I169" s="159">
        <f t="shared" si="17"/>
        <v>3234.3</v>
      </c>
      <c r="J169" s="157">
        <v>105.47</v>
      </c>
      <c r="K169" s="158"/>
      <c r="L169" s="158"/>
      <c r="M169" s="157"/>
      <c r="N169" s="157"/>
      <c r="O169" s="157">
        <f t="shared" si="14"/>
        <v>105.47</v>
      </c>
      <c r="P169" s="252">
        <f t="shared" si="18"/>
        <v>3128.8300000000004</v>
      </c>
    </row>
    <row r="170" spans="1:16" s="154" customFormat="1" ht="73.7" customHeight="1" x14ac:dyDescent="0.2">
      <c r="A170" s="349"/>
      <c r="B170" s="358"/>
      <c r="C170" s="415"/>
      <c r="D170" s="180" t="s">
        <v>412</v>
      </c>
      <c r="E170" s="163">
        <v>215.62</v>
      </c>
      <c r="F170" s="254">
        <v>15</v>
      </c>
      <c r="G170" s="253">
        <f t="shared" si="16"/>
        <v>3234.3</v>
      </c>
      <c r="H170" s="160"/>
      <c r="I170" s="159">
        <f t="shared" si="17"/>
        <v>3234.3</v>
      </c>
      <c r="J170" s="157">
        <v>105.46</v>
      </c>
      <c r="K170" s="158"/>
      <c r="L170" s="158"/>
      <c r="M170" s="157"/>
      <c r="N170" s="157"/>
      <c r="O170" s="157">
        <f t="shared" si="14"/>
        <v>105.46</v>
      </c>
      <c r="P170" s="252">
        <f t="shared" si="18"/>
        <v>3128.84</v>
      </c>
    </row>
    <row r="171" spans="1:16" s="154" customFormat="1" ht="73.7" customHeight="1" x14ac:dyDescent="0.2">
      <c r="A171" s="349"/>
      <c r="B171" s="356" t="s">
        <v>121</v>
      </c>
      <c r="C171" s="164" t="s">
        <v>126</v>
      </c>
      <c r="D171" s="265" t="s">
        <v>413</v>
      </c>
      <c r="E171" s="163">
        <v>286.52999999999997</v>
      </c>
      <c r="F171" s="254">
        <v>15</v>
      </c>
      <c r="G171" s="253">
        <f t="shared" si="16"/>
        <v>4297.95</v>
      </c>
      <c r="H171" s="160"/>
      <c r="I171" s="159">
        <f t="shared" si="17"/>
        <v>4297.95</v>
      </c>
      <c r="J171" s="157">
        <v>348.34</v>
      </c>
      <c r="K171" s="158">
        <v>49.7</v>
      </c>
      <c r="L171" s="158"/>
      <c r="M171" s="157"/>
      <c r="N171" s="157"/>
      <c r="O171" s="157">
        <f t="shared" si="14"/>
        <v>398.03999999999996</v>
      </c>
      <c r="P171" s="252">
        <f t="shared" si="18"/>
        <v>3899.91</v>
      </c>
    </row>
    <row r="172" spans="1:16" s="154" customFormat="1" ht="73.7" customHeight="1" x14ac:dyDescent="0.2">
      <c r="A172" s="349"/>
      <c r="B172" s="357"/>
      <c r="C172" s="414" t="s">
        <v>128</v>
      </c>
      <c r="D172" s="180" t="s">
        <v>414</v>
      </c>
      <c r="E172" s="163">
        <v>258.39999999999998</v>
      </c>
      <c r="F172" s="254">
        <v>15</v>
      </c>
      <c r="G172" s="253">
        <f t="shared" si="16"/>
        <v>3875.9999999999995</v>
      </c>
      <c r="H172" s="160"/>
      <c r="I172" s="159">
        <f t="shared" si="17"/>
        <v>3875.9999999999995</v>
      </c>
      <c r="J172" s="157">
        <v>300.38</v>
      </c>
      <c r="K172" s="158"/>
      <c r="L172" s="158"/>
      <c r="M172" s="157"/>
      <c r="N172" s="157"/>
      <c r="O172" s="157">
        <f t="shared" si="14"/>
        <v>300.38</v>
      </c>
      <c r="P172" s="252">
        <f t="shared" si="18"/>
        <v>3575.6199999999994</v>
      </c>
    </row>
    <row r="173" spans="1:16" s="154" customFormat="1" ht="73.7" customHeight="1" x14ac:dyDescent="0.2">
      <c r="A173" s="349"/>
      <c r="B173" s="357"/>
      <c r="C173" s="428"/>
      <c r="D173" s="180" t="s">
        <v>415</v>
      </c>
      <c r="E173" s="163">
        <v>258.39999999999998</v>
      </c>
      <c r="F173" s="254">
        <v>15</v>
      </c>
      <c r="G173" s="253">
        <f t="shared" si="16"/>
        <v>3875.9999999999995</v>
      </c>
      <c r="H173" s="160"/>
      <c r="I173" s="159">
        <f t="shared" si="17"/>
        <v>3875.9999999999995</v>
      </c>
      <c r="J173" s="157">
        <v>300.38</v>
      </c>
      <c r="K173" s="158">
        <v>54.15</v>
      </c>
      <c r="L173" s="158"/>
      <c r="M173" s="157">
        <f>G173*1%</f>
        <v>38.76</v>
      </c>
      <c r="N173" s="157"/>
      <c r="O173" s="157">
        <f t="shared" si="14"/>
        <v>393.28999999999996</v>
      </c>
      <c r="P173" s="252">
        <f t="shared" si="18"/>
        <v>3482.7099999999996</v>
      </c>
    </row>
    <row r="174" spans="1:16" s="154" customFormat="1" ht="73.7" customHeight="1" x14ac:dyDescent="0.2">
      <c r="A174" s="349"/>
      <c r="B174" s="357"/>
      <c r="C174" s="415"/>
      <c r="D174" s="180" t="s">
        <v>416</v>
      </c>
      <c r="E174" s="163">
        <v>258.39999999999998</v>
      </c>
      <c r="F174" s="254">
        <v>15</v>
      </c>
      <c r="G174" s="253">
        <f t="shared" si="16"/>
        <v>3875.9999999999995</v>
      </c>
      <c r="H174" s="160"/>
      <c r="I174" s="159">
        <f t="shared" si="17"/>
        <v>3875.9999999999995</v>
      </c>
      <c r="J174" s="157">
        <v>300.38</v>
      </c>
      <c r="K174" s="158"/>
      <c r="L174" s="158"/>
      <c r="M174" s="157"/>
      <c r="N174" s="157"/>
      <c r="O174" s="157">
        <f t="shared" si="14"/>
        <v>300.38</v>
      </c>
      <c r="P174" s="252">
        <f t="shared" si="18"/>
        <v>3575.6199999999994</v>
      </c>
    </row>
    <row r="175" spans="1:16" s="154" customFormat="1" ht="73.7" customHeight="1" x14ac:dyDescent="0.2">
      <c r="A175" s="349"/>
      <c r="B175" s="357"/>
      <c r="C175" s="414" t="s">
        <v>127</v>
      </c>
      <c r="D175" s="180" t="s">
        <v>417</v>
      </c>
      <c r="E175" s="160">
        <v>248.46</v>
      </c>
      <c r="F175" s="254">
        <v>15</v>
      </c>
      <c r="G175" s="253">
        <f t="shared" si="16"/>
        <v>3726.9</v>
      </c>
      <c r="H175" s="160"/>
      <c r="I175" s="159">
        <f t="shared" si="17"/>
        <v>3726.9</v>
      </c>
      <c r="J175" s="157">
        <v>284.08</v>
      </c>
      <c r="K175" s="158"/>
      <c r="L175" s="158"/>
      <c r="M175" s="157"/>
      <c r="N175" s="157"/>
      <c r="O175" s="157">
        <f t="shared" si="14"/>
        <v>284.08</v>
      </c>
      <c r="P175" s="252">
        <f t="shared" si="18"/>
        <v>3442.82</v>
      </c>
    </row>
    <row r="176" spans="1:16" s="154" customFormat="1" ht="73.7" customHeight="1" x14ac:dyDescent="0.2">
      <c r="A176" s="349"/>
      <c r="B176" s="357"/>
      <c r="C176" s="415"/>
      <c r="D176" s="180" t="s">
        <v>418</v>
      </c>
      <c r="E176" s="160">
        <v>248.46</v>
      </c>
      <c r="F176" s="254">
        <v>15</v>
      </c>
      <c r="G176" s="253">
        <f t="shared" si="16"/>
        <v>3726.9</v>
      </c>
      <c r="H176" s="160"/>
      <c r="I176" s="159">
        <f t="shared" si="17"/>
        <v>3726.9</v>
      </c>
      <c r="J176" s="157">
        <v>284.16000000000003</v>
      </c>
      <c r="K176" s="158">
        <v>70.42</v>
      </c>
      <c r="L176" s="158"/>
      <c r="M176" s="157"/>
      <c r="N176" s="157"/>
      <c r="O176" s="157">
        <f t="shared" si="14"/>
        <v>354.58000000000004</v>
      </c>
      <c r="P176" s="252">
        <f t="shared" si="18"/>
        <v>3372.32</v>
      </c>
    </row>
    <row r="177" spans="1:16" s="154" customFormat="1" ht="73.7" customHeight="1" x14ac:dyDescent="0.2">
      <c r="A177" s="349"/>
      <c r="B177" s="357"/>
      <c r="C177" s="270" t="s">
        <v>129</v>
      </c>
      <c r="D177" s="180" t="s">
        <v>420</v>
      </c>
      <c r="E177" s="163">
        <v>180.8</v>
      </c>
      <c r="F177" s="254">
        <v>15</v>
      </c>
      <c r="G177" s="253">
        <f t="shared" si="16"/>
        <v>2712</v>
      </c>
      <c r="H177" s="160"/>
      <c r="I177" s="159">
        <f t="shared" si="17"/>
        <v>2712</v>
      </c>
      <c r="J177" s="157">
        <v>28.31</v>
      </c>
      <c r="K177" s="158"/>
      <c r="L177" s="158"/>
      <c r="M177" s="157">
        <f>G177*1%</f>
        <v>27.12</v>
      </c>
      <c r="N177" s="157"/>
      <c r="O177" s="157">
        <f t="shared" si="14"/>
        <v>55.43</v>
      </c>
      <c r="P177" s="252">
        <f t="shared" si="18"/>
        <v>2656.57</v>
      </c>
    </row>
    <row r="178" spans="1:16" s="154" customFormat="1" ht="73.7" customHeight="1" x14ac:dyDescent="0.2">
      <c r="A178" s="349"/>
      <c r="B178" s="357"/>
      <c r="C178" s="271" t="s">
        <v>130</v>
      </c>
      <c r="D178" s="185" t="s">
        <v>419</v>
      </c>
      <c r="E178" s="163">
        <v>173.94</v>
      </c>
      <c r="F178" s="254">
        <v>15</v>
      </c>
      <c r="G178" s="253">
        <f t="shared" si="16"/>
        <v>2609.1</v>
      </c>
      <c r="H178" s="160">
        <v>16.809999999999999</v>
      </c>
      <c r="I178" s="159">
        <f t="shared" si="17"/>
        <v>2625.91</v>
      </c>
      <c r="J178" s="157"/>
      <c r="K178" s="158"/>
      <c r="L178" s="158"/>
      <c r="M178" s="157"/>
      <c r="N178" s="157"/>
      <c r="O178" s="157">
        <f t="shared" si="14"/>
        <v>0</v>
      </c>
      <c r="P178" s="252">
        <f t="shared" si="18"/>
        <v>2625.91</v>
      </c>
    </row>
    <row r="179" spans="1:16" s="154" customFormat="1" ht="73.7" customHeight="1" x14ac:dyDescent="0.2">
      <c r="A179" s="349"/>
      <c r="B179" s="357"/>
      <c r="C179" s="271" t="s">
        <v>131</v>
      </c>
      <c r="D179" s="185" t="s">
        <v>421</v>
      </c>
      <c r="E179" s="163">
        <v>162.62</v>
      </c>
      <c r="F179" s="254">
        <v>15</v>
      </c>
      <c r="G179" s="253">
        <f t="shared" si="16"/>
        <v>2439.3000000000002</v>
      </c>
      <c r="H179" s="160">
        <v>16.23</v>
      </c>
      <c r="I179" s="159">
        <f t="shared" si="17"/>
        <v>2455.5300000000002</v>
      </c>
      <c r="J179" s="157"/>
      <c r="K179" s="158"/>
      <c r="L179" s="158"/>
      <c r="M179" s="157"/>
      <c r="N179" s="157"/>
      <c r="O179" s="157">
        <f t="shared" si="14"/>
        <v>0</v>
      </c>
      <c r="P179" s="252">
        <f t="shared" si="18"/>
        <v>2455.5300000000002</v>
      </c>
    </row>
    <row r="180" spans="1:16" s="154" customFormat="1" ht="73.7" customHeight="1" x14ac:dyDescent="0.2">
      <c r="A180" s="350"/>
      <c r="B180" s="357"/>
      <c r="C180" s="270" t="s">
        <v>132</v>
      </c>
      <c r="D180" s="180" t="s">
        <v>422</v>
      </c>
      <c r="E180" s="163">
        <v>300</v>
      </c>
      <c r="F180" s="254">
        <v>15</v>
      </c>
      <c r="G180" s="253">
        <f t="shared" si="16"/>
        <v>4500</v>
      </c>
      <c r="H180" s="160"/>
      <c r="I180" s="159">
        <f t="shared" si="17"/>
        <v>4500</v>
      </c>
      <c r="J180" s="157">
        <v>380.67</v>
      </c>
      <c r="K180" s="158"/>
      <c r="L180" s="158"/>
      <c r="M180" s="157"/>
      <c r="N180" s="157"/>
      <c r="O180" s="157">
        <f t="shared" si="14"/>
        <v>380.67</v>
      </c>
      <c r="P180" s="252">
        <f t="shared" si="18"/>
        <v>4119.33</v>
      </c>
    </row>
    <row r="181" spans="1:16" s="154" customFormat="1" ht="73.7" customHeight="1" x14ac:dyDescent="0.2">
      <c r="A181" s="348" t="s">
        <v>365</v>
      </c>
      <c r="B181" s="357"/>
      <c r="C181" s="270" t="s">
        <v>133</v>
      </c>
      <c r="D181" s="180" t="s">
        <v>423</v>
      </c>
      <c r="E181" s="264">
        <v>258.89999999999998</v>
      </c>
      <c r="F181" s="254">
        <v>15</v>
      </c>
      <c r="G181" s="253">
        <f t="shared" si="16"/>
        <v>3883.4999999999995</v>
      </c>
      <c r="H181" s="160"/>
      <c r="I181" s="159">
        <f t="shared" si="17"/>
        <v>3883.4999999999995</v>
      </c>
      <c r="J181" s="157">
        <v>301.19</v>
      </c>
      <c r="K181" s="158">
        <v>49.7</v>
      </c>
      <c r="L181" s="158"/>
      <c r="M181" s="157">
        <f>G181*1%</f>
        <v>38.834999999999994</v>
      </c>
      <c r="N181" s="157"/>
      <c r="O181" s="157">
        <f t="shared" si="14"/>
        <v>389.72499999999997</v>
      </c>
      <c r="P181" s="252">
        <f t="shared" si="18"/>
        <v>3493.7749999999996</v>
      </c>
    </row>
    <row r="182" spans="1:16" s="154" customFormat="1" ht="73.7" customHeight="1" x14ac:dyDescent="0.2">
      <c r="A182" s="349"/>
      <c r="B182" s="357"/>
      <c r="C182" s="270" t="s">
        <v>424</v>
      </c>
      <c r="D182" s="180" t="s">
        <v>425</v>
      </c>
      <c r="E182" s="264">
        <v>206</v>
      </c>
      <c r="F182" s="254">
        <v>15</v>
      </c>
      <c r="G182" s="253">
        <f t="shared" si="16"/>
        <v>3090</v>
      </c>
      <c r="H182" s="160"/>
      <c r="I182" s="159">
        <f t="shared" si="17"/>
        <v>3090</v>
      </c>
      <c r="J182" s="157">
        <v>89.76</v>
      </c>
      <c r="K182" s="158"/>
      <c r="L182" s="158"/>
      <c r="M182" s="157"/>
      <c r="N182" s="157"/>
      <c r="O182" s="157">
        <f t="shared" si="14"/>
        <v>89.76</v>
      </c>
      <c r="P182" s="252">
        <f t="shared" si="18"/>
        <v>3000.24</v>
      </c>
    </row>
    <row r="183" spans="1:16" s="154" customFormat="1" ht="73.7" customHeight="1" x14ac:dyDescent="0.2">
      <c r="A183" s="349"/>
      <c r="B183" s="357"/>
      <c r="C183" s="270" t="s">
        <v>134</v>
      </c>
      <c r="D183" s="180" t="s">
        <v>426</v>
      </c>
      <c r="E183" s="264">
        <v>280.8</v>
      </c>
      <c r="F183" s="254">
        <v>15</v>
      </c>
      <c r="G183" s="253">
        <f t="shared" si="16"/>
        <v>4212</v>
      </c>
      <c r="H183" s="160"/>
      <c r="I183" s="159">
        <f t="shared" si="17"/>
        <v>4212</v>
      </c>
      <c r="J183" s="157">
        <v>336.93</v>
      </c>
      <c r="K183" s="158">
        <v>49.7</v>
      </c>
      <c r="L183" s="158"/>
      <c r="M183" s="157">
        <f>G183*1%</f>
        <v>42.12</v>
      </c>
      <c r="N183" s="157"/>
      <c r="O183" s="157">
        <f t="shared" si="14"/>
        <v>428.75</v>
      </c>
      <c r="P183" s="252">
        <f t="shared" si="18"/>
        <v>3783.25</v>
      </c>
    </row>
    <row r="184" spans="1:16" s="154" customFormat="1" ht="73.7" customHeight="1" x14ac:dyDescent="0.2">
      <c r="A184" s="349"/>
      <c r="B184" s="357"/>
      <c r="C184" s="270" t="s">
        <v>135</v>
      </c>
      <c r="D184" s="265" t="s">
        <v>427</v>
      </c>
      <c r="E184" s="163">
        <v>217.8</v>
      </c>
      <c r="F184" s="254">
        <v>15</v>
      </c>
      <c r="G184" s="253">
        <f t="shared" si="16"/>
        <v>3267</v>
      </c>
      <c r="H184" s="160"/>
      <c r="I184" s="159">
        <f t="shared" si="17"/>
        <v>3267</v>
      </c>
      <c r="J184" s="157">
        <v>109.02</v>
      </c>
      <c r="K184" s="158">
        <v>49.7</v>
      </c>
      <c r="L184" s="158"/>
      <c r="M184" s="157">
        <f>G184*1%</f>
        <v>32.67</v>
      </c>
      <c r="N184" s="157"/>
      <c r="O184" s="157">
        <f t="shared" si="14"/>
        <v>191.39</v>
      </c>
      <c r="P184" s="252">
        <f t="shared" si="18"/>
        <v>3075.61</v>
      </c>
    </row>
    <row r="185" spans="1:16" s="154" customFormat="1" ht="73.7" customHeight="1" x14ac:dyDescent="0.2">
      <c r="A185" s="349"/>
      <c r="B185" s="358"/>
      <c r="C185" s="270" t="s">
        <v>37</v>
      </c>
      <c r="D185" s="180" t="s">
        <v>428</v>
      </c>
      <c r="E185" s="163">
        <v>180.93</v>
      </c>
      <c r="F185" s="254">
        <v>15</v>
      </c>
      <c r="G185" s="253">
        <f t="shared" si="16"/>
        <v>2713.9500000000003</v>
      </c>
      <c r="H185" s="160"/>
      <c r="I185" s="159">
        <f t="shared" si="17"/>
        <v>2713.9500000000003</v>
      </c>
      <c r="J185" s="157">
        <v>28.57</v>
      </c>
      <c r="K185" s="158"/>
      <c r="L185" s="158"/>
      <c r="M185" s="157"/>
      <c r="N185" s="157"/>
      <c r="O185" s="157">
        <f t="shared" si="14"/>
        <v>28.57</v>
      </c>
      <c r="P185" s="252">
        <f t="shared" si="18"/>
        <v>2685.38</v>
      </c>
    </row>
    <row r="186" spans="1:16" s="154" customFormat="1" ht="73.7" customHeight="1" x14ac:dyDescent="0.2">
      <c r="A186" s="349"/>
      <c r="B186" s="354" t="s">
        <v>87</v>
      </c>
      <c r="C186" s="268" t="s">
        <v>429</v>
      </c>
      <c r="D186" s="180" t="s">
        <v>430</v>
      </c>
      <c r="E186" s="163">
        <v>366.66</v>
      </c>
      <c r="F186" s="254">
        <v>15</v>
      </c>
      <c r="G186" s="253">
        <f t="shared" si="16"/>
        <v>5499.9000000000005</v>
      </c>
      <c r="H186" s="160"/>
      <c r="I186" s="159">
        <f t="shared" si="17"/>
        <v>5499.9000000000005</v>
      </c>
      <c r="J186" s="157">
        <v>551.22</v>
      </c>
      <c r="K186" s="158"/>
      <c r="L186" s="158"/>
      <c r="M186" s="157"/>
      <c r="N186" s="157">
        <f>G186*3%</f>
        <v>164.99700000000001</v>
      </c>
      <c r="O186" s="157">
        <f t="shared" si="14"/>
        <v>716.2170000000001</v>
      </c>
      <c r="P186" s="252">
        <f t="shared" si="18"/>
        <v>4783.6830000000009</v>
      </c>
    </row>
    <row r="187" spans="1:16" s="154" customFormat="1" ht="73.7" customHeight="1" x14ac:dyDescent="0.2">
      <c r="A187" s="349"/>
      <c r="B187" s="355"/>
      <c r="C187" s="268" t="s">
        <v>431</v>
      </c>
      <c r="D187" s="180" t="s">
        <v>432</v>
      </c>
      <c r="E187" s="163">
        <v>320</v>
      </c>
      <c r="F187" s="254">
        <v>15</v>
      </c>
      <c r="G187" s="253">
        <f t="shared" si="16"/>
        <v>4800</v>
      </c>
      <c r="H187" s="160"/>
      <c r="I187" s="159">
        <f t="shared" si="17"/>
        <v>4800</v>
      </c>
      <c r="J187" s="157">
        <v>428.67</v>
      </c>
      <c r="K187" s="158"/>
      <c r="L187" s="158"/>
      <c r="M187" s="157"/>
      <c r="N187" s="157">
        <f>G187*2%</f>
        <v>96</v>
      </c>
      <c r="O187" s="157">
        <f t="shared" si="14"/>
        <v>524.67000000000007</v>
      </c>
      <c r="P187" s="252">
        <f t="shared" si="18"/>
        <v>4275.33</v>
      </c>
    </row>
    <row r="188" spans="1:16" s="154" customFormat="1" ht="73.7" customHeight="1" x14ac:dyDescent="0.2">
      <c r="A188" s="349"/>
      <c r="B188" s="269" t="s">
        <v>87</v>
      </c>
      <c r="C188" s="268" t="s">
        <v>433</v>
      </c>
      <c r="D188" s="180" t="s">
        <v>434</v>
      </c>
      <c r="E188" s="163">
        <v>238.65</v>
      </c>
      <c r="F188" s="254">
        <v>15</v>
      </c>
      <c r="G188" s="253">
        <f t="shared" si="16"/>
        <v>3579.75</v>
      </c>
      <c r="H188" s="160"/>
      <c r="I188" s="159">
        <f t="shared" si="17"/>
        <v>3579.75</v>
      </c>
      <c r="J188" s="157">
        <v>160.80000000000001</v>
      </c>
      <c r="K188" s="158"/>
      <c r="L188" s="158"/>
      <c r="M188" s="157"/>
      <c r="N188" s="157"/>
      <c r="O188" s="157">
        <f t="shared" si="14"/>
        <v>160.80000000000001</v>
      </c>
      <c r="P188" s="252">
        <f t="shared" si="18"/>
        <v>3418.95</v>
      </c>
    </row>
    <row r="189" spans="1:16" s="154" customFormat="1" ht="73.7" customHeight="1" x14ac:dyDescent="0.2">
      <c r="A189" s="349"/>
      <c r="B189" s="356" t="s">
        <v>136</v>
      </c>
      <c r="C189" s="263" t="s">
        <v>435</v>
      </c>
      <c r="D189" s="180" t="s">
        <v>436</v>
      </c>
      <c r="E189" s="163">
        <v>423</v>
      </c>
      <c r="F189" s="254">
        <v>15</v>
      </c>
      <c r="G189" s="253">
        <f t="shared" si="16"/>
        <v>6345</v>
      </c>
      <c r="H189" s="160"/>
      <c r="I189" s="159">
        <f t="shared" si="17"/>
        <v>6345</v>
      </c>
      <c r="J189" s="157">
        <v>717.14</v>
      </c>
      <c r="K189" s="158"/>
      <c r="L189" s="158"/>
      <c r="M189" s="157"/>
      <c r="N189" s="157">
        <f>G189*3%</f>
        <v>190.35</v>
      </c>
      <c r="O189" s="157">
        <f t="shared" si="14"/>
        <v>907.49</v>
      </c>
      <c r="P189" s="252">
        <f t="shared" si="18"/>
        <v>5437.51</v>
      </c>
    </row>
    <row r="190" spans="1:16" s="154" customFormat="1" ht="73.7" customHeight="1" x14ac:dyDescent="0.2">
      <c r="A190" s="349"/>
      <c r="B190" s="357"/>
      <c r="C190" s="263" t="s">
        <v>437</v>
      </c>
      <c r="D190" s="180" t="s">
        <v>438</v>
      </c>
      <c r="E190" s="163">
        <v>326</v>
      </c>
      <c r="F190" s="254">
        <v>15</v>
      </c>
      <c r="G190" s="253">
        <f t="shared" si="16"/>
        <v>4890</v>
      </c>
      <c r="H190" s="160"/>
      <c r="I190" s="159">
        <f t="shared" si="17"/>
        <v>4890</v>
      </c>
      <c r="J190" s="157">
        <v>443.07</v>
      </c>
      <c r="K190" s="158">
        <v>49.7</v>
      </c>
      <c r="L190" s="158"/>
      <c r="M190" s="157">
        <f>G190*1%</f>
        <v>48.9</v>
      </c>
      <c r="N190" s="157"/>
      <c r="O190" s="157">
        <f t="shared" si="14"/>
        <v>541.66999999999996</v>
      </c>
      <c r="P190" s="252">
        <f t="shared" si="18"/>
        <v>4348.33</v>
      </c>
    </row>
    <row r="191" spans="1:16" s="154" customFormat="1" ht="73.7" customHeight="1" x14ac:dyDescent="0.2">
      <c r="A191" s="349"/>
      <c r="B191" s="357"/>
      <c r="C191" s="263" t="s">
        <v>138</v>
      </c>
      <c r="D191" s="180" t="s">
        <v>439</v>
      </c>
      <c r="E191" s="163">
        <v>214.6</v>
      </c>
      <c r="F191" s="254">
        <v>15</v>
      </c>
      <c r="G191" s="253">
        <f t="shared" si="16"/>
        <v>3219</v>
      </c>
      <c r="H191" s="160"/>
      <c r="I191" s="159">
        <f t="shared" si="17"/>
        <v>3219</v>
      </c>
      <c r="J191" s="157">
        <v>103.79</v>
      </c>
      <c r="K191" s="158">
        <v>49.7</v>
      </c>
      <c r="L191" s="158"/>
      <c r="M191" s="157">
        <f>G191*1%</f>
        <v>32.19</v>
      </c>
      <c r="N191" s="157"/>
      <c r="O191" s="157">
        <f t="shared" si="14"/>
        <v>185.68</v>
      </c>
      <c r="P191" s="252">
        <f t="shared" si="18"/>
        <v>3033.32</v>
      </c>
    </row>
    <row r="192" spans="1:16" s="154" customFormat="1" ht="73.7" customHeight="1" x14ac:dyDescent="0.2">
      <c r="A192" s="349"/>
      <c r="B192" s="357"/>
      <c r="C192" s="267" t="s">
        <v>139</v>
      </c>
      <c r="D192" s="265" t="s">
        <v>441</v>
      </c>
      <c r="E192" s="163">
        <v>180.3</v>
      </c>
      <c r="F192" s="254">
        <v>15</v>
      </c>
      <c r="G192" s="253">
        <f t="shared" si="16"/>
        <v>2704.5</v>
      </c>
      <c r="H192" s="160"/>
      <c r="I192" s="159">
        <f t="shared" si="17"/>
        <v>2704.5</v>
      </c>
      <c r="J192" s="157">
        <v>27.54</v>
      </c>
      <c r="K192" s="158">
        <v>49.7</v>
      </c>
      <c r="L192" s="158"/>
      <c r="M192" s="157">
        <f>G192*1%</f>
        <v>27.045000000000002</v>
      </c>
      <c r="N192" s="157"/>
      <c r="O192" s="157">
        <f t="shared" si="14"/>
        <v>104.28500000000001</v>
      </c>
      <c r="P192" s="252">
        <f t="shared" si="18"/>
        <v>2600.2150000000001</v>
      </c>
    </row>
    <row r="193" spans="1:16" s="154" customFormat="1" ht="73.7" customHeight="1" x14ac:dyDescent="0.2">
      <c r="A193" s="349"/>
      <c r="B193" s="357"/>
      <c r="C193" s="267" t="s">
        <v>643</v>
      </c>
      <c r="D193" s="180" t="s">
        <v>440</v>
      </c>
      <c r="E193" s="163">
        <v>178.6</v>
      </c>
      <c r="F193" s="254">
        <v>15</v>
      </c>
      <c r="G193" s="253">
        <f t="shared" si="16"/>
        <v>2679</v>
      </c>
      <c r="H193" s="160"/>
      <c r="I193" s="159">
        <f t="shared" si="17"/>
        <v>2679</v>
      </c>
      <c r="J193" s="157">
        <v>24.77</v>
      </c>
      <c r="K193" s="158"/>
      <c r="L193" s="158"/>
      <c r="M193" s="157"/>
      <c r="N193" s="157"/>
      <c r="O193" s="157">
        <f t="shared" si="14"/>
        <v>24.77</v>
      </c>
      <c r="P193" s="252">
        <f t="shared" si="18"/>
        <v>2654.23</v>
      </c>
    </row>
    <row r="194" spans="1:16" s="154" customFormat="1" ht="73.7" customHeight="1" x14ac:dyDescent="0.2">
      <c r="A194" s="349"/>
      <c r="B194" s="357"/>
      <c r="C194" s="364" t="s">
        <v>642</v>
      </c>
      <c r="D194" s="265" t="s">
        <v>442</v>
      </c>
      <c r="E194" s="264">
        <v>166.91</v>
      </c>
      <c r="F194" s="254">
        <v>15</v>
      </c>
      <c r="G194" s="253">
        <f t="shared" si="16"/>
        <v>2503.65</v>
      </c>
      <c r="H194" s="160">
        <v>9.1999999999999993</v>
      </c>
      <c r="I194" s="159">
        <f t="shared" si="17"/>
        <v>2512.85</v>
      </c>
      <c r="J194" s="157"/>
      <c r="K194" s="158"/>
      <c r="L194" s="158"/>
      <c r="M194" s="157"/>
      <c r="N194" s="157"/>
      <c r="O194" s="157">
        <f t="shared" si="14"/>
        <v>0</v>
      </c>
      <c r="P194" s="252">
        <f t="shared" si="18"/>
        <v>2512.85</v>
      </c>
    </row>
    <row r="195" spans="1:16" s="154" customFormat="1" ht="73.7" customHeight="1" x14ac:dyDescent="0.2">
      <c r="A195" s="349"/>
      <c r="B195" s="357"/>
      <c r="C195" s="413"/>
      <c r="D195" s="265" t="s">
        <v>443</v>
      </c>
      <c r="E195" s="264">
        <v>166.91</v>
      </c>
      <c r="F195" s="254">
        <v>15</v>
      </c>
      <c r="G195" s="253">
        <f t="shared" si="16"/>
        <v>2503.65</v>
      </c>
      <c r="H195" s="160">
        <v>9.1999999999999993</v>
      </c>
      <c r="I195" s="159">
        <f t="shared" si="17"/>
        <v>2512.85</v>
      </c>
      <c r="J195" s="157"/>
      <c r="K195" s="158"/>
      <c r="L195" s="158"/>
      <c r="M195" s="157"/>
      <c r="N195" s="157"/>
      <c r="O195" s="157">
        <f t="shared" si="14"/>
        <v>0</v>
      </c>
      <c r="P195" s="252">
        <f t="shared" si="18"/>
        <v>2512.85</v>
      </c>
    </row>
    <row r="196" spans="1:16" s="154" customFormat="1" ht="73.7" customHeight="1" x14ac:dyDescent="0.2">
      <c r="A196" s="349"/>
      <c r="B196" s="357"/>
      <c r="C196" s="365"/>
      <c r="D196" s="265" t="s">
        <v>444</v>
      </c>
      <c r="E196" s="264">
        <v>166.91</v>
      </c>
      <c r="F196" s="254">
        <v>15</v>
      </c>
      <c r="G196" s="253">
        <f t="shared" si="16"/>
        <v>2503.65</v>
      </c>
      <c r="H196" s="160">
        <v>9.1999999999999993</v>
      </c>
      <c r="I196" s="159">
        <f t="shared" si="17"/>
        <v>2512.85</v>
      </c>
      <c r="J196" s="157"/>
      <c r="K196" s="158"/>
      <c r="L196" s="158"/>
      <c r="M196" s="157"/>
      <c r="N196" s="157"/>
      <c r="O196" s="157">
        <f t="shared" si="14"/>
        <v>0</v>
      </c>
      <c r="P196" s="252">
        <f t="shared" si="18"/>
        <v>2512.85</v>
      </c>
    </row>
    <row r="197" spans="1:16" s="154" customFormat="1" ht="73.7" customHeight="1" x14ac:dyDescent="0.2">
      <c r="A197" s="349"/>
      <c r="B197" s="357"/>
      <c r="C197" s="266" t="s">
        <v>124</v>
      </c>
      <c r="D197" s="265" t="s">
        <v>445</v>
      </c>
      <c r="E197" s="264">
        <v>290.5</v>
      </c>
      <c r="F197" s="254">
        <v>15</v>
      </c>
      <c r="G197" s="253">
        <f t="shared" si="16"/>
        <v>4357.5</v>
      </c>
      <c r="H197" s="160"/>
      <c r="I197" s="159">
        <f t="shared" si="17"/>
        <v>4357.5</v>
      </c>
      <c r="J197" s="157">
        <v>357.94</v>
      </c>
      <c r="K197" s="158">
        <v>57.76</v>
      </c>
      <c r="L197" s="158"/>
      <c r="M197" s="157">
        <f>G197*1%</f>
        <v>43.575000000000003</v>
      </c>
      <c r="N197" s="157"/>
      <c r="O197" s="157">
        <f t="shared" si="14"/>
        <v>459.27499999999998</v>
      </c>
      <c r="P197" s="252">
        <f t="shared" si="18"/>
        <v>3898.2249999999999</v>
      </c>
    </row>
    <row r="198" spans="1:16" s="154" customFormat="1" ht="73.7" customHeight="1" x14ac:dyDescent="0.2">
      <c r="A198" s="350"/>
      <c r="B198" s="357"/>
      <c r="C198" s="429" t="s">
        <v>641</v>
      </c>
      <c r="D198" s="180" t="s">
        <v>446</v>
      </c>
      <c r="E198" s="160">
        <v>226.9</v>
      </c>
      <c r="F198" s="254">
        <v>15</v>
      </c>
      <c r="G198" s="253">
        <f t="shared" si="16"/>
        <v>3403.5</v>
      </c>
      <c r="H198" s="160"/>
      <c r="I198" s="159">
        <f t="shared" si="17"/>
        <v>3403.5</v>
      </c>
      <c r="J198" s="157">
        <v>123.87</v>
      </c>
      <c r="K198" s="158">
        <v>65.36</v>
      </c>
      <c r="L198" s="158"/>
      <c r="M198" s="157">
        <f>G198*1%</f>
        <v>34.035000000000004</v>
      </c>
      <c r="N198" s="157"/>
      <c r="O198" s="157">
        <f t="shared" si="14"/>
        <v>223.26500000000001</v>
      </c>
      <c r="P198" s="252">
        <f t="shared" si="18"/>
        <v>3180.2350000000001</v>
      </c>
    </row>
    <row r="199" spans="1:16" s="154" customFormat="1" ht="73.7" customHeight="1" x14ac:dyDescent="0.2">
      <c r="A199" s="348" t="s">
        <v>365</v>
      </c>
      <c r="B199" s="357"/>
      <c r="C199" s="430"/>
      <c r="D199" s="181" t="s">
        <v>447</v>
      </c>
      <c r="E199" s="160">
        <v>226.9</v>
      </c>
      <c r="F199" s="254">
        <v>15</v>
      </c>
      <c r="G199" s="253">
        <f t="shared" si="16"/>
        <v>3403.5</v>
      </c>
      <c r="H199" s="160"/>
      <c r="I199" s="159">
        <f t="shared" si="17"/>
        <v>3403.5</v>
      </c>
      <c r="J199" s="157">
        <v>123.87</v>
      </c>
      <c r="K199" s="158">
        <v>49.7</v>
      </c>
      <c r="L199" s="158"/>
      <c r="M199" s="157">
        <f>G199*1%</f>
        <v>34.035000000000004</v>
      </c>
      <c r="N199" s="157"/>
      <c r="O199" s="157">
        <f t="shared" si="14"/>
        <v>207.60499999999999</v>
      </c>
      <c r="P199" s="252">
        <f t="shared" si="18"/>
        <v>3195.895</v>
      </c>
    </row>
    <row r="200" spans="1:16" s="154" customFormat="1" ht="73.7" customHeight="1" x14ac:dyDescent="0.2">
      <c r="A200" s="349"/>
      <c r="B200" s="357"/>
      <c r="C200" s="431"/>
      <c r="D200" s="181" t="s">
        <v>448</v>
      </c>
      <c r="E200" s="160">
        <v>226.9</v>
      </c>
      <c r="F200" s="254">
        <v>15</v>
      </c>
      <c r="G200" s="253">
        <f t="shared" si="16"/>
        <v>3403.5</v>
      </c>
      <c r="H200" s="160"/>
      <c r="I200" s="159">
        <f t="shared" si="17"/>
        <v>3403.5</v>
      </c>
      <c r="J200" s="157">
        <v>123.87</v>
      </c>
      <c r="K200" s="158">
        <v>49.7</v>
      </c>
      <c r="L200" s="158"/>
      <c r="M200" s="157">
        <f>G200*1%</f>
        <v>34.035000000000004</v>
      </c>
      <c r="N200" s="157"/>
      <c r="O200" s="157">
        <f t="shared" si="14"/>
        <v>207.60499999999999</v>
      </c>
      <c r="P200" s="252">
        <f t="shared" si="18"/>
        <v>3195.895</v>
      </c>
    </row>
    <row r="201" spans="1:16" s="154" customFormat="1" ht="73.7" customHeight="1" x14ac:dyDescent="0.2">
      <c r="A201" s="349"/>
      <c r="B201" s="357"/>
      <c r="C201" s="429" t="s">
        <v>640</v>
      </c>
      <c r="D201" s="265" t="s">
        <v>450</v>
      </c>
      <c r="E201" s="264">
        <v>206</v>
      </c>
      <c r="F201" s="254">
        <v>15</v>
      </c>
      <c r="G201" s="253">
        <f t="shared" si="16"/>
        <v>3090</v>
      </c>
      <c r="H201" s="160"/>
      <c r="I201" s="159">
        <f t="shared" si="17"/>
        <v>3090</v>
      </c>
      <c r="J201" s="157">
        <v>89.76</v>
      </c>
      <c r="K201" s="158"/>
      <c r="L201" s="158"/>
      <c r="M201" s="157"/>
      <c r="N201" s="157"/>
      <c r="O201" s="157">
        <f t="shared" ref="O201:O264" si="19">SUM(J201:N201)</f>
        <v>89.76</v>
      </c>
      <c r="P201" s="252">
        <f t="shared" si="18"/>
        <v>3000.24</v>
      </c>
    </row>
    <row r="202" spans="1:16" s="154" customFormat="1" ht="73.7" customHeight="1" x14ac:dyDescent="0.2">
      <c r="A202" s="349"/>
      <c r="B202" s="357"/>
      <c r="C202" s="430"/>
      <c r="D202" s="265" t="s">
        <v>451</v>
      </c>
      <c r="E202" s="264">
        <v>206</v>
      </c>
      <c r="F202" s="254">
        <v>15</v>
      </c>
      <c r="G202" s="253">
        <f t="shared" si="16"/>
        <v>3090</v>
      </c>
      <c r="H202" s="160"/>
      <c r="I202" s="159">
        <f t="shared" si="17"/>
        <v>3090</v>
      </c>
      <c r="J202" s="157">
        <v>89.76</v>
      </c>
      <c r="K202" s="158"/>
      <c r="L202" s="158"/>
      <c r="M202" s="157"/>
      <c r="N202" s="157"/>
      <c r="O202" s="157">
        <f t="shared" si="19"/>
        <v>89.76</v>
      </c>
      <c r="P202" s="252">
        <f t="shared" si="18"/>
        <v>3000.24</v>
      </c>
    </row>
    <row r="203" spans="1:16" s="154" customFormat="1" ht="73.7" customHeight="1" x14ac:dyDescent="0.2">
      <c r="A203" s="349"/>
      <c r="B203" s="357"/>
      <c r="C203" s="430"/>
      <c r="D203" s="265" t="s">
        <v>452</v>
      </c>
      <c r="E203" s="264">
        <v>206</v>
      </c>
      <c r="F203" s="254">
        <v>15</v>
      </c>
      <c r="G203" s="253">
        <f t="shared" si="16"/>
        <v>3090</v>
      </c>
      <c r="H203" s="160"/>
      <c r="I203" s="159">
        <f t="shared" si="17"/>
        <v>3090</v>
      </c>
      <c r="J203" s="157">
        <v>89.76</v>
      </c>
      <c r="K203" s="158"/>
      <c r="L203" s="158"/>
      <c r="M203" s="157"/>
      <c r="N203" s="157"/>
      <c r="O203" s="157">
        <f t="shared" si="19"/>
        <v>89.76</v>
      </c>
      <c r="P203" s="252">
        <f t="shared" si="18"/>
        <v>3000.24</v>
      </c>
    </row>
    <row r="204" spans="1:16" s="154" customFormat="1" ht="73.7" customHeight="1" x14ac:dyDescent="0.2">
      <c r="A204" s="349"/>
      <c r="B204" s="358"/>
      <c r="C204" s="431"/>
      <c r="D204" s="180" t="s">
        <v>453</v>
      </c>
      <c r="E204" s="264">
        <v>206</v>
      </c>
      <c r="F204" s="254">
        <v>15</v>
      </c>
      <c r="G204" s="253">
        <f t="shared" si="16"/>
        <v>3090</v>
      </c>
      <c r="H204" s="160"/>
      <c r="I204" s="159">
        <f t="shared" si="17"/>
        <v>3090</v>
      </c>
      <c r="J204" s="157">
        <v>89.76</v>
      </c>
      <c r="K204" s="158"/>
      <c r="L204" s="158"/>
      <c r="M204" s="157"/>
      <c r="N204" s="157"/>
      <c r="O204" s="157">
        <f t="shared" si="19"/>
        <v>89.76</v>
      </c>
      <c r="P204" s="252">
        <f t="shared" si="18"/>
        <v>3000.24</v>
      </c>
    </row>
    <row r="205" spans="1:16" s="154" customFormat="1" ht="73.7" customHeight="1" x14ac:dyDescent="0.2">
      <c r="A205" s="349"/>
      <c r="B205" s="356" t="s">
        <v>136</v>
      </c>
      <c r="C205" s="164" t="s">
        <v>141</v>
      </c>
      <c r="D205" s="180" t="s">
        <v>454</v>
      </c>
      <c r="E205" s="163">
        <v>187.9</v>
      </c>
      <c r="F205" s="254">
        <v>13</v>
      </c>
      <c r="G205" s="253">
        <f t="shared" si="16"/>
        <v>2442.7000000000003</v>
      </c>
      <c r="H205" s="160"/>
      <c r="I205" s="159">
        <f t="shared" si="17"/>
        <v>2442.7000000000003</v>
      </c>
      <c r="J205" s="157">
        <v>34.61</v>
      </c>
      <c r="K205" s="158">
        <v>57</v>
      </c>
      <c r="L205" s="158"/>
      <c r="M205" s="157">
        <f>G205*1%</f>
        <v>24.427000000000003</v>
      </c>
      <c r="N205" s="157"/>
      <c r="O205" s="157">
        <f t="shared" si="19"/>
        <v>116.03700000000001</v>
      </c>
      <c r="P205" s="252">
        <f t="shared" si="18"/>
        <v>2326.6630000000005</v>
      </c>
    </row>
    <row r="206" spans="1:16" s="154" customFormat="1" ht="73.7" customHeight="1" x14ac:dyDescent="0.2">
      <c r="A206" s="349"/>
      <c r="B206" s="357"/>
      <c r="C206" s="164" t="s">
        <v>142</v>
      </c>
      <c r="D206" s="180" t="s">
        <v>455</v>
      </c>
      <c r="E206" s="163">
        <v>179.8</v>
      </c>
      <c r="F206" s="254">
        <v>15</v>
      </c>
      <c r="G206" s="253">
        <f t="shared" si="16"/>
        <v>2697</v>
      </c>
      <c r="H206" s="160"/>
      <c r="I206" s="159">
        <f t="shared" si="17"/>
        <v>2697</v>
      </c>
      <c r="J206" s="157">
        <v>26.73</v>
      </c>
      <c r="K206" s="158">
        <v>57.76</v>
      </c>
      <c r="L206" s="158"/>
      <c r="M206" s="157"/>
      <c r="N206" s="157"/>
      <c r="O206" s="157">
        <f t="shared" si="19"/>
        <v>84.49</v>
      </c>
      <c r="P206" s="252">
        <f t="shared" si="18"/>
        <v>2612.5100000000002</v>
      </c>
    </row>
    <row r="207" spans="1:16" s="154" customFormat="1" ht="73.7" customHeight="1" x14ac:dyDescent="0.2">
      <c r="A207" s="349"/>
      <c r="B207" s="357"/>
      <c r="C207" s="263" t="s">
        <v>456</v>
      </c>
      <c r="D207" s="180" t="s">
        <v>457</v>
      </c>
      <c r="E207" s="163">
        <v>214.6</v>
      </c>
      <c r="F207" s="254">
        <v>15</v>
      </c>
      <c r="G207" s="253">
        <f t="shared" si="16"/>
        <v>3219</v>
      </c>
      <c r="H207" s="160"/>
      <c r="I207" s="159">
        <f t="shared" si="17"/>
        <v>3219</v>
      </c>
      <c r="J207" s="157">
        <v>103.79</v>
      </c>
      <c r="K207" s="158">
        <v>49.7</v>
      </c>
      <c r="L207" s="158"/>
      <c r="M207" s="157">
        <f>G207*1%</f>
        <v>32.19</v>
      </c>
      <c r="N207" s="157"/>
      <c r="O207" s="157">
        <f t="shared" si="19"/>
        <v>185.68</v>
      </c>
      <c r="P207" s="252">
        <f t="shared" si="18"/>
        <v>3033.32</v>
      </c>
    </row>
    <row r="208" spans="1:16" s="154" customFormat="1" ht="73.7" customHeight="1" x14ac:dyDescent="0.2">
      <c r="A208" s="349"/>
      <c r="B208" s="357"/>
      <c r="C208" s="263" t="s">
        <v>458</v>
      </c>
      <c r="D208" s="180" t="s">
        <v>459</v>
      </c>
      <c r="E208" s="163">
        <v>172.91</v>
      </c>
      <c r="F208" s="254">
        <v>15</v>
      </c>
      <c r="G208" s="253">
        <f t="shared" si="16"/>
        <v>2593.65</v>
      </c>
      <c r="H208" s="160"/>
      <c r="I208" s="159">
        <f t="shared" si="17"/>
        <v>2593.65</v>
      </c>
      <c r="J208" s="157">
        <v>0.56000000000000005</v>
      </c>
      <c r="K208" s="158"/>
      <c r="L208" s="158"/>
      <c r="M208" s="157"/>
      <c r="N208" s="157"/>
      <c r="O208" s="157">
        <f t="shared" si="19"/>
        <v>0.56000000000000005</v>
      </c>
      <c r="P208" s="252">
        <f t="shared" si="18"/>
        <v>2593.09</v>
      </c>
    </row>
    <row r="209" spans="1:16" s="154" customFormat="1" ht="73.7" customHeight="1" x14ac:dyDescent="0.2">
      <c r="A209" s="349"/>
      <c r="B209" s="357"/>
      <c r="C209" s="366" t="s">
        <v>143</v>
      </c>
      <c r="D209" s="180" t="s">
        <v>460</v>
      </c>
      <c r="E209" s="163">
        <v>165</v>
      </c>
      <c r="F209" s="254">
        <v>15</v>
      </c>
      <c r="G209" s="253">
        <f t="shared" si="16"/>
        <v>2475</v>
      </c>
      <c r="H209" s="160">
        <v>12.35</v>
      </c>
      <c r="I209" s="159">
        <f t="shared" si="17"/>
        <v>2487.35</v>
      </c>
      <c r="J209" s="157"/>
      <c r="K209" s="158"/>
      <c r="L209" s="158"/>
      <c r="M209" s="157"/>
      <c r="N209" s="157"/>
      <c r="O209" s="157">
        <f t="shared" si="19"/>
        <v>0</v>
      </c>
      <c r="P209" s="252">
        <f t="shared" si="18"/>
        <v>2487.35</v>
      </c>
    </row>
    <row r="210" spans="1:16" s="154" customFormat="1" ht="73.7" customHeight="1" x14ac:dyDescent="0.2">
      <c r="A210" s="349"/>
      <c r="B210" s="357"/>
      <c r="C210" s="368"/>
      <c r="D210" s="180" t="s">
        <v>461</v>
      </c>
      <c r="E210" s="163">
        <v>165</v>
      </c>
      <c r="F210" s="254">
        <v>15</v>
      </c>
      <c r="G210" s="253">
        <f t="shared" si="16"/>
        <v>2475</v>
      </c>
      <c r="H210" s="160">
        <v>12.35</v>
      </c>
      <c r="I210" s="159">
        <f t="shared" si="17"/>
        <v>2487.35</v>
      </c>
      <c r="J210" s="157"/>
      <c r="K210" s="158"/>
      <c r="L210" s="158"/>
      <c r="M210" s="157"/>
      <c r="N210" s="157"/>
      <c r="O210" s="157">
        <f t="shared" si="19"/>
        <v>0</v>
      </c>
      <c r="P210" s="252">
        <f t="shared" si="18"/>
        <v>2487.35</v>
      </c>
    </row>
    <row r="211" spans="1:16" s="154" customFormat="1" ht="73.7" customHeight="1" x14ac:dyDescent="0.2">
      <c r="A211" s="349"/>
      <c r="B211" s="358"/>
      <c r="C211" s="263" t="s">
        <v>144</v>
      </c>
      <c r="D211" s="180" t="s">
        <v>462</v>
      </c>
      <c r="E211" s="163">
        <v>146</v>
      </c>
      <c r="F211" s="254">
        <v>15</v>
      </c>
      <c r="G211" s="253">
        <f t="shared" si="16"/>
        <v>2190</v>
      </c>
      <c r="H211" s="160">
        <v>47.41</v>
      </c>
      <c r="I211" s="159">
        <f t="shared" si="17"/>
        <v>2237.41</v>
      </c>
      <c r="J211" s="157"/>
      <c r="K211" s="158"/>
      <c r="L211" s="158"/>
      <c r="M211" s="157"/>
      <c r="N211" s="157"/>
      <c r="O211" s="157">
        <f t="shared" si="19"/>
        <v>0</v>
      </c>
      <c r="P211" s="252">
        <f t="shared" si="18"/>
        <v>2237.41</v>
      </c>
    </row>
    <row r="212" spans="1:16" s="154" customFormat="1" ht="73.7" customHeight="1" x14ac:dyDescent="0.2">
      <c r="A212" s="349"/>
      <c r="B212" s="356" t="s">
        <v>145</v>
      </c>
      <c r="C212" s="263" t="s">
        <v>463</v>
      </c>
      <c r="D212" s="180" t="s">
        <v>464</v>
      </c>
      <c r="E212" s="163">
        <v>380</v>
      </c>
      <c r="F212" s="254">
        <v>15</v>
      </c>
      <c r="G212" s="253">
        <f t="shared" si="16"/>
        <v>5700</v>
      </c>
      <c r="H212" s="187"/>
      <c r="I212" s="159">
        <f t="shared" si="17"/>
        <v>5700</v>
      </c>
      <c r="J212" s="160">
        <v>587.08000000000004</v>
      </c>
      <c r="K212" s="158"/>
      <c r="L212" s="158"/>
      <c r="M212" s="157"/>
      <c r="N212" s="157">
        <f>G212*3%</f>
        <v>171</v>
      </c>
      <c r="O212" s="157">
        <f t="shared" si="19"/>
        <v>758.08</v>
      </c>
      <c r="P212" s="252">
        <f t="shared" si="18"/>
        <v>4941.92</v>
      </c>
    </row>
    <row r="213" spans="1:16" s="154" customFormat="1" ht="73.7" customHeight="1" x14ac:dyDescent="0.2">
      <c r="A213" s="349"/>
      <c r="B213" s="357"/>
      <c r="C213" s="263" t="s">
        <v>146</v>
      </c>
      <c r="D213" s="180" t="s">
        <v>465</v>
      </c>
      <c r="E213" s="163">
        <v>380</v>
      </c>
      <c r="F213" s="254">
        <v>15</v>
      </c>
      <c r="G213" s="253">
        <f t="shared" si="16"/>
        <v>5700</v>
      </c>
      <c r="H213" s="187"/>
      <c r="I213" s="159">
        <f t="shared" si="17"/>
        <v>5700</v>
      </c>
      <c r="J213" s="160">
        <v>587.08000000000004</v>
      </c>
      <c r="K213" s="158"/>
      <c r="L213" s="158"/>
      <c r="M213" s="157"/>
      <c r="N213" s="157">
        <f>G213*3%</f>
        <v>171</v>
      </c>
      <c r="O213" s="157">
        <f t="shared" si="19"/>
        <v>758.08</v>
      </c>
      <c r="P213" s="252">
        <f t="shared" si="18"/>
        <v>4941.92</v>
      </c>
    </row>
    <row r="214" spans="1:16" s="154" customFormat="1" ht="73.7" customHeight="1" x14ac:dyDescent="0.2">
      <c r="A214" s="349"/>
      <c r="B214" s="357"/>
      <c r="C214" s="263" t="s">
        <v>128</v>
      </c>
      <c r="D214" s="180" t="s">
        <v>466</v>
      </c>
      <c r="E214" s="163">
        <v>230</v>
      </c>
      <c r="F214" s="254">
        <v>15</v>
      </c>
      <c r="G214" s="253">
        <f t="shared" ref="G214:G241" si="20">+E214*F214</f>
        <v>3450</v>
      </c>
      <c r="H214" s="187"/>
      <c r="I214" s="159">
        <f t="shared" ref="I214:I275" si="21">G214+H214</f>
        <v>3450</v>
      </c>
      <c r="J214" s="160">
        <v>128.93</v>
      </c>
      <c r="K214" s="158">
        <v>49.7</v>
      </c>
      <c r="L214" s="158"/>
      <c r="M214" s="157"/>
      <c r="N214" s="157"/>
      <c r="O214" s="157">
        <f t="shared" si="19"/>
        <v>178.63</v>
      </c>
      <c r="P214" s="252">
        <f t="shared" ref="P214:P275" si="22">I214-O214</f>
        <v>3271.37</v>
      </c>
    </row>
    <row r="215" spans="1:16" s="154" customFormat="1" ht="73.7" customHeight="1" x14ac:dyDescent="0.2">
      <c r="A215" s="349"/>
      <c r="B215" s="357"/>
      <c r="C215" s="364" t="s">
        <v>127</v>
      </c>
      <c r="D215" s="180" t="s">
        <v>301</v>
      </c>
      <c r="E215" s="163">
        <v>206</v>
      </c>
      <c r="F215" s="254"/>
      <c r="G215" s="253">
        <f t="shared" si="20"/>
        <v>0</v>
      </c>
      <c r="H215" s="160"/>
      <c r="I215" s="159">
        <f t="shared" si="21"/>
        <v>0</v>
      </c>
      <c r="J215" s="157"/>
      <c r="K215" s="158"/>
      <c r="L215" s="158"/>
      <c r="M215" s="157"/>
      <c r="N215" s="157"/>
      <c r="O215" s="157">
        <f t="shared" si="19"/>
        <v>0</v>
      </c>
      <c r="P215" s="252">
        <f t="shared" si="22"/>
        <v>0</v>
      </c>
    </row>
    <row r="216" spans="1:16" s="154" customFormat="1" ht="73.7" customHeight="1" x14ac:dyDescent="0.2">
      <c r="A216" s="350"/>
      <c r="B216" s="357"/>
      <c r="C216" s="365"/>
      <c r="D216" s="180" t="s">
        <v>639</v>
      </c>
      <c r="E216" s="163">
        <v>206</v>
      </c>
      <c r="F216" s="254">
        <v>15</v>
      </c>
      <c r="G216" s="253">
        <f t="shared" si="20"/>
        <v>3090</v>
      </c>
      <c r="H216" s="160"/>
      <c r="I216" s="159">
        <f t="shared" si="21"/>
        <v>3090</v>
      </c>
      <c r="J216" s="157">
        <v>89.76</v>
      </c>
      <c r="K216" s="158"/>
      <c r="L216" s="158"/>
      <c r="M216" s="157"/>
      <c r="N216" s="157"/>
      <c r="O216" s="157">
        <f t="shared" si="19"/>
        <v>89.76</v>
      </c>
      <c r="P216" s="252">
        <f t="shared" si="22"/>
        <v>3000.24</v>
      </c>
    </row>
    <row r="217" spans="1:16" s="154" customFormat="1" ht="73.7" customHeight="1" x14ac:dyDescent="0.2">
      <c r="A217" s="348" t="s">
        <v>365</v>
      </c>
      <c r="B217" s="357"/>
      <c r="C217" s="364" t="s">
        <v>127</v>
      </c>
      <c r="D217" s="180" t="s">
        <v>468</v>
      </c>
      <c r="E217" s="163">
        <v>206</v>
      </c>
      <c r="F217" s="254">
        <v>15</v>
      </c>
      <c r="G217" s="253">
        <f t="shared" si="20"/>
        <v>3090</v>
      </c>
      <c r="H217" s="160"/>
      <c r="I217" s="159">
        <f t="shared" si="21"/>
        <v>3090</v>
      </c>
      <c r="J217" s="157">
        <v>89.76</v>
      </c>
      <c r="K217" s="158"/>
      <c r="L217" s="158"/>
      <c r="M217" s="157"/>
      <c r="N217" s="157"/>
      <c r="O217" s="157">
        <f t="shared" si="19"/>
        <v>89.76</v>
      </c>
      <c r="P217" s="252">
        <f t="shared" si="22"/>
        <v>3000.24</v>
      </c>
    </row>
    <row r="218" spans="1:16" s="154" customFormat="1" ht="73.7" customHeight="1" x14ac:dyDescent="0.2">
      <c r="A218" s="349"/>
      <c r="B218" s="357"/>
      <c r="C218" s="413"/>
      <c r="D218" s="180" t="s">
        <v>469</v>
      </c>
      <c r="E218" s="163">
        <v>206</v>
      </c>
      <c r="F218" s="254">
        <v>14</v>
      </c>
      <c r="G218" s="253">
        <f t="shared" si="20"/>
        <v>2884</v>
      </c>
      <c r="H218" s="160"/>
      <c r="I218" s="159">
        <f t="shared" si="21"/>
        <v>2884</v>
      </c>
      <c r="J218" s="157">
        <v>83.77</v>
      </c>
      <c r="K218" s="158"/>
      <c r="L218" s="158"/>
      <c r="M218" s="157"/>
      <c r="N218" s="157"/>
      <c r="O218" s="157">
        <f t="shared" si="19"/>
        <v>83.77</v>
      </c>
      <c r="P218" s="252">
        <f t="shared" si="22"/>
        <v>2800.23</v>
      </c>
    </row>
    <row r="219" spans="1:16" s="154" customFormat="1" ht="73.7" customHeight="1" x14ac:dyDescent="0.2">
      <c r="A219" s="349"/>
      <c r="B219" s="357"/>
      <c r="C219" s="413"/>
      <c r="D219" s="180" t="s">
        <v>470</v>
      </c>
      <c r="E219" s="163">
        <v>206</v>
      </c>
      <c r="F219" s="254">
        <v>15</v>
      </c>
      <c r="G219" s="253">
        <f t="shared" si="20"/>
        <v>3090</v>
      </c>
      <c r="H219" s="160"/>
      <c r="I219" s="159">
        <f t="shared" si="21"/>
        <v>3090</v>
      </c>
      <c r="J219" s="157">
        <v>89.76</v>
      </c>
      <c r="K219" s="158"/>
      <c r="L219" s="158"/>
      <c r="M219" s="157"/>
      <c r="N219" s="157"/>
      <c r="O219" s="157">
        <f t="shared" si="19"/>
        <v>89.76</v>
      </c>
      <c r="P219" s="252">
        <f t="shared" si="22"/>
        <v>3000.24</v>
      </c>
    </row>
    <row r="220" spans="1:16" s="154" customFormat="1" ht="73.7" customHeight="1" x14ac:dyDescent="0.2">
      <c r="A220" s="349"/>
      <c r="B220" s="357"/>
      <c r="C220" s="365"/>
      <c r="D220" s="180" t="s">
        <v>471</v>
      </c>
      <c r="E220" s="163">
        <v>206</v>
      </c>
      <c r="F220" s="254">
        <v>15</v>
      </c>
      <c r="G220" s="253">
        <f t="shared" si="20"/>
        <v>3090</v>
      </c>
      <c r="H220" s="160"/>
      <c r="I220" s="159">
        <f t="shared" si="21"/>
        <v>3090</v>
      </c>
      <c r="J220" s="157">
        <v>89.76</v>
      </c>
      <c r="K220" s="158"/>
      <c r="L220" s="158"/>
      <c r="M220" s="157"/>
      <c r="N220" s="157"/>
      <c r="O220" s="157">
        <f t="shared" si="19"/>
        <v>89.76</v>
      </c>
      <c r="P220" s="252">
        <f t="shared" si="22"/>
        <v>3000.24</v>
      </c>
    </row>
    <row r="221" spans="1:16" s="154" customFormat="1" ht="73.7" customHeight="1" x14ac:dyDescent="0.2">
      <c r="A221" s="349"/>
      <c r="B221" s="358"/>
      <c r="C221" s="164" t="s">
        <v>148</v>
      </c>
      <c r="D221" s="180" t="s">
        <v>472</v>
      </c>
      <c r="E221" s="163">
        <v>178.85</v>
      </c>
      <c r="F221" s="254">
        <v>15</v>
      </c>
      <c r="G221" s="253">
        <f t="shared" si="20"/>
        <v>2682.75</v>
      </c>
      <c r="H221" s="160"/>
      <c r="I221" s="159">
        <f t="shared" si="21"/>
        <v>2682.75</v>
      </c>
      <c r="J221" s="157">
        <v>25.17</v>
      </c>
      <c r="K221" s="158"/>
      <c r="L221" s="158"/>
      <c r="M221" s="157"/>
      <c r="N221" s="157"/>
      <c r="O221" s="157">
        <f t="shared" si="19"/>
        <v>25.17</v>
      </c>
      <c r="P221" s="252">
        <f t="shared" si="22"/>
        <v>2657.58</v>
      </c>
    </row>
    <row r="222" spans="1:16" s="154" customFormat="1" ht="73.7" customHeight="1" x14ac:dyDescent="0.2">
      <c r="A222" s="349"/>
      <c r="B222" s="438" t="s">
        <v>473</v>
      </c>
      <c r="C222" s="263" t="s">
        <v>474</v>
      </c>
      <c r="D222" s="181" t="s">
        <v>475</v>
      </c>
      <c r="E222" s="163">
        <v>358.8</v>
      </c>
      <c r="F222" s="254">
        <v>15</v>
      </c>
      <c r="G222" s="253">
        <f t="shared" si="20"/>
        <v>5382</v>
      </c>
      <c r="H222" s="160"/>
      <c r="I222" s="159">
        <f t="shared" si="21"/>
        <v>5382</v>
      </c>
      <c r="J222" s="157">
        <v>530.09</v>
      </c>
      <c r="K222" s="158"/>
      <c r="L222" s="158"/>
      <c r="M222" s="157"/>
      <c r="N222" s="157">
        <f>+G222*3%</f>
        <v>161.46</v>
      </c>
      <c r="O222" s="157">
        <f t="shared" si="19"/>
        <v>691.55000000000007</v>
      </c>
      <c r="P222" s="252">
        <f t="shared" si="22"/>
        <v>4690.45</v>
      </c>
    </row>
    <row r="223" spans="1:16" s="154" customFormat="1" ht="73.7" customHeight="1" x14ac:dyDescent="0.2">
      <c r="A223" s="349"/>
      <c r="B223" s="438"/>
      <c r="C223" s="263" t="s">
        <v>476</v>
      </c>
      <c r="D223" s="181" t="s">
        <v>477</v>
      </c>
      <c r="E223" s="163">
        <v>375.8</v>
      </c>
      <c r="F223" s="254">
        <v>15</v>
      </c>
      <c r="G223" s="253">
        <f t="shared" si="20"/>
        <v>5637</v>
      </c>
      <c r="H223" s="160"/>
      <c r="I223" s="159">
        <f t="shared" si="21"/>
        <v>5637</v>
      </c>
      <c r="J223" s="157">
        <v>575.95000000000005</v>
      </c>
      <c r="K223" s="158">
        <v>49.7</v>
      </c>
      <c r="L223" s="158"/>
      <c r="M223" s="157">
        <f>G223*1%</f>
        <v>56.370000000000005</v>
      </c>
      <c r="N223" s="157"/>
      <c r="O223" s="157">
        <f t="shared" si="19"/>
        <v>682.0200000000001</v>
      </c>
      <c r="P223" s="252">
        <f t="shared" si="22"/>
        <v>4954.9799999999996</v>
      </c>
    </row>
    <row r="224" spans="1:16" s="154" customFormat="1" ht="73.7" customHeight="1" x14ac:dyDescent="0.2">
      <c r="A224" s="349"/>
      <c r="B224" s="439" t="s">
        <v>151</v>
      </c>
      <c r="C224" s="263" t="s">
        <v>150</v>
      </c>
      <c r="D224" s="181" t="s">
        <v>478</v>
      </c>
      <c r="E224" s="163">
        <v>215.2</v>
      </c>
      <c r="F224" s="254">
        <v>15</v>
      </c>
      <c r="G224" s="253">
        <f t="shared" si="20"/>
        <v>3228</v>
      </c>
      <c r="H224" s="160"/>
      <c r="I224" s="159">
        <f t="shared" si="21"/>
        <v>3228</v>
      </c>
      <c r="J224" s="157">
        <v>104.77</v>
      </c>
      <c r="K224" s="158">
        <v>52.82</v>
      </c>
      <c r="L224" s="158"/>
      <c r="M224" s="157">
        <f>G224*1%</f>
        <v>32.28</v>
      </c>
      <c r="N224" s="157"/>
      <c r="O224" s="157">
        <f t="shared" si="19"/>
        <v>189.87</v>
      </c>
      <c r="P224" s="252">
        <f t="shared" si="22"/>
        <v>3038.13</v>
      </c>
    </row>
    <row r="225" spans="1:16" s="154" customFormat="1" ht="73.7" customHeight="1" x14ac:dyDescent="0.2">
      <c r="A225" s="349"/>
      <c r="B225" s="439"/>
      <c r="C225" s="263" t="s">
        <v>152</v>
      </c>
      <c r="D225" s="181" t="s">
        <v>479</v>
      </c>
      <c r="E225" s="163">
        <v>338.8</v>
      </c>
      <c r="F225" s="254">
        <v>15</v>
      </c>
      <c r="G225" s="253">
        <f t="shared" si="20"/>
        <v>5082</v>
      </c>
      <c r="H225" s="160"/>
      <c r="I225" s="159">
        <f t="shared" si="21"/>
        <v>5082</v>
      </c>
      <c r="J225" s="157">
        <v>476.33</v>
      </c>
      <c r="K225" s="158">
        <v>66.5</v>
      </c>
      <c r="L225" s="158"/>
      <c r="M225" s="157">
        <f>G225*1%</f>
        <v>50.82</v>
      </c>
      <c r="N225" s="157"/>
      <c r="O225" s="157">
        <f t="shared" si="19"/>
        <v>593.65</v>
      </c>
      <c r="P225" s="252">
        <f t="shared" si="22"/>
        <v>4488.3500000000004</v>
      </c>
    </row>
    <row r="226" spans="1:16" s="154" customFormat="1" ht="73.7" customHeight="1" x14ac:dyDescent="0.2">
      <c r="A226" s="349"/>
      <c r="B226" s="439"/>
      <c r="C226" s="364" t="s">
        <v>480</v>
      </c>
      <c r="D226" s="181" t="s">
        <v>481</v>
      </c>
      <c r="E226" s="163">
        <v>206</v>
      </c>
      <c r="F226" s="254">
        <v>15</v>
      </c>
      <c r="G226" s="253">
        <f t="shared" si="20"/>
        <v>3090</v>
      </c>
      <c r="H226" s="160"/>
      <c r="I226" s="159">
        <f t="shared" si="21"/>
        <v>3090</v>
      </c>
      <c r="J226" s="157">
        <v>89.76</v>
      </c>
      <c r="K226" s="158">
        <v>49.7</v>
      </c>
      <c r="L226" s="158"/>
      <c r="M226" s="157"/>
      <c r="N226" s="157"/>
      <c r="O226" s="157">
        <f t="shared" si="19"/>
        <v>139.46</v>
      </c>
      <c r="P226" s="252">
        <f t="shared" si="22"/>
        <v>2950.54</v>
      </c>
    </row>
    <row r="227" spans="1:16" s="154" customFormat="1" ht="73.7" customHeight="1" x14ac:dyDescent="0.2">
      <c r="A227" s="349"/>
      <c r="B227" s="439"/>
      <c r="C227" s="365"/>
      <c r="D227" s="180" t="s">
        <v>482</v>
      </c>
      <c r="E227" s="163">
        <v>206</v>
      </c>
      <c r="F227" s="254">
        <v>15</v>
      </c>
      <c r="G227" s="253">
        <f t="shared" si="20"/>
        <v>3090</v>
      </c>
      <c r="H227" s="160"/>
      <c r="I227" s="159">
        <f t="shared" si="21"/>
        <v>3090</v>
      </c>
      <c r="J227" s="157">
        <v>89.76</v>
      </c>
      <c r="K227" s="158">
        <v>49.7</v>
      </c>
      <c r="L227" s="158"/>
      <c r="M227" s="157"/>
      <c r="N227" s="157"/>
      <c r="O227" s="157">
        <f t="shared" si="19"/>
        <v>139.46</v>
      </c>
      <c r="P227" s="252">
        <f t="shared" si="22"/>
        <v>2950.54</v>
      </c>
    </row>
    <row r="228" spans="1:16" s="154" customFormat="1" ht="73.7" customHeight="1" x14ac:dyDescent="0.2">
      <c r="A228" s="349"/>
      <c r="B228" s="439"/>
      <c r="C228" s="263" t="s">
        <v>153</v>
      </c>
      <c r="D228" s="180" t="s">
        <v>483</v>
      </c>
      <c r="E228" s="163">
        <v>158.55000000000001</v>
      </c>
      <c r="F228" s="254">
        <v>15</v>
      </c>
      <c r="G228" s="253">
        <f t="shared" si="20"/>
        <v>2378.25</v>
      </c>
      <c r="H228" s="160">
        <v>20.88</v>
      </c>
      <c r="I228" s="159">
        <f t="shared" si="21"/>
        <v>2399.13</v>
      </c>
      <c r="J228" s="157"/>
      <c r="K228" s="158"/>
      <c r="L228" s="158"/>
      <c r="M228" s="157"/>
      <c r="N228" s="157"/>
      <c r="O228" s="157">
        <f t="shared" si="19"/>
        <v>0</v>
      </c>
      <c r="P228" s="252">
        <f t="shared" si="22"/>
        <v>2399.13</v>
      </c>
    </row>
    <row r="229" spans="1:16" s="154" customFormat="1" ht="73.7" customHeight="1" x14ac:dyDescent="0.2">
      <c r="A229" s="349"/>
      <c r="B229" s="262" t="s">
        <v>154</v>
      </c>
      <c r="C229" s="164" t="s">
        <v>80</v>
      </c>
      <c r="D229" s="180" t="s">
        <v>484</v>
      </c>
      <c r="E229" s="163">
        <v>246.92</v>
      </c>
      <c r="F229" s="254">
        <v>15</v>
      </c>
      <c r="G229" s="253">
        <f t="shared" si="20"/>
        <v>3703.7999999999997</v>
      </c>
      <c r="H229" s="160"/>
      <c r="I229" s="159">
        <f t="shared" si="21"/>
        <v>3703.7999999999997</v>
      </c>
      <c r="J229" s="157">
        <v>281.57</v>
      </c>
      <c r="K229" s="158">
        <v>50.16</v>
      </c>
      <c r="L229" s="158"/>
      <c r="M229" s="157">
        <f>G229*1%</f>
        <v>37.037999999999997</v>
      </c>
      <c r="N229" s="157"/>
      <c r="O229" s="157">
        <f t="shared" si="19"/>
        <v>368.76800000000003</v>
      </c>
      <c r="P229" s="252">
        <f t="shared" si="22"/>
        <v>3335.0319999999997</v>
      </c>
    </row>
    <row r="230" spans="1:16" s="154" customFormat="1" ht="73.7" customHeight="1" x14ac:dyDescent="0.2">
      <c r="A230" s="349"/>
      <c r="B230" s="356" t="s">
        <v>485</v>
      </c>
      <c r="C230" s="255" t="s">
        <v>486</v>
      </c>
      <c r="D230" s="181" t="s">
        <v>487</v>
      </c>
      <c r="E230" s="163">
        <v>423</v>
      </c>
      <c r="F230" s="254">
        <v>15</v>
      </c>
      <c r="G230" s="253">
        <f t="shared" si="20"/>
        <v>6345</v>
      </c>
      <c r="H230" s="160"/>
      <c r="I230" s="159">
        <f t="shared" si="21"/>
        <v>6345</v>
      </c>
      <c r="J230" s="157">
        <v>717.14</v>
      </c>
      <c r="K230" s="158"/>
      <c r="L230" s="158"/>
      <c r="M230" s="157"/>
      <c r="N230" s="157">
        <f>G230*3%</f>
        <v>190.35</v>
      </c>
      <c r="O230" s="157">
        <f t="shared" si="19"/>
        <v>907.49</v>
      </c>
      <c r="P230" s="252">
        <f t="shared" si="22"/>
        <v>5437.51</v>
      </c>
    </row>
    <row r="231" spans="1:16" s="154" customFormat="1" ht="73.7" customHeight="1" x14ac:dyDescent="0.2">
      <c r="A231" s="349"/>
      <c r="B231" s="357"/>
      <c r="C231" s="255" t="s">
        <v>22</v>
      </c>
      <c r="D231" s="181" t="s">
        <v>488</v>
      </c>
      <c r="E231" s="163">
        <v>224.4</v>
      </c>
      <c r="F231" s="254">
        <v>15</v>
      </c>
      <c r="G231" s="253">
        <f t="shared" si="20"/>
        <v>3366</v>
      </c>
      <c r="H231" s="160"/>
      <c r="I231" s="159">
        <f t="shared" si="21"/>
        <v>3366</v>
      </c>
      <c r="J231" s="157">
        <v>119.49</v>
      </c>
      <c r="K231" s="158">
        <v>49.7</v>
      </c>
      <c r="L231" s="158"/>
      <c r="M231" s="157">
        <f>G231*1%</f>
        <v>33.660000000000004</v>
      </c>
      <c r="N231" s="157"/>
      <c r="O231" s="157">
        <f t="shared" si="19"/>
        <v>202.85</v>
      </c>
      <c r="P231" s="252">
        <f t="shared" si="22"/>
        <v>3163.15</v>
      </c>
    </row>
    <row r="232" spans="1:16" s="154" customFormat="1" ht="73.7" customHeight="1" x14ac:dyDescent="0.2">
      <c r="A232" s="349"/>
      <c r="B232" s="357"/>
      <c r="C232" s="364" t="s">
        <v>157</v>
      </c>
      <c r="D232" s="181" t="s">
        <v>489</v>
      </c>
      <c r="E232" s="163">
        <v>292.7</v>
      </c>
      <c r="F232" s="254">
        <v>15</v>
      </c>
      <c r="G232" s="253">
        <f t="shared" si="20"/>
        <v>4390.5</v>
      </c>
      <c r="H232" s="160"/>
      <c r="I232" s="159">
        <f t="shared" si="21"/>
        <v>4390.5</v>
      </c>
      <c r="J232" s="157">
        <v>363.15</v>
      </c>
      <c r="K232" s="158">
        <v>49.7</v>
      </c>
      <c r="L232" s="158"/>
      <c r="M232" s="157">
        <f>G232*1%</f>
        <v>43.905000000000001</v>
      </c>
      <c r="N232" s="157"/>
      <c r="O232" s="157">
        <f t="shared" si="19"/>
        <v>456.755</v>
      </c>
      <c r="P232" s="252">
        <f t="shared" si="22"/>
        <v>3933.7449999999999</v>
      </c>
    </row>
    <row r="233" spans="1:16" s="154" customFormat="1" ht="73.7" customHeight="1" x14ac:dyDescent="0.2">
      <c r="A233" s="349"/>
      <c r="B233" s="357"/>
      <c r="C233" s="365"/>
      <c r="D233" s="261" t="s">
        <v>490</v>
      </c>
      <c r="E233" s="163">
        <v>292.7</v>
      </c>
      <c r="F233" s="254">
        <v>15</v>
      </c>
      <c r="G233" s="253">
        <f t="shared" si="20"/>
        <v>4390.5</v>
      </c>
      <c r="H233" s="160"/>
      <c r="I233" s="159">
        <f t="shared" si="21"/>
        <v>4390.5</v>
      </c>
      <c r="J233" s="157">
        <v>363.15</v>
      </c>
      <c r="K233" s="158">
        <v>49.7</v>
      </c>
      <c r="L233" s="158"/>
      <c r="M233" s="157">
        <f>G233*1%</f>
        <v>43.905000000000001</v>
      </c>
      <c r="N233" s="157"/>
      <c r="O233" s="157">
        <f t="shared" si="19"/>
        <v>456.755</v>
      </c>
      <c r="P233" s="252">
        <f t="shared" si="22"/>
        <v>3933.7449999999999</v>
      </c>
    </row>
    <row r="234" spans="1:16" s="154" customFormat="1" ht="73.7" customHeight="1" x14ac:dyDescent="0.2">
      <c r="A234" s="350"/>
      <c r="B234" s="357"/>
      <c r="C234" s="164" t="s">
        <v>158</v>
      </c>
      <c r="D234" s="180" t="s">
        <v>491</v>
      </c>
      <c r="E234" s="163">
        <v>267.55</v>
      </c>
      <c r="F234" s="254">
        <v>15</v>
      </c>
      <c r="G234" s="253">
        <f t="shared" si="20"/>
        <v>4013.25</v>
      </c>
      <c r="H234" s="160"/>
      <c r="I234" s="159">
        <f t="shared" si="21"/>
        <v>4013.25</v>
      </c>
      <c r="J234" s="157">
        <v>315.31</v>
      </c>
      <c r="K234" s="158"/>
      <c r="L234" s="158"/>
      <c r="M234" s="157"/>
      <c r="N234" s="157"/>
      <c r="O234" s="157">
        <f t="shared" si="19"/>
        <v>315.31</v>
      </c>
      <c r="P234" s="252">
        <f t="shared" si="22"/>
        <v>3697.94</v>
      </c>
    </row>
    <row r="235" spans="1:16" s="154" customFormat="1" ht="73.7" customHeight="1" x14ac:dyDescent="0.2">
      <c r="A235" s="348" t="s">
        <v>365</v>
      </c>
      <c r="B235" s="357"/>
      <c r="C235" s="164" t="s">
        <v>159</v>
      </c>
      <c r="D235" s="180" t="s">
        <v>492</v>
      </c>
      <c r="E235" s="163">
        <v>228.5</v>
      </c>
      <c r="F235" s="254">
        <v>15</v>
      </c>
      <c r="G235" s="253">
        <f t="shared" si="20"/>
        <v>3427.5</v>
      </c>
      <c r="H235" s="160"/>
      <c r="I235" s="159">
        <f t="shared" si="21"/>
        <v>3427.5</v>
      </c>
      <c r="J235" s="157">
        <v>126.48</v>
      </c>
      <c r="K235" s="158"/>
      <c r="L235" s="158"/>
      <c r="M235" s="157">
        <f>G235*1%</f>
        <v>34.274999999999999</v>
      </c>
      <c r="N235" s="157"/>
      <c r="O235" s="157">
        <f t="shared" si="19"/>
        <v>160.755</v>
      </c>
      <c r="P235" s="252">
        <f t="shared" si="22"/>
        <v>3266.7449999999999</v>
      </c>
    </row>
    <row r="236" spans="1:16" s="154" customFormat="1" ht="73.7" customHeight="1" x14ac:dyDescent="0.2">
      <c r="A236" s="349"/>
      <c r="B236" s="357"/>
      <c r="C236" s="366" t="s">
        <v>160</v>
      </c>
      <c r="D236" s="180" t="s">
        <v>493</v>
      </c>
      <c r="E236" s="163">
        <v>224.4</v>
      </c>
      <c r="F236" s="254">
        <v>15</v>
      </c>
      <c r="G236" s="253">
        <f t="shared" si="20"/>
        <v>3366</v>
      </c>
      <c r="H236" s="160"/>
      <c r="I236" s="159">
        <f t="shared" si="21"/>
        <v>3366</v>
      </c>
      <c r="J236" s="157">
        <v>119.79</v>
      </c>
      <c r="K236" s="158">
        <v>49.7</v>
      </c>
      <c r="L236" s="158"/>
      <c r="M236" s="157">
        <f>G236*1%</f>
        <v>33.660000000000004</v>
      </c>
      <c r="N236" s="157"/>
      <c r="O236" s="157">
        <f t="shared" si="19"/>
        <v>203.15</v>
      </c>
      <c r="P236" s="252">
        <f t="shared" si="22"/>
        <v>3162.85</v>
      </c>
    </row>
    <row r="237" spans="1:16" s="154" customFormat="1" ht="73.7" customHeight="1" x14ac:dyDescent="0.2">
      <c r="A237" s="349"/>
      <c r="B237" s="357"/>
      <c r="C237" s="368"/>
      <c r="D237" s="180" t="s">
        <v>494</v>
      </c>
      <c r="E237" s="163">
        <v>224.4</v>
      </c>
      <c r="F237" s="254">
        <v>15</v>
      </c>
      <c r="G237" s="253">
        <f t="shared" si="20"/>
        <v>3366</v>
      </c>
      <c r="H237" s="160"/>
      <c r="I237" s="159">
        <f t="shared" si="21"/>
        <v>3366</v>
      </c>
      <c r="J237" s="157">
        <v>119.13</v>
      </c>
      <c r="K237" s="158">
        <v>57.76</v>
      </c>
      <c r="L237" s="158"/>
      <c r="M237" s="157">
        <f>G237*1%</f>
        <v>33.660000000000004</v>
      </c>
      <c r="N237" s="157"/>
      <c r="O237" s="157">
        <f t="shared" si="19"/>
        <v>210.54999999999998</v>
      </c>
      <c r="P237" s="252">
        <f t="shared" si="22"/>
        <v>3155.45</v>
      </c>
    </row>
    <row r="238" spans="1:16" s="154" customFormat="1" ht="73.7" customHeight="1" x14ac:dyDescent="0.2">
      <c r="A238" s="349"/>
      <c r="B238" s="358"/>
      <c r="C238" s="164" t="s">
        <v>161</v>
      </c>
      <c r="D238" s="180" t="s">
        <v>495</v>
      </c>
      <c r="E238" s="163">
        <v>220.02</v>
      </c>
      <c r="F238" s="254">
        <v>15</v>
      </c>
      <c r="G238" s="253">
        <f t="shared" si="20"/>
        <v>3300.3</v>
      </c>
      <c r="H238" s="160"/>
      <c r="I238" s="159">
        <f t="shared" si="21"/>
        <v>3300.3</v>
      </c>
      <c r="J238" s="157">
        <v>112.64</v>
      </c>
      <c r="K238" s="158">
        <v>49.7</v>
      </c>
      <c r="L238" s="158"/>
      <c r="M238" s="157"/>
      <c r="N238" s="157"/>
      <c r="O238" s="157">
        <f t="shared" si="19"/>
        <v>162.34</v>
      </c>
      <c r="P238" s="252">
        <f t="shared" si="22"/>
        <v>3137.96</v>
      </c>
    </row>
    <row r="239" spans="1:16" s="154" customFormat="1" ht="73.7" customHeight="1" x14ac:dyDescent="0.2">
      <c r="A239" s="349"/>
      <c r="B239" s="356" t="s">
        <v>485</v>
      </c>
      <c r="C239" s="257" t="s">
        <v>162</v>
      </c>
      <c r="D239" s="185" t="s">
        <v>496</v>
      </c>
      <c r="E239" s="163">
        <v>216.9</v>
      </c>
      <c r="F239" s="254">
        <v>15</v>
      </c>
      <c r="G239" s="253">
        <f t="shared" si="20"/>
        <v>3253.5</v>
      </c>
      <c r="H239" s="160"/>
      <c r="I239" s="159">
        <f t="shared" si="21"/>
        <v>3253.5</v>
      </c>
      <c r="J239" s="260">
        <v>107.55</v>
      </c>
      <c r="K239" s="158">
        <v>49.7</v>
      </c>
      <c r="L239" s="158"/>
      <c r="M239" s="157"/>
      <c r="N239" s="157"/>
      <c r="O239" s="157">
        <f t="shared" si="19"/>
        <v>157.25</v>
      </c>
      <c r="P239" s="252">
        <f t="shared" si="22"/>
        <v>3096.25</v>
      </c>
    </row>
    <row r="240" spans="1:16" s="154" customFormat="1" ht="73.7" customHeight="1" x14ac:dyDescent="0.2">
      <c r="A240" s="349"/>
      <c r="B240" s="357"/>
      <c r="C240" s="366" t="s">
        <v>497</v>
      </c>
      <c r="D240" s="180" t="s">
        <v>498</v>
      </c>
      <c r="E240" s="163">
        <v>211.56</v>
      </c>
      <c r="F240" s="254">
        <v>15</v>
      </c>
      <c r="G240" s="253">
        <f t="shared" si="20"/>
        <v>3173.4</v>
      </c>
      <c r="H240" s="160"/>
      <c r="I240" s="159">
        <f t="shared" si="21"/>
        <v>3173.4</v>
      </c>
      <c r="J240" s="157">
        <v>98.83</v>
      </c>
      <c r="K240" s="158"/>
      <c r="L240" s="158"/>
      <c r="M240" s="157"/>
      <c r="N240" s="157"/>
      <c r="O240" s="157">
        <f t="shared" si="19"/>
        <v>98.83</v>
      </c>
      <c r="P240" s="252">
        <f t="shared" si="22"/>
        <v>3074.57</v>
      </c>
    </row>
    <row r="241" spans="1:16" s="154" customFormat="1" ht="73.7" customHeight="1" x14ac:dyDescent="0.2">
      <c r="A241" s="349"/>
      <c r="B241" s="357"/>
      <c r="C241" s="367"/>
      <c r="D241" s="180" t="s">
        <v>499</v>
      </c>
      <c r="E241" s="163">
        <v>211.56</v>
      </c>
      <c r="F241" s="254">
        <v>15</v>
      </c>
      <c r="G241" s="253">
        <f t="shared" si="20"/>
        <v>3173.4</v>
      </c>
      <c r="H241" s="160"/>
      <c r="I241" s="159">
        <f t="shared" si="21"/>
        <v>3173.4</v>
      </c>
      <c r="J241" s="157">
        <v>98.83</v>
      </c>
      <c r="K241" s="158"/>
      <c r="L241" s="158"/>
      <c r="M241" s="157"/>
      <c r="N241" s="157"/>
      <c r="O241" s="157">
        <f t="shared" si="19"/>
        <v>98.83</v>
      </c>
      <c r="P241" s="252">
        <f t="shared" si="22"/>
        <v>3074.57</v>
      </c>
    </row>
    <row r="242" spans="1:16" s="154" customFormat="1" ht="73.7" customHeight="1" x14ac:dyDescent="0.2">
      <c r="A242" s="349"/>
      <c r="B242" s="357"/>
      <c r="C242" s="368"/>
      <c r="D242" s="180" t="s">
        <v>301</v>
      </c>
      <c r="E242" s="163">
        <v>211.56</v>
      </c>
      <c r="F242" s="254"/>
      <c r="G242" s="253"/>
      <c r="H242" s="160"/>
      <c r="I242" s="159">
        <f t="shared" si="21"/>
        <v>0</v>
      </c>
      <c r="J242" s="157"/>
      <c r="K242" s="158"/>
      <c r="L242" s="158"/>
      <c r="M242" s="157"/>
      <c r="N242" s="157"/>
      <c r="O242" s="157">
        <f t="shared" si="19"/>
        <v>0</v>
      </c>
      <c r="P242" s="252">
        <f t="shared" si="22"/>
        <v>0</v>
      </c>
    </row>
    <row r="243" spans="1:16" s="154" customFormat="1" ht="73.7" customHeight="1" x14ac:dyDescent="0.2">
      <c r="A243" s="349"/>
      <c r="B243" s="357"/>
      <c r="C243" s="164" t="s">
        <v>500</v>
      </c>
      <c r="D243" s="180" t="s">
        <v>501</v>
      </c>
      <c r="E243" s="163">
        <v>173.64</v>
      </c>
      <c r="F243" s="254">
        <v>15</v>
      </c>
      <c r="G243" s="253">
        <f t="shared" ref="G243:G253" si="23">+E243*F243</f>
        <v>2604.6</v>
      </c>
      <c r="H243" s="160"/>
      <c r="I243" s="159">
        <f t="shared" si="21"/>
        <v>2604.6</v>
      </c>
      <c r="J243" s="157">
        <v>1.75</v>
      </c>
      <c r="K243" s="158"/>
      <c r="L243" s="158"/>
      <c r="M243" s="157"/>
      <c r="N243" s="157"/>
      <c r="O243" s="157">
        <f t="shared" si="19"/>
        <v>1.75</v>
      </c>
      <c r="P243" s="252">
        <f t="shared" si="22"/>
        <v>2602.85</v>
      </c>
    </row>
    <row r="244" spans="1:16" s="154" customFormat="1" ht="73.7" customHeight="1" x14ac:dyDescent="0.2">
      <c r="A244" s="349"/>
      <c r="B244" s="357"/>
      <c r="C244" s="164" t="s">
        <v>502</v>
      </c>
      <c r="D244" s="180" t="s">
        <v>503</v>
      </c>
      <c r="E244" s="163">
        <v>166.96</v>
      </c>
      <c r="F244" s="254">
        <v>15</v>
      </c>
      <c r="G244" s="253">
        <f t="shared" si="23"/>
        <v>2504.4</v>
      </c>
      <c r="H244" s="160">
        <v>9.27</v>
      </c>
      <c r="I244" s="159">
        <f t="shared" si="21"/>
        <v>2513.67</v>
      </c>
      <c r="J244" s="157"/>
      <c r="K244" s="158"/>
      <c r="L244" s="158"/>
      <c r="M244" s="157"/>
      <c r="N244" s="157"/>
      <c r="O244" s="157">
        <f t="shared" si="19"/>
        <v>0</v>
      </c>
      <c r="P244" s="252">
        <f t="shared" si="22"/>
        <v>2513.67</v>
      </c>
    </row>
    <row r="245" spans="1:16" s="154" customFormat="1" ht="73.7" customHeight="1" x14ac:dyDescent="0.2">
      <c r="A245" s="350"/>
      <c r="B245" s="358"/>
      <c r="C245" s="164" t="s">
        <v>504</v>
      </c>
      <c r="D245" s="181" t="s">
        <v>505</v>
      </c>
      <c r="E245" s="163">
        <v>155.6</v>
      </c>
      <c r="F245" s="254">
        <v>15</v>
      </c>
      <c r="G245" s="253">
        <f t="shared" si="23"/>
        <v>2334</v>
      </c>
      <c r="H245" s="160">
        <v>23.71</v>
      </c>
      <c r="I245" s="159">
        <f t="shared" si="21"/>
        <v>2357.71</v>
      </c>
      <c r="J245" s="157"/>
      <c r="K245" s="158"/>
      <c r="L245" s="158"/>
      <c r="M245" s="157">
        <f>G245*1%</f>
        <v>23.34</v>
      </c>
      <c r="N245" s="157"/>
      <c r="O245" s="157">
        <f t="shared" si="19"/>
        <v>23.34</v>
      </c>
      <c r="P245" s="252">
        <f t="shared" si="22"/>
        <v>2334.37</v>
      </c>
    </row>
    <row r="246" spans="1:16" s="154" customFormat="1" ht="73.7" customHeight="1" x14ac:dyDescent="0.2">
      <c r="A246" s="351" t="s">
        <v>638</v>
      </c>
      <c r="B246" s="356" t="s">
        <v>163</v>
      </c>
      <c r="C246" s="164" t="s">
        <v>506</v>
      </c>
      <c r="D246" s="164" t="s">
        <v>507</v>
      </c>
      <c r="E246" s="160">
        <v>853.33</v>
      </c>
      <c r="F246" s="254">
        <v>15</v>
      </c>
      <c r="G246" s="253">
        <f t="shared" si="23"/>
        <v>12799.95</v>
      </c>
      <c r="H246" s="254"/>
      <c r="I246" s="159">
        <f t="shared" si="21"/>
        <v>12799.95</v>
      </c>
      <c r="J246" s="157">
        <v>2114.1799999999998</v>
      </c>
      <c r="K246" s="158"/>
      <c r="L246" s="158"/>
      <c r="M246" s="157"/>
      <c r="N246" s="157"/>
      <c r="O246" s="157">
        <f t="shared" si="19"/>
        <v>2114.1799999999998</v>
      </c>
      <c r="P246" s="252">
        <f t="shared" si="22"/>
        <v>10685.77</v>
      </c>
    </row>
    <row r="247" spans="1:16" s="154" customFormat="1" ht="73.7" customHeight="1" x14ac:dyDescent="0.2">
      <c r="A247" s="352"/>
      <c r="B247" s="357"/>
      <c r="C247" s="255" t="s">
        <v>508</v>
      </c>
      <c r="D247" s="164" t="s">
        <v>509</v>
      </c>
      <c r="E247" s="160">
        <v>617.20000000000005</v>
      </c>
      <c r="F247" s="254">
        <v>15</v>
      </c>
      <c r="G247" s="253">
        <f t="shared" si="23"/>
        <v>9258</v>
      </c>
      <c r="H247" s="254"/>
      <c r="I247" s="159">
        <f t="shared" si="21"/>
        <v>9258</v>
      </c>
      <c r="J247" s="157">
        <v>1339.29</v>
      </c>
      <c r="K247" s="158">
        <v>49.7</v>
      </c>
      <c r="L247" s="158"/>
      <c r="M247" s="157">
        <f>G247*1%</f>
        <v>92.58</v>
      </c>
      <c r="N247" s="157"/>
      <c r="O247" s="157">
        <f t="shared" si="19"/>
        <v>1481.57</v>
      </c>
      <c r="P247" s="252">
        <f t="shared" si="22"/>
        <v>7776.43</v>
      </c>
    </row>
    <row r="248" spans="1:16" s="154" customFormat="1" ht="73.7" customHeight="1" x14ac:dyDescent="0.2">
      <c r="A248" s="352"/>
      <c r="B248" s="357"/>
      <c r="C248" s="259" t="s">
        <v>510</v>
      </c>
      <c r="D248" s="164" t="s">
        <v>511</v>
      </c>
      <c r="E248" s="160">
        <v>533.33000000000004</v>
      </c>
      <c r="F248" s="254">
        <v>15</v>
      </c>
      <c r="G248" s="253">
        <f t="shared" si="23"/>
        <v>7999.9500000000007</v>
      </c>
      <c r="H248" s="254"/>
      <c r="I248" s="159">
        <f t="shared" si="21"/>
        <v>7999.9500000000007</v>
      </c>
      <c r="J248" s="157">
        <v>1070.57</v>
      </c>
      <c r="K248" s="158"/>
      <c r="L248" s="158"/>
      <c r="M248" s="157"/>
      <c r="N248" s="157">
        <f>G248*3%</f>
        <v>239.99850000000001</v>
      </c>
      <c r="O248" s="157">
        <f t="shared" si="19"/>
        <v>1310.5684999999999</v>
      </c>
      <c r="P248" s="252">
        <f t="shared" si="22"/>
        <v>6689.3815000000013</v>
      </c>
    </row>
    <row r="249" spans="1:16" s="154" customFormat="1" ht="73.7" customHeight="1" x14ac:dyDescent="0.2">
      <c r="A249" s="352"/>
      <c r="B249" s="357"/>
      <c r="C249" s="255" t="s">
        <v>512</v>
      </c>
      <c r="D249" s="164" t="s">
        <v>513</v>
      </c>
      <c r="E249" s="160">
        <v>436.1</v>
      </c>
      <c r="F249" s="254">
        <v>15</v>
      </c>
      <c r="G249" s="253">
        <f t="shared" si="23"/>
        <v>6541.5</v>
      </c>
      <c r="H249" s="254"/>
      <c r="I249" s="159">
        <f t="shared" si="21"/>
        <v>6541.5</v>
      </c>
      <c r="J249" s="157">
        <v>759.05</v>
      </c>
      <c r="K249" s="158">
        <v>76.760000000000005</v>
      </c>
      <c r="L249" s="158"/>
      <c r="M249" s="157">
        <f>G249*1%</f>
        <v>65.415000000000006</v>
      </c>
      <c r="N249" s="157"/>
      <c r="O249" s="157">
        <f t="shared" si="19"/>
        <v>901.22499999999991</v>
      </c>
      <c r="P249" s="252">
        <f t="shared" si="22"/>
        <v>5640.2749999999996</v>
      </c>
    </row>
    <row r="250" spans="1:16" s="154" customFormat="1" ht="73.7" customHeight="1" x14ac:dyDescent="0.2">
      <c r="A250" s="352"/>
      <c r="B250" s="357"/>
      <c r="C250" s="255" t="s">
        <v>514</v>
      </c>
      <c r="D250" s="257" t="s">
        <v>515</v>
      </c>
      <c r="E250" s="160">
        <v>424.02</v>
      </c>
      <c r="F250" s="254">
        <v>15</v>
      </c>
      <c r="G250" s="253">
        <f t="shared" si="23"/>
        <v>6360.2999999999993</v>
      </c>
      <c r="H250" s="254"/>
      <c r="I250" s="159">
        <f t="shared" si="21"/>
        <v>6360.2999999999993</v>
      </c>
      <c r="J250" s="157">
        <v>720.34</v>
      </c>
      <c r="K250" s="158"/>
      <c r="L250" s="158"/>
      <c r="M250" s="157"/>
      <c r="N250" s="157"/>
      <c r="O250" s="157">
        <f t="shared" si="19"/>
        <v>720.34</v>
      </c>
      <c r="P250" s="252">
        <f t="shared" si="22"/>
        <v>5639.9599999999991</v>
      </c>
    </row>
    <row r="251" spans="1:16" s="154" customFormat="1" ht="73.7" customHeight="1" x14ac:dyDescent="0.2">
      <c r="A251" s="352"/>
      <c r="B251" s="357"/>
      <c r="C251" s="258" t="s">
        <v>516</v>
      </c>
      <c r="D251" s="164" t="s">
        <v>517</v>
      </c>
      <c r="E251" s="160">
        <v>400</v>
      </c>
      <c r="F251" s="254">
        <v>15</v>
      </c>
      <c r="G251" s="253">
        <f t="shared" si="23"/>
        <v>6000</v>
      </c>
      <c r="H251" s="254"/>
      <c r="I251" s="159">
        <f t="shared" si="21"/>
        <v>6000</v>
      </c>
      <c r="J251" s="157">
        <v>643.38</v>
      </c>
      <c r="K251" s="158"/>
      <c r="L251" s="158"/>
      <c r="M251" s="157"/>
      <c r="N251" s="157">
        <v>180</v>
      </c>
      <c r="O251" s="157">
        <f t="shared" si="19"/>
        <v>823.38</v>
      </c>
      <c r="P251" s="252">
        <f t="shared" si="22"/>
        <v>5176.62</v>
      </c>
    </row>
    <row r="252" spans="1:16" s="154" customFormat="1" ht="73.7" customHeight="1" x14ac:dyDescent="0.2">
      <c r="A252" s="352"/>
      <c r="B252" s="357"/>
      <c r="C252" s="255" t="s">
        <v>37</v>
      </c>
      <c r="D252" s="164" t="s">
        <v>518</v>
      </c>
      <c r="E252" s="160">
        <v>187.9</v>
      </c>
      <c r="F252" s="254">
        <v>15</v>
      </c>
      <c r="G252" s="253">
        <f t="shared" si="23"/>
        <v>2818.5</v>
      </c>
      <c r="H252" s="160"/>
      <c r="I252" s="159">
        <f t="shared" si="21"/>
        <v>2818.5</v>
      </c>
      <c r="J252" s="157">
        <v>39.94</v>
      </c>
      <c r="K252" s="158">
        <v>49.7</v>
      </c>
      <c r="L252" s="158"/>
      <c r="M252" s="157">
        <f>G252*1%</f>
        <v>28.185000000000002</v>
      </c>
      <c r="N252" s="157"/>
      <c r="O252" s="157">
        <f t="shared" si="19"/>
        <v>117.825</v>
      </c>
      <c r="P252" s="252">
        <f t="shared" si="22"/>
        <v>2700.6750000000002</v>
      </c>
    </row>
    <row r="253" spans="1:16" s="154" customFormat="1" ht="73.7" customHeight="1" x14ac:dyDescent="0.2">
      <c r="A253" s="351" t="s">
        <v>638</v>
      </c>
      <c r="B253" s="357"/>
      <c r="C253" s="255" t="s">
        <v>519</v>
      </c>
      <c r="D253" s="164" t="s">
        <v>520</v>
      </c>
      <c r="E253" s="163">
        <v>412</v>
      </c>
      <c r="F253" s="254">
        <v>15</v>
      </c>
      <c r="G253" s="253">
        <f t="shared" si="23"/>
        <v>6180</v>
      </c>
      <c r="H253" s="160"/>
      <c r="I253" s="159">
        <f t="shared" si="21"/>
        <v>6180</v>
      </c>
      <c r="J253" s="157">
        <v>681.83</v>
      </c>
      <c r="K253" s="158">
        <v>49.7</v>
      </c>
      <c r="L253" s="158"/>
      <c r="M253" s="157">
        <f>G253*1%</f>
        <v>61.800000000000004</v>
      </c>
      <c r="N253" s="157"/>
      <c r="O253" s="157">
        <f t="shared" si="19"/>
        <v>793.33</v>
      </c>
      <c r="P253" s="252">
        <f t="shared" si="22"/>
        <v>5386.67</v>
      </c>
    </row>
    <row r="254" spans="1:16" s="154" customFormat="1" ht="73.7" customHeight="1" x14ac:dyDescent="0.2">
      <c r="A254" s="352"/>
      <c r="B254" s="357"/>
      <c r="C254" s="256" t="s">
        <v>521</v>
      </c>
      <c r="D254" s="257" t="s">
        <v>301</v>
      </c>
      <c r="E254" s="163">
        <v>238.67</v>
      </c>
      <c r="F254" s="254"/>
      <c r="G254" s="253"/>
      <c r="H254" s="160"/>
      <c r="I254" s="159">
        <f t="shared" si="21"/>
        <v>0</v>
      </c>
      <c r="J254" s="157"/>
      <c r="K254" s="158"/>
      <c r="L254" s="158"/>
      <c r="M254" s="157"/>
      <c r="N254" s="157"/>
      <c r="O254" s="157">
        <f t="shared" si="19"/>
        <v>0</v>
      </c>
      <c r="P254" s="252">
        <f t="shared" si="22"/>
        <v>0</v>
      </c>
    </row>
    <row r="255" spans="1:16" s="154" customFormat="1" ht="73.7" customHeight="1" x14ac:dyDescent="0.2">
      <c r="A255" s="352"/>
      <c r="B255" s="358"/>
      <c r="C255" s="255" t="s">
        <v>522</v>
      </c>
      <c r="D255" s="164" t="s">
        <v>523</v>
      </c>
      <c r="E255" s="163">
        <v>394</v>
      </c>
      <c r="F255" s="254">
        <v>15</v>
      </c>
      <c r="G255" s="253">
        <f t="shared" ref="G255:G275" si="24">+E255*F255</f>
        <v>5910</v>
      </c>
      <c r="H255" s="160"/>
      <c r="I255" s="159">
        <f t="shared" si="21"/>
        <v>5910</v>
      </c>
      <c r="J255" s="157">
        <v>624.71</v>
      </c>
      <c r="K255" s="158">
        <v>76.760000000000005</v>
      </c>
      <c r="L255" s="158"/>
      <c r="M255" s="157">
        <f>G255*1%</f>
        <v>59.1</v>
      </c>
      <c r="N255" s="157"/>
      <c r="O255" s="157">
        <f t="shared" si="19"/>
        <v>760.57</v>
      </c>
      <c r="P255" s="252">
        <f t="shared" si="22"/>
        <v>5149.43</v>
      </c>
    </row>
    <row r="256" spans="1:16" s="154" customFormat="1" ht="73.7" customHeight="1" x14ac:dyDescent="0.2">
      <c r="A256" s="352"/>
      <c r="B256" s="394" t="s">
        <v>524</v>
      </c>
      <c r="C256" s="256" t="s">
        <v>165</v>
      </c>
      <c r="D256" s="164" t="s">
        <v>525</v>
      </c>
      <c r="E256" s="163">
        <v>566.95000000000005</v>
      </c>
      <c r="F256" s="254">
        <v>15</v>
      </c>
      <c r="G256" s="253">
        <f t="shared" si="24"/>
        <v>8504.25</v>
      </c>
      <c r="H256" s="160"/>
      <c r="I256" s="159">
        <f t="shared" si="21"/>
        <v>8504.25</v>
      </c>
      <c r="J256" s="157">
        <v>1178.29</v>
      </c>
      <c r="K256" s="158">
        <v>65.36</v>
      </c>
      <c r="L256" s="158"/>
      <c r="M256" s="157"/>
      <c r="N256" s="157"/>
      <c r="O256" s="157">
        <f t="shared" si="19"/>
        <v>1243.6499999999999</v>
      </c>
      <c r="P256" s="252">
        <f t="shared" si="22"/>
        <v>7260.6</v>
      </c>
    </row>
    <row r="257" spans="1:16" s="154" customFormat="1" ht="73.7" customHeight="1" x14ac:dyDescent="0.2">
      <c r="A257" s="352"/>
      <c r="B257" s="394"/>
      <c r="C257" s="256" t="s">
        <v>526</v>
      </c>
      <c r="D257" s="164" t="s">
        <v>527</v>
      </c>
      <c r="E257" s="163">
        <v>224.4</v>
      </c>
      <c r="F257" s="254">
        <v>15</v>
      </c>
      <c r="G257" s="253">
        <f t="shared" si="24"/>
        <v>3366</v>
      </c>
      <c r="H257" s="160"/>
      <c r="I257" s="159">
        <f t="shared" si="21"/>
        <v>3366</v>
      </c>
      <c r="J257" s="157">
        <v>119.79</v>
      </c>
      <c r="K257" s="158">
        <v>49.7</v>
      </c>
      <c r="L257" s="158"/>
      <c r="M257" s="157">
        <f>G257*1%</f>
        <v>33.660000000000004</v>
      </c>
      <c r="N257" s="157"/>
      <c r="O257" s="157">
        <f t="shared" si="19"/>
        <v>203.15</v>
      </c>
      <c r="P257" s="252">
        <f t="shared" si="22"/>
        <v>3162.85</v>
      </c>
    </row>
    <row r="258" spans="1:16" s="154" customFormat="1" ht="73.7" customHeight="1" x14ac:dyDescent="0.2">
      <c r="A258" s="352"/>
      <c r="B258" s="394"/>
      <c r="C258" s="256" t="s">
        <v>123</v>
      </c>
      <c r="D258" s="164" t="s">
        <v>528</v>
      </c>
      <c r="E258" s="163">
        <v>224.4</v>
      </c>
      <c r="F258" s="254">
        <v>15</v>
      </c>
      <c r="G258" s="253">
        <f t="shared" si="24"/>
        <v>3366</v>
      </c>
      <c r="H258" s="160"/>
      <c r="I258" s="159">
        <f t="shared" si="21"/>
        <v>3366</v>
      </c>
      <c r="J258" s="157">
        <v>119.79</v>
      </c>
      <c r="K258" s="158">
        <v>49.7</v>
      </c>
      <c r="L258" s="158"/>
      <c r="M258" s="157">
        <f>G258*1%</f>
        <v>33.660000000000004</v>
      </c>
      <c r="N258" s="157"/>
      <c r="O258" s="157">
        <f t="shared" si="19"/>
        <v>203.15</v>
      </c>
      <c r="P258" s="252">
        <f t="shared" si="22"/>
        <v>3162.85</v>
      </c>
    </row>
    <row r="259" spans="1:16" s="154" customFormat="1" ht="73.7" customHeight="1" x14ac:dyDescent="0.2">
      <c r="A259" s="352"/>
      <c r="B259" s="394"/>
      <c r="C259" s="256" t="s">
        <v>89</v>
      </c>
      <c r="D259" s="164" t="s">
        <v>529</v>
      </c>
      <c r="E259" s="163">
        <v>224.4</v>
      </c>
      <c r="F259" s="254">
        <v>15</v>
      </c>
      <c r="G259" s="253">
        <f t="shared" si="24"/>
        <v>3366</v>
      </c>
      <c r="H259" s="160"/>
      <c r="I259" s="159">
        <f t="shared" si="21"/>
        <v>3366</v>
      </c>
      <c r="J259" s="157">
        <v>119.79</v>
      </c>
      <c r="K259" s="158">
        <v>49.7</v>
      </c>
      <c r="L259" s="158"/>
      <c r="M259" s="157">
        <f>G259*1%</f>
        <v>33.660000000000004</v>
      </c>
      <c r="N259" s="157"/>
      <c r="O259" s="157">
        <f t="shared" si="19"/>
        <v>203.15</v>
      </c>
      <c r="P259" s="252">
        <f t="shared" si="22"/>
        <v>3162.85</v>
      </c>
    </row>
    <row r="260" spans="1:16" s="154" customFormat="1" ht="73.7" customHeight="1" x14ac:dyDescent="0.2">
      <c r="A260" s="348" t="s">
        <v>530</v>
      </c>
      <c r="B260" s="165" t="s">
        <v>530</v>
      </c>
      <c r="C260" s="164" t="s">
        <v>531</v>
      </c>
      <c r="D260" s="164" t="s">
        <v>532</v>
      </c>
      <c r="E260" s="163">
        <v>423.02</v>
      </c>
      <c r="F260" s="254">
        <v>15</v>
      </c>
      <c r="G260" s="253">
        <f t="shared" si="24"/>
        <v>6345.2999999999993</v>
      </c>
      <c r="H260" s="160"/>
      <c r="I260" s="159">
        <f t="shared" si="21"/>
        <v>6345.2999999999993</v>
      </c>
      <c r="J260" s="157">
        <v>717.14</v>
      </c>
      <c r="K260" s="158"/>
      <c r="L260" s="158"/>
      <c r="M260" s="157"/>
      <c r="N260" s="157">
        <f>G260*3%</f>
        <v>190.35899999999998</v>
      </c>
      <c r="O260" s="157">
        <f t="shared" si="19"/>
        <v>907.49900000000002</v>
      </c>
      <c r="P260" s="252">
        <f t="shared" si="22"/>
        <v>5437.8009999999995</v>
      </c>
    </row>
    <row r="261" spans="1:16" s="154" customFormat="1" ht="73.7" customHeight="1" x14ac:dyDescent="0.2">
      <c r="A261" s="349"/>
      <c r="B261" s="165" t="s">
        <v>533</v>
      </c>
      <c r="C261" s="164" t="s">
        <v>72</v>
      </c>
      <c r="D261" s="164" t="s">
        <v>534</v>
      </c>
      <c r="E261" s="163">
        <v>222.33</v>
      </c>
      <c r="F261" s="254">
        <v>15</v>
      </c>
      <c r="G261" s="253">
        <f t="shared" si="24"/>
        <v>3334.9500000000003</v>
      </c>
      <c r="H261" s="160"/>
      <c r="I261" s="159">
        <f t="shared" si="21"/>
        <v>3334.9500000000003</v>
      </c>
      <c r="J261" s="157">
        <v>116.41</v>
      </c>
      <c r="K261" s="158"/>
      <c r="L261" s="158"/>
      <c r="M261" s="157"/>
      <c r="N261" s="157"/>
      <c r="O261" s="157">
        <f t="shared" si="19"/>
        <v>116.41</v>
      </c>
      <c r="P261" s="252">
        <f t="shared" si="22"/>
        <v>3218.5400000000004</v>
      </c>
    </row>
    <row r="262" spans="1:16" s="154" customFormat="1" ht="73.7" customHeight="1" x14ac:dyDescent="0.2">
      <c r="A262" s="349"/>
      <c r="B262" s="394" t="s">
        <v>74</v>
      </c>
      <c r="C262" s="255" t="s">
        <v>535</v>
      </c>
      <c r="D262" s="164" t="s">
        <v>536</v>
      </c>
      <c r="E262" s="163">
        <v>358.8</v>
      </c>
      <c r="F262" s="254">
        <v>15</v>
      </c>
      <c r="G262" s="253">
        <f t="shared" si="24"/>
        <v>5382</v>
      </c>
      <c r="H262" s="160"/>
      <c r="I262" s="159">
        <f t="shared" si="21"/>
        <v>5382</v>
      </c>
      <c r="J262" s="157">
        <v>530.09</v>
      </c>
      <c r="K262" s="158"/>
      <c r="L262" s="158"/>
      <c r="M262" s="157"/>
      <c r="N262" s="157">
        <f>G262*3%</f>
        <v>161.46</v>
      </c>
      <c r="O262" s="157">
        <f t="shared" si="19"/>
        <v>691.55000000000007</v>
      </c>
      <c r="P262" s="252">
        <f t="shared" si="22"/>
        <v>4690.45</v>
      </c>
    </row>
    <row r="263" spans="1:16" s="154" customFormat="1" ht="73.7" customHeight="1" x14ac:dyDescent="0.2">
      <c r="A263" s="349"/>
      <c r="B263" s="394"/>
      <c r="C263" s="255" t="s">
        <v>537</v>
      </c>
      <c r="D263" s="164" t="s">
        <v>538</v>
      </c>
      <c r="E263" s="163">
        <v>238.67</v>
      </c>
      <c r="F263" s="254">
        <v>15</v>
      </c>
      <c r="G263" s="253">
        <f t="shared" si="24"/>
        <v>3580.0499999999997</v>
      </c>
      <c r="H263" s="160"/>
      <c r="I263" s="159">
        <f t="shared" si="21"/>
        <v>3580.0499999999997</v>
      </c>
      <c r="J263" s="157">
        <v>160.80000000000001</v>
      </c>
      <c r="K263" s="158">
        <v>49.7</v>
      </c>
      <c r="L263" s="158"/>
      <c r="M263" s="157"/>
      <c r="N263" s="157"/>
      <c r="O263" s="157">
        <f t="shared" si="19"/>
        <v>210.5</v>
      </c>
      <c r="P263" s="252">
        <f t="shared" si="22"/>
        <v>3369.5499999999997</v>
      </c>
    </row>
    <row r="264" spans="1:16" s="154" customFormat="1" ht="73.7" customHeight="1" x14ac:dyDescent="0.2">
      <c r="A264" s="349"/>
      <c r="B264" s="394"/>
      <c r="C264" s="364" t="s">
        <v>75</v>
      </c>
      <c r="D264" s="164" t="s">
        <v>539</v>
      </c>
      <c r="E264" s="163">
        <v>207.79</v>
      </c>
      <c r="F264" s="254">
        <v>15</v>
      </c>
      <c r="G264" s="253">
        <f t="shared" si="24"/>
        <v>3116.85</v>
      </c>
      <c r="H264" s="160"/>
      <c r="I264" s="159">
        <f t="shared" si="21"/>
        <v>3116.85</v>
      </c>
      <c r="J264" s="157">
        <v>92.68</v>
      </c>
      <c r="K264" s="158"/>
      <c r="L264" s="158"/>
      <c r="M264" s="157"/>
      <c r="N264" s="157"/>
      <c r="O264" s="157">
        <f t="shared" si="19"/>
        <v>92.68</v>
      </c>
      <c r="P264" s="252">
        <f t="shared" si="22"/>
        <v>3024.17</v>
      </c>
    </row>
    <row r="265" spans="1:16" s="154" customFormat="1" ht="73.7" customHeight="1" x14ac:dyDescent="0.2">
      <c r="A265" s="349"/>
      <c r="B265" s="394"/>
      <c r="C265" s="365"/>
      <c r="D265" s="164" t="s">
        <v>540</v>
      </c>
      <c r="E265" s="163">
        <v>207.79</v>
      </c>
      <c r="F265" s="254">
        <v>15</v>
      </c>
      <c r="G265" s="253">
        <f t="shared" si="24"/>
        <v>3116.85</v>
      </c>
      <c r="H265" s="160"/>
      <c r="I265" s="159">
        <f t="shared" si="21"/>
        <v>3116.85</v>
      </c>
      <c r="J265" s="157">
        <v>92.68</v>
      </c>
      <c r="K265" s="158"/>
      <c r="L265" s="158"/>
      <c r="M265" s="157"/>
      <c r="N265" s="157"/>
      <c r="O265" s="157">
        <f t="shared" ref="O265:O275" si="25">SUM(J265:N265)</f>
        <v>92.68</v>
      </c>
      <c r="P265" s="252">
        <f t="shared" si="22"/>
        <v>3024.17</v>
      </c>
    </row>
    <row r="266" spans="1:16" s="154" customFormat="1" ht="73.7" customHeight="1" x14ac:dyDescent="0.2">
      <c r="A266" s="349"/>
      <c r="B266" s="394"/>
      <c r="C266" s="255" t="s">
        <v>76</v>
      </c>
      <c r="D266" s="181" t="s">
        <v>541</v>
      </c>
      <c r="E266" s="163">
        <v>224.4</v>
      </c>
      <c r="F266" s="254">
        <v>15</v>
      </c>
      <c r="G266" s="253">
        <f t="shared" si="24"/>
        <v>3366</v>
      </c>
      <c r="H266" s="160"/>
      <c r="I266" s="159">
        <f t="shared" si="21"/>
        <v>3366</v>
      </c>
      <c r="J266" s="157">
        <v>119.13</v>
      </c>
      <c r="K266" s="158">
        <v>49.7</v>
      </c>
      <c r="L266" s="158"/>
      <c r="M266" s="157">
        <f>G266*1%</f>
        <v>33.660000000000004</v>
      </c>
      <c r="N266" s="157"/>
      <c r="O266" s="157">
        <f t="shared" si="25"/>
        <v>202.48999999999998</v>
      </c>
      <c r="P266" s="252">
        <f t="shared" si="22"/>
        <v>3163.51</v>
      </c>
    </row>
    <row r="267" spans="1:16" s="154" customFormat="1" ht="73.7" customHeight="1" x14ac:dyDescent="0.2">
      <c r="A267" s="349"/>
      <c r="B267" s="394"/>
      <c r="C267" s="255" t="s">
        <v>77</v>
      </c>
      <c r="D267" s="181" t="s">
        <v>542</v>
      </c>
      <c r="E267" s="163">
        <v>207.79</v>
      </c>
      <c r="F267" s="254">
        <v>15</v>
      </c>
      <c r="G267" s="253">
        <f t="shared" si="24"/>
        <v>3116.85</v>
      </c>
      <c r="H267" s="160"/>
      <c r="I267" s="159">
        <f t="shared" si="21"/>
        <v>3116.85</v>
      </c>
      <c r="J267" s="157">
        <v>92.68</v>
      </c>
      <c r="K267" s="158"/>
      <c r="L267" s="158"/>
      <c r="M267" s="157"/>
      <c r="N267" s="157"/>
      <c r="O267" s="157">
        <f t="shared" si="25"/>
        <v>92.68</v>
      </c>
      <c r="P267" s="252">
        <f t="shared" si="22"/>
        <v>3024.17</v>
      </c>
    </row>
    <row r="268" spans="1:16" s="154" customFormat="1" ht="73.7" customHeight="1" x14ac:dyDescent="0.2">
      <c r="A268" s="349"/>
      <c r="B268" s="394"/>
      <c r="C268" s="255" t="s">
        <v>78</v>
      </c>
      <c r="D268" s="181" t="s">
        <v>543</v>
      </c>
      <c r="E268" s="163">
        <v>207.79</v>
      </c>
      <c r="F268" s="254">
        <v>15</v>
      </c>
      <c r="G268" s="253">
        <f t="shared" si="24"/>
        <v>3116.85</v>
      </c>
      <c r="H268" s="160"/>
      <c r="I268" s="159">
        <f t="shared" si="21"/>
        <v>3116.85</v>
      </c>
      <c r="J268" s="157">
        <v>92.68</v>
      </c>
      <c r="K268" s="158"/>
      <c r="L268" s="158"/>
      <c r="M268" s="157"/>
      <c r="N268" s="157"/>
      <c r="O268" s="157">
        <f t="shared" si="25"/>
        <v>92.68</v>
      </c>
      <c r="P268" s="252">
        <f t="shared" si="22"/>
        <v>3024.17</v>
      </c>
    </row>
    <row r="269" spans="1:16" s="154" customFormat="1" ht="73.7" customHeight="1" x14ac:dyDescent="0.2">
      <c r="A269" s="349"/>
      <c r="B269" s="394"/>
      <c r="C269" s="255" t="s">
        <v>57</v>
      </c>
      <c r="D269" s="181" t="s">
        <v>544</v>
      </c>
      <c r="E269" s="163">
        <v>195.1</v>
      </c>
      <c r="F269" s="254">
        <v>15</v>
      </c>
      <c r="G269" s="253">
        <f t="shared" si="24"/>
        <v>2926.5</v>
      </c>
      <c r="H269" s="160"/>
      <c r="I269" s="159">
        <f t="shared" si="21"/>
        <v>2926.5</v>
      </c>
      <c r="J269" s="157">
        <v>51.53</v>
      </c>
      <c r="K269" s="158"/>
      <c r="L269" s="158"/>
      <c r="M269" s="157">
        <f>G269*1%</f>
        <v>29.265000000000001</v>
      </c>
      <c r="N269" s="157"/>
      <c r="O269" s="157">
        <f t="shared" si="25"/>
        <v>80.795000000000002</v>
      </c>
      <c r="P269" s="252">
        <f t="shared" si="22"/>
        <v>2845.7049999999999</v>
      </c>
    </row>
    <row r="270" spans="1:16" s="154" customFormat="1" ht="73.7" customHeight="1" x14ac:dyDescent="0.2">
      <c r="A270" s="350"/>
      <c r="B270" s="394"/>
      <c r="C270" s="255" t="s">
        <v>545</v>
      </c>
      <c r="D270" s="181" t="s">
        <v>546</v>
      </c>
      <c r="E270" s="163">
        <v>172.9</v>
      </c>
      <c r="F270" s="254">
        <v>15</v>
      </c>
      <c r="G270" s="253">
        <f t="shared" si="24"/>
        <v>2593.5</v>
      </c>
      <c r="H270" s="160"/>
      <c r="I270" s="159">
        <f t="shared" si="21"/>
        <v>2593.5</v>
      </c>
      <c r="J270" s="157">
        <v>0.56000000000000005</v>
      </c>
      <c r="K270" s="158">
        <v>75.739999999999995</v>
      </c>
      <c r="L270" s="158"/>
      <c r="M270" s="157"/>
      <c r="N270" s="157"/>
      <c r="O270" s="157">
        <f t="shared" si="25"/>
        <v>76.3</v>
      </c>
      <c r="P270" s="252">
        <f t="shared" si="22"/>
        <v>2517.1999999999998</v>
      </c>
    </row>
    <row r="271" spans="1:16" s="154" customFormat="1" ht="73.7" customHeight="1" x14ac:dyDescent="0.2">
      <c r="A271" s="348" t="s">
        <v>530</v>
      </c>
      <c r="B271" s="356" t="s">
        <v>81</v>
      </c>
      <c r="C271" s="255" t="s">
        <v>547</v>
      </c>
      <c r="D271" s="180" t="s">
        <v>548</v>
      </c>
      <c r="E271" s="163">
        <v>383.45</v>
      </c>
      <c r="F271" s="254">
        <v>15</v>
      </c>
      <c r="G271" s="253">
        <f t="shared" si="24"/>
        <v>5751.75</v>
      </c>
      <c r="H271" s="160"/>
      <c r="I271" s="159">
        <f t="shared" si="21"/>
        <v>5751.75</v>
      </c>
      <c r="J271" s="157">
        <v>596.35</v>
      </c>
      <c r="K271" s="158"/>
      <c r="L271" s="158"/>
      <c r="M271" s="157"/>
      <c r="N271" s="157"/>
      <c r="O271" s="157">
        <f t="shared" si="25"/>
        <v>596.35</v>
      </c>
      <c r="P271" s="252">
        <f t="shared" si="22"/>
        <v>5155.3999999999996</v>
      </c>
    </row>
    <row r="272" spans="1:16" s="154" customFormat="1" ht="73.7" customHeight="1" x14ac:dyDescent="0.2">
      <c r="A272" s="349"/>
      <c r="B272" s="358"/>
      <c r="C272" s="255" t="s">
        <v>75</v>
      </c>
      <c r="D272" s="180" t="s">
        <v>549</v>
      </c>
      <c r="E272" s="163">
        <v>207.79</v>
      </c>
      <c r="F272" s="254">
        <v>15</v>
      </c>
      <c r="G272" s="253">
        <f t="shared" si="24"/>
        <v>3116.85</v>
      </c>
      <c r="H272" s="160"/>
      <c r="I272" s="159">
        <f t="shared" si="21"/>
        <v>3116.85</v>
      </c>
      <c r="J272" s="157">
        <v>92.68</v>
      </c>
      <c r="K272" s="158"/>
      <c r="L272" s="158"/>
      <c r="M272" s="157"/>
      <c r="N272" s="157"/>
      <c r="O272" s="157">
        <f t="shared" si="25"/>
        <v>92.68</v>
      </c>
      <c r="P272" s="252">
        <f t="shared" si="22"/>
        <v>3024.17</v>
      </c>
    </row>
    <row r="273" spans="1:16" s="154" customFormat="1" ht="73.7" customHeight="1" x14ac:dyDescent="0.2">
      <c r="A273" s="349"/>
      <c r="B273" s="356" t="s">
        <v>81</v>
      </c>
      <c r="C273" s="255" t="s">
        <v>82</v>
      </c>
      <c r="D273" s="180" t="s">
        <v>550</v>
      </c>
      <c r="E273" s="163">
        <v>252.7</v>
      </c>
      <c r="F273" s="254">
        <v>15</v>
      </c>
      <c r="G273" s="253">
        <f t="shared" si="24"/>
        <v>3790.5</v>
      </c>
      <c r="H273" s="160"/>
      <c r="I273" s="159">
        <f t="shared" si="21"/>
        <v>3790.5</v>
      </c>
      <c r="J273" s="157">
        <v>291.07</v>
      </c>
      <c r="K273" s="158"/>
      <c r="L273" s="158"/>
      <c r="M273" s="157"/>
      <c r="N273" s="157"/>
      <c r="O273" s="157">
        <f t="shared" si="25"/>
        <v>291.07</v>
      </c>
      <c r="P273" s="252">
        <f t="shared" si="22"/>
        <v>3499.43</v>
      </c>
    </row>
    <row r="274" spans="1:16" s="154" customFormat="1" ht="73.7" customHeight="1" x14ac:dyDescent="0.2">
      <c r="A274" s="349"/>
      <c r="B274" s="357"/>
      <c r="C274" s="364" t="s">
        <v>83</v>
      </c>
      <c r="D274" s="180" t="s">
        <v>551</v>
      </c>
      <c r="E274" s="163">
        <v>189.9</v>
      </c>
      <c r="F274" s="254">
        <v>15</v>
      </c>
      <c r="G274" s="253">
        <f t="shared" si="24"/>
        <v>2848.5</v>
      </c>
      <c r="H274" s="160"/>
      <c r="I274" s="159">
        <f t="shared" si="21"/>
        <v>2848.5</v>
      </c>
      <c r="J274" s="157">
        <v>43.21</v>
      </c>
      <c r="K274" s="158">
        <v>49.7</v>
      </c>
      <c r="L274" s="158"/>
      <c r="M274" s="157">
        <f>G274*1%</f>
        <v>28.484999999999999</v>
      </c>
      <c r="N274" s="157"/>
      <c r="O274" s="157">
        <f t="shared" si="25"/>
        <v>121.395</v>
      </c>
      <c r="P274" s="252">
        <f t="shared" si="22"/>
        <v>2727.105</v>
      </c>
    </row>
    <row r="275" spans="1:16" s="154" customFormat="1" ht="73.7" customHeight="1" x14ac:dyDescent="0.2">
      <c r="A275" s="350"/>
      <c r="B275" s="358"/>
      <c r="C275" s="365"/>
      <c r="D275" s="180" t="s">
        <v>552</v>
      </c>
      <c r="E275" s="163">
        <v>189.9</v>
      </c>
      <c r="F275" s="254">
        <v>15</v>
      </c>
      <c r="G275" s="253">
        <f t="shared" si="24"/>
        <v>2848.5</v>
      </c>
      <c r="H275" s="160"/>
      <c r="I275" s="159">
        <f t="shared" si="21"/>
        <v>2848.5</v>
      </c>
      <c r="J275" s="157">
        <v>43.21</v>
      </c>
      <c r="K275" s="158">
        <v>49.7</v>
      </c>
      <c r="L275" s="158"/>
      <c r="M275" s="157">
        <f>G275*1%</f>
        <v>28.484999999999999</v>
      </c>
      <c r="N275" s="157"/>
      <c r="O275" s="157">
        <f t="shared" si="25"/>
        <v>121.395</v>
      </c>
      <c r="P275" s="252">
        <f t="shared" si="22"/>
        <v>2727.105</v>
      </c>
    </row>
    <row r="276" spans="1:16" s="154" customFormat="1" ht="73.7" customHeight="1" x14ac:dyDescent="0.3">
      <c r="A276" s="369" t="s">
        <v>637</v>
      </c>
      <c r="B276" s="370"/>
      <c r="C276" s="370"/>
      <c r="D276" s="370"/>
      <c r="E276" s="370"/>
      <c r="F276" s="371"/>
      <c r="G276" s="251">
        <f t="shared" ref="G276:P276" si="26">SUM(G22:G275)</f>
        <v>1034963.6000000003</v>
      </c>
      <c r="H276" s="251">
        <f t="shared" si="26"/>
        <v>1168.2</v>
      </c>
      <c r="I276" s="251">
        <f t="shared" si="26"/>
        <v>1036131.7999999999</v>
      </c>
      <c r="J276" s="251">
        <f t="shared" si="26"/>
        <v>78726.209999999977</v>
      </c>
      <c r="K276" s="251">
        <f t="shared" si="26"/>
        <v>5655.4099999999926</v>
      </c>
      <c r="L276" s="251">
        <f t="shared" si="26"/>
        <v>0</v>
      </c>
      <c r="M276" s="251">
        <f t="shared" si="26"/>
        <v>3467.2885000000006</v>
      </c>
      <c r="N276" s="251">
        <f t="shared" si="26"/>
        <v>8618.023500000003</v>
      </c>
      <c r="O276" s="251">
        <f t="shared" si="26"/>
        <v>96466.931999999986</v>
      </c>
      <c r="P276" s="251">
        <f t="shared" si="26"/>
        <v>939664.8679999992</v>
      </c>
    </row>
    <row r="277" spans="1:16" s="154" customFormat="1" ht="73.7" customHeight="1" x14ac:dyDescent="0.2">
      <c r="A277" s="250"/>
      <c r="B277" s="249"/>
      <c r="D277" s="174"/>
      <c r="E277" s="248"/>
      <c r="F277" s="247"/>
      <c r="G277" s="246"/>
      <c r="H277" s="245"/>
      <c r="I277" s="244"/>
      <c r="J277" s="242"/>
      <c r="K277" s="243"/>
      <c r="L277" s="243"/>
      <c r="M277" s="242"/>
      <c r="N277" s="242"/>
      <c r="O277" s="242"/>
      <c r="P277" s="241"/>
    </row>
    <row r="278" spans="1:16" s="154" customFormat="1" ht="73.7" customHeight="1" x14ac:dyDescent="0.2">
      <c r="A278" s="250"/>
      <c r="B278" s="249"/>
      <c r="D278" s="174"/>
      <c r="E278" s="248"/>
      <c r="F278" s="247"/>
      <c r="G278" s="246"/>
      <c r="H278" s="245"/>
      <c r="I278" s="244"/>
      <c r="J278" s="242"/>
      <c r="K278" s="243"/>
      <c r="L278" s="243"/>
      <c r="M278" s="242"/>
      <c r="N278" s="242"/>
      <c r="O278" s="242"/>
      <c r="P278" s="241"/>
    </row>
    <row r="279" spans="1:16" s="154" customFormat="1" ht="73.7" customHeight="1" x14ac:dyDescent="0.2">
      <c r="A279" s="250"/>
      <c r="B279" s="249"/>
      <c r="D279" s="174"/>
      <c r="E279" s="248"/>
      <c r="F279" s="247"/>
      <c r="G279" s="246"/>
      <c r="H279" s="245"/>
      <c r="I279" s="244"/>
      <c r="J279" s="242"/>
      <c r="K279" s="243"/>
      <c r="L279" s="243"/>
      <c r="M279" s="242"/>
      <c r="N279" s="242"/>
      <c r="O279" s="242"/>
      <c r="P279" s="241"/>
    </row>
    <row r="280" spans="1:16" s="154" customFormat="1" ht="73.7" customHeight="1" x14ac:dyDescent="0.2">
      <c r="A280" s="250"/>
      <c r="B280" s="249"/>
      <c r="D280" s="174"/>
      <c r="E280" s="248"/>
      <c r="F280" s="247"/>
      <c r="G280" s="246"/>
      <c r="H280" s="245"/>
      <c r="I280" s="244"/>
      <c r="J280" s="242"/>
      <c r="K280" s="243"/>
      <c r="L280" s="243"/>
      <c r="M280" s="242"/>
      <c r="N280" s="242"/>
      <c r="O280" s="242"/>
      <c r="P280" s="241"/>
    </row>
    <row r="281" spans="1:16" s="154" customFormat="1" ht="73.7" customHeight="1" x14ac:dyDescent="0.2">
      <c r="A281" s="250"/>
      <c r="B281" s="249"/>
      <c r="D281" s="174"/>
      <c r="E281" s="248"/>
      <c r="F281" s="247"/>
      <c r="G281" s="246"/>
      <c r="H281" s="245"/>
      <c r="I281" s="244"/>
      <c r="J281" s="242"/>
      <c r="K281" s="243"/>
      <c r="L281" s="243"/>
      <c r="M281" s="242"/>
      <c r="N281" s="242"/>
      <c r="O281" s="242"/>
      <c r="P281" s="241"/>
    </row>
    <row r="282" spans="1:16" s="154" customFormat="1" ht="73.7" customHeight="1" x14ac:dyDescent="0.2">
      <c r="A282" s="250"/>
      <c r="B282" s="249"/>
      <c r="D282" s="174"/>
      <c r="E282" s="248"/>
      <c r="F282" s="247"/>
      <c r="G282" s="246"/>
      <c r="H282" s="245"/>
      <c r="I282" s="244"/>
      <c r="J282" s="242"/>
      <c r="K282" s="243"/>
      <c r="L282" s="243"/>
      <c r="M282" s="242"/>
      <c r="N282" s="242"/>
      <c r="O282" s="242"/>
      <c r="P282" s="241"/>
    </row>
    <row r="283" spans="1:16" s="154" customFormat="1" ht="73.7" customHeight="1" x14ac:dyDescent="0.2">
      <c r="A283" s="250"/>
      <c r="B283" s="249"/>
      <c r="D283" s="174"/>
      <c r="E283" s="248"/>
      <c r="F283" s="247"/>
      <c r="G283" s="246"/>
      <c r="H283" s="245"/>
      <c r="I283" s="244"/>
      <c r="J283" s="242"/>
      <c r="K283" s="243"/>
      <c r="L283" s="243"/>
      <c r="M283" s="242"/>
      <c r="N283" s="242"/>
      <c r="O283" s="242"/>
      <c r="P283" s="241"/>
    </row>
    <row r="284" spans="1:16" s="154" customFormat="1" ht="73.7" customHeight="1" x14ac:dyDescent="0.2">
      <c r="A284" s="250"/>
      <c r="B284" s="249"/>
      <c r="D284" s="174"/>
      <c r="E284" s="248"/>
      <c r="F284" s="247"/>
      <c r="G284" s="246"/>
      <c r="H284" s="245"/>
      <c r="I284" s="244"/>
      <c r="J284" s="242"/>
      <c r="K284" s="243"/>
      <c r="L284" s="243"/>
      <c r="M284" s="242"/>
      <c r="N284" s="242"/>
      <c r="O284" s="242"/>
      <c r="P284" s="241"/>
    </row>
    <row r="285" spans="1:16" s="154" customFormat="1" ht="73.7" customHeight="1" x14ac:dyDescent="0.2">
      <c r="A285" s="250"/>
      <c r="B285" s="249"/>
      <c r="D285" s="174"/>
      <c r="E285" s="248"/>
      <c r="F285" s="247"/>
      <c r="G285" s="246"/>
      <c r="H285" s="245"/>
      <c r="I285" s="244"/>
      <c r="J285" s="242"/>
      <c r="K285" s="243"/>
      <c r="L285" s="243"/>
      <c r="M285" s="242"/>
      <c r="N285" s="242"/>
      <c r="O285" s="242"/>
      <c r="P285" s="241"/>
    </row>
    <row r="286" spans="1:16" s="154" customFormat="1" ht="73.7" customHeight="1" x14ac:dyDescent="0.2">
      <c r="A286" s="250"/>
      <c r="B286" s="249"/>
      <c r="D286" s="174"/>
      <c r="E286" s="248"/>
      <c r="F286" s="247"/>
      <c r="G286" s="246"/>
      <c r="H286" s="245"/>
      <c r="I286" s="244"/>
      <c r="J286" s="242"/>
      <c r="K286" s="243"/>
      <c r="L286" s="243"/>
      <c r="M286" s="242"/>
      <c r="N286" s="242"/>
      <c r="O286" s="242"/>
      <c r="P286" s="241"/>
    </row>
    <row r="287" spans="1:16" s="154" customFormat="1" ht="73.7" customHeight="1" x14ac:dyDescent="0.2">
      <c r="A287" s="250"/>
      <c r="B287" s="249"/>
      <c r="D287" s="174"/>
      <c r="E287" s="248"/>
      <c r="F287" s="247"/>
      <c r="G287" s="246"/>
      <c r="H287" s="245"/>
      <c r="I287" s="244"/>
      <c r="J287" s="242"/>
      <c r="K287" s="243"/>
      <c r="L287" s="243"/>
      <c r="M287" s="242"/>
      <c r="N287" s="242"/>
      <c r="O287" s="242"/>
      <c r="P287" s="241"/>
    </row>
    <row r="288" spans="1:16" s="154" customFormat="1" ht="73.7" customHeight="1" x14ac:dyDescent="0.2">
      <c r="A288" s="250"/>
      <c r="B288" s="249"/>
      <c r="D288" s="174"/>
      <c r="E288" s="248"/>
      <c r="F288" s="247"/>
      <c r="G288" s="246"/>
      <c r="H288" s="245"/>
      <c r="I288" s="244"/>
      <c r="J288" s="242"/>
      <c r="K288" s="243"/>
      <c r="L288" s="243"/>
      <c r="M288" s="242"/>
      <c r="N288" s="242"/>
      <c r="O288" s="242"/>
      <c r="P288" s="241"/>
    </row>
    <row r="289" spans="1:16" s="154" customFormat="1" ht="73.7" customHeight="1" x14ac:dyDescent="0.2">
      <c r="A289" s="250"/>
      <c r="B289" s="249"/>
      <c r="D289" s="174"/>
      <c r="E289" s="248"/>
      <c r="F289" s="247"/>
      <c r="G289" s="246"/>
      <c r="H289" s="245"/>
      <c r="I289" s="244"/>
      <c r="J289" s="242"/>
      <c r="K289" s="243"/>
      <c r="L289" s="243"/>
      <c r="M289" s="242"/>
      <c r="N289" s="242"/>
      <c r="O289" s="242"/>
      <c r="P289" s="241"/>
    </row>
    <row r="290" spans="1:16" s="154" customFormat="1" ht="73.7" customHeight="1" x14ac:dyDescent="0.2">
      <c r="A290" s="372" t="s">
        <v>622</v>
      </c>
      <c r="B290" s="373"/>
      <c r="C290" s="373"/>
      <c r="D290" s="373"/>
      <c r="E290" s="373"/>
      <c r="F290" s="373"/>
      <c r="G290" s="373"/>
      <c r="H290" s="373"/>
      <c r="I290" s="373"/>
      <c r="J290" s="373"/>
      <c r="K290" s="373"/>
      <c r="L290" s="373"/>
      <c r="M290" s="373"/>
      <c r="N290" s="373"/>
      <c r="O290" s="373"/>
      <c r="P290" s="373"/>
    </row>
    <row r="291" spans="1:16" s="154" customFormat="1" ht="73.7" customHeight="1" thickBot="1" x14ac:dyDescent="0.25">
      <c r="A291" s="374"/>
      <c r="B291" s="375"/>
      <c r="C291" s="375"/>
      <c r="D291" s="376"/>
      <c r="E291" s="391" t="s">
        <v>615</v>
      </c>
      <c r="F291" s="392"/>
      <c r="G291" s="392"/>
      <c r="H291" s="392"/>
      <c r="I291" s="393"/>
      <c r="J291" s="388" t="s">
        <v>614</v>
      </c>
      <c r="K291" s="389"/>
      <c r="L291" s="389"/>
      <c r="M291" s="389"/>
      <c r="N291" s="389"/>
      <c r="O291" s="390"/>
      <c r="P291" s="240"/>
    </row>
    <row r="292" spans="1:16" s="154" customFormat="1" ht="73.7" customHeight="1" x14ac:dyDescent="0.25">
      <c r="A292" s="239" t="s">
        <v>613</v>
      </c>
      <c r="B292" s="238" t="s">
        <v>612</v>
      </c>
      <c r="C292" s="237" t="s">
        <v>190</v>
      </c>
      <c r="D292" s="236" t="s">
        <v>191</v>
      </c>
      <c r="E292" s="235" t="s">
        <v>192</v>
      </c>
      <c r="F292" s="234" t="s">
        <v>193</v>
      </c>
      <c r="G292" s="233" t="s">
        <v>194</v>
      </c>
      <c r="H292" s="232" t="s">
        <v>195</v>
      </c>
      <c r="I292" s="231" t="s">
        <v>196</v>
      </c>
      <c r="J292" s="230" t="s">
        <v>197</v>
      </c>
      <c r="K292" s="229" t="s">
        <v>198</v>
      </c>
      <c r="L292" s="229"/>
      <c r="M292" s="228" t="s">
        <v>199</v>
      </c>
      <c r="N292" s="228" t="s">
        <v>200</v>
      </c>
      <c r="O292" s="227" t="s">
        <v>201</v>
      </c>
      <c r="P292" s="226" t="s">
        <v>202</v>
      </c>
    </row>
    <row r="293" spans="1:16" s="154" customFormat="1" ht="73.7" customHeight="1" x14ac:dyDescent="0.2">
      <c r="A293" s="399" t="s">
        <v>622</v>
      </c>
      <c r="B293" s="400"/>
      <c r="C293" s="164" t="s">
        <v>619</v>
      </c>
      <c r="D293" s="180" t="s">
        <v>636</v>
      </c>
      <c r="E293" s="225">
        <v>77.06</v>
      </c>
      <c r="F293" s="224">
        <v>15</v>
      </c>
      <c r="G293" s="161">
        <f t="shared" ref="G293:G309" si="27">E293*F293</f>
        <v>1155.9000000000001</v>
      </c>
      <c r="H293" s="160"/>
      <c r="I293" s="159">
        <f t="shared" ref="I293:I309" si="28">SUM(G293:H293)</f>
        <v>1155.9000000000001</v>
      </c>
      <c r="J293" s="157"/>
      <c r="K293" s="158"/>
      <c r="L293" s="158"/>
      <c r="M293" s="157"/>
      <c r="N293" s="157"/>
      <c r="O293" s="157">
        <f t="shared" ref="O293:O305" si="29">SUM(J293:N293)</f>
        <v>0</v>
      </c>
      <c r="P293" s="156">
        <f t="shared" ref="P293:P309" si="30">I293-O293</f>
        <v>1155.9000000000001</v>
      </c>
    </row>
    <row r="294" spans="1:16" s="154" customFormat="1" ht="73.7" customHeight="1" x14ac:dyDescent="0.2">
      <c r="A294" s="401"/>
      <c r="B294" s="402"/>
      <c r="C294" s="164" t="s">
        <v>619</v>
      </c>
      <c r="D294" s="180" t="s">
        <v>635</v>
      </c>
      <c r="E294" s="225">
        <v>173.34</v>
      </c>
      <c r="F294" s="224">
        <v>15</v>
      </c>
      <c r="G294" s="161">
        <f t="shared" si="27"/>
        <v>2600.1</v>
      </c>
      <c r="H294" s="160"/>
      <c r="I294" s="159">
        <f t="shared" si="28"/>
        <v>2600.1</v>
      </c>
      <c r="J294" s="157"/>
      <c r="K294" s="158"/>
      <c r="L294" s="158"/>
      <c r="M294" s="157"/>
      <c r="N294" s="157"/>
      <c r="O294" s="157">
        <f t="shared" si="29"/>
        <v>0</v>
      </c>
      <c r="P294" s="156">
        <f t="shared" si="30"/>
        <v>2600.1</v>
      </c>
    </row>
    <row r="295" spans="1:16" s="154" customFormat="1" ht="73.7" customHeight="1" x14ac:dyDescent="0.2">
      <c r="A295" s="401"/>
      <c r="B295" s="402"/>
      <c r="C295" s="164" t="s">
        <v>619</v>
      </c>
      <c r="D295" s="180" t="s">
        <v>634</v>
      </c>
      <c r="E295" s="225">
        <v>152.15</v>
      </c>
      <c r="F295" s="224">
        <v>15</v>
      </c>
      <c r="G295" s="161">
        <f t="shared" si="27"/>
        <v>2282.25</v>
      </c>
      <c r="H295" s="160"/>
      <c r="I295" s="159">
        <f t="shared" si="28"/>
        <v>2282.25</v>
      </c>
      <c r="J295" s="157"/>
      <c r="K295" s="158"/>
      <c r="L295" s="158"/>
      <c r="M295" s="157"/>
      <c r="N295" s="157"/>
      <c r="O295" s="157">
        <f t="shared" si="29"/>
        <v>0</v>
      </c>
      <c r="P295" s="156">
        <f t="shared" si="30"/>
        <v>2282.25</v>
      </c>
    </row>
    <row r="296" spans="1:16" s="154" customFormat="1" ht="73.7" customHeight="1" x14ac:dyDescent="0.2">
      <c r="A296" s="401"/>
      <c r="B296" s="402"/>
      <c r="C296" s="164" t="s">
        <v>619</v>
      </c>
      <c r="D296" s="180" t="s">
        <v>633</v>
      </c>
      <c r="E296" s="225">
        <v>241.48</v>
      </c>
      <c r="F296" s="224">
        <v>15</v>
      </c>
      <c r="G296" s="161">
        <f t="shared" si="27"/>
        <v>3622.2</v>
      </c>
      <c r="H296" s="160"/>
      <c r="I296" s="159">
        <f t="shared" si="28"/>
        <v>3622.2</v>
      </c>
      <c r="J296" s="157"/>
      <c r="K296" s="158"/>
      <c r="L296" s="158"/>
      <c r="M296" s="157"/>
      <c r="N296" s="157"/>
      <c r="O296" s="157">
        <f t="shared" si="29"/>
        <v>0</v>
      </c>
      <c r="P296" s="156">
        <f t="shared" si="30"/>
        <v>3622.2</v>
      </c>
    </row>
    <row r="297" spans="1:16" s="154" customFormat="1" ht="73.7" customHeight="1" x14ac:dyDescent="0.2">
      <c r="A297" s="401"/>
      <c r="B297" s="402"/>
      <c r="C297" s="164" t="s">
        <v>619</v>
      </c>
      <c r="D297" s="180" t="s">
        <v>632</v>
      </c>
      <c r="E297" s="225">
        <v>155.47</v>
      </c>
      <c r="F297" s="224">
        <v>15</v>
      </c>
      <c r="G297" s="161">
        <f t="shared" si="27"/>
        <v>2332.0500000000002</v>
      </c>
      <c r="H297" s="160"/>
      <c r="I297" s="159">
        <f t="shared" si="28"/>
        <v>2332.0500000000002</v>
      </c>
      <c r="J297" s="157"/>
      <c r="K297" s="158"/>
      <c r="L297" s="158"/>
      <c r="M297" s="157"/>
      <c r="N297" s="157"/>
      <c r="O297" s="157">
        <f t="shared" si="29"/>
        <v>0</v>
      </c>
      <c r="P297" s="156">
        <f t="shared" si="30"/>
        <v>2332.0500000000002</v>
      </c>
    </row>
    <row r="298" spans="1:16" s="154" customFormat="1" ht="73.7" customHeight="1" x14ac:dyDescent="0.2">
      <c r="A298" s="401"/>
      <c r="B298" s="402"/>
      <c r="C298" s="164" t="s">
        <v>619</v>
      </c>
      <c r="D298" s="180" t="s">
        <v>631</v>
      </c>
      <c r="E298" s="225">
        <v>165.09</v>
      </c>
      <c r="F298" s="224">
        <v>15</v>
      </c>
      <c r="G298" s="161">
        <f t="shared" si="27"/>
        <v>2476.35</v>
      </c>
      <c r="H298" s="160"/>
      <c r="I298" s="159">
        <f t="shared" si="28"/>
        <v>2476.35</v>
      </c>
      <c r="J298" s="157"/>
      <c r="K298" s="158">
        <v>49.7</v>
      </c>
      <c r="L298" s="158"/>
      <c r="M298" s="157"/>
      <c r="N298" s="157"/>
      <c r="O298" s="157">
        <f t="shared" si="29"/>
        <v>49.7</v>
      </c>
      <c r="P298" s="156">
        <f t="shared" si="30"/>
        <v>2426.65</v>
      </c>
    </row>
    <row r="299" spans="1:16" s="154" customFormat="1" ht="73.7" customHeight="1" x14ac:dyDescent="0.2">
      <c r="A299" s="401"/>
      <c r="B299" s="402"/>
      <c r="C299" s="164" t="s">
        <v>619</v>
      </c>
      <c r="D299" s="180" t="s">
        <v>630</v>
      </c>
      <c r="E299" s="225">
        <v>162.91999999999999</v>
      </c>
      <c r="F299" s="224">
        <v>15</v>
      </c>
      <c r="G299" s="161">
        <f t="shared" si="27"/>
        <v>2443.7999999999997</v>
      </c>
      <c r="H299" s="160"/>
      <c r="I299" s="159">
        <f t="shared" si="28"/>
        <v>2443.7999999999997</v>
      </c>
      <c r="J299" s="157"/>
      <c r="K299" s="158">
        <v>49.7</v>
      </c>
      <c r="L299" s="158"/>
      <c r="M299" s="157"/>
      <c r="N299" s="157"/>
      <c r="O299" s="157">
        <f t="shared" si="29"/>
        <v>49.7</v>
      </c>
      <c r="P299" s="156">
        <f t="shared" si="30"/>
        <v>2394.1</v>
      </c>
    </row>
    <row r="300" spans="1:16" s="154" customFormat="1" ht="73.7" customHeight="1" x14ac:dyDescent="0.2">
      <c r="A300" s="401"/>
      <c r="B300" s="402"/>
      <c r="C300" s="164" t="s">
        <v>619</v>
      </c>
      <c r="D300" s="180" t="s">
        <v>629</v>
      </c>
      <c r="E300" s="225">
        <v>241.7</v>
      </c>
      <c r="F300" s="224">
        <v>15</v>
      </c>
      <c r="G300" s="161">
        <f t="shared" si="27"/>
        <v>3625.5</v>
      </c>
      <c r="H300" s="160"/>
      <c r="I300" s="159">
        <f t="shared" si="28"/>
        <v>3625.5</v>
      </c>
      <c r="J300" s="157"/>
      <c r="K300" s="158"/>
      <c r="L300" s="158"/>
      <c r="M300" s="157"/>
      <c r="N300" s="157"/>
      <c r="O300" s="157">
        <f t="shared" si="29"/>
        <v>0</v>
      </c>
      <c r="P300" s="156">
        <f t="shared" si="30"/>
        <v>3625.5</v>
      </c>
    </row>
    <row r="301" spans="1:16" s="154" customFormat="1" ht="73.7" customHeight="1" x14ac:dyDescent="0.2">
      <c r="A301" s="401"/>
      <c r="B301" s="402"/>
      <c r="C301" s="164" t="s">
        <v>619</v>
      </c>
      <c r="D301" s="180" t="s">
        <v>628</v>
      </c>
      <c r="E301" s="225">
        <v>219.75</v>
      </c>
      <c r="F301" s="224">
        <v>15</v>
      </c>
      <c r="G301" s="161">
        <f t="shared" si="27"/>
        <v>3296.25</v>
      </c>
      <c r="H301" s="160"/>
      <c r="I301" s="159">
        <f t="shared" si="28"/>
        <v>3296.25</v>
      </c>
      <c r="J301" s="157"/>
      <c r="K301" s="158">
        <v>49.7</v>
      </c>
      <c r="L301" s="158"/>
      <c r="M301" s="157"/>
      <c r="N301" s="157"/>
      <c r="O301" s="157">
        <f t="shared" si="29"/>
        <v>49.7</v>
      </c>
      <c r="P301" s="156">
        <f t="shared" si="30"/>
        <v>3246.55</v>
      </c>
    </row>
    <row r="302" spans="1:16" s="154" customFormat="1" ht="73.7" customHeight="1" x14ac:dyDescent="0.2">
      <c r="A302" s="401"/>
      <c r="B302" s="402"/>
      <c r="C302" s="164" t="s">
        <v>619</v>
      </c>
      <c r="D302" s="180" t="s">
        <v>627</v>
      </c>
      <c r="E302" s="225">
        <v>226.36</v>
      </c>
      <c r="F302" s="224">
        <v>15</v>
      </c>
      <c r="G302" s="161">
        <f t="shared" si="27"/>
        <v>3395.4</v>
      </c>
      <c r="H302" s="160"/>
      <c r="I302" s="159">
        <f t="shared" si="28"/>
        <v>3395.4</v>
      </c>
      <c r="J302" s="157"/>
      <c r="K302" s="158"/>
      <c r="L302" s="158"/>
      <c r="M302" s="157"/>
      <c r="N302" s="157"/>
      <c r="O302" s="157">
        <f t="shared" si="29"/>
        <v>0</v>
      </c>
      <c r="P302" s="156">
        <f t="shared" si="30"/>
        <v>3395.4</v>
      </c>
    </row>
    <row r="303" spans="1:16" s="154" customFormat="1" ht="73.7" customHeight="1" x14ac:dyDescent="0.2">
      <c r="A303" s="401"/>
      <c r="B303" s="402"/>
      <c r="C303" s="164" t="s">
        <v>619</v>
      </c>
      <c r="D303" s="180" t="s">
        <v>626</v>
      </c>
      <c r="E303" s="225">
        <v>103.18</v>
      </c>
      <c r="F303" s="224">
        <v>15</v>
      </c>
      <c r="G303" s="161">
        <f t="shared" si="27"/>
        <v>1547.7</v>
      </c>
      <c r="H303" s="160"/>
      <c r="I303" s="159">
        <f t="shared" si="28"/>
        <v>1547.7</v>
      </c>
      <c r="J303" s="157"/>
      <c r="K303" s="158"/>
      <c r="L303" s="158"/>
      <c r="M303" s="157"/>
      <c r="N303" s="157"/>
      <c r="O303" s="157">
        <f t="shared" si="29"/>
        <v>0</v>
      </c>
      <c r="P303" s="156">
        <f t="shared" si="30"/>
        <v>1547.7</v>
      </c>
    </row>
    <row r="304" spans="1:16" s="154" customFormat="1" ht="73.7" customHeight="1" x14ac:dyDescent="0.2">
      <c r="A304" s="401"/>
      <c r="B304" s="402"/>
      <c r="C304" s="164" t="s">
        <v>619</v>
      </c>
      <c r="D304" s="180" t="s">
        <v>625</v>
      </c>
      <c r="E304" s="225">
        <v>222.33</v>
      </c>
      <c r="F304" s="224">
        <v>15</v>
      </c>
      <c r="G304" s="161">
        <f t="shared" si="27"/>
        <v>3334.9500000000003</v>
      </c>
      <c r="H304" s="160"/>
      <c r="I304" s="159">
        <f t="shared" si="28"/>
        <v>3334.9500000000003</v>
      </c>
      <c r="J304" s="157"/>
      <c r="K304" s="158">
        <v>57</v>
      </c>
      <c r="L304" s="158"/>
      <c r="M304" s="157"/>
      <c r="N304" s="157"/>
      <c r="O304" s="157">
        <f t="shared" si="29"/>
        <v>57</v>
      </c>
      <c r="P304" s="156">
        <f t="shared" si="30"/>
        <v>3277.9500000000003</v>
      </c>
    </row>
    <row r="305" spans="1:16" s="154" customFormat="1" ht="73.7" customHeight="1" x14ac:dyDescent="0.2">
      <c r="A305" s="401"/>
      <c r="B305" s="402"/>
      <c r="C305" s="164" t="s">
        <v>619</v>
      </c>
      <c r="D305" s="180" t="s">
        <v>624</v>
      </c>
      <c r="E305" s="225">
        <v>140.88</v>
      </c>
      <c r="F305" s="224">
        <v>15</v>
      </c>
      <c r="G305" s="161">
        <f t="shared" si="27"/>
        <v>2113.1999999999998</v>
      </c>
      <c r="H305" s="160"/>
      <c r="I305" s="159">
        <f t="shared" si="28"/>
        <v>2113.1999999999998</v>
      </c>
      <c r="J305" s="157"/>
      <c r="K305" s="158">
        <v>49.7</v>
      </c>
      <c r="L305" s="158"/>
      <c r="M305" s="157"/>
      <c r="N305" s="157"/>
      <c r="O305" s="157">
        <f t="shared" si="29"/>
        <v>49.7</v>
      </c>
      <c r="P305" s="156">
        <f t="shared" si="30"/>
        <v>2063.5</v>
      </c>
    </row>
    <row r="306" spans="1:16" s="154" customFormat="1" ht="73.7" customHeight="1" x14ac:dyDescent="0.2">
      <c r="A306" s="403"/>
      <c r="B306" s="404"/>
      <c r="C306" s="164" t="s">
        <v>619</v>
      </c>
      <c r="D306" s="180" t="s">
        <v>623</v>
      </c>
      <c r="E306" s="225">
        <v>204.3</v>
      </c>
      <c r="F306" s="224"/>
      <c r="G306" s="161">
        <f t="shared" si="27"/>
        <v>0</v>
      </c>
      <c r="H306" s="160"/>
      <c r="I306" s="159">
        <f t="shared" si="28"/>
        <v>0</v>
      </c>
      <c r="J306" s="157"/>
      <c r="K306" s="158"/>
      <c r="L306" s="158"/>
      <c r="M306" s="157"/>
      <c r="N306" s="157"/>
      <c r="O306" s="157"/>
      <c r="P306" s="156">
        <f t="shared" si="30"/>
        <v>0</v>
      </c>
    </row>
    <row r="307" spans="1:16" s="154" customFormat="1" ht="73.7" customHeight="1" x14ac:dyDescent="0.2">
      <c r="A307" s="399" t="s">
        <v>622</v>
      </c>
      <c r="B307" s="400"/>
      <c r="C307" s="164" t="s">
        <v>619</v>
      </c>
      <c r="D307" s="180" t="s">
        <v>621</v>
      </c>
      <c r="E307" s="225">
        <v>112.54</v>
      </c>
      <c r="F307" s="224">
        <v>15</v>
      </c>
      <c r="G307" s="161">
        <f t="shared" si="27"/>
        <v>1688.1000000000001</v>
      </c>
      <c r="H307" s="160"/>
      <c r="I307" s="159">
        <f t="shared" si="28"/>
        <v>1688.1000000000001</v>
      </c>
      <c r="J307" s="157"/>
      <c r="K307" s="158"/>
      <c r="L307" s="158"/>
      <c r="M307" s="157"/>
      <c r="N307" s="157"/>
      <c r="O307" s="157">
        <f>SUM(J307:N307)</f>
        <v>0</v>
      </c>
      <c r="P307" s="156">
        <f t="shared" si="30"/>
        <v>1688.1000000000001</v>
      </c>
    </row>
    <row r="308" spans="1:16" s="154" customFormat="1" ht="73.7" customHeight="1" x14ac:dyDescent="0.2">
      <c r="A308" s="401"/>
      <c r="B308" s="402"/>
      <c r="C308" s="164" t="s">
        <v>619</v>
      </c>
      <c r="D308" s="180" t="s">
        <v>620</v>
      </c>
      <c r="E308" s="225">
        <v>240.97</v>
      </c>
      <c r="F308" s="224">
        <v>15</v>
      </c>
      <c r="G308" s="161">
        <f t="shared" si="27"/>
        <v>3614.55</v>
      </c>
      <c r="H308" s="160"/>
      <c r="I308" s="159">
        <f t="shared" si="28"/>
        <v>3614.55</v>
      </c>
      <c r="J308" s="157"/>
      <c r="K308" s="158">
        <v>49.7</v>
      </c>
      <c r="L308" s="158"/>
      <c r="M308" s="157"/>
      <c r="N308" s="157"/>
      <c r="O308" s="157">
        <f>SUM(J308:N308)</f>
        <v>49.7</v>
      </c>
      <c r="P308" s="156">
        <f t="shared" si="30"/>
        <v>3564.8500000000004</v>
      </c>
    </row>
    <row r="309" spans="1:16" s="154" customFormat="1" ht="73.7" customHeight="1" x14ac:dyDescent="0.2">
      <c r="A309" s="403"/>
      <c r="B309" s="404"/>
      <c r="C309" s="164" t="s">
        <v>619</v>
      </c>
      <c r="D309" s="180" t="s">
        <v>618</v>
      </c>
      <c r="E309" s="225">
        <v>216.63</v>
      </c>
      <c r="F309" s="224">
        <v>15</v>
      </c>
      <c r="G309" s="161">
        <f t="shared" si="27"/>
        <v>3249.45</v>
      </c>
      <c r="H309" s="160"/>
      <c r="I309" s="159">
        <f t="shared" si="28"/>
        <v>3249.45</v>
      </c>
      <c r="J309" s="157"/>
      <c r="K309" s="158">
        <v>53.6</v>
      </c>
      <c r="L309" s="158"/>
      <c r="M309" s="157"/>
      <c r="N309" s="157"/>
      <c r="O309" s="157">
        <f>SUM(J309:N309)</f>
        <v>53.6</v>
      </c>
      <c r="P309" s="156">
        <f t="shared" si="30"/>
        <v>3195.85</v>
      </c>
    </row>
    <row r="310" spans="1:16" s="154" customFormat="1" ht="73.7" customHeight="1" thickBot="1" x14ac:dyDescent="0.3">
      <c r="A310" s="385" t="s">
        <v>617</v>
      </c>
      <c r="B310" s="386"/>
      <c r="C310" s="386"/>
      <c r="D310" s="386"/>
      <c r="E310" s="386"/>
      <c r="F310" s="387"/>
      <c r="G310" s="155">
        <f>SUM(G293:G309)</f>
        <v>42777.75</v>
      </c>
      <c r="H310" s="223">
        <f>SUM(H293:H309)</f>
        <v>0</v>
      </c>
      <c r="I310" s="222">
        <f>SUM(I293:I309)</f>
        <v>42777.75</v>
      </c>
      <c r="J310" s="220">
        <f>SUM(J293:J309)</f>
        <v>0</v>
      </c>
      <c r="K310" s="221">
        <f>SUM(K293:K309)</f>
        <v>359.1</v>
      </c>
      <c r="L310" s="221"/>
      <c r="M310" s="220">
        <f>SUM(M293:M309)</f>
        <v>0</v>
      </c>
      <c r="N310" s="220">
        <f>SUM(N293:N309)</f>
        <v>0</v>
      </c>
      <c r="O310" s="220">
        <f>SUM(O293:O309)</f>
        <v>359.1</v>
      </c>
      <c r="P310" s="219">
        <f>SUM(P293:P309)</f>
        <v>42418.65</v>
      </c>
    </row>
    <row r="311" spans="1:16" s="154" customFormat="1" ht="73.7" customHeight="1" x14ac:dyDescent="0.25">
      <c r="A311" s="214"/>
      <c r="B311" s="215"/>
      <c r="C311" s="214"/>
      <c r="D311" s="214"/>
      <c r="E311" s="211"/>
      <c r="F311" s="213"/>
      <c r="G311" s="212"/>
      <c r="H311" s="211"/>
      <c r="I311" s="210"/>
      <c r="J311" s="208"/>
      <c r="K311" s="209"/>
      <c r="L311" s="209"/>
      <c r="M311" s="208"/>
      <c r="N311" s="208"/>
      <c r="O311" s="208"/>
      <c r="P311" s="207"/>
    </row>
    <row r="312" spans="1:16" s="154" customFormat="1" ht="73.7" customHeight="1" x14ac:dyDescent="0.25">
      <c r="A312" s="214"/>
      <c r="B312" s="215"/>
      <c r="C312" s="214"/>
      <c r="D312" s="214"/>
      <c r="E312" s="211"/>
      <c r="F312" s="213"/>
      <c r="G312" s="212"/>
      <c r="H312" s="211"/>
      <c r="I312" s="210"/>
      <c r="J312" s="208"/>
      <c r="K312" s="209"/>
      <c r="L312" s="209"/>
      <c r="M312" s="208"/>
      <c r="N312" s="208"/>
      <c r="O312" s="208"/>
      <c r="P312" s="207"/>
    </row>
    <row r="313" spans="1:16" s="154" customFormat="1" ht="73.7" customHeight="1" thickBot="1" x14ac:dyDescent="0.25">
      <c r="A313" s="379" t="s">
        <v>616</v>
      </c>
      <c r="B313" s="380"/>
      <c r="C313" s="380"/>
      <c r="D313" s="380"/>
      <c r="E313" s="380"/>
      <c r="F313" s="381"/>
      <c r="G313" s="218" t="s">
        <v>194</v>
      </c>
      <c r="H313" s="195" t="s">
        <v>195</v>
      </c>
      <c r="I313" s="194" t="s">
        <v>196</v>
      </c>
      <c r="J313" s="193" t="s">
        <v>197</v>
      </c>
      <c r="K313" s="192" t="s">
        <v>198</v>
      </c>
      <c r="L313" s="192" t="s">
        <v>611</v>
      </c>
      <c r="M313" s="191" t="s">
        <v>199</v>
      </c>
      <c r="N313" s="191" t="s">
        <v>200</v>
      </c>
      <c r="O313" s="190" t="s">
        <v>201</v>
      </c>
      <c r="P313" s="189" t="s">
        <v>202</v>
      </c>
    </row>
    <row r="314" spans="1:16" s="154" customFormat="1" ht="73.7" customHeight="1" thickBot="1" x14ac:dyDescent="0.25">
      <c r="A314" s="382"/>
      <c r="B314" s="383"/>
      <c r="C314" s="383"/>
      <c r="D314" s="383"/>
      <c r="E314" s="383"/>
      <c r="F314" s="384"/>
      <c r="G314" s="217">
        <f t="shared" ref="G314:P314" si="31">G14+G276+G310</f>
        <v>1185466.8500000003</v>
      </c>
      <c r="H314" s="216">
        <f t="shared" si="31"/>
        <v>1168.2</v>
      </c>
      <c r="I314" s="216">
        <f t="shared" si="31"/>
        <v>1186635.05</v>
      </c>
      <c r="J314" s="216">
        <f t="shared" si="31"/>
        <v>95354.209999999977</v>
      </c>
      <c r="K314" s="216">
        <f t="shared" si="31"/>
        <v>6014.5099999999929</v>
      </c>
      <c r="L314" s="216">
        <f t="shared" si="31"/>
        <v>0</v>
      </c>
      <c r="M314" s="216">
        <f t="shared" si="31"/>
        <v>3467.2885000000006</v>
      </c>
      <c r="N314" s="216">
        <f t="shared" si="31"/>
        <v>11203.435500000003</v>
      </c>
      <c r="O314" s="216">
        <f t="shared" si="31"/>
        <v>116039.44399999999</v>
      </c>
      <c r="P314" s="216">
        <f t="shared" si="31"/>
        <v>1070595.6059999992</v>
      </c>
    </row>
    <row r="315" spans="1:16" s="154" customFormat="1" ht="73.7" customHeight="1" x14ac:dyDescent="0.25">
      <c r="A315" s="214"/>
      <c r="B315" s="215"/>
      <c r="C315" s="214"/>
      <c r="D315" s="214"/>
      <c r="E315" s="211"/>
      <c r="F315" s="213"/>
      <c r="G315" s="212"/>
      <c r="H315" s="211"/>
      <c r="I315" s="210"/>
      <c r="J315" s="208"/>
      <c r="K315" s="209"/>
      <c r="L315" s="209"/>
      <c r="M315" s="208"/>
      <c r="N315" s="208"/>
      <c r="O315" s="208"/>
      <c r="P315" s="207"/>
    </row>
    <row r="316" spans="1:16" s="154" customFormat="1" ht="73.7" customHeight="1" x14ac:dyDescent="0.25">
      <c r="A316" s="214"/>
      <c r="B316" s="215"/>
      <c r="C316" s="214"/>
      <c r="D316" s="214"/>
      <c r="E316" s="211"/>
      <c r="F316" s="213"/>
      <c r="G316" s="212"/>
      <c r="H316" s="211"/>
      <c r="I316" s="210"/>
      <c r="J316" s="208"/>
      <c r="K316" s="209"/>
      <c r="L316" s="209"/>
      <c r="M316" s="208"/>
      <c r="N316" s="208"/>
      <c r="O316" s="208"/>
      <c r="P316" s="207"/>
    </row>
    <row r="317" spans="1:16" s="154" customFormat="1" ht="73.7" customHeight="1" x14ac:dyDescent="0.25">
      <c r="A317" s="214"/>
      <c r="B317" s="215"/>
      <c r="C317" s="214"/>
      <c r="D317" s="214"/>
      <c r="E317" s="211"/>
      <c r="F317" s="213"/>
      <c r="G317" s="212"/>
      <c r="H317" s="211"/>
      <c r="I317" s="210"/>
      <c r="J317" s="208"/>
      <c r="K317" s="209"/>
      <c r="L317" s="209"/>
      <c r="M317" s="208"/>
      <c r="N317" s="208"/>
      <c r="O317" s="208"/>
      <c r="P317" s="207"/>
    </row>
    <row r="318" spans="1:16" s="154" customFormat="1" ht="73.7" customHeight="1" x14ac:dyDescent="0.25">
      <c r="A318" s="214"/>
      <c r="B318" s="215"/>
      <c r="C318" s="214"/>
      <c r="D318" s="214"/>
      <c r="E318" s="211"/>
      <c r="F318" s="213"/>
      <c r="G318" s="212"/>
      <c r="H318" s="211"/>
      <c r="I318" s="210"/>
      <c r="J318" s="208"/>
      <c r="K318" s="209"/>
      <c r="L318" s="209"/>
      <c r="M318" s="208"/>
      <c r="N318" s="208"/>
      <c r="O318" s="208"/>
      <c r="P318" s="207"/>
    </row>
    <row r="319" spans="1:16" s="154" customFormat="1" ht="73.7" customHeight="1" x14ac:dyDescent="0.25">
      <c r="A319" s="214"/>
      <c r="B319" s="215"/>
      <c r="C319" s="214"/>
      <c r="D319" s="214"/>
      <c r="E319" s="211"/>
      <c r="F319" s="213"/>
      <c r="G319" s="212"/>
      <c r="H319" s="211"/>
      <c r="I319" s="210"/>
      <c r="J319" s="208"/>
      <c r="K319" s="209"/>
      <c r="L319" s="209"/>
      <c r="M319" s="208"/>
      <c r="N319" s="208"/>
      <c r="O319" s="208"/>
      <c r="P319" s="207"/>
    </row>
    <row r="320" spans="1:16" s="154" customFormat="1" ht="73.7" customHeight="1" x14ac:dyDescent="0.25">
      <c r="A320" s="214"/>
      <c r="B320" s="215"/>
      <c r="C320" s="214"/>
      <c r="D320" s="214"/>
      <c r="E320" s="211"/>
      <c r="F320" s="213"/>
      <c r="G320" s="212"/>
      <c r="H320" s="211"/>
      <c r="I320" s="210"/>
      <c r="J320" s="208"/>
      <c r="K320" s="209"/>
      <c r="L320" s="209"/>
      <c r="M320" s="208"/>
      <c r="N320" s="208"/>
      <c r="O320" s="208"/>
      <c r="P320" s="207"/>
    </row>
    <row r="321" spans="1:16" s="154" customFormat="1" ht="73.7" customHeight="1" x14ac:dyDescent="0.25">
      <c r="A321" s="214"/>
      <c r="B321" s="215"/>
      <c r="C321" s="214"/>
      <c r="D321" s="214"/>
      <c r="E321" s="211"/>
      <c r="F321" s="213"/>
      <c r="G321" s="212"/>
      <c r="H321" s="211"/>
      <c r="I321" s="210"/>
      <c r="J321" s="208"/>
      <c r="K321" s="209"/>
      <c r="L321" s="209"/>
      <c r="M321" s="208"/>
      <c r="N321" s="208"/>
      <c r="O321" s="208"/>
      <c r="P321" s="207"/>
    </row>
    <row r="322" spans="1:16" s="154" customFormat="1" ht="73.7" customHeight="1" x14ac:dyDescent="0.25">
      <c r="A322" s="214"/>
      <c r="B322" s="215"/>
      <c r="C322" s="214"/>
      <c r="D322" s="214"/>
      <c r="E322" s="211"/>
      <c r="F322" s="213"/>
      <c r="G322" s="212"/>
      <c r="H322" s="211"/>
      <c r="I322" s="210"/>
      <c r="J322" s="208"/>
      <c r="K322" s="209"/>
      <c r="L322" s="209"/>
      <c r="M322" s="208"/>
      <c r="N322" s="208"/>
      <c r="O322" s="208"/>
      <c r="P322" s="207"/>
    </row>
    <row r="323" spans="1:16" s="154" customFormat="1" ht="73.7" customHeight="1" thickBot="1" x14ac:dyDescent="0.3">
      <c r="A323" s="214"/>
      <c r="B323" s="215"/>
      <c r="C323" s="214"/>
      <c r="D323" s="214"/>
      <c r="E323" s="211"/>
      <c r="F323" s="213"/>
      <c r="G323" s="212"/>
      <c r="H323" s="211"/>
      <c r="I323" s="210"/>
      <c r="J323" s="208"/>
      <c r="K323" s="209"/>
      <c r="L323" s="209"/>
      <c r="M323" s="208"/>
      <c r="N323" s="208"/>
      <c r="O323" s="208"/>
      <c r="P323" s="207"/>
    </row>
    <row r="324" spans="1:16" s="154" customFormat="1" ht="73.7" customHeight="1" thickBot="1" x14ac:dyDescent="0.25">
      <c r="A324" s="377" t="s">
        <v>167</v>
      </c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</row>
    <row r="325" spans="1:16" s="154" customFormat="1" ht="73.7" customHeight="1" x14ac:dyDescent="0.2">
      <c r="A325" s="206"/>
      <c r="B325" s="205"/>
      <c r="C325" s="205"/>
      <c r="D325" s="204"/>
      <c r="E325" s="359" t="s">
        <v>615</v>
      </c>
      <c r="F325" s="360"/>
      <c r="G325" s="360"/>
      <c r="H325" s="360"/>
      <c r="I325" s="361"/>
      <c r="J325" s="396" t="s">
        <v>614</v>
      </c>
      <c r="K325" s="397"/>
      <c r="L325" s="397"/>
      <c r="M325" s="397"/>
      <c r="N325" s="397"/>
      <c r="O325" s="398"/>
      <c r="P325" s="203"/>
    </row>
    <row r="326" spans="1:16" s="154" customFormat="1" ht="73.7" customHeight="1" thickBot="1" x14ac:dyDescent="0.25">
      <c r="A326" s="202" t="s">
        <v>613</v>
      </c>
      <c r="B326" s="201" t="s">
        <v>612</v>
      </c>
      <c r="C326" s="200" t="s">
        <v>190</v>
      </c>
      <c r="D326" s="199" t="s">
        <v>191</v>
      </c>
      <c r="E326" s="198" t="s">
        <v>192</v>
      </c>
      <c r="F326" s="197" t="s">
        <v>193</v>
      </c>
      <c r="G326" s="196" t="s">
        <v>194</v>
      </c>
      <c r="H326" s="195" t="s">
        <v>195</v>
      </c>
      <c r="I326" s="194" t="s">
        <v>196</v>
      </c>
      <c r="J326" s="193" t="s">
        <v>197</v>
      </c>
      <c r="K326" s="192" t="s">
        <v>198</v>
      </c>
      <c r="L326" s="192" t="s">
        <v>611</v>
      </c>
      <c r="M326" s="191" t="s">
        <v>199</v>
      </c>
      <c r="N326" s="191" t="s">
        <v>200</v>
      </c>
      <c r="O326" s="190" t="s">
        <v>201</v>
      </c>
      <c r="P326" s="189" t="s">
        <v>202</v>
      </c>
    </row>
    <row r="327" spans="1:16" s="154" customFormat="1" ht="73.7" customHeight="1" x14ac:dyDescent="0.2">
      <c r="A327" s="395" t="s">
        <v>610</v>
      </c>
      <c r="B327" s="165" t="s">
        <v>167</v>
      </c>
      <c r="C327" s="164" t="s">
        <v>609</v>
      </c>
      <c r="D327" s="164" t="s">
        <v>608</v>
      </c>
      <c r="E327" s="163">
        <v>584.32000000000005</v>
      </c>
      <c r="F327" s="162">
        <v>15</v>
      </c>
      <c r="G327" s="161">
        <f t="shared" ref="G327:G348" si="32">E327*F327</f>
        <v>8764.8000000000011</v>
      </c>
      <c r="H327" s="160"/>
      <c r="I327" s="159">
        <f t="shared" ref="I327:I348" si="33">SUM(G327:H327)</f>
        <v>8764.8000000000011</v>
      </c>
      <c r="J327" s="157">
        <v>1233.94</v>
      </c>
      <c r="K327" s="158">
        <v>83.01</v>
      </c>
      <c r="L327" s="158"/>
      <c r="M327" s="157"/>
      <c r="N327" s="157"/>
      <c r="O327" s="157">
        <f t="shared" ref="O327:O371" si="34">SUM(J327:N327)</f>
        <v>1316.95</v>
      </c>
      <c r="P327" s="156">
        <f t="shared" ref="P327:P371" si="35">I327-O327</f>
        <v>7447.8500000000013</v>
      </c>
    </row>
    <row r="328" spans="1:16" s="154" customFormat="1" ht="73.7" customHeight="1" x14ac:dyDescent="0.2">
      <c r="A328" s="395"/>
      <c r="B328" s="356" t="s">
        <v>168</v>
      </c>
      <c r="C328" s="164" t="s">
        <v>437</v>
      </c>
      <c r="D328" s="164" t="s">
        <v>607</v>
      </c>
      <c r="E328" s="163">
        <v>540.32000000000005</v>
      </c>
      <c r="F328" s="162">
        <v>15</v>
      </c>
      <c r="G328" s="161">
        <f t="shared" si="32"/>
        <v>8104.8000000000011</v>
      </c>
      <c r="H328" s="160"/>
      <c r="I328" s="159">
        <f t="shared" si="33"/>
        <v>8104.8000000000011</v>
      </c>
      <c r="J328" s="157">
        <v>1092.97</v>
      </c>
      <c r="K328" s="158">
        <v>47.38</v>
      </c>
      <c r="L328" s="158"/>
      <c r="M328" s="157"/>
      <c r="N328" s="157"/>
      <c r="O328" s="157">
        <f t="shared" si="34"/>
        <v>1140.3500000000001</v>
      </c>
      <c r="P328" s="156">
        <f t="shared" si="35"/>
        <v>6964.4500000000007</v>
      </c>
    </row>
    <row r="329" spans="1:16" s="154" customFormat="1" ht="73.7" customHeight="1" x14ac:dyDescent="0.2">
      <c r="A329" s="395"/>
      <c r="B329" s="357"/>
      <c r="C329" s="366" t="s">
        <v>169</v>
      </c>
      <c r="D329" s="164" t="s">
        <v>606</v>
      </c>
      <c r="E329" s="163">
        <v>496.16</v>
      </c>
      <c r="F329" s="162">
        <v>15</v>
      </c>
      <c r="G329" s="161">
        <f t="shared" si="32"/>
        <v>7442.4000000000005</v>
      </c>
      <c r="H329" s="160"/>
      <c r="I329" s="159">
        <f t="shared" si="33"/>
        <v>7442.4000000000005</v>
      </c>
      <c r="J329" s="157">
        <v>951.48</v>
      </c>
      <c r="K329" s="158">
        <v>47.38</v>
      </c>
      <c r="L329" s="158"/>
      <c r="M329" s="157"/>
      <c r="N329" s="157"/>
      <c r="O329" s="157">
        <f t="shared" si="34"/>
        <v>998.86</v>
      </c>
      <c r="P329" s="156">
        <f t="shared" si="35"/>
        <v>6443.5400000000009</v>
      </c>
    </row>
    <row r="330" spans="1:16" s="154" customFormat="1" ht="73.7" customHeight="1" x14ac:dyDescent="0.2">
      <c r="A330" s="395"/>
      <c r="B330" s="357"/>
      <c r="C330" s="367"/>
      <c r="D330" s="164" t="s">
        <v>605</v>
      </c>
      <c r="E330" s="163">
        <v>496.16</v>
      </c>
      <c r="F330" s="162">
        <v>15</v>
      </c>
      <c r="G330" s="161">
        <f t="shared" si="32"/>
        <v>7442.4000000000005</v>
      </c>
      <c r="H330" s="160"/>
      <c r="I330" s="159">
        <f t="shared" si="33"/>
        <v>7442.4000000000005</v>
      </c>
      <c r="J330" s="157">
        <v>951.48</v>
      </c>
      <c r="K330" s="158">
        <v>54.15</v>
      </c>
      <c r="L330" s="158"/>
      <c r="M330" s="157"/>
      <c r="N330" s="157"/>
      <c r="O330" s="157">
        <f t="shared" si="34"/>
        <v>1005.63</v>
      </c>
      <c r="P330" s="156">
        <f t="shared" si="35"/>
        <v>6436.77</v>
      </c>
    </row>
    <row r="331" spans="1:16" s="154" customFormat="1" ht="73.7" customHeight="1" x14ac:dyDescent="0.2">
      <c r="A331" s="395"/>
      <c r="B331" s="357"/>
      <c r="C331" s="368"/>
      <c r="D331" s="164" t="s">
        <v>604</v>
      </c>
      <c r="E331" s="163">
        <v>496.16</v>
      </c>
      <c r="F331" s="162">
        <v>15</v>
      </c>
      <c r="G331" s="161">
        <f t="shared" si="32"/>
        <v>7442.4000000000005</v>
      </c>
      <c r="H331" s="160"/>
      <c r="I331" s="159">
        <f t="shared" si="33"/>
        <v>7442.4000000000005</v>
      </c>
      <c r="J331" s="157">
        <v>951.48</v>
      </c>
      <c r="K331" s="158">
        <v>54.15</v>
      </c>
      <c r="L331" s="158"/>
      <c r="M331" s="157"/>
      <c r="N331" s="157"/>
      <c r="O331" s="157">
        <f t="shared" si="34"/>
        <v>1005.63</v>
      </c>
      <c r="P331" s="156">
        <f t="shared" si="35"/>
        <v>6436.77</v>
      </c>
    </row>
    <row r="332" spans="1:16" s="154" customFormat="1" ht="73.7" customHeight="1" x14ac:dyDescent="0.2">
      <c r="A332" s="395"/>
      <c r="B332" s="357"/>
      <c r="C332" s="405" t="s">
        <v>170</v>
      </c>
      <c r="D332" s="164" t="s">
        <v>603</v>
      </c>
      <c r="E332" s="163">
        <v>293.13</v>
      </c>
      <c r="F332" s="162">
        <v>15</v>
      </c>
      <c r="G332" s="161">
        <f t="shared" si="32"/>
        <v>4396.95</v>
      </c>
      <c r="H332" s="160"/>
      <c r="I332" s="159">
        <f t="shared" si="33"/>
        <v>4396.95</v>
      </c>
      <c r="J332" s="157">
        <v>364.18</v>
      </c>
      <c r="K332" s="158">
        <v>46.59</v>
      </c>
      <c r="L332" s="158"/>
      <c r="M332" s="157"/>
      <c r="N332" s="157"/>
      <c r="O332" s="157">
        <f t="shared" si="34"/>
        <v>410.77</v>
      </c>
      <c r="P332" s="156">
        <f t="shared" si="35"/>
        <v>3986.18</v>
      </c>
    </row>
    <row r="333" spans="1:16" s="154" customFormat="1" ht="73.7" customHeight="1" x14ac:dyDescent="0.2">
      <c r="A333" s="395"/>
      <c r="B333" s="357"/>
      <c r="C333" s="406"/>
      <c r="D333" s="164" t="s">
        <v>602</v>
      </c>
      <c r="E333" s="163">
        <v>293.13</v>
      </c>
      <c r="F333" s="162">
        <v>15</v>
      </c>
      <c r="G333" s="161">
        <f t="shared" si="32"/>
        <v>4396.95</v>
      </c>
      <c r="H333" s="160"/>
      <c r="I333" s="159">
        <f t="shared" si="33"/>
        <v>4396.95</v>
      </c>
      <c r="J333" s="157">
        <v>364.18</v>
      </c>
      <c r="K333" s="158">
        <v>46.59</v>
      </c>
      <c r="L333" s="158"/>
      <c r="M333" s="157"/>
      <c r="N333" s="157"/>
      <c r="O333" s="157">
        <f t="shared" si="34"/>
        <v>410.77</v>
      </c>
      <c r="P333" s="156">
        <f t="shared" si="35"/>
        <v>3986.18</v>
      </c>
    </row>
    <row r="334" spans="1:16" s="154" customFormat="1" ht="73.7" customHeight="1" x14ac:dyDescent="0.2">
      <c r="A334" s="395"/>
      <c r="B334" s="357"/>
      <c r="C334" s="406"/>
      <c r="D334" s="164" t="s">
        <v>301</v>
      </c>
      <c r="E334" s="163">
        <v>293.13</v>
      </c>
      <c r="F334" s="162"/>
      <c r="G334" s="161">
        <f t="shared" si="32"/>
        <v>0</v>
      </c>
      <c r="H334" s="160"/>
      <c r="I334" s="159">
        <f t="shared" si="33"/>
        <v>0</v>
      </c>
      <c r="J334" s="157"/>
      <c r="L334" s="158"/>
      <c r="M334" s="157"/>
      <c r="N334" s="157"/>
      <c r="O334" s="157">
        <f t="shared" si="34"/>
        <v>0</v>
      </c>
      <c r="P334" s="156">
        <f t="shared" si="35"/>
        <v>0</v>
      </c>
    </row>
    <row r="335" spans="1:16" s="154" customFormat="1" ht="73.7" customHeight="1" x14ac:dyDescent="0.2">
      <c r="A335" s="395"/>
      <c r="B335" s="357"/>
      <c r="C335" s="406"/>
      <c r="D335" s="164" t="s">
        <v>601</v>
      </c>
      <c r="E335" s="163">
        <v>293.13</v>
      </c>
      <c r="F335" s="162">
        <v>15</v>
      </c>
      <c r="G335" s="161">
        <f t="shared" si="32"/>
        <v>4396.95</v>
      </c>
      <c r="H335" s="160"/>
      <c r="I335" s="159">
        <f t="shared" si="33"/>
        <v>4396.95</v>
      </c>
      <c r="J335" s="157">
        <v>364.18</v>
      </c>
      <c r="K335" s="158">
        <v>54.15</v>
      </c>
      <c r="L335" s="158"/>
      <c r="M335" s="157"/>
      <c r="N335" s="157"/>
      <c r="O335" s="157">
        <f t="shared" si="34"/>
        <v>418.33</v>
      </c>
      <c r="P335" s="156">
        <f t="shared" si="35"/>
        <v>3978.62</v>
      </c>
    </row>
    <row r="336" spans="1:16" s="154" customFormat="1" ht="73.7" customHeight="1" x14ac:dyDescent="0.2">
      <c r="A336" s="395"/>
      <c r="B336" s="357"/>
      <c r="C336" s="406"/>
      <c r="D336" s="164" t="s">
        <v>600</v>
      </c>
      <c r="E336" s="163">
        <v>293.13</v>
      </c>
      <c r="F336" s="162">
        <v>15</v>
      </c>
      <c r="G336" s="161">
        <f t="shared" si="32"/>
        <v>4396.95</v>
      </c>
      <c r="H336" s="160"/>
      <c r="I336" s="159">
        <f t="shared" si="33"/>
        <v>4396.95</v>
      </c>
      <c r="J336" s="157">
        <v>364.18</v>
      </c>
      <c r="K336" s="158">
        <v>46.59</v>
      </c>
      <c r="L336" s="158"/>
      <c r="M336" s="157"/>
      <c r="N336" s="157"/>
      <c r="O336" s="157">
        <f t="shared" si="34"/>
        <v>410.77</v>
      </c>
      <c r="P336" s="156">
        <f t="shared" si="35"/>
        <v>3986.18</v>
      </c>
    </row>
    <row r="337" spans="1:16" s="154" customFormat="1" ht="73.7" customHeight="1" x14ac:dyDescent="0.2">
      <c r="A337" s="395"/>
      <c r="B337" s="357"/>
      <c r="C337" s="406"/>
      <c r="D337" s="164" t="s">
        <v>599</v>
      </c>
      <c r="E337" s="163">
        <v>293.13</v>
      </c>
      <c r="F337" s="162">
        <v>15</v>
      </c>
      <c r="G337" s="161">
        <f t="shared" si="32"/>
        <v>4396.95</v>
      </c>
      <c r="H337" s="160"/>
      <c r="I337" s="159">
        <f t="shared" si="33"/>
        <v>4396.95</v>
      </c>
      <c r="J337" s="157">
        <v>364.18</v>
      </c>
      <c r="K337" s="158">
        <v>47.38</v>
      </c>
      <c r="L337" s="158"/>
      <c r="M337" s="157"/>
      <c r="N337" s="157"/>
      <c r="O337" s="157">
        <f t="shared" si="34"/>
        <v>411.56</v>
      </c>
      <c r="P337" s="156">
        <f t="shared" si="35"/>
        <v>3985.39</v>
      </c>
    </row>
    <row r="338" spans="1:16" s="154" customFormat="1" ht="73.7" customHeight="1" x14ac:dyDescent="0.2">
      <c r="A338" s="395"/>
      <c r="B338" s="357"/>
      <c r="C338" s="406"/>
      <c r="D338" s="164" t="s">
        <v>598</v>
      </c>
      <c r="E338" s="163">
        <v>293.13</v>
      </c>
      <c r="F338" s="162">
        <v>15</v>
      </c>
      <c r="G338" s="161">
        <f t="shared" si="32"/>
        <v>4396.95</v>
      </c>
      <c r="H338" s="160"/>
      <c r="I338" s="159">
        <f t="shared" si="33"/>
        <v>4396.95</v>
      </c>
      <c r="J338" s="157">
        <v>364.18</v>
      </c>
      <c r="K338" s="158">
        <v>46.59</v>
      </c>
      <c r="L338" s="158"/>
      <c r="M338" s="157"/>
      <c r="N338" s="157"/>
      <c r="O338" s="157">
        <f t="shared" si="34"/>
        <v>410.77</v>
      </c>
      <c r="P338" s="156">
        <f t="shared" si="35"/>
        <v>3986.18</v>
      </c>
    </row>
    <row r="339" spans="1:16" s="154" customFormat="1" ht="73.7" customHeight="1" x14ac:dyDescent="0.2">
      <c r="A339" s="395"/>
      <c r="B339" s="357"/>
      <c r="C339" s="406"/>
      <c r="D339" s="164" t="s">
        <v>597</v>
      </c>
      <c r="E339" s="163">
        <v>293.13</v>
      </c>
      <c r="F339" s="162">
        <v>15</v>
      </c>
      <c r="G339" s="161">
        <f t="shared" si="32"/>
        <v>4396.95</v>
      </c>
      <c r="H339" s="160"/>
      <c r="I339" s="159">
        <f t="shared" si="33"/>
        <v>4396.95</v>
      </c>
      <c r="J339" s="157">
        <v>364.18</v>
      </c>
      <c r="K339" s="158">
        <v>54.15</v>
      </c>
      <c r="L339" s="158"/>
      <c r="M339" s="157"/>
      <c r="N339" s="157"/>
      <c r="O339" s="157">
        <f t="shared" si="34"/>
        <v>418.33</v>
      </c>
      <c r="P339" s="156">
        <f t="shared" si="35"/>
        <v>3978.62</v>
      </c>
    </row>
    <row r="340" spans="1:16" s="154" customFormat="1" ht="73.7" customHeight="1" x14ac:dyDescent="0.2">
      <c r="A340" s="395"/>
      <c r="B340" s="358"/>
      <c r="C340" s="407"/>
      <c r="D340" s="164" t="s">
        <v>596</v>
      </c>
      <c r="E340" s="163">
        <v>293.13</v>
      </c>
      <c r="F340" s="162">
        <v>15</v>
      </c>
      <c r="G340" s="161">
        <f t="shared" si="32"/>
        <v>4396.95</v>
      </c>
      <c r="H340" s="160"/>
      <c r="I340" s="159">
        <f t="shared" si="33"/>
        <v>4396.95</v>
      </c>
      <c r="J340" s="157">
        <v>364.18</v>
      </c>
      <c r="K340" s="158">
        <v>47.38</v>
      </c>
      <c r="L340" s="158"/>
      <c r="M340" s="157"/>
      <c r="N340" s="157"/>
      <c r="O340" s="157">
        <f t="shared" si="34"/>
        <v>411.56</v>
      </c>
      <c r="P340" s="156">
        <f t="shared" si="35"/>
        <v>3985.39</v>
      </c>
    </row>
    <row r="341" spans="1:16" s="154" customFormat="1" ht="73.7" customHeight="1" x14ac:dyDescent="0.2">
      <c r="A341" s="395"/>
      <c r="B341" s="356" t="s">
        <v>168</v>
      </c>
      <c r="C341" s="405" t="s">
        <v>170</v>
      </c>
      <c r="D341" s="164" t="s">
        <v>595</v>
      </c>
      <c r="E341" s="163">
        <v>293.13</v>
      </c>
      <c r="F341" s="162">
        <v>15</v>
      </c>
      <c r="G341" s="161">
        <f t="shared" si="32"/>
        <v>4396.95</v>
      </c>
      <c r="H341" s="160"/>
      <c r="I341" s="159">
        <f t="shared" si="33"/>
        <v>4396.95</v>
      </c>
      <c r="J341" s="157">
        <v>364.18</v>
      </c>
      <c r="K341" s="158">
        <v>54.15</v>
      </c>
      <c r="L341" s="158"/>
      <c r="M341" s="157"/>
      <c r="N341" s="157"/>
      <c r="O341" s="157">
        <f t="shared" si="34"/>
        <v>418.33</v>
      </c>
      <c r="P341" s="156">
        <f t="shared" si="35"/>
        <v>3978.62</v>
      </c>
    </row>
    <row r="342" spans="1:16" s="154" customFormat="1" ht="73.7" customHeight="1" x14ac:dyDescent="0.2">
      <c r="A342" s="395"/>
      <c r="B342" s="357"/>
      <c r="C342" s="406"/>
      <c r="D342" s="164" t="s">
        <v>594</v>
      </c>
      <c r="E342" s="163">
        <v>293.13</v>
      </c>
      <c r="F342" s="162">
        <v>15</v>
      </c>
      <c r="G342" s="161">
        <f t="shared" si="32"/>
        <v>4396.95</v>
      </c>
      <c r="H342" s="160"/>
      <c r="I342" s="159">
        <f t="shared" si="33"/>
        <v>4396.95</v>
      </c>
      <c r="J342" s="157">
        <v>364.18</v>
      </c>
      <c r="K342" s="158">
        <v>54.15</v>
      </c>
      <c r="L342" s="158"/>
      <c r="M342" s="157"/>
      <c r="N342" s="157"/>
      <c r="O342" s="157">
        <f t="shared" si="34"/>
        <v>418.33</v>
      </c>
      <c r="P342" s="156">
        <f t="shared" si="35"/>
        <v>3978.62</v>
      </c>
    </row>
    <row r="343" spans="1:16" s="154" customFormat="1" ht="73.7" customHeight="1" x14ac:dyDescent="0.2">
      <c r="A343" s="395"/>
      <c r="B343" s="357"/>
      <c r="C343" s="406"/>
      <c r="D343" s="164" t="s">
        <v>593</v>
      </c>
      <c r="E343" s="163">
        <v>293.13</v>
      </c>
      <c r="F343" s="162">
        <v>15</v>
      </c>
      <c r="G343" s="161">
        <f t="shared" si="32"/>
        <v>4396.95</v>
      </c>
      <c r="H343" s="160"/>
      <c r="I343" s="159">
        <f t="shared" si="33"/>
        <v>4396.95</v>
      </c>
      <c r="J343" s="157">
        <v>364.18</v>
      </c>
      <c r="K343" s="158">
        <v>54.15</v>
      </c>
      <c r="L343" s="158"/>
      <c r="M343" s="157"/>
      <c r="N343" s="157"/>
      <c r="O343" s="157">
        <f t="shared" si="34"/>
        <v>418.33</v>
      </c>
      <c r="P343" s="156">
        <f t="shared" si="35"/>
        <v>3978.62</v>
      </c>
    </row>
    <row r="344" spans="1:16" s="154" customFormat="1" ht="73.7" customHeight="1" x14ac:dyDescent="0.2">
      <c r="A344" s="395"/>
      <c r="B344" s="357"/>
      <c r="C344" s="406"/>
      <c r="D344" s="164" t="s">
        <v>592</v>
      </c>
      <c r="E344" s="163">
        <v>293.13</v>
      </c>
      <c r="F344" s="162">
        <v>15</v>
      </c>
      <c r="G344" s="161">
        <f t="shared" si="32"/>
        <v>4396.95</v>
      </c>
      <c r="H344" s="160"/>
      <c r="I344" s="159">
        <f t="shared" si="33"/>
        <v>4396.95</v>
      </c>
      <c r="J344" s="157">
        <v>364.18</v>
      </c>
      <c r="K344" s="158">
        <v>62.43</v>
      </c>
      <c r="L344" s="158"/>
      <c r="M344" s="157"/>
      <c r="N344" s="157"/>
      <c r="O344" s="157">
        <f t="shared" si="34"/>
        <v>426.61</v>
      </c>
      <c r="P344" s="156">
        <f t="shared" si="35"/>
        <v>3970.3399999999997</v>
      </c>
    </row>
    <row r="345" spans="1:16" s="154" customFormat="1" ht="73.7" customHeight="1" x14ac:dyDescent="0.2">
      <c r="A345" s="395"/>
      <c r="B345" s="357"/>
      <c r="C345" s="406"/>
      <c r="D345" s="164" t="s">
        <v>591</v>
      </c>
      <c r="E345" s="163">
        <v>293.13</v>
      </c>
      <c r="F345" s="162">
        <v>15</v>
      </c>
      <c r="G345" s="161">
        <f t="shared" si="32"/>
        <v>4396.95</v>
      </c>
      <c r="H345" s="160"/>
      <c r="I345" s="159">
        <f t="shared" si="33"/>
        <v>4396.95</v>
      </c>
      <c r="J345" s="157">
        <v>364.18</v>
      </c>
      <c r="K345" s="158">
        <v>47.38</v>
      </c>
      <c r="L345" s="158"/>
      <c r="M345" s="157"/>
      <c r="N345" s="157"/>
      <c r="O345" s="157">
        <f t="shared" si="34"/>
        <v>411.56</v>
      </c>
      <c r="P345" s="156">
        <f t="shared" si="35"/>
        <v>3985.39</v>
      </c>
    </row>
    <row r="346" spans="1:16" s="154" customFormat="1" ht="73.7" customHeight="1" x14ac:dyDescent="0.2">
      <c r="A346" s="395"/>
      <c r="B346" s="357"/>
      <c r="C346" s="406"/>
      <c r="D346" s="164" t="s">
        <v>590</v>
      </c>
      <c r="E346" s="163">
        <v>293.13</v>
      </c>
      <c r="F346" s="162">
        <v>15</v>
      </c>
      <c r="G346" s="161">
        <f t="shared" si="32"/>
        <v>4396.95</v>
      </c>
      <c r="H346" s="160"/>
      <c r="I346" s="159">
        <f t="shared" si="33"/>
        <v>4396.95</v>
      </c>
      <c r="J346" s="157">
        <v>364.18</v>
      </c>
      <c r="K346" s="158">
        <v>53.44</v>
      </c>
      <c r="L346" s="158"/>
      <c r="M346" s="157"/>
      <c r="N346" s="157"/>
      <c r="O346" s="157">
        <f t="shared" si="34"/>
        <v>417.62</v>
      </c>
      <c r="P346" s="156">
        <f t="shared" si="35"/>
        <v>3979.33</v>
      </c>
    </row>
    <row r="347" spans="1:16" s="154" customFormat="1" ht="73.7" customHeight="1" x14ac:dyDescent="0.2">
      <c r="A347" s="395"/>
      <c r="B347" s="357"/>
      <c r="C347" s="406"/>
      <c r="D347" s="164" t="s">
        <v>589</v>
      </c>
      <c r="E347" s="163">
        <v>293.13</v>
      </c>
      <c r="F347" s="162">
        <v>15</v>
      </c>
      <c r="G347" s="161">
        <f t="shared" si="32"/>
        <v>4396.95</v>
      </c>
      <c r="H347" s="160"/>
      <c r="I347" s="159">
        <f t="shared" si="33"/>
        <v>4396.95</v>
      </c>
      <c r="J347" s="157">
        <v>364.18</v>
      </c>
      <c r="K347" s="158">
        <v>46.59</v>
      </c>
      <c r="L347" s="158"/>
      <c r="M347" s="157"/>
      <c r="N347" s="157"/>
      <c r="O347" s="157">
        <f t="shared" si="34"/>
        <v>410.77</v>
      </c>
      <c r="P347" s="156">
        <f t="shared" si="35"/>
        <v>3986.18</v>
      </c>
    </row>
    <row r="348" spans="1:16" s="154" customFormat="1" ht="73.7" customHeight="1" x14ac:dyDescent="0.2">
      <c r="A348" s="395"/>
      <c r="B348" s="357"/>
      <c r="C348" s="406"/>
      <c r="D348" s="164" t="s">
        <v>588</v>
      </c>
      <c r="E348" s="163">
        <v>293.13</v>
      </c>
      <c r="F348" s="162">
        <v>15</v>
      </c>
      <c r="G348" s="161">
        <f t="shared" si="32"/>
        <v>4396.95</v>
      </c>
      <c r="H348" s="160"/>
      <c r="I348" s="159">
        <f t="shared" si="33"/>
        <v>4396.95</v>
      </c>
      <c r="J348" s="157">
        <v>364.18</v>
      </c>
      <c r="K348" s="158">
        <v>46.59</v>
      </c>
      <c r="L348" s="158"/>
      <c r="M348" s="157"/>
      <c r="N348" s="157"/>
      <c r="O348" s="157">
        <f t="shared" si="34"/>
        <v>410.77</v>
      </c>
      <c r="P348" s="156">
        <f t="shared" si="35"/>
        <v>3986.18</v>
      </c>
    </row>
    <row r="349" spans="1:16" s="154" customFormat="1" ht="73.7" customHeight="1" x14ac:dyDescent="0.2">
      <c r="A349" s="395"/>
      <c r="B349" s="358"/>
      <c r="C349" s="407"/>
      <c r="D349" s="164" t="s">
        <v>301</v>
      </c>
      <c r="E349" s="163">
        <v>293.13</v>
      </c>
      <c r="F349" s="187"/>
      <c r="G349" s="187"/>
      <c r="H349" s="187"/>
      <c r="I349" s="187"/>
      <c r="J349" s="187"/>
      <c r="K349" s="188"/>
      <c r="L349" s="188"/>
      <c r="M349" s="187"/>
      <c r="N349" s="187"/>
      <c r="O349" s="157">
        <f t="shared" si="34"/>
        <v>0</v>
      </c>
      <c r="P349" s="156">
        <f t="shared" si="35"/>
        <v>0</v>
      </c>
    </row>
    <row r="350" spans="1:16" s="154" customFormat="1" ht="73.7" customHeight="1" x14ac:dyDescent="0.2">
      <c r="A350" s="395"/>
      <c r="B350" s="356" t="s">
        <v>576</v>
      </c>
      <c r="C350" s="164" t="s">
        <v>587</v>
      </c>
      <c r="D350" s="185" t="s">
        <v>586</v>
      </c>
      <c r="E350" s="163">
        <v>284.89999999999998</v>
      </c>
      <c r="F350" s="162">
        <v>15</v>
      </c>
      <c r="G350" s="161">
        <f t="shared" ref="G350:G365" si="36">E350*F350</f>
        <v>4273.5</v>
      </c>
      <c r="H350" s="160"/>
      <c r="I350" s="159">
        <f t="shared" ref="I350:I370" si="37">SUM(G350:H350)</f>
        <v>4273.5</v>
      </c>
      <c r="J350" s="157">
        <v>344.43</v>
      </c>
      <c r="K350" s="158">
        <v>46.59</v>
      </c>
      <c r="L350" s="158"/>
      <c r="M350" s="157"/>
      <c r="N350" s="157"/>
      <c r="O350" s="157">
        <f t="shared" si="34"/>
        <v>391.02</v>
      </c>
      <c r="P350" s="156">
        <f t="shared" si="35"/>
        <v>3882.48</v>
      </c>
    </row>
    <row r="351" spans="1:16" s="154" customFormat="1" ht="73.7" customHeight="1" x14ac:dyDescent="0.2">
      <c r="A351" s="395"/>
      <c r="B351" s="357"/>
      <c r="C351" s="186" t="s">
        <v>585</v>
      </c>
      <c r="D351" s="185" t="s">
        <v>584</v>
      </c>
      <c r="E351" s="184">
        <v>293.13</v>
      </c>
      <c r="F351" s="162">
        <v>15</v>
      </c>
      <c r="G351" s="161">
        <f t="shared" si="36"/>
        <v>4396.95</v>
      </c>
      <c r="H351" s="160"/>
      <c r="I351" s="159">
        <f t="shared" si="37"/>
        <v>4396.95</v>
      </c>
      <c r="J351" s="157">
        <v>364.18</v>
      </c>
      <c r="K351" s="158">
        <v>47.38</v>
      </c>
      <c r="L351" s="158"/>
      <c r="M351" s="157">
        <f>G351*1%</f>
        <v>43.969499999999996</v>
      </c>
      <c r="N351" s="157"/>
      <c r="O351" s="157">
        <f t="shared" si="34"/>
        <v>455.52949999999998</v>
      </c>
      <c r="P351" s="156">
        <f t="shared" si="35"/>
        <v>3941.4204999999997</v>
      </c>
    </row>
    <row r="352" spans="1:16" s="154" customFormat="1" ht="73.7" customHeight="1" x14ac:dyDescent="0.2">
      <c r="A352" s="395"/>
      <c r="B352" s="357"/>
      <c r="C352" s="366" t="s">
        <v>583</v>
      </c>
      <c r="D352" s="180" t="s">
        <v>582</v>
      </c>
      <c r="E352" s="163">
        <v>297.27999999999997</v>
      </c>
      <c r="F352" s="162">
        <v>15</v>
      </c>
      <c r="G352" s="161">
        <f t="shared" si="36"/>
        <v>4459.2</v>
      </c>
      <c r="H352" s="160"/>
      <c r="I352" s="159">
        <f t="shared" si="37"/>
        <v>4459.2</v>
      </c>
      <c r="J352" s="157">
        <v>374.14</v>
      </c>
      <c r="K352" s="158">
        <v>46.59</v>
      </c>
      <c r="L352" s="158"/>
      <c r="M352" s="157"/>
      <c r="N352" s="157"/>
      <c r="O352" s="157">
        <f t="shared" si="34"/>
        <v>420.73</v>
      </c>
      <c r="P352" s="156">
        <f t="shared" si="35"/>
        <v>4038.47</v>
      </c>
    </row>
    <row r="353" spans="1:16" s="154" customFormat="1" ht="73.7" customHeight="1" x14ac:dyDescent="0.2">
      <c r="A353" s="395"/>
      <c r="B353" s="357"/>
      <c r="C353" s="368"/>
      <c r="D353" s="180" t="s">
        <v>581</v>
      </c>
      <c r="E353" s="163">
        <v>297.27999999999997</v>
      </c>
      <c r="F353" s="162">
        <v>15</v>
      </c>
      <c r="G353" s="161">
        <f t="shared" si="36"/>
        <v>4459.2</v>
      </c>
      <c r="H353" s="160"/>
      <c r="I353" s="159">
        <f t="shared" si="37"/>
        <v>4459.2</v>
      </c>
      <c r="J353" s="157">
        <v>374.14</v>
      </c>
      <c r="K353" s="158">
        <v>46.59</v>
      </c>
      <c r="L353" s="158"/>
      <c r="M353" s="157"/>
      <c r="N353" s="157"/>
      <c r="O353" s="157">
        <f t="shared" si="34"/>
        <v>420.73</v>
      </c>
      <c r="P353" s="156">
        <f t="shared" si="35"/>
        <v>4038.47</v>
      </c>
    </row>
    <row r="354" spans="1:16" s="154" customFormat="1" ht="73.7" customHeight="1" x14ac:dyDescent="0.2">
      <c r="A354" s="395"/>
      <c r="B354" s="357"/>
      <c r="C354" s="164" t="s">
        <v>175</v>
      </c>
      <c r="D354" s="180" t="s">
        <v>580</v>
      </c>
      <c r="E354" s="163">
        <v>284.89999999999998</v>
      </c>
      <c r="F354" s="162">
        <v>15</v>
      </c>
      <c r="G354" s="161">
        <f t="shared" si="36"/>
        <v>4273.5</v>
      </c>
      <c r="H354" s="160"/>
      <c r="I354" s="159">
        <f t="shared" si="37"/>
        <v>4273.5</v>
      </c>
      <c r="J354" s="157">
        <v>344.43</v>
      </c>
      <c r="K354" s="158">
        <v>46.59</v>
      </c>
      <c r="L354" s="158"/>
      <c r="M354" s="157"/>
      <c r="N354" s="157"/>
      <c r="O354" s="157">
        <f t="shared" si="34"/>
        <v>391.02</v>
      </c>
      <c r="P354" s="156">
        <f t="shared" si="35"/>
        <v>3882.48</v>
      </c>
    </row>
    <row r="355" spans="1:16" s="154" customFormat="1" ht="73.7" customHeight="1" x14ac:dyDescent="0.2">
      <c r="A355" s="395"/>
      <c r="B355" s="357"/>
      <c r="C355" s="366" t="s">
        <v>575</v>
      </c>
      <c r="D355" s="180" t="s">
        <v>579</v>
      </c>
      <c r="E355" s="163">
        <v>222.6</v>
      </c>
      <c r="F355" s="162">
        <v>15</v>
      </c>
      <c r="G355" s="161">
        <f t="shared" si="36"/>
        <v>3339</v>
      </c>
      <c r="H355" s="160"/>
      <c r="I355" s="159">
        <f t="shared" si="37"/>
        <v>3339</v>
      </c>
      <c r="J355" s="157">
        <v>116.85</v>
      </c>
      <c r="K355" s="158">
        <v>46.59</v>
      </c>
      <c r="L355" s="158"/>
      <c r="M355" s="157"/>
      <c r="N355" s="157"/>
      <c r="O355" s="157">
        <f t="shared" si="34"/>
        <v>163.44</v>
      </c>
      <c r="P355" s="156">
        <f t="shared" si="35"/>
        <v>3175.56</v>
      </c>
    </row>
    <row r="356" spans="1:16" s="154" customFormat="1" ht="73.7" customHeight="1" x14ac:dyDescent="0.2">
      <c r="A356" s="395"/>
      <c r="B356" s="357"/>
      <c r="C356" s="367"/>
      <c r="D356" s="180" t="s">
        <v>578</v>
      </c>
      <c r="E356" s="163">
        <v>222.6</v>
      </c>
      <c r="F356" s="162">
        <v>15</v>
      </c>
      <c r="G356" s="161">
        <f t="shared" si="36"/>
        <v>3339</v>
      </c>
      <c r="H356" s="160"/>
      <c r="I356" s="159">
        <f t="shared" si="37"/>
        <v>3339</v>
      </c>
      <c r="J356" s="157">
        <v>116.85</v>
      </c>
      <c r="K356" s="158">
        <v>46.59</v>
      </c>
      <c r="L356" s="158"/>
      <c r="M356" s="157"/>
      <c r="N356" s="157"/>
      <c r="O356" s="157">
        <f t="shared" si="34"/>
        <v>163.44</v>
      </c>
      <c r="P356" s="156">
        <f t="shared" si="35"/>
        <v>3175.56</v>
      </c>
    </row>
    <row r="357" spans="1:16" s="154" customFormat="1" ht="73.7" customHeight="1" x14ac:dyDescent="0.2">
      <c r="A357" s="395"/>
      <c r="B357" s="358"/>
      <c r="C357" s="368"/>
      <c r="D357" s="180" t="s">
        <v>577</v>
      </c>
      <c r="E357" s="163">
        <v>222.6</v>
      </c>
      <c r="F357" s="162">
        <v>15</v>
      </c>
      <c r="G357" s="161">
        <f t="shared" si="36"/>
        <v>3339</v>
      </c>
      <c r="H357" s="160"/>
      <c r="I357" s="159">
        <f t="shared" si="37"/>
        <v>3339</v>
      </c>
      <c r="J357" s="157">
        <v>116.85</v>
      </c>
      <c r="K357" s="158">
        <v>47.38</v>
      </c>
      <c r="L357" s="158"/>
      <c r="M357" s="157"/>
      <c r="N357" s="157"/>
      <c r="O357" s="157">
        <f t="shared" si="34"/>
        <v>164.23</v>
      </c>
      <c r="P357" s="156">
        <f t="shared" si="35"/>
        <v>3174.77</v>
      </c>
    </row>
    <row r="358" spans="1:16" s="154" customFormat="1" ht="73.7" customHeight="1" x14ac:dyDescent="0.2">
      <c r="A358" s="395"/>
      <c r="B358" s="356" t="s">
        <v>576</v>
      </c>
      <c r="C358" s="183" t="s">
        <v>575</v>
      </c>
      <c r="D358" s="180" t="s">
        <v>574</v>
      </c>
      <c r="E358" s="163">
        <v>222.6</v>
      </c>
      <c r="F358" s="162">
        <v>15</v>
      </c>
      <c r="G358" s="161">
        <f t="shared" si="36"/>
        <v>3339</v>
      </c>
      <c r="H358" s="160"/>
      <c r="I358" s="159">
        <f t="shared" si="37"/>
        <v>3339</v>
      </c>
      <c r="J358" s="157">
        <v>116.85</v>
      </c>
      <c r="K358" s="158">
        <v>47.38</v>
      </c>
      <c r="L358" s="158"/>
      <c r="M358" s="157"/>
      <c r="N358" s="157"/>
      <c r="O358" s="157">
        <f t="shared" si="34"/>
        <v>164.23</v>
      </c>
      <c r="P358" s="156">
        <f t="shared" si="35"/>
        <v>3174.77</v>
      </c>
    </row>
    <row r="359" spans="1:16" s="154" customFormat="1" ht="73.7" customHeight="1" x14ac:dyDescent="0.2">
      <c r="A359" s="395"/>
      <c r="B359" s="357"/>
      <c r="C359" s="366" t="s">
        <v>573</v>
      </c>
      <c r="D359" s="181" t="s">
        <v>572</v>
      </c>
      <c r="E359" s="160">
        <v>214.05</v>
      </c>
      <c r="F359" s="162">
        <v>15</v>
      </c>
      <c r="G359" s="161">
        <f t="shared" si="36"/>
        <v>3210.75</v>
      </c>
      <c r="H359" s="160"/>
      <c r="I359" s="159">
        <f t="shared" si="37"/>
        <v>3210.75</v>
      </c>
      <c r="J359" s="157">
        <v>102.9</v>
      </c>
      <c r="K359" s="158"/>
      <c r="L359" s="158"/>
      <c r="M359" s="157"/>
      <c r="N359" s="157"/>
      <c r="O359" s="157">
        <f t="shared" si="34"/>
        <v>102.9</v>
      </c>
      <c r="P359" s="156">
        <f t="shared" si="35"/>
        <v>3107.85</v>
      </c>
    </row>
    <row r="360" spans="1:16" s="154" customFormat="1" ht="73.7" customHeight="1" x14ac:dyDescent="0.2">
      <c r="A360" s="395"/>
      <c r="B360" s="357"/>
      <c r="C360" s="367"/>
      <c r="D360" s="181" t="s">
        <v>571</v>
      </c>
      <c r="E360" s="160">
        <v>214.05</v>
      </c>
      <c r="F360" s="162">
        <v>15</v>
      </c>
      <c r="G360" s="161">
        <f t="shared" si="36"/>
        <v>3210.75</v>
      </c>
      <c r="H360" s="160"/>
      <c r="I360" s="159">
        <f t="shared" si="37"/>
        <v>3210.75</v>
      </c>
      <c r="J360" s="157">
        <v>102.9</v>
      </c>
      <c r="K360" s="158"/>
      <c r="L360" s="158"/>
      <c r="M360" s="157"/>
      <c r="N360" s="157"/>
      <c r="O360" s="157">
        <f t="shared" si="34"/>
        <v>102.9</v>
      </c>
      <c r="P360" s="156">
        <f t="shared" si="35"/>
        <v>3107.85</v>
      </c>
    </row>
    <row r="361" spans="1:16" s="154" customFormat="1" ht="73.7" customHeight="1" x14ac:dyDescent="0.2">
      <c r="A361" s="395"/>
      <c r="B361" s="357"/>
      <c r="C361" s="367"/>
      <c r="D361" s="181" t="s">
        <v>570</v>
      </c>
      <c r="E361" s="160">
        <v>214.05</v>
      </c>
      <c r="F361" s="162">
        <v>15</v>
      </c>
      <c r="G361" s="161">
        <f t="shared" si="36"/>
        <v>3210.75</v>
      </c>
      <c r="H361" s="160"/>
      <c r="I361" s="159">
        <f t="shared" si="37"/>
        <v>3210.75</v>
      </c>
      <c r="J361" s="157">
        <v>102.9</v>
      </c>
      <c r="K361" s="158">
        <v>46.59</v>
      </c>
      <c r="L361" s="158"/>
      <c r="M361" s="157"/>
      <c r="N361" s="157"/>
      <c r="O361" s="157">
        <f t="shared" si="34"/>
        <v>149.49</v>
      </c>
      <c r="P361" s="156">
        <f t="shared" si="35"/>
        <v>3061.26</v>
      </c>
    </row>
    <row r="362" spans="1:16" s="154" customFormat="1" ht="73.7" customHeight="1" x14ac:dyDescent="0.2">
      <c r="A362" s="395"/>
      <c r="B362" s="357"/>
      <c r="C362" s="367"/>
      <c r="D362" s="181" t="s">
        <v>569</v>
      </c>
      <c r="E362" s="160">
        <v>214.05</v>
      </c>
      <c r="F362" s="162">
        <v>15</v>
      </c>
      <c r="G362" s="161">
        <f t="shared" si="36"/>
        <v>3210.75</v>
      </c>
      <c r="H362" s="159"/>
      <c r="I362" s="159">
        <f t="shared" si="37"/>
        <v>3210.75</v>
      </c>
      <c r="J362" s="157">
        <v>102.9</v>
      </c>
      <c r="K362" s="158" t="s">
        <v>568</v>
      </c>
      <c r="L362" s="158"/>
      <c r="M362" s="182"/>
      <c r="N362" s="182"/>
      <c r="O362" s="157">
        <f t="shared" si="34"/>
        <v>102.9</v>
      </c>
      <c r="P362" s="156">
        <f t="shared" si="35"/>
        <v>3107.85</v>
      </c>
    </row>
    <row r="363" spans="1:16" s="154" customFormat="1" ht="73.7" customHeight="1" x14ac:dyDescent="0.2">
      <c r="A363" s="395"/>
      <c r="B363" s="357"/>
      <c r="C363" s="367"/>
      <c r="D363" s="181" t="s">
        <v>567</v>
      </c>
      <c r="E363" s="160">
        <v>214.05</v>
      </c>
      <c r="F363" s="162">
        <v>15</v>
      </c>
      <c r="G363" s="161">
        <f t="shared" si="36"/>
        <v>3210.75</v>
      </c>
      <c r="H363" s="160"/>
      <c r="I363" s="159">
        <f t="shared" si="37"/>
        <v>3210.75</v>
      </c>
      <c r="J363" s="157">
        <v>102.9</v>
      </c>
      <c r="K363" s="158"/>
      <c r="L363" s="158"/>
      <c r="M363" s="157"/>
      <c r="N363" s="157"/>
      <c r="O363" s="157">
        <f t="shared" si="34"/>
        <v>102.9</v>
      </c>
      <c r="P363" s="156">
        <f t="shared" si="35"/>
        <v>3107.85</v>
      </c>
    </row>
    <row r="364" spans="1:16" s="154" customFormat="1" ht="73.7" customHeight="1" x14ac:dyDescent="0.2">
      <c r="A364" s="395"/>
      <c r="B364" s="357"/>
      <c r="C364" s="367"/>
      <c r="D364" s="180" t="s">
        <v>566</v>
      </c>
      <c r="E364" s="160">
        <v>214.05</v>
      </c>
      <c r="F364" s="162">
        <v>15</v>
      </c>
      <c r="G364" s="161">
        <f t="shared" si="36"/>
        <v>3210.75</v>
      </c>
      <c r="H364" s="179"/>
      <c r="I364" s="159">
        <f t="shared" si="37"/>
        <v>3210.75</v>
      </c>
      <c r="J364" s="157">
        <v>102.9</v>
      </c>
      <c r="K364" s="158"/>
      <c r="L364" s="158"/>
      <c r="M364" s="178"/>
      <c r="N364" s="178"/>
      <c r="O364" s="157">
        <f t="shared" si="34"/>
        <v>102.9</v>
      </c>
      <c r="P364" s="156">
        <f t="shared" si="35"/>
        <v>3107.85</v>
      </c>
    </row>
    <row r="365" spans="1:16" s="154" customFormat="1" ht="73.7" customHeight="1" x14ac:dyDescent="0.2">
      <c r="A365" s="395"/>
      <c r="B365" s="357"/>
      <c r="C365" s="367"/>
      <c r="D365" s="164" t="s">
        <v>565</v>
      </c>
      <c r="E365" s="160">
        <v>214.05</v>
      </c>
      <c r="F365" s="162">
        <v>15</v>
      </c>
      <c r="G365" s="161">
        <f t="shared" si="36"/>
        <v>3210.75</v>
      </c>
      <c r="H365" s="177"/>
      <c r="I365" s="159">
        <f t="shared" si="37"/>
        <v>3210.75</v>
      </c>
      <c r="J365" s="157">
        <v>102.9</v>
      </c>
      <c r="K365" s="158"/>
      <c r="L365" s="158"/>
      <c r="M365" s="176"/>
      <c r="N365" s="176"/>
      <c r="O365" s="157">
        <f t="shared" si="34"/>
        <v>102.9</v>
      </c>
      <c r="P365" s="156">
        <f t="shared" si="35"/>
        <v>3107.85</v>
      </c>
    </row>
    <row r="366" spans="1:16" s="154" customFormat="1" ht="73.7" customHeight="1" x14ac:dyDescent="0.2">
      <c r="A366" s="395"/>
      <c r="B366" s="358"/>
      <c r="C366" s="368"/>
      <c r="D366" s="164" t="s">
        <v>301</v>
      </c>
      <c r="E366" s="160">
        <v>214.05</v>
      </c>
      <c r="F366" s="162"/>
      <c r="G366" s="161"/>
      <c r="H366" s="177"/>
      <c r="I366" s="159">
        <f t="shared" si="37"/>
        <v>0</v>
      </c>
      <c r="J366" s="176"/>
      <c r="K366" s="158"/>
      <c r="L366" s="158"/>
      <c r="M366" s="176"/>
      <c r="N366" s="176"/>
      <c r="O366" s="157">
        <f t="shared" si="34"/>
        <v>0</v>
      </c>
      <c r="P366" s="156">
        <f t="shared" si="35"/>
        <v>0</v>
      </c>
    </row>
    <row r="367" spans="1:16" s="154" customFormat="1" ht="73.7" customHeight="1" x14ac:dyDescent="0.2">
      <c r="A367" s="362" t="s">
        <v>564</v>
      </c>
      <c r="B367" s="356" t="s">
        <v>563</v>
      </c>
      <c r="C367" s="164" t="s">
        <v>562</v>
      </c>
      <c r="D367" s="164" t="s">
        <v>561</v>
      </c>
      <c r="E367" s="163">
        <v>293.13</v>
      </c>
      <c r="F367" s="162">
        <v>15</v>
      </c>
      <c r="G367" s="161">
        <f>E367*F367</f>
        <v>4396.95</v>
      </c>
      <c r="H367" s="160"/>
      <c r="I367" s="159">
        <f t="shared" si="37"/>
        <v>4396.95</v>
      </c>
      <c r="J367" s="157">
        <v>364.18</v>
      </c>
      <c r="K367" s="158">
        <v>46.59</v>
      </c>
      <c r="L367" s="158"/>
      <c r="M367" s="157"/>
      <c r="N367" s="157"/>
      <c r="O367" s="157">
        <f t="shared" si="34"/>
        <v>410.77</v>
      </c>
      <c r="P367" s="156">
        <f t="shared" si="35"/>
        <v>3986.18</v>
      </c>
    </row>
    <row r="368" spans="1:16" s="154" customFormat="1" ht="73.7" customHeight="1" x14ac:dyDescent="0.2">
      <c r="A368" s="363"/>
      <c r="B368" s="357"/>
      <c r="C368" s="164" t="s">
        <v>559</v>
      </c>
      <c r="D368" s="164" t="s">
        <v>301</v>
      </c>
      <c r="E368" s="163">
        <v>207.79</v>
      </c>
      <c r="F368" s="162"/>
      <c r="G368" s="161">
        <f>E368*F368</f>
        <v>0</v>
      </c>
      <c r="H368" s="160"/>
      <c r="I368" s="159">
        <f t="shared" si="37"/>
        <v>0</v>
      </c>
      <c r="J368" s="157"/>
      <c r="K368" s="158"/>
      <c r="L368" s="158"/>
      <c r="M368" s="157"/>
      <c r="N368" s="157"/>
      <c r="O368" s="157">
        <f t="shared" si="34"/>
        <v>0</v>
      </c>
      <c r="P368" s="156">
        <f t="shared" si="35"/>
        <v>0</v>
      </c>
    </row>
    <row r="369" spans="1:16" s="154" customFormat="1" ht="73.7" customHeight="1" x14ac:dyDescent="0.2">
      <c r="A369" s="363"/>
      <c r="B369" s="357"/>
      <c r="C369" s="164" t="s">
        <v>559</v>
      </c>
      <c r="D369" s="164" t="s">
        <v>560</v>
      </c>
      <c r="E369" s="163">
        <v>207.79</v>
      </c>
      <c r="F369" s="162">
        <v>15</v>
      </c>
      <c r="G369" s="161">
        <f>E369*F369</f>
        <v>3116.85</v>
      </c>
      <c r="H369" s="170"/>
      <c r="I369" s="159">
        <f t="shared" si="37"/>
        <v>3116.85</v>
      </c>
      <c r="J369" s="167">
        <v>92.68</v>
      </c>
      <c r="K369" s="158"/>
      <c r="L369" s="168"/>
      <c r="M369" s="167"/>
      <c r="N369" s="167"/>
      <c r="O369" s="157">
        <f t="shared" si="34"/>
        <v>92.68</v>
      </c>
      <c r="P369" s="156">
        <f t="shared" si="35"/>
        <v>3024.17</v>
      </c>
    </row>
    <row r="370" spans="1:16" s="154" customFormat="1" ht="73.7" customHeight="1" x14ac:dyDescent="0.2">
      <c r="A370" s="363"/>
      <c r="B370" s="357"/>
      <c r="C370" s="175" t="s">
        <v>559</v>
      </c>
      <c r="D370" s="174" t="s">
        <v>301</v>
      </c>
      <c r="E370" s="173">
        <v>207.79</v>
      </c>
      <c r="F370" s="172"/>
      <c r="G370" s="171"/>
      <c r="H370" s="170"/>
      <c r="I370" s="169">
        <f t="shared" si="37"/>
        <v>0</v>
      </c>
      <c r="J370" s="167"/>
      <c r="K370" s="168"/>
      <c r="L370" s="168"/>
      <c r="M370" s="167"/>
      <c r="N370" s="167"/>
      <c r="O370" s="157">
        <f t="shared" si="34"/>
        <v>0</v>
      </c>
      <c r="P370" s="156">
        <f t="shared" si="35"/>
        <v>0</v>
      </c>
    </row>
    <row r="371" spans="1:16" s="154" customFormat="1" ht="73.7" customHeight="1" x14ac:dyDescent="0.2">
      <c r="A371" s="166"/>
      <c r="B371" s="165" t="s">
        <v>558</v>
      </c>
      <c r="C371" s="164" t="s">
        <v>557</v>
      </c>
      <c r="D371" s="164" t="s">
        <v>301</v>
      </c>
      <c r="E371" s="163">
        <v>207.79</v>
      </c>
      <c r="F371" s="162"/>
      <c r="G371" s="161"/>
      <c r="H371" s="160"/>
      <c r="I371" s="159"/>
      <c r="J371" s="157"/>
      <c r="K371" s="158"/>
      <c r="L371" s="158"/>
      <c r="M371" s="157"/>
      <c r="N371" s="157"/>
      <c r="O371" s="157">
        <f t="shared" si="34"/>
        <v>0</v>
      </c>
      <c r="P371" s="156">
        <f t="shared" si="35"/>
        <v>0</v>
      </c>
    </row>
    <row r="372" spans="1:16" s="154" customFormat="1" ht="73.7" customHeight="1" thickBot="1" x14ac:dyDescent="0.25">
      <c r="A372" s="425" t="s">
        <v>556</v>
      </c>
      <c r="B372" s="417"/>
      <c r="C372" s="417"/>
      <c r="D372" s="417"/>
      <c r="E372" s="417"/>
      <c r="F372" s="426"/>
      <c r="G372" s="155">
        <f t="shared" ref="G372:P372" si="38">SUM(G327:G371)</f>
        <v>174755.39999999997</v>
      </c>
      <c r="H372" s="155">
        <f t="shared" si="38"/>
        <v>0</v>
      </c>
      <c r="I372" s="155">
        <f t="shared" si="38"/>
        <v>174755.39999999997</v>
      </c>
      <c r="J372" s="155">
        <f t="shared" si="38"/>
        <v>14454.110000000004</v>
      </c>
      <c r="K372" s="155">
        <f t="shared" si="38"/>
        <v>1609.2299999999993</v>
      </c>
      <c r="L372" s="155">
        <f t="shared" si="38"/>
        <v>0</v>
      </c>
      <c r="M372" s="155">
        <f t="shared" si="38"/>
        <v>43.969499999999996</v>
      </c>
      <c r="N372" s="155">
        <f t="shared" si="38"/>
        <v>0</v>
      </c>
      <c r="O372" s="155">
        <f t="shared" si="38"/>
        <v>16107.309500000001</v>
      </c>
      <c r="P372" s="155">
        <f t="shared" si="38"/>
        <v>158648.09050000002</v>
      </c>
    </row>
    <row r="373" spans="1:16" ht="73.7" customHeight="1" x14ac:dyDescent="0.3">
      <c r="A373" s="153"/>
      <c r="C373" s="152"/>
      <c r="D373" s="152"/>
      <c r="E373" s="149"/>
      <c r="F373" s="151"/>
      <c r="G373" s="150"/>
      <c r="H373" s="149"/>
      <c r="I373" s="148"/>
      <c r="J373" s="146"/>
      <c r="K373" s="147"/>
      <c r="L373" s="147"/>
      <c r="M373" s="146"/>
      <c r="N373" s="146"/>
      <c r="O373" s="146"/>
      <c r="P373" s="145"/>
    </row>
    <row r="374" spans="1:16" ht="73.7" customHeight="1" x14ac:dyDescent="0.3">
      <c r="A374" s="153"/>
      <c r="C374" s="152"/>
      <c r="D374" s="152"/>
      <c r="E374" s="149"/>
      <c r="F374" s="151"/>
      <c r="G374" s="150"/>
      <c r="H374" s="149"/>
      <c r="I374" s="148"/>
      <c r="J374" s="146"/>
      <c r="K374" s="147"/>
      <c r="L374" s="147"/>
      <c r="M374" s="146"/>
      <c r="N374" s="146"/>
      <c r="O374" s="146"/>
      <c r="P374" s="145"/>
    </row>
    <row r="375" spans="1:16" ht="73.7" customHeight="1" x14ac:dyDescent="0.3">
      <c r="A375" s="153"/>
      <c r="C375" s="152"/>
      <c r="D375" s="152"/>
      <c r="E375" s="149"/>
      <c r="F375" s="151"/>
      <c r="G375" s="150"/>
      <c r="H375" s="149"/>
      <c r="I375" s="148"/>
      <c r="J375" s="146"/>
      <c r="K375" s="147"/>
      <c r="L375" s="147"/>
      <c r="M375" s="146"/>
      <c r="N375" s="146"/>
      <c r="O375" s="146"/>
      <c r="P375" s="145"/>
    </row>
    <row r="376" spans="1:16" ht="73.7" customHeight="1" x14ac:dyDescent="0.3">
      <c r="A376" s="153"/>
      <c r="C376" s="152"/>
      <c r="D376" s="152"/>
      <c r="E376" s="149"/>
      <c r="F376" s="151"/>
      <c r="G376" s="150"/>
      <c r="H376" s="149"/>
      <c r="I376" s="148"/>
      <c r="J376" s="146"/>
      <c r="K376" s="147"/>
      <c r="L376" s="147"/>
      <c r="M376" s="146"/>
      <c r="N376" s="146"/>
      <c r="O376" s="146"/>
      <c r="P376" s="145"/>
    </row>
    <row r="377" spans="1:16" ht="73.7" customHeight="1" x14ac:dyDescent="0.3">
      <c r="A377" s="153"/>
      <c r="C377" s="152"/>
      <c r="E377" s="149"/>
      <c r="F377" s="151"/>
      <c r="G377" s="150"/>
      <c r="H377" s="149"/>
      <c r="I377" s="148"/>
      <c r="J377" s="146"/>
      <c r="K377" s="147"/>
      <c r="L377" s="147"/>
      <c r="M377" s="146"/>
      <c r="N377" s="146"/>
      <c r="O377" s="146"/>
      <c r="P377" s="145"/>
    </row>
    <row r="378" spans="1:16" ht="73.7" customHeight="1" x14ac:dyDescent="0.3">
      <c r="A378" s="153"/>
      <c r="C378" s="152"/>
      <c r="E378" s="149"/>
      <c r="F378" s="151"/>
      <c r="G378" s="150"/>
      <c r="H378" s="149"/>
      <c r="I378" s="148"/>
      <c r="J378" s="146"/>
      <c r="K378" s="147"/>
      <c r="L378" s="147"/>
      <c r="M378" s="146"/>
      <c r="N378" s="146"/>
      <c r="O378" s="146"/>
      <c r="P378" s="145"/>
    </row>
    <row r="379" spans="1:16" ht="73.7" customHeight="1" x14ac:dyDescent="0.25"/>
    <row r="380" spans="1:16" ht="73.7" customHeight="1" x14ac:dyDescent="0.25">
      <c r="G380" s="144"/>
    </row>
    <row r="381" spans="1:16" ht="73.7" customHeight="1" x14ac:dyDescent="0.25"/>
    <row r="382" spans="1:16" ht="73.7" customHeight="1" x14ac:dyDescent="0.25"/>
    <row r="383" spans="1:16" ht="73.7" customHeight="1" x14ac:dyDescent="0.25"/>
    <row r="384" spans="1:16" ht="73.7" customHeight="1" x14ac:dyDescent="0.25"/>
    <row r="385" spans="1:16" ht="70.7" customHeight="1" x14ac:dyDescent="0.25">
      <c r="A385" s="133"/>
      <c r="B385" s="133"/>
      <c r="E385" s="133"/>
      <c r="F385" s="133"/>
      <c r="G385" s="133"/>
      <c r="H385" s="133"/>
      <c r="I385" s="133"/>
      <c r="J385" s="133"/>
      <c r="K385" s="143"/>
      <c r="L385" s="143"/>
      <c r="M385" s="133"/>
      <c r="N385" s="133"/>
      <c r="O385" s="133"/>
      <c r="P385" s="133"/>
    </row>
    <row r="386" spans="1:16" ht="70.7" customHeight="1" x14ac:dyDescent="0.25">
      <c r="A386" s="133"/>
      <c r="B386" s="133"/>
      <c r="E386" s="133"/>
      <c r="F386" s="133"/>
      <c r="G386" s="133"/>
      <c r="H386" s="133"/>
      <c r="I386" s="133"/>
      <c r="J386" s="133"/>
      <c r="K386" s="143"/>
      <c r="L386" s="143"/>
      <c r="M386" s="133"/>
      <c r="N386" s="133"/>
      <c r="O386" s="133"/>
      <c r="P386" s="133"/>
    </row>
    <row r="387" spans="1:16" ht="70.7" customHeight="1" x14ac:dyDescent="0.25">
      <c r="A387" s="133"/>
      <c r="B387" s="133"/>
      <c r="E387" s="133"/>
      <c r="F387" s="133"/>
      <c r="G387" s="133"/>
      <c r="H387" s="133"/>
      <c r="I387" s="133"/>
      <c r="J387" s="133"/>
      <c r="K387" s="143"/>
      <c r="L387" s="143"/>
      <c r="M387" s="133"/>
      <c r="N387" s="133"/>
      <c r="O387" s="133"/>
      <c r="P387" s="133"/>
    </row>
    <row r="388" spans="1:16" ht="70.7" customHeight="1" x14ac:dyDescent="0.25">
      <c r="A388" s="133"/>
      <c r="B388" s="133"/>
      <c r="E388" s="133"/>
      <c r="F388" s="133"/>
      <c r="G388" s="133"/>
      <c r="H388" s="133"/>
      <c r="I388" s="133"/>
      <c r="J388" s="133"/>
      <c r="K388" s="143"/>
      <c r="L388" s="143"/>
      <c r="M388" s="133"/>
      <c r="N388" s="133"/>
      <c r="O388" s="133"/>
      <c r="P388" s="133"/>
    </row>
    <row r="389" spans="1:16" ht="70.7" customHeight="1" x14ac:dyDescent="0.25">
      <c r="A389" s="133"/>
      <c r="B389" s="133"/>
      <c r="E389" s="133"/>
      <c r="F389" s="133"/>
      <c r="G389" s="133"/>
      <c r="H389" s="133"/>
      <c r="I389" s="133"/>
      <c r="J389" s="133"/>
      <c r="K389" s="143"/>
      <c r="L389" s="143"/>
      <c r="M389" s="133"/>
      <c r="N389" s="133"/>
      <c r="O389" s="133"/>
      <c r="P389" s="133"/>
    </row>
    <row r="390" spans="1:16" ht="70.7" customHeight="1" x14ac:dyDescent="0.25">
      <c r="A390" s="133"/>
      <c r="B390" s="133"/>
      <c r="E390" s="133"/>
      <c r="F390" s="133"/>
      <c r="G390" s="133"/>
      <c r="H390" s="133"/>
      <c r="I390" s="133"/>
      <c r="J390" s="133"/>
      <c r="K390" s="143"/>
      <c r="L390" s="143"/>
      <c r="M390" s="133"/>
      <c r="N390" s="133"/>
      <c r="O390" s="133"/>
      <c r="P390" s="133"/>
    </row>
    <row r="391" spans="1:16" ht="70.7" customHeight="1" x14ac:dyDescent="0.25">
      <c r="A391" s="133"/>
      <c r="B391" s="133"/>
      <c r="E391" s="133"/>
      <c r="F391" s="133"/>
      <c r="G391" s="133"/>
      <c r="H391" s="133"/>
      <c r="I391" s="133"/>
      <c r="J391" s="133"/>
      <c r="K391" s="143"/>
      <c r="L391" s="143"/>
      <c r="M391" s="133"/>
      <c r="N391" s="133"/>
      <c r="O391" s="133"/>
      <c r="P391" s="133"/>
    </row>
    <row r="392" spans="1:16" ht="70.7" customHeight="1" x14ac:dyDescent="0.25">
      <c r="A392" s="133"/>
      <c r="B392" s="133"/>
      <c r="E392" s="133"/>
      <c r="F392" s="133"/>
      <c r="G392" s="133"/>
      <c r="H392" s="133"/>
      <c r="I392" s="133"/>
      <c r="J392" s="133"/>
      <c r="K392" s="143"/>
      <c r="L392" s="143"/>
      <c r="M392" s="133"/>
      <c r="N392" s="133"/>
      <c r="O392" s="133"/>
      <c r="P392" s="133"/>
    </row>
    <row r="393" spans="1:16" ht="70.7" customHeight="1" x14ac:dyDescent="0.25">
      <c r="A393" s="133"/>
      <c r="B393" s="133"/>
      <c r="E393" s="133"/>
      <c r="F393" s="133"/>
      <c r="G393" s="133"/>
      <c r="H393" s="133"/>
      <c r="I393" s="133"/>
      <c r="J393" s="133"/>
      <c r="K393" s="143"/>
      <c r="L393" s="143"/>
      <c r="M393" s="133"/>
      <c r="N393" s="133"/>
      <c r="O393" s="133"/>
      <c r="P393" s="133"/>
    </row>
    <row r="394" spans="1:16" ht="70.7" customHeight="1" x14ac:dyDescent="0.25">
      <c r="A394" s="133"/>
      <c r="B394" s="133"/>
      <c r="E394" s="133"/>
      <c r="F394" s="133"/>
      <c r="G394" s="133"/>
      <c r="H394" s="133"/>
      <c r="I394" s="133"/>
      <c r="J394" s="133"/>
      <c r="K394" s="143"/>
      <c r="L394" s="143"/>
      <c r="M394" s="133"/>
      <c r="N394" s="133"/>
      <c r="O394" s="133"/>
      <c r="P394" s="133"/>
    </row>
  </sheetData>
  <mergeCells count="124">
    <mergeCell ref="A235:A245"/>
    <mergeCell ref="A246:A252"/>
    <mergeCell ref="B186:B187"/>
    <mergeCell ref="C73:C74"/>
    <mergeCell ref="C76:C77"/>
    <mergeCell ref="B93:B99"/>
    <mergeCell ref="C141:C143"/>
    <mergeCell ref="B54:B55"/>
    <mergeCell ref="B67:B68"/>
    <mergeCell ref="B73:B85"/>
    <mergeCell ref="C82:C85"/>
    <mergeCell ref="B86:B92"/>
    <mergeCell ref="B100:B102"/>
    <mergeCell ref="A135:A144"/>
    <mergeCell ref="A145:A162"/>
    <mergeCell ref="B222:B223"/>
    <mergeCell ref="B224:B228"/>
    <mergeCell ref="A163:A180"/>
    <mergeCell ref="A181:A198"/>
    <mergeCell ref="B160:B170"/>
    <mergeCell ref="B171:B185"/>
    <mergeCell ref="A199:A216"/>
    <mergeCell ref="A217:A234"/>
    <mergeCell ref="A43:A54"/>
    <mergeCell ref="B35:B36"/>
    <mergeCell ref="A372:F372"/>
    <mergeCell ref="A37:A42"/>
    <mergeCell ref="B44:B46"/>
    <mergeCell ref="B116:B118"/>
    <mergeCell ref="C148:C151"/>
    <mergeCell ref="C165:C166"/>
    <mergeCell ref="B112:B113"/>
    <mergeCell ref="B56:B61"/>
    <mergeCell ref="B62:B66"/>
    <mergeCell ref="C215:C216"/>
    <mergeCell ref="C172:C174"/>
    <mergeCell ref="C103:C104"/>
    <mergeCell ref="C198:C200"/>
    <mergeCell ref="C175:C176"/>
    <mergeCell ref="C194:C196"/>
    <mergeCell ref="C201:C204"/>
    <mergeCell ref="C236:C237"/>
    <mergeCell ref="C217:C220"/>
    <mergeCell ref="B189:B204"/>
    <mergeCell ref="B205:B211"/>
    <mergeCell ref="B212:B221"/>
    <mergeCell ref="C341:C349"/>
    <mergeCell ref="B341:B349"/>
    <mergeCell ref="J20:O20"/>
    <mergeCell ref="A1:P1"/>
    <mergeCell ref="A19:P19"/>
    <mergeCell ref="E2:I2"/>
    <mergeCell ref="J2:O2"/>
    <mergeCell ref="A2:D2"/>
    <mergeCell ref="C94:C96"/>
    <mergeCell ref="C98:C99"/>
    <mergeCell ref="C169:C170"/>
    <mergeCell ref="A14:F14"/>
    <mergeCell ref="B37:B38"/>
    <mergeCell ref="B39:B40"/>
    <mergeCell ref="B41:B42"/>
    <mergeCell ref="C88:C90"/>
    <mergeCell ref="C91:C92"/>
    <mergeCell ref="A20:D20"/>
    <mergeCell ref="A23:A36"/>
    <mergeCell ref="E20:I20"/>
    <mergeCell ref="B32:B34"/>
    <mergeCell ref="A4:A13"/>
    <mergeCell ref="B23:B31"/>
    <mergeCell ref="B4:B12"/>
    <mergeCell ref="B47:B51"/>
    <mergeCell ref="B52:B53"/>
    <mergeCell ref="B350:B357"/>
    <mergeCell ref="C355:C357"/>
    <mergeCell ref="A253:A259"/>
    <mergeCell ref="B358:B366"/>
    <mergeCell ref="B246:B255"/>
    <mergeCell ref="B271:B272"/>
    <mergeCell ref="B273:B275"/>
    <mergeCell ref="A293:B306"/>
    <mergeCell ref="A307:B309"/>
    <mergeCell ref="C332:C340"/>
    <mergeCell ref="B328:B340"/>
    <mergeCell ref="C329:C331"/>
    <mergeCell ref="C264:C265"/>
    <mergeCell ref="A260:A270"/>
    <mergeCell ref="A271:A275"/>
    <mergeCell ref="E325:I325"/>
    <mergeCell ref="A367:A370"/>
    <mergeCell ref="B367:B370"/>
    <mergeCell ref="C232:C233"/>
    <mergeCell ref="C240:C242"/>
    <mergeCell ref="C209:C210"/>
    <mergeCell ref="C226:C227"/>
    <mergeCell ref="A276:F276"/>
    <mergeCell ref="B230:B238"/>
    <mergeCell ref="B239:B245"/>
    <mergeCell ref="C274:C275"/>
    <mergeCell ref="A290:P290"/>
    <mergeCell ref="A291:D291"/>
    <mergeCell ref="A324:P324"/>
    <mergeCell ref="A313:F314"/>
    <mergeCell ref="A310:F310"/>
    <mergeCell ref="J291:O291"/>
    <mergeCell ref="E291:I291"/>
    <mergeCell ref="B256:B259"/>
    <mergeCell ref="A327:A366"/>
    <mergeCell ref="C359:C366"/>
    <mergeCell ref="C352:C353"/>
    <mergeCell ref="J325:O325"/>
    <mergeCell ref="B262:B270"/>
    <mergeCell ref="B137:B153"/>
    <mergeCell ref="B154:B159"/>
    <mergeCell ref="A55:A69"/>
    <mergeCell ref="A70:A72"/>
    <mergeCell ref="A73:A90"/>
    <mergeCell ref="A91:A108"/>
    <mergeCell ref="A109:A114"/>
    <mergeCell ref="A115:A126"/>
    <mergeCell ref="A127:A134"/>
    <mergeCell ref="B71:B72"/>
    <mergeCell ref="B121:B126"/>
    <mergeCell ref="B127:B134"/>
    <mergeCell ref="B103:B111"/>
  </mergeCells>
  <conditionalFormatting sqref="C38 C117 C262:C264 C139 C136:C137 C167:C168 C165 C112:C115 C71:C72 C93 C178:C185">
    <cfRule type="cellIs" dxfId="65" priority="65" operator="lessThanOrEqual">
      <formula>0</formula>
    </cfRule>
  </conditionalFormatting>
  <conditionalFormatting sqref="C46">
    <cfRule type="cellIs" dxfId="64" priority="61" operator="lessThanOrEqual">
      <formula>0</formula>
    </cfRule>
  </conditionalFormatting>
  <conditionalFormatting sqref="C118">
    <cfRule type="cellIs" dxfId="63" priority="30" operator="lessThanOrEqual">
      <formula>0</formula>
    </cfRule>
  </conditionalFormatting>
  <conditionalFormatting sqref="C37">
    <cfRule type="cellIs" dxfId="62" priority="66" operator="lessThanOrEqual">
      <formula>0</formula>
    </cfRule>
  </conditionalFormatting>
  <conditionalFormatting sqref="C43">
    <cfRule type="cellIs" dxfId="61" priority="64" operator="lessThanOrEqual">
      <formula>0</formula>
    </cfRule>
  </conditionalFormatting>
  <conditionalFormatting sqref="C44">
    <cfRule type="cellIs" dxfId="60" priority="63" operator="lessThanOrEqual">
      <formula>0</formula>
    </cfRule>
  </conditionalFormatting>
  <conditionalFormatting sqref="C45">
    <cfRule type="cellIs" dxfId="59" priority="62" operator="lessThanOrEqual">
      <formula>0</formula>
    </cfRule>
  </conditionalFormatting>
  <conditionalFormatting sqref="C47">
    <cfRule type="cellIs" dxfId="58" priority="60" operator="lessThanOrEqual">
      <formula>0</formula>
    </cfRule>
  </conditionalFormatting>
  <conditionalFormatting sqref="C48">
    <cfRule type="cellIs" dxfId="57" priority="59" operator="lessThanOrEqual">
      <formula>0</formula>
    </cfRule>
  </conditionalFormatting>
  <conditionalFormatting sqref="C49:C51">
    <cfRule type="cellIs" dxfId="56" priority="58" operator="lessThanOrEqual">
      <formula>0</formula>
    </cfRule>
  </conditionalFormatting>
  <conditionalFormatting sqref="C52:C53">
    <cfRule type="cellIs" dxfId="55" priority="57" operator="lessThanOrEqual">
      <formula>0</formula>
    </cfRule>
  </conditionalFormatting>
  <conditionalFormatting sqref="C54:C55">
    <cfRule type="cellIs" dxfId="54" priority="56" operator="lessThanOrEqual">
      <formula>0</formula>
    </cfRule>
  </conditionalFormatting>
  <conditionalFormatting sqref="C56:C57">
    <cfRule type="cellIs" dxfId="53" priority="55" operator="lessThanOrEqual">
      <formula>0</formula>
    </cfRule>
  </conditionalFormatting>
  <conditionalFormatting sqref="C58">
    <cfRule type="cellIs" dxfId="52" priority="54" operator="lessThanOrEqual">
      <formula>0</formula>
    </cfRule>
  </conditionalFormatting>
  <conditionalFormatting sqref="C59">
    <cfRule type="cellIs" dxfId="51" priority="53" operator="lessThanOrEqual">
      <formula>0</formula>
    </cfRule>
  </conditionalFormatting>
  <conditionalFormatting sqref="C60:C61">
    <cfRule type="cellIs" dxfId="50" priority="52" operator="lessThanOrEqual">
      <formula>0</formula>
    </cfRule>
  </conditionalFormatting>
  <conditionalFormatting sqref="C62:C66">
    <cfRule type="cellIs" dxfId="49" priority="51" operator="lessThanOrEqual">
      <formula>0</formula>
    </cfRule>
  </conditionalFormatting>
  <conditionalFormatting sqref="C67:C68">
    <cfRule type="cellIs" dxfId="48" priority="50" operator="lessThanOrEqual">
      <formula>0</formula>
    </cfRule>
  </conditionalFormatting>
  <conditionalFormatting sqref="C73">
    <cfRule type="cellIs" dxfId="47" priority="49" operator="lessThanOrEqual">
      <formula>0</formula>
    </cfRule>
  </conditionalFormatting>
  <conditionalFormatting sqref="C75:C76">
    <cfRule type="cellIs" dxfId="46" priority="48" operator="lessThanOrEqual">
      <formula>0</formula>
    </cfRule>
  </conditionalFormatting>
  <conditionalFormatting sqref="C78">
    <cfRule type="cellIs" dxfId="45" priority="47" operator="lessThanOrEqual">
      <formula>0</formula>
    </cfRule>
  </conditionalFormatting>
  <conditionalFormatting sqref="C79">
    <cfRule type="cellIs" dxfId="44" priority="46" operator="lessThanOrEqual">
      <formula>0</formula>
    </cfRule>
  </conditionalFormatting>
  <conditionalFormatting sqref="C80">
    <cfRule type="cellIs" dxfId="43" priority="45" operator="lessThanOrEqual">
      <formula>0</formula>
    </cfRule>
  </conditionalFormatting>
  <conditionalFormatting sqref="C81">
    <cfRule type="cellIs" dxfId="42" priority="44" operator="lessThanOrEqual">
      <formula>0</formula>
    </cfRule>
  </conditionalFormatting>
  <conditionalFormatting sqref="C82">
    <cfRule type="cellIs" dxfId="41" priority="43" operator="lessThanOrEqual">
      <formula>0</formula>
    </cfRule>
  </conditionalFormatting>
  <conditionalFormatting sqref="C87">
    <cfRule type="cellIs" dxfId="40" priority="42" operator="lessThanOrEqual">
      <formula>0</formula>
    </cfRule>
  </conditionalFormatting>
  <conditionalFormatting sqref="C88">
    <cfRule type="cellIs" dxfId="39" priority="41" operator="lessThanOrEqual">
      <formula>0</formula>
    </cfRule>
  </conditionalFormatting>
  <conditionalFormatting sqref="C91">
    <cfRule type="cellIs" dxfId="38" priority="40" operator="lessThanOrEqual">
      <formula>0</formula>
    </cfRule>
  </conditionalFormatting>
  <conditionalFormatting sqref="C94">
    <cfRule type="cellIs" dxfId="37" priority="39" operator="lessThanOrEqual">
      <formula>0</formula>
    </cfRule>
  </conditionalFormatting>
  <conditionalFormatting sqref="C97">
    <cfRule type="cellIs" dxfId="36" priority="38" operator="lessThanOrEqual">
      <formula>0</formula>
    </cfRule>
  </conditionalFormatting>
  <conditionalFormatting sqref="C98">
    <cfRule type="cellIs" dxfId="35" priority="37" operator="lessThanOrEqual">
      <formula>0</formula>
    </cfRule>
  </conditionalFormatting>
  <conditionalFormatting sqref="C100:C102">
    <cfRule type="cellIs" dxfId="34" priority="36" operator="lessThanOrEqual">
      <formula>0</formula>
    </cfRule>
  </conditionalFormatting>
  <conditionalFormatting sqref="C105:C107">
    <cfRule type="cellIs" dxfId="33" priority="35" operator="lessThanOrEqual">
      <formula>0</formula>
    </cfRule>
  </conditionalFormatting>
  <conditionalFormatting sqref="C108">
    <cfRule type="cellIs" dxfId="32" priority="34" operator="lessThanOrEqual">
      <formula>0</formula>
    </cfRule>
  </conditionalFormatting>
  <conditionalFormatting sqref="C109">
    <cfRule type="cellIs" dxfId="31" priority="33" operator="lessThanOrEqual">
      <formula>0</formula>
    </cfRule>
  </conditionalFormatting>
  <conditionalFormatting sqref="C110:C111">
    <cfRule type="cellIs" dxfId="30" priority="32" operator="lessThanOrEqual">
      <formula>0</formula>
    </cfRule>
  </conditionalFormatting>
  <conditionalFormatting sqref="C116">
    <cfRule type="cellIs" dxfId="29" priority="31" operator="lessThanOrEqual">
      <formula>0</formula>
    </cfRule>
  </conditionalFormatting>
  <conditionalFormatting sqref="C119">
    <cfRule type="cellIs" dxfId="28" priority="29" operator="lessThanOrEqual">
      <formula>0</formula>
    </cfRule>
  </conditionalFormatting>
  <conditionalFormatting sqref="C120">
    <cfRule type="cellIs" dxfId="27" priority="28" operator="lessThanOrEqual">
      <formula>0</formula>
    </cfRule>
  </conditionalFormatting>
  <conditionalFormatting sqref="C121:C134">
    <cfRule type="cellIs" dxfId="26" priority="27" operator="lessThanOrEqual">
      <formula>0</formula>
    </cfRule>
  </conditionalFormatting>
  <conditionalFormatting sqref="C140">
    <cfRule type="cellIs" dxfId="25" priority="26" operator="lessThanOrEqual">
      <formula>0</formula>
    </cfRule>
  </conditionalFormatting>
  <conditionalFormatting sqref="C145:C147">
    <cfRule type="cellIs" dxfId="24" priority="25" operator="lessThanOrEqual">
      <formula>0</formula>
    </cfRule>
  </conditionalFormatting>
  <conditionalFormatting sqref="C157:C159">
    <cfRule type="cellIs" dxfId="23" priority="24" operator="lessThanOrEqual">
      <formula>0</formula>
    </cfRule>
  </conditionalFormatting>
  <conditionalFormatting sqref="C160:C162">
    <cfRule type="cellIs" dxfId="22" priority="23" operator="lessThanOrEqual">
      <formula>0</formula>
    </cfRule>
  </conditionalFormatting>
  <conditionalFormatting sqref="C164">
    <cfRule type="cellIs" dxfId="21" priority="22" operator="lessThanOrEqual">
      <formula>0</formula>
    </cfRule>
  </conditionalFormatting>
  <conditionalFormatting sqref="C169">
    <cfRule type="cellIs" dxfId="20" priority="21" operator="lessThanOrEqual">
      <formula>0</formula>
    </cfRule>
  </conditionalFormatting>
  <conditionalFormatting sqref="C172">
    <cfRule type="cellIs" dxfId="19" priority="20" operator="lessThanOrEqual">
      <formula>0</formula>
    </cfRule>
  </conditionalFormatting>
  <conditionalFormatting sqref="C175">
    <cfRule type="cellIs" dxfId="18" priority="19" operator="lessThanOrEqual">
      <formula>0</formula>
    </cfRule>
  </conditionalFormatting>
  <conditionalFormatting sqref="C186:C188">
    <cfRule type="cellIs" dxfId="17" priority="18" operator="lessThanOrEqual">
      <formula>0</formula>
    </cfRule>
  </conditionalFormatting>
  <conditionalFormatting sqref="C189:C191">
    <cfRule type="cellIs" dxfId="16" priority="17" operator="lessThanOrEqual">
      <formula>0</formula>
    </cfRule>
  </conditionalFormatting>
  <conditionalFormatting sqref="C192">
    <cfRule type="cellIs" dxfId="15" priority="16" operator="lessThanOrEqual">
      <formula>0</formula>
    </cfRule>
  </conditionalFormatting>
  <conditionalFormatting sqref="C207">
    <cfRule type="cellIs" dxfId="14" priority="15" operator="lessThanOrEqual">
      <formula>0</formula>
    </cfRule>
  </conditionalFormatting>
  <conditionalFormatting sqref="C208">
    <cfRule type="cellIs" dxfId="13" priority="14" operator="lessThanOrEqual">
      <formula>0</formula>
    </cfRule>
  </conditionalFormatting>
  <conditionalFormatting sqref="C211">
    <cfRule type="cellIs" dxfId="12" priority="13" operator="lessThanOrEqual">
      <formula>0</formula>
    </cfRule>
  </conditionalFormatting>
  <conditionalFormatting sqref="C212:C214">
    <cfRule type="cellIs" dxfId="11" priority="12" operator="lessThanOrEqual">
      <formula>0</formula>
    </cfRule>
  </conditionalFormatting>
  <conditionalFormatting sqref="C215">
    <cfRule type="cellIs" dxfId="10" priority="11" operator="lessThanOrEqual">
      <formula>0</formula>
    </cfRule>
  </conditionalFormatting>
  <conditionalFormatting sqref="C222:C223">
    <cfRule type="cellIs" dxfId="9" priority="10" operator="lessThanOrEqual">
      <formula>0</formula>
    </cfRule>
  </conditionalFormatting>
  <conditionalFormatting sqref="C224:C226">
    <cfRule type="cellIs" dxfId="8" priority="9" operator="lessThanOrEqual">
      <formula>0</formula>
    </cfRule>
  </conditionalFormatting>
  <conditionalFormatting sqref="C228">
    <cfRule type="cellIs" dxfId="7" priority="8" operator="lessThanOrEqual">
      <formula>0</formula>
    </cfRule>
  </conditionalFormatting>
  <conditionalFormatting sqref="C230:C232">
    <cfRule type="cellIs" dxfId="6" priority="7" operator="lessThanOrEqual">
      <formula>0</formula>
    </cfRule>
  </conditionalFormatting>
  <conditionalFormatting sqref="C247:C255">
    <cfRule type="cellIs" dxfId="5" priority="6" operator="lessThanOrEqual">
      <formula>0</formula>
    </cfRule>
  </conditionalFormatting>
  <conditionalFormatting sqref="C256:C259">
    <cfRule type="cellIs" dxfId="4" priority="5" operator="lessThanOrEqual">
      <formula>0</formula>
    </cfRule>
  </conditionalFormatting>
  <conditionalFormatting sqref="C266:C270">
    <cfRule type="cellIs" dxfId="3" priority="4" operator="lessThanOrEqual">
      <formula>0</formula>
    </cfRule>
  </conditionalFormatting>
  <conditionalFormatting sqref="C271:C274">
    <cfRule type="cellIs" dxfId="2" priority="3" operator="lessThanOrEqual">
      <formula>0</formula>
    </cfRule>
  </conditionalFormatting>
  <conditionalFormatting sqref="C163">
    <cfRule type="cellIs" dxfId="1" priority="2" operator="lessThanOrEqual">
      <formula>0</formula>
    </cfRule>
  </conditionalFormatting>
  <conditionalFormatting sqref="C177">
    <cfRule type="cellIs" dxfId="0" priority="1" operator="lessThanOrEqual">
      <formula>0</formula>
    </cfRule>
  </conditionalFormatting>
  <pageMargins left="0.25" right="0.25" top="0.75" bottom="0.65312499999999996" header="0.3" footer="0.3"/>
  <pageSetup scale="43" fitToHeight="0" orientation="landscape" r:id="rId1"/>
  <headerFooter>
    <oddHeader>&amp;C&amp;"Arial,Negrita"&amp;14MUNICIPIO DE TECALITLAN JALISCO
PORTAL VICTORIA NO.9      RFC:MTE871101HLA     TEL:371-41-8-01-69
NOMINA QUINCENAL GENERAL DEL 01 AL 15 DE MARZO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2020-03-10T16:20:59Z</dcterms:created>
  <dcterms:modified xsi:type="dcterms:W3CDTF">2020-03-30T16:35:13Z</dcterms:modified>
</cp:coreProperties>
</file>