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23040" windowHeight="9384" activeTab="7"/>
  </bookViews>
  <sheets>
    <sheet name="Nomina general 2" sheetId="1" r:id="rId1"/>
    <sheet name="Eventuales 2" sheetId="2" r:id="rId2"/>
    <sheet name="Proteccion Civil 2" sheetId="3" r:id="rId3"/>
    <sheet name="Seguridad Publica 2" sheetId="4" r:id="rId4"/>
    <sheet name="Aguinaldo nomina general" sheetId="5" r:id="rId5"/>
    <sheet name="Aguinaldo eventuales" sheetId="6" r:id="rId6"/>
    <sheet name="Aguinaldo Proteccion Civil" sheetId="7" r:id="rId7"/>
    <sheet name="Aguinaldo Seguridad Publica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5">'Aguinaldo eventuales'!$A$1:$X$196</definedName>
    <definedName name="_xlnm.Print_Area" localSheetId="4">'Aguinaldo nomina general'!$B$1:$Y$695</definedName>
    <definedName name="_xlnm.Print_Area" localSheetId="7">'Aguinaldo Seguridad Publica'!$B$1:$Z$155</definedName>
    <definedName name="_xlnm.Print_Area" localSheetId="1">'Eventuales 2'!$A$1:$X$204</definedName>
    <definedName name="_xlnm.Print_Area" localSheetId="0">'Nomina general 2'!$A$1:$X$707</definedName>
    <definedName name="_xlnm.Print_Area" localSheetId="3">'Seguridad Publica 2'!$A$1:$Y$155</definedName>
    <definedName name="cie" localSheetId="5">[5]Concentrado!$O$1</definedName>
    <definedName name="cie" localSheetId="6">[6]Concentrado!$O$1</definedName>
    <definedName name="cie" localSheetId="7">[7]Concentrado!$O$1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5">[5]Concentrado!$R$1</definedName>
    <definedName name="cin" localSheetId="6">[6]Concentrado!$R$1</definedName>
    <definedName name="cin" localSheetId="7">[7]Concentrado!$R$1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5">[5]Concentrado!$L$1</definedName>
    <definedName name="d" localSheetId="6">[6]Concentrado!$L$1</definedName>
    <definedName name="d" localSheetId="7">[7]Concentrado!$L$1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5">[5]Concentrado!$X$1</definedName>
    <definedName name="DIEZ" localSheetId="6">[6]Concentrado!$X$1</definedName>
    <definedName name="DIEZ" localSheetId="7">[7]Concentrado!$X$1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5">[5]Concentrado!$I$1</definedName>
    <definedName name="q" localSheetId="6">[6]Concentrado!$I$1</definedName>
    <definedName name="q" localSheetId="7">[7]Concentrado!$I$1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5">'Aguinaldo eventuales'!#REF!</definedName>
    <definedName name="TABLA" localSheetId="4">'Aguinaldo nomina general'!$N$21:$N$34</definedName>
    <definedName name="TABLA" localSheetId="6">'Aguinaldo Proteccion Civil'!$N$5:$N$6</definedName>
    <definedName name="TABLA" localSheetId="7">'Aguinaldo Seguridad Publica'!$N$23:$N$46</definedName>
    <definedName name="TABLA" localSheetId="1">'Eventuales 2'!#REF!</definedName>
    <definedName name="TABLA" localSheetId="0">'Nomina general 2'!$M$21:$M$34</definedName>
    <definedName name="TABLA" localSheetId="2">'Proteccion Civil 2'!$M$5:$M$6</definedName>
    <definedName name="TABLA" localSheetId="3">'Seguridad Publica 2'!$M$23:$M$46</definedName>
    <definedName name="VE" localSheetId="5">[5]Concentrado!$U$1</definedName>
    <definedName name="VE" localSheetId="6">[6]Concentrado!$U$1</definedName>
    <definedName name="VE" localSheetId="7">[7]Concentrado!$U$1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8" l="1"/>
  <c r="V5" i="8" s="1"/>
  <c r="U5" i="8"/>
  <c r="I7" i="8"/>
  <c r="N7" i="8" s="1"/>
  <c r="V7" i="8" s="1"/>
  <c r="X7" i="8" s="1"/>
  <c r="U7" i="8"/>
  <c r="I9" i="8"/>
  <c r="N9" i="8" s="1"/>
  <c r="V9" i="8" s="1"/>
  <c r="X9" i="8" s="1"/>
  <c r="U9" i="8"/>
  <c r="I11" i="8"/>
  <c r="N11" i="8"/>
  <c r="V11" i="8" s="1"/>
  <c r="X11" i="8" s="1"/>
  <c r="U11" i="8"/>
  <c r="I13" i="8"/>
  <c r="N13" i="8" s="1"/>
  <c r="V13" i="8" s="1"/>
  <c r="X13" i="8" s="1"/>
  <c r="U13" i="8"/>
  <c r="H15" i="8"/>
  <c r="N15" i="8" s="1"/>
  <c r="V15" i="8" s="1"/>
  <c r="X15" i="8" s="1"/>
  <c r="I15" i="8"/>
  <c r="U15" i="8"/>
  <c r="H17" i="8"/>
  <c r="N17" i="8"/>
  <c r="V17" i="8" s="1"/>
  <c r="X17" i="8" s="1"/>
  <c r="S17" i="8"/>
  <c r="S41" i="8" s="1"/>
  <c r="U17" i="8"/>
  <c r="I19" i="8"/>
  <c r="N19" i="8" s="1"/>
  <c r="V19" i="8" s="1"/>
  <c r="X19" i="8" s="1"/>
  <c r="U19" i="8"/>
  <c r="H21" i="8"/>
  <c r="H41" i="8" s="1"/>
  <c r="I21" i="8"/>
  <c r="H23" i="8"/>
  <c r="N23" i="8" s="1"/>
  <c r="V23" i="8" s="1"/>
  <c r="X23" i="8" s="1"/>
  <c r="I23" i="8"/>
  <c r="U23" i="8"/>
  <c r="H25" i="8"/>
  <c r="I25" i="8"/>
  <c r="N25" i="8" s="1"/>
  <c r="V25" i="8" s="1"/>
  <c r="X25" i="8" s="1"/>
  <c r="P25" i="8"/>
  <c r="U25" i="8" s="1"/>
  <c r="H27" i="8"/>
  <c r="I27" i="8"/>
  <c r="N27" i="8"/>
  <c r="V27" i="8" s="1"/>
  <c r="X27" i="8" s="1"/>
  <c r="P27" i="8"/>
  <c r="U27" i="8"/>
  <c r="H29" i="8"/>
  <c r="N29" i="8" s="1"/>
  <c r="I29" i="8"/>
  <c r="P29" i="8"/>
  <c r="U29" i="8" s="1"/>
  <c r="H31" i="8"/>
  <c r="N31" i="8" s="1"/>
  <c r="I31" i="8"/>
  <c r="H33" i="8"/>
  <c r="I33" i="8"/>
  <c r="N33" i="8" s="1"/>
  <c r="V33" i="8" s="1"/>
  <c r="X33" i="8" s="1"/>
  <c r="U33" i="8"/>
  <c r="H35" i="8"/>
  <c r="N35" i="8"/>
  <c r="V35" i="8" s="1"/>
  <c r="X35" i="8" s="1"/>
  <c r="U35" i="8"/>
  <c r="H37" i="8"/>
  <c r="I37" i="8"/>
  <c r="N37" i="8"/>
  <c r="V37" i="8" s="1"/>
  <c r="X37" i="8" s="1"/>
  <c r="U37" i="8"/>
  <c r="H39" i="8"/>
  <c r="N39" i="8" s="1"/>
  <c r="V39" i="8" s="1"/>
  <c r="X39" i="8" s="1"/>
  <c r="U39" i="8"/>
  <c r="J41" i="8"/>
  <c r="K41" i="8"/>
  <c r="L41" i="8"/>
  <c r="M41" i="8"/>
  <c r="O41" i="8"/>
  <c r="Q41" i="8"/>
  <c r="R41" i="8"/>
  <c r="T41" i="8"/>
  <c r="W41" i="8"/>
  <c r="H46" i="8"/>
  <c r="P46" i="8" s="1"/>
  <c r="N46" i="8"/>
  <c r="H48" i="8"/>
  <c r="N48" i="8"/>
  <c r="V48" i="8" s="1"/>
  <c r="X48" i="8" s="1"/>
  <c r="U48" i="8"/>
  <c r="H50" i="8"/>
  <c r="N50" i="8" s="1"/>
  <c r="I50" i="8"/>
  <c r="I82" i="8" s="1"/>
  <c r="U50" i="8"/>
  <c r="H52" i="8"/>
  <c r="N52" i="8" s="1"/>
  <c r="V52" i="8" s="1"/>
  <c r="X52" i="8" s="1"/>
  <c r="I52" i="8"/>
  <c r="U52" i="8"/>
  <c r="H54" i="8"/>
  <c r="N54" i="8" s="1"/>
  <c r="V54" i="8" s="1"/>
  <c r="X54" i="8" s="1"/>
  <c r="I54" i="8"/>
  <c r="U54" i="8"/>
  <c r="H56" i="8"/>
  <c r="I56" i="8"/>
  <c r="N56" i="8"/>
  <c r="V56" i="8" s="1"/>
  <c r="X56" i="8" s="1"/>
  <c r="U56" i="8"/>
  <c r="H58" i="8"/>
  <c r="N58" i="8" s="1"/>
  <c r="V58" i="8" s="1"/>
  <c r="X58" i="8" s="1"/>
  <c r="U58" i="8"/>
  <c r="H60" i="8"/>
  <c r="N60" i="8" s="1"/>
  <c r="V60" i="8" s="1"/>
  <c r="X60" i="8" s="1"/>
  <c r="I60" i="8"/>
  <c r="P60" i="8"/>
  <c r="U60" i="8" s="1"/>
  <c r="H62" i="8"/>
  <c r="N62" i="8" s="1"/>
  <c r="V62" i="8" s="1"/>
  <c r="X62" i="8" s="1"/>
  <c r="I62" i="8"/>
  <c r="U62" i="8"/>
  <c r="H64" i="8"/>
  <c r="I64" i="8"/>
  <c r="N64" i="8"/>
  <c r="V64" i="8" s="1"/>
  <c r="X64" i="8" s="1"/>
  <c r="P64" i="8"/>
  <c r="U64" i="8"/>
  <c r="H66" i="8"/>
  <c r="N66" i="8" s="1"/>
  <c r="I66" i="8"/>
  <c r="P66" i="8"/>
  <c r="U66" i="8" s="1"/>
  <c r="H68" i="8"/>
  <c r="N68" i="8" s="1"/>
  <c r="I68" i="8"/>
  <c r="H70" i="8"/>
  <c r="I70" i="8"/>
  <c r="N70" i="8" s="1"/>
  <c r="V70" i="8" s="1"/>
  <c r="X70" i="8" s="1"/>
  <c r="U70" i="8"/>
  <c r="H72" i="8"/>
  <c r="N72" i="8"/>
  <c r="V72" i="8" s="1"/>
  <c r="X72" i="8" s="1"/>
  <c r="U72" i="8"/>
  <c r="H74" i="8"/>
  <c r="N74" i="8" s="1"/>
  <c r="V74" i="8" s="1"/>
  <c r="X74" i="8" s="1"/>
  <c r="U74" i="8"/>
  <c r="H76" i="8"/>
  <c r="N76" i="8"/>
  <c r="V76" i="8" s="1"/>
  <c r="X76" i="8" s="1"/>
  <c r="U76" i="8"/>
  <c r="H78" i="8"/>
  <c r="N78" i="8" s="1"/>
  <c r="V78" i="8" s="1"/>
  <c r="X78" i="8" s="1"/>
  <c r="U78" i="8"/>
  <c r="H80" i="8"/>
  <c r="N80" i="8" s="1"/>
  <c r="V80" i="8" s="1"/>
  <c r="X80" i="8" s="1"/>
  <c r="U80" i="8"/>
  <c r="J82" i="8"/>
  <c r="K82" i="8"/>
  <c r="L82" i="8"/>
  <c r="M82" i="8"/>
  <c r="O82" i="8"/>
  <c r="Q82" i="8"/>
  <c r="R82" i="8"/>
  <c r="S82" i="8"/>
  <c r="T82" i="8"/>
  <c r="W82" i="8"/>
  <c r="H87" i="8"/>
  <c r="N87" i="8"/>
  <c r="P87" i="8"/>
  <c r="U87" i="8" s="1"/>
  <c r="H89" i="8"/>
  <c r="P89" i="8" s="1"/>
  <c r="N89" i="8"/>
  <c r="H91" i="8"/>
  <c r="N91" i="8"/>
  <c r="V91" i="8" s="1"/>
  <c r="X91" i="8" s="1"/>
  <c r="U91" i="8"/>
  <c r="H93" i="8"/>
  <c r="N93" i="8" s="1"/>
  <c r="V93" i="8" s="1"/>
  <c r="X93" i="8" s="1"/>
  <c r="I93" i="8"/>
  <c r="U93" i="8"/>
  <c r="H95" i="8"/>
  <c r="N95" i="8" s="1"/>
  <c r="V95" i="8" s="1"/>
  <c r="X95" i="8" s="1"/>
  <c r="I95" i="8"/>
  <c r="U95" i="8"/>
  <c r="H97" i="8"/>
  <c r="N97" i="8" s="1"/>
  <c r="V97" i="8" s="1"/>
  <c r="X97" i="8" s="1"/>
  <c r="U97" i="8"/>
  <c r="H99" i="8"/>
  <c r="N99" i="8" s="1"/>
  <c r="I99" i="8"/>
  <c r="H101" i="8"/>
  <c r="N101" i="8" s="1"/>
  <c r="I101" i="8"/>
  <c r="H103" i="8"/>
  <c r="N103" i="8"/>
  <c r="V103" i="8" s="1"/>
  <c r="X103" i="8" s="1"/>
  <c r="U103" i="8"/>
  <c r="H105" i="8"/>
  <c r="N105" i="8" s="1"/>
  <c r="I105" i="8"/>
  <c r="H107" i="8"/>
  <c r="I107" i="8"/>
  <c r="N107" i="8" s="1"/>
  <c r="V107" i="8" s="1"/>
  <c r="X107" i="8" s="1"/>
  <c r="P107" i="8"/>
  <c r="U107" i="8" s="1"/>
  <c r="H109" i="8"/>
  <c r="I109" i="8"/>
  <c r="N109" i="8"/>
  <c r="V109" i="8" s="1"/>
  <c r="X109" i="8" s="1"/>
  <c r="P109" i="8"/>
  <c r="U109" i="8"/>
  <c r="H111" i="8"/>
  <c r="N111" i="8" s="1"/>
  <c r="I111" i="8"/>
  <c r="P111" i="8"/>
  <c r="U111" i="8" s="1"/>
  <c r="H113" i="8"/>
  <c r="N113" i="8" s="1"/>
  <c r="V113" i="8" s="1"/>
  <c r="X113" i="8" s="1"/>
  <c r="U113" i="8"/>
  <c r="H115" i="8"/>
  <c r="P115" i="8" s="1"/>
  <c r="U115" i="8" s="1"/>
  <c r="N115" i="8"/>
  <c r="V115" i="8" s="1"/>
  <c r="X115" i="8" s="1"/>
  <c r="H117" i="8"/>
  <c r="N117" i="8"/>
  <c r="V117" i="8" s="1"/>
  <c r="X117" i="8" s="1"/>
  <c r="P117" i="8"/>
  <c r="U117" i="8"/>
  <c r="H119" i="8"/>
  <c r="N119" i="8" s="1"/>
  <c r="V119" i="8" s="1"/>
  <c r="X119" i="8" s="1"/>
  <c r="I119" i="8"/>
  <c r="U119" i="8"/>
  <c r="H121" i="8"/>
  <c r="N121" i="8"/>
  <c r="V121" i="8" s="1"/>
  <c r="X121" i="8" s="1"/>
  <c r="U121" i="8"/>
  <c r="H123" i="8"/>
  <c r="N123" i="8" s="1"/>
  <c r="V123" i="8" s="1"/>
  <c r="X123" i="8" s="1"/>
  <c r="I123" i="8"/>
  <c r="U123" i="8"/>
  <c r="H125" i="8"/>
  <c r="I125" i="8"/>
  <c r="N125" i="8"/>
  <c r="V125" i="8" s="1"/>
  <c r="X125" i="8" s="1"/>
  <c r="U125" i="8"/>
  <c r="J127" i="8"/>
  <c r="K127" i="8"/>
  <c r="L127" i="8"/>
  <c r="L153" i="8" s="1"/>
  <c r="M127" i="8"/>
  <c r="O127" i="8"/>
  <c r="Q127" i="8"/>
  <c r="Q153" i="8" s="1"/>
  <c r="R127" i="8"/>
  <c r="S127" i="8"/>
  <c r="T127" i="8"/>
  <c r="T153" i="8" s="1"/>
  <c r="W127" i="8"/>
  <c r="H132" i="8"/>
  <c r="N132" i="8" s="1"/>
  <c r="H134" i="8"/>
  <c r="N134" i="8"/>
  <c r="P134" i="8"/>
  <c r="U134" i="8" s="1"/>
  <c r="H136" i="8"/>
  <c r="N136" i="8" s="1"/>
  <c r="I136" i="8"/>
  <c r="I150" i="8" s="1"/>
  <c r="U136" i="8"/>
  <c r="H138" i="8"/>
  <c r="I138" i="8"/>
  <c r="N138" i="8" s="1"/>
  <c r="P138" i="8"/>
  <c r="U138" i="8" s="1"/>
  <c r="U150" i="8" s="1"/>
  <c r="H140" i="8"/>
  <c r="I140" i="8"/>
  <c r="N140" i="8"/>
  <c r="V140" i="8" s="1"/>
  <c r="X140" i="8" s="1"/>
  <c r="P140" i="8"/>
  <c r="U140" i="8"/>
  <c r="H142" i="8"/>
  <c r="N142" i="8" s="1"/>
  <c r="V142" i="8" s="1"/>
  <c r="X142" i="8" s="1"/>
  <c r="I142" i="8"/>
  <c r="U142" i="8"/>
  <c r="H144" i="8"/>
  <c r="I144" i="8"/>
  <c r="N144" i="8" s="1"/>
  <c r="V144" i="8" s="1"/>
  <c r="X144" i="8" s="1"/>
  <c r="U144" i="8"/>
  <c r="H146" i="8"/>
  <c r="N146" i="8" s="1"/>
  <c r="V146" i="8" s="1"/>
  <c r="X146" i="8" s="1"/>
  <c r="I146" i="8"/>
  <c r="U146" i="8"/>
  <c r="H148" i="8"/>
  <c r="I148" i="8"/>
  <c r="N148" i="8" s="1"/>
  <c r="V148" i="8" s="1"/>
  <c r="X148" i="8" s="1"/>
  <c r="U148" i="8"/>
  <c r="J150" i="8"/>
  <c r="K150" i="8"/>
  <c r="K153" i="8" s="1"/>
  <c r="L150" i="8"/>
  <c r="M150" i="8"/>
  <c r="M153" i="8" s="1"/>
  <c r="O150" i="8"/>
  <c r="O153" i="8" s="1"/>
  <c r="Q150" i="8"/>
  <c r="R150" i="8"/>
  <c r="S150" i="8"/>
  <c r="S153" i="8" s="1"/>
  <c r="T150" i="8"/>
  <c r="W150" i="8"/>
  <c r="W153" i="8" s="1"/>
  <c r="J153" i="8"/>
  <c r="R153" i="8"/>
  <c r="J5" i="7"/>
  <c r="N5" i="7" s="1"/>
  <c r="U5" i="7"/>
  <c r="L7" i="7"/>
  <c r="N7" i="7"/>
  <c r="U7" i="7"/>
  <c r="V7" i="7" s="1"/>
  <c r="X7" i="7" s="1"/>
  <c r="H9" i="7"/>
  <c r="J9" i="7"/>
  <c r="N9" i="7"/>
  <c r="V9" i="7" s="1"/>
  <c r="X9" i="7" s="1"/>
  <c r="U9" i="7"/>
  <c r="H11" i="7"/>
  <c r="N11" i="7" s="1"/>
  <c r="V11" i="7" s="1"/>
  <c r="X11" i="7" s="1"/>
  <c r="J11" i="7"/>
  <c r="U11" i="7"/>
  <c r="H13" i="7"/>
  <c r="J13" i="7"/>
  <c r="N13" i="7" s="1"/>
  <c r="V13" i="7" s="1"/>
  <c r="X13" i="7" s="1"/>
  <c r="U13" i="7"/>
  <c r="H15" i="7"/>
  <c r="N15" i="7" s="1"/>
  <c r="V15" i="7" s="1"/>
  <c r="X15" i="7" s="1"/>
  <c r="J15" i="7"/>
  <c r="U15" i="7"/>
  <c r="U31" i="7" s="1"/>
  <c r="H17" i="7"/>
  <c r="J17" i="7"/>
  <c r="N17" i="7"/>
  <c r="V17" i="7" s="1"/>
  <c r="X17" i="7" s="1"/>
  <c r="U17" i="7"/>
  <c r="N19" i="7"/>
  <c r="V19" i="7" s="1"/>
  <c r="X19" i="7" s="1"/>
  <c r="U19" i="7"/>
  <c r="H21" i="7"/>
  <c r="N21" i="7" s="1"/>
  <c r="V21" i="7" s="1"/>
  <c r="X21" i="7" s="1"/>
  <c r="J21" i="7"/>
  <c r="U21" i="7"/>
  <c r="H23" i="7"/>
  <c r="J23" i="7"/>
  <c r="N23" i="7"/>
  <c r="V23" i="7" s="1"/>
  <c r="X23" i="7" s="1"/>
  <c r="U23" i="7"/>
  <c r="H25" i="7"/>
  <c r="N25" i="7" s="1"/>
  <c r="V25" i="7" s="1"/>
  <c r="X25" i="7" s="1"/>
  <c r="J25" i="7"/>
  <c r="U25" i="7"/>
  <c r="H27" i="7"/>
  <c r="J27" i="7"/>
  <c r="N27" i="7" s="1"/>
  <c r="V27" i="7" s="1"/>
  <c r="X27" i="7" s="1"/>
  <c r="U27" i="7"/>
  <c r="H29" i="7"/>
  <c r="N29" i="7" s="1"/>
  <c r="V29" i="7" s="1"/>
  <c r="X29" i="7" s="1"/>
  <c r="J29" i="7"/>
  <c r="U29" i="7"/>
  <c r="I31" i="7"/>
  <c r="K31" i="7"/>
  <c r="L31" i="7"/>
  <c r="M31" i="7"/>
  <c r="O31" i="7"/>
  <c r="P31" i="7"/>
  <c r="Q31" i="7"/>
  <c r="R31" i="7"/>
  <c r="S31" i="7"/>
  <c r="T31" i="7"/>
  <c r="W31" i="7"/>
  <c r="G5" i="6"/>
  <c r="I5" i="6"/>
  <c r="M5" i="6"/>
  <c r="T5" i="6"/>
  <c r="U5" i="6"/>
  <c r="W5" i="6"/>
  <c r="G7" i="6"/>
  <c r="M7" i="6" s="1"/>
  <c r="I7" i="6"/>
  <c r="I195" i="6" s="1"/>
  <c r="T7" i="6"/>
  <c r="G9" i="6"/>
  <c r="M9" i="6" s="1"/>
  <c r="U9" i="6" s="1"/>
  <c r="W9" i="6" s="1"/>
  <c r="I9" i="6"/>
  <c r="T9" i="6"/>
  <c r="T195" i="6" s="1"/>
  <c r="G11" i="6"/>
  <c r="I11" i="6"/>
  <c r="M11" i="6"/>
  <c r="U11" i="6" s="1"/>
  <c r="W11" i="6" s="1"/>
  <c r="T11" i="6"/>
  <c r="G13" i="6"/>
  <c r="I13" i="6"/>
  <c r="M13" i="6"/>
  <c r="T13" i="6"/>
  <c r="U13" i="6"/>
  <c r="W13" i="6"/>
  <c r="G15" i="6"/>
  <c r="M15" i="6" s="1"/>
  <c r="U15" i="6" s="1"/>
  <c r="W15" i="6" s="1"/>
  <c r="I15" i="6"/>
  <c r="T15" i="6"/>
  <c r="G17" i="6"/>
  <c r="M17" i="6" s="1"/>
  <c r="U17" i="6" s="1"/>
  <c r="W17" i="6" s="1"/>
  <c r="I17" i="6"/>
  <c r="T17" i="6"/>
  <c r="G19" i="6"/>
  <c r="I19" i="6"/>
  <c r="M19" i="6"/>
  <c r="U19" i="6" s="1"/>
  <c r="W19" i="6" s="1"/>
  <c r="T19" i="6"/>
  <c r="G21" i="6"/>
  <c r="I21" i="6"/>
  <c r="M21" i="6"/>
  <c r="T21" i="6"/>
  <c r="U21" i="6"/>
  <c r="W21" i="6"/>
  <c r="G23" i="6"/>
  <c r="M23" i="6" s="1"/>
  <c r="U23" i="6" s="1"/>
  <c r="W23" i="6" s="1"/>
  <c r="I23" i="6"/>
  <c r="T23" i="6"/>
  <c r="G25" i="6"/>
  <c r="M25" i="6" s="1"/>
  <c r="U25" i="6" s="1"/>
  <c r="W25" i="6" s="1"/>
  <c r="I25" i="6"/>
  <c r="T25" i="6"/>
  <c r="G27" i="6"/>
  <c r="I27" i="6"/>
  <c r="M27" i="6"/>
  <c r="U27" i="6" s="1"/>
  <c r="W27" i="6" s="1"/>
  <c r="T27" i="6"/>
  <c r="G29" i="6"/>
  <c r="I29" i="6"/>
  <c r="M29" i="6"/>
  <c r="T29" i="6"/>
  <c r="U29" i="6"/>
  <c r="W29" i="6"/>
  <c r="G31" i="6"/>
  <c r="M31" i="6" s="1"/>
  <c r="U31" i="6" s="1"/>
  <c r="W31" i="6" s="1"/>
  <c r="I31" i="6"/>
  <c r="T31" i="6"/>
  <c r="G33" i="6"/>
  <c r="M33" i="6" s="1"/>
  <c r="U33" i="6" s="1"/>
  <c r="W33" i="6" s="1"/>
  <c r="I33" i="6"/>
  <c r="T33" i="6"/>
  <c r="G35" i="6"/>
  <c r="I35" i="6"/>
  <c r="M35" i="6"/>
  <c r="U35" i="6" s="1"/>
  <c r="W35" i="6" s="1"/>
  <c r="T35" i="6"/>
  <c r="G37" i="6"/>
  <c r="I37" i="6"/>
  <c r="M37" i="6"/>
  <c r="T37" i="6"/>
  <c r="U37" i="6"/>
  <c r="W37" i="6"/>
  <c r="G39" i="6"/>
  <c r="M39" i="6" s="1"/>
  <c r="U39" i="6" s="1"/>
  <c r="W39" i="6" s="1"/>
  <c r="I39" i="6"/>
  <c r="T39" i="6"/>
  <c r="G41" i="6"/>
  <c r="M41" i="6" s="1"/>
  <c r="U41" i="6" s="1"/>
  <c r="W41" i="6" s="1"/>
  <c r="I41" i="6"/>
  <c r="T41" i="6"/>
  <c r="G43" i="6"/>
  <c r="I43" i="6"/>
  <c r="M43" i="6"/>
  <c r="U43" i="6" s="1"/>
  <c r="W43" i="6" s="1"/>
  <c r="T43" i="6"/>
  <c r="G45" i="6"/>
  <c r="I45" i="6"/>
  <c r="M45" i="6"/>
  <c r="T45" i="6"/>
  <c r="U45" i="6"/>
  <c r="W45" i="6"/>
  <c r="G47" i="6"/>
  <c r="M47" i="6" s="1"/>
  <c r="U47" i="6" s="1"/>
  <c r="W47" i="6" s="1"/>
  <c r="I47" i="6"/>
  <c r="T47" i="6"/>
  <c r="G49" i="6"/>
  <c r="M49" i="6" s="1"/>
  <c r="U49" i="6" s="1"/>
  <c r="W49" i="6" s="1"/>
  <c r="I49" i="6"/>
  <c r="T49" i="6"/>
  <c r="G51" i="6"/>
  <c r="I51" i="6"/>
  <c r="M51" i="6"/>
  <c r="U51" i="6" s="1"/>
  <c r="W51" i="6" s="1"/>
  <c r="T51" i="6"/>
  <c r="G53" i="6"/>
  <c r="I53" i="6"/>
  <c r="M53" i="6"/>
  <c r="T53" i="6"/>
  <c r="U53" i="6"/>
  <c r="W53" i="6"/>
  <c r="G55" i="6"/>
  <c r="M55" i="6" s="1"/>
  <c r="U55" i="6" s="1"/>
  <c r="W55" i="6" s="1"/>
  <c r="I55" i="6"/>
  <c r="T55" i="6"/>
  <c r="G57" i="6"/>
  <c r="M57" i="6" s="1"/>
  <c r="U57" i="6" s="1"/>
  <c r="W57" i="6" s="1"/>
  <c r="I57" i="6"/>
  <c r="T57" i="6"/>
  <c r="G59" i="6"/>
  <c r="I59" i="6"/>
  <c r="M59" i="6"/>
  <c r="U59" i="6" s="1"/>
  <c r="W59" i="6" s="1"/>
  <c r="T59" i="6"/>
  <c r="G61" i="6"/>
  <c r="I61" i="6"/>
  <c r="M61" i="6"/>
  <c r="T61" i="6"/>
  <c r="U61" i="6"/>
  <c r="W61" i="6"/>
  <c r="G63" i="6"/>
  <c r="M63" i="6" s="1"/>
  <c r="U63" i="6" s="1"/>
  <c r="W63" i="6" s="1"/>
  <c r="I63" i="6"/>
  <c r="T63" i="6"/>
  <c r="G65" i="6"/>
  <c r="M65" i="6" s="1"/>
  <c r="U65" i="6" s="1"/>
  <c r="W65" i="6" s="1"/>
  <c r="I65" i="6"/>
  <c r="T65" i="6"/>
  <c r="G67" i="6"/>
  <c r="I67" i="6"/>
  <c r="M67" i="6"/>
  <c r="U67" i="6" s="1"/>
  <c r="W67" i="6" s="1"/>
  <c r="T67" i="6"/>
  <c r="G69" i="6"/>
  <c r="I69" i="6"/>
  <c r="M69" i="6"/>
  <c r="T69" i="6"/>
  <c r="U69" i="6"/>
  <c r="W69" i="6"/>
  <c r="G71" i="6"/>
  <c r="M71" i="6" s="1"/>
  <c r="U71" i="6" s="1"/>
  <c r="W71" i="6" s="1"/>
  <c r="I71" i="6"/>
  <c r="T71" i="6"/>
  <c r="G73" i="6"/>
  <c r="M73" i="6" s="1"/>
  <c r="U73" i="6" s="1"/>
  <c r="W73" i="6" s="1"/>
  <c r="I73" i="6"/>
  <c r="T73" i="6"/>
  <c r="G75" i="6"/>
  <c r="I75" i="6"/>
  <c r="M75" i="6"/>
  <c r="U75" i="6" s="1"/>
  <c r="W75" i="6" s="1"/>
  <c r="T75" i="6"/>
  <c r="G77" i="6"/>
  <c r="I77" i="6"/>
  <c r="M77" i="6"/>
  <c r="T77" i="6"/>
  <c r="U77" i="6"/>
  <c r="W77" i="6"/>
  <c r="G79" i="6"/>
  <c r="M79" i="6" s="1"/>
  <c r="U79" i="6" s="1"/>
  <c r="W79" i="6" s="1"/>
  <c r="I79" i="6"/>
  <c r="T79" i="6"/>
  <c r="G81" i="6"/>
  <c r="M81" i="6" s="1"/>
  <c r="U81" i="6" s="1"/>
  <c r="W81" i="6" s="1"/>
  <c r="I81" i="6"/>
  <c r="T81" i="6"/>
  <c r="G83" i="6"/>
  <c r="I83" i="6"/>
  <c r="M83" i="6"/>
  <c r="U83" i="6" s="1"/>
  <c r="W83" i="6" s="1"/>
  <c r="T83" i="6"/>
  <c r="G85" i="6"/>
  <c r="I85" i="6"/>
  <c r="M85" i="6"/>
  <c r="T85" i="6"/>
  <c r="U85" i="6"/>
  <c r="W85" i="6"/>
  <c r="G87" i="6"/>
  <c r="M87" i="6" s="1"/>
  <c r="U87" i="6" s="1"/>
  <c r="W87" i="6" s="1"/>
  <c r="I87" i="6"/>
  <c r="T87" i="6"/>
  <c r="G89" i="6"/>
  <c r="M89" i="6" s="1"/>
  <c r="U89" i="6" s="1"/>
  <c r="W89" i="6" s="1"/>
  <c r="I89" i="6"/>
  <c r="T89" i="6"/>
  <c r="G91" i="6"/>
  <c r="I91" i="6"/>
  <c r="M91" i="6"/>
  <c r="U91" i="6" s="1"/>
  <c r="W91" i="6" s="1"/>
  <c r="T91" i="6"/>
  <c r="G93" i="6"/>
  <c r="I93" i="6"/>
  <c r="M93" i="6"/>
  <c r="T93" i="6"/>
  <c r="U93" i="6"/>
  <c r="W93" i="6"/>
  <c r="G95" i="6"/>
  <c r="M95" i="6" s="1"/>
  <c r="U95" i="6" s="1"/>
  <c r="W95" i="6" s="1"/>
  <c r="I95" i="6"/>
  <c r="T95" i="6"/>
  <c r="G97" i="6"/>
  <c r="M97" i="6" s="1"/>
  <c r="U97" i="6" s="1"/>
  <c r="W97" i="6" s="1"/>
  <c r="I97" i="6"/>
  <c r="T97" i="6"/>
  <c r="G99" i="6"/>
  <c r="I99" i="6"/>
  <c r="M99" i="6"/>
  <c r="U99" i="6" s="1"/>
  <c r="W99" i="6" s="1"/>
  <c r="T99" i="6"/>
  <c r="G101" i="6"/>
  <c r="I101" i="6"/>
  <c r="M101" i="6"/>
  <c r="T101" i="6"/>
  <c r="U101" i="6"/>
  <c r="W101" i="6"/>
  <c r="G103" i="6"/>
  <c r="M103" i="6" s="1"/>
  <c r="U103" i="6" s="1"/>
  <c r="W103" i="6" s="1"/>
  <c r="I103" i="6"/>
  <c r="T103" i="6"/>
  <c r="G105" i="6"/>
  <c r="M105" i="6" s="1"/>
  <c r="U105" i="6" s="1"/>
  <c r="W105" i="6" s="1"/>
  <c r="I105" i="6"/>
  <c r="T105" i="6"/>
  <c r="G107" i="6"/>
  <c r="I107" i="6"/>
  <c r="M107" i="6"/>
  <c r="U107" i="6" s="1"/>
  <c r="W107" i="6" s="1"/>
  <c r="T107" i="6"/>
  <c r="G109" i="6"/>
  <c r="I109" i="6"/>
  <c r="M109" i="6"/>
  <c r="T109" i="6"/>
  <c r="U109" i="6"/>
  <c r="W109" i="6"/>
  <c r="G111" i="6"/>
  <c r="M111" i="6" s="1"/>
  <c r="U111" i="6" s="1"/>
  <c r="W111" i="6" s="1"/>
  <c r="I111" i="6"/>
  <c r="T111" i="6"/>
  <c r="G113" i="6"/>
  <c r="M113" i="6" s="1"/>
  <c r="U113" i="6" s="1"/>
  <c r="W113" i="6" s="1"/>
  <c r="I113" i="6"/>
  <c r="T113" i="6"/>
  <c r="G115" i="6"/>
  <c r="I115" i="6"/>
  <c r="M115" i="6"/>
  <c r="U115" i="6" s="1"/>
  <c r="W115" i="6" s="1"/>
  <c r="T115" i="6"/>
  <c r="G117" i="6"/>
  <c r="I117" i="6"/>
  <c r="M117" i="6"/>
  <c r="T117" i="6"/>
  <c r="U117" i="6"/>
  <c r="W117" i="6"/>
  <c r="G119" i="6"/>
  <c r="I119" i="6"/>
  <c r="M119" i="6" s="1"/>
  <c r="U119" i="6" s="1"/>
  <c r="W119" i="6" s="1"/>
  <c r="T119" i="6"/>
  <c r="G121" i="6"/>
  <c r="M121" i="6" s="1"/>
  <c r="U121" i="6" s="1"/>
  <c r="W121" i="6" s="1"/>
  <c r="I121" i="6"/>
  <c r="T121" i="6"/>
  <c r="G123" i="6"/>
  <c r="I123" i="6"/>
  <c r="M123" i="6"/>
  <c r="U123" i="6" s="1"/>
  <c r="W123" i="6" s="1"/>
  <c r="T123" i="6"/>
  <c r="G125" i="6"/>
  <c r="I125" i="6"/>
  <c r="M125" i="6" s="1"/>
  <c r="U125" i="6" s="1"/>
  <c r="W125" i="6" s="1"/>
  <c r="T125" i="6"/>
  <c r="G127" i="6"/>
  <c r="I127" i="6"/>
  <c r="M127" i="6" s="1"/>
  <c r="U127" i="6" s="1"/>
  <c r="W127" i="6" s="1"/>
  <c r="T127" i="6"/>
  <c r="G129" i="6"/>
  <c r="M129" i="6" s="1"/>
  <c r="U129" i="6" s="1"/>
  <c r="W129" i="6" s="1"/>
  <c r="I129" i="6"/>
  <c r="T129" i="6"/>
  <c r="G131" i="6"/>
  <c r="I131" i="6"/>
  <c r="M131" i="6"/>
  <c r="U131" i="6" s="1"/>
  <c r="W131" i="6" s="1"/>
  <c r="T131" i="6"/>
  <c r="G133" i="6"/>
  <c r="M133" i="6" s="1"/>
  <c r="U133" i="6" s="1"/>
  <c r="W133" i="6" s="1"/>
  <c r="I133" i="6"/>
  <c r="T133" i="6"/>
  <c r="G135" i="6"/>
  <c r="I135" i="6"/>
  <c r="M135" i="6" s="1"/>
  <c r="U135" i="6" s="1"/>
  <c r="W135" i="6" s="1"/>
  <c r="T135" i="6"/>
  <c r="G137" i="6"/>
  <c r="M137" i="6" s="1"/>
  <c r="U137" i="6" s="1"/>
  <c r="W137" i="6" s="1"/>
  <c r="I137" i="6"/>
  <c r="T137" i="6"/>
  <c r="G139" i="6"/>
  <c r="I139" i="6"/>
  <c r="M139" i="6"/>
  <c r="U139" i="6" s="1"/>
  <c r="W139" i="6" s="1"/>
  <c r="T139" i="6"/>
  <c r="G141" i="6"/>
  <c r="M141" i="6" s="1"/>
  <c r="U141" i="6" s="1"/>
  <c r="W141" i="6" s="1"/>
  <c r="I141" i="6"/>
  <c r="T141" i="6"/>
  <c r="G143" i="6"/>
  <c r="I143" i="6"/>
  <c r="M143" i="6" s="1"/>
  <c r="U143" i="6" s="1"/>
  <c r="W143" i="6" s="1"/>
  <c r="T143" i="6"/>
  <c r="G145" i="6"/>
  <c r="M145" i="6" s="1"/>
  <c r="U145" i="6" s="1"/>
  <c r="W145" i="6" s="1"/>
  <c r="I145" i="6"/>
  <c r="T145" i="6"/>
  <c r="G147" i="6"/>
  <c r="I147" i="6"/>
  <c r="M147" i="6"/>
  <c r="U147" i="6" s="1"/>
  <c r="W147" i="6" s="1"/>
  <c r="T147" i="6"/>
  <c r="G149" i="6"/>
  <c r="M149" i="6" s="1"/>
  <c r="U149" i="6" s="1"/>
  <c r="W149" i="6" s="1"/>
  <c r="I149" i="6"/>
  <c r="T149" i="6"/>
  <c r="G151" i="6"/>
  <c r="I151" i="6"/>
  <c r="M151" i="6" s="1"/>
  <c r="U151" i="6" s="1"/>
  <c r="W151" i="6" s="1"/>
  <c r="T151" i="6"/>
  <c r="G153" i="6"/>
  <c r="M153" i="6" s="1"/>
  <c r="U153" i="6" s="1"/>
  <c r="W153" i="6" s="1"/>
  <c r="I153" i="6"/>
  <c r="T153" i="6"/>
  <c r="G155" i="6"/>
  <c r="I155" i="6"/>
  <c r="M155" i="6"/>
  <c r="U155" i="6" s="1"/>
  <c r="W155" i="6" s="1"/>
  <c r="T155" i="6"/>
  <c r="G157" i="6"/>
  <c r="M157" i="6" s="1"/>
  <c r="U157" i="6" s="1"/>
  <c r="W157" i="6" s="1"/>
  <c r="I157" i="6"/>
  <c r="T157" i="6"/>
  <c r="G159" i="6"/>
  <c r="I159" i="6"/>
  <c r="M159" i="6" s="1"/>
  <c r="U159" i="6" s="1"/>
  <c r="W159" i="6" s="1"/>
  <c r="T159" i="6"/>
  <c r="G161" i="6"/>
  <c r="M161" i="6" s="1"/>
  <c r="U161" i="6" s="1"/>
  <c r="W161" i="6" s="1"/>
  <c r="I161" i="6"/>
  <c r="T161" i="6"/>
  <c r="G163" i="6"/>
  <c r="I163" i="6"/>
  <c r="M163" i="6"/>
  <c r="U163" i="6" s="1"/>
  <c r="W163" i="6" s="1"/>
  <c r="T163" i="6"/>
  <c r="G165" i="6"/>
  <c r="M165" i="6" s="1"/>
  <c r="U165" i="6" s="1"/>
  <c r="W165" i="6" s="1"/>
  <c r="I165" i="6"/>
  <c r="T165" i="6"/>
  <c r="G167" i="6"/>
  <c r="I167" i="6"/>
  <c r="M167" i="6" s="1"/>
  <c r="U167" i="6" s="1"/>
  <c r="W167" i="6" s="1"/>
  <c r="T167" i="6"/>
  <c r="G169" i="6"/>
  <c r="M169" i="6" s="1"/>
  <c r="U169" i="6" s="1"/>
  <c r="W169" i="6" s="1"/>
  <c r="I169" i="6"/>
  <c r="T169" i="6"/>
  <c r="G171" i="6"/>
  <c r="I171" i="6"/>
  <c r="M171" i="6"/>
  <c r="U171" i="6" s="1"/>
  <c r="W171" i="6" s="1"/>
  <c r="T171" i="6"/>
  <c r="G173" i="6"/>
  <c r="M173" i="6" s="1"/>
  <c r="U173" i="6" s="1"/>
  <c r="W173" i="6" s="1"/>
  <c r="I173" i="6"/>
  <c r="T173" i="6"/>
  <c r="G175" i="6"/>
  <c r="I175" i="6"/>
  <c r="M175" i="6" s="1"/>
  <c r="U175" i="6" s="1"/>
  <c r="W175" i="6" s="1"/>
  <c r="T175" i="6"/>
  <c r="G177" i="6"/>
  <c r="M177" i="6" s="1"/>
  <c r="U177" i="6" s="1"/>
  <c r="W177" i="6" s="1"/>
  <c r="I177" i="6"/>
  <c r="T177" i="6"/>
  <c r="G179" i="6"/>
  <c r="I179" i="6"/>
  <c r="M179" i="6"/>
  <c r="U179" i="6" s="1"/>
  <c r="W179" i="6" s="1"/>
  <c r="T179" i="6"/>
  <c r="G181" i="6"/>
  <c r="M181" i="6" s="1"/>
  <c r="U181" i="6" s="1"/>
  <c r="W181" i="6" s="1"/>
  <c r="I181" i="6"/>
  <c r="T181" i="6"/>
  <c r="G183" i="6"/>
  <c r="I183" i="6"/>
  <c r="M183" i="6" s="1"/>
  <c r="U183" i="6" s="1"/>
  <c r="W183" i="6" s="1"/>
  <c r="T183" i="6"/>
  <c r="G185" i="6"/>
  <c r="M185" i="6" s="1"/>
  <c r="U185" i="6" s="1"/>
  <c r="W185" i="6" s="1"/>
  <c r="I185" i="6"/>
  <c r="T185" i="6"/>
  <c r="G187" i="6"/>
  <c r="I187" i="6"/>
  <c r="M187" i="6"/>
  <c r="U187" i="6" s="1"/>
  <c r="W187" i="6" s="1"/>
  <c r="T187" i="6"/>
  <c r="G189" i="6"/>
  <c r="M189" i="6" s="1"/>
  <c r="U189" i="6" s="1"/>
  <c r="W189" i="6" s="1"/>
  <c r="I189" i="6"/>
  <c r="T189" i="6"/>
  <c r="H195" i="6"/>
  <c r="J195" i="6"/>
  <c r="K195" i="6"/>
  <c r="L195" i="6"/>
  <c r="N195" i="6"/>
  <c r="O195" i="6"/>
  <c r="P195" i="6"/>
  <c r="Q195" i="6"/>
  <c r="R195" i="6"/>
  <c r="S195" i="6"/>
  <c r="V195" i="6"/>
  <c r="H5" i="5"/>
  <c r="N5" i="5" s="1"/>
  <c r="U5" i="5"/>
  <c r="H7" i="5"/>
  <c r="N7" i="5"/>
  <c r="U7" i="5"/>
  <c r="H9" i="5"/>
  <c r="N9" i="5" s="1"/>
  <c r="V9" i="5" s="1"/>
  <c r="X9" i="5" s="1"/>
  <c r="U9" i="5"/>
  <c r="H11" i="5"/>
  <c r="N11" i="5" s="1"/>
  <c r="V11" i="5" s="1"/>
  <c r="X11" i="5" s="1"/>
  <c r="U11" i="5"/>
  <c r="H13" i="5"/>
  <c r="N13" i="5" s="1"/>
  <c r="U13" i="5"/>
  <c r="V13" i="5"/>
  <c r="X13" i="5" s="1"/>
  <c r="H15" i="5"/>
  <c r="N15" i="5"/>
  <c r="U15" i="5"/>
  <c r="V15" i="5"/>
  <c r="X15" i="5" s="1"/>
  <c r="H17" i="5"/>
  <c r="N17" i="5"/>
  <c r="V17" i="5" s="1"/>
  <c r="X17" i="5" s="1"/>
  <c r="U17" i="5"/>
  <c r="H19" i="5"/>
  <c r="N19" i="5"/>
  <c r="V19" i="5" s="1"/>
  <c r="U19" i="5"/>
  <c r="X19" i="5"/>
  <c r="H21" i="5"/>
  <c r="N21" i="5" s="1"/>
  <c r="V21" i="5" s="1"/>
  <c r="X21" i="5" s="1"/>
  <c r="U21" i="5"/>
  <c r="H25" i="5"/>
  <c r="N25" i="5"/>
  <c r="U25" i="5"/>
  <c r="V25" i="5" s="1"/>
  <c r="X25" i="5" s="1"/>
  <c r="H27" i="5"/>
  <c r="N27" i="5" s="1"/>
  <c r="V27" i="5" s="1"/>
  <c r="X27" i="5" s="1"/>
  <c r="U27" i="5"/>
  <c r="I29" i="5"/>
  <c r="J29" i="5"/>
  <c r="K29" i="5"/>
  <c r="L29" i="5"/>
  <c r="M29" i="5"/>
  <c r="O29" i="5"/>
  <c r="P29" i="5"/>
  <c r="Q29" i="5"/>
  <c r="R29" i="5"/>
  <c r="S29" i="5"/>
  <c r="T29" i="5"/>
  <c r="W29" i="5"/>
  <c r="N34" i="5"/>
  <c r="V34" i="5" s="1"/>
  <c r="U34" i="5"/>
  <c r="M36" i="5"/>
  <c r="N36" i="5" s="1"/>
  <c r="U36" i="5"/>
  <c r="H38" i="5"/>
  <c r="M38" i="5"/>
  <c r="N38" i="5" s="1"/>
  <c r="T38" i="5"/>
  <c r="U38" i="5" s="1"/>
  <c r="U46" i="5" s="1"/>
  <c r="H40" i="5"/>
  <c r="N40" i="5" s="1"/>
  <c r="V40" i="5" s="1"/>
  <c r="X40" i="5" s="1"/>
  <c r="M40" i="5"/>
  <c r="U40" i="5"/>
  <c r="H42" i="5"/>
  <c r="M42" i="5"/>
  <c r="N42" i="5" s="1"/>
  <c r="V42" i="5" s="1"/>
  <c r="X42" i="5" s="1"/>
  <c r="U42" i="5"/>
  <c r="H44" i="5"/>
  <c r="N44" i="5" s="1"/>
  <c r="M44" i="5"/>
  <c r="U44" i="5"/>
  <c r="I46" i="5"/>
  <c r="J46" i="5"/>
  <c r="K46" i="5"/>
  <c r="L46" i="5"/>
  <c r="M46" i="5"/>
  <c r="O46" i="5"/>
  <c r="P46" i="5"/>
  <c r="Q46" i="5"/>
  <c r="R46" i="5"/>
  <c r="S46" i="5"/>
  <c r="W46" i="5"/>
  <c r="M49" i="5"/>
  <c r="N49" i="5"/>
  <c r="U49" i="5"/>
  <c r="H51" i="5"/>
  <c r="N51" i="5" s="1"/>
  <c r="V51" i="5" s="1"/>
  <c r="X51" i="5" s="1"/>
  <c r="M51" i="5"/>
  <c r="T51" i="5"/>
  <c r="U51" i="5"/>
  <c r="U55" i="5" s="1"/>
  <c r="H53" i="5"/>
  <c r="N53" i="5" s="1"/>
  <c r="V53" i="5" s="1"/>
  <c r="X53" i="5" s="1"/>
  <c r="T53" i="5"/>
  <c r="U53" i="5"/>
  <c r="I55" i="5"/>
  <c r="J55" i="5"/>
  <c r="K55" i="5"/>
  <c r="L55" i="5"/>
  <c r="M55" i="5"/>
  <c r="O55" i="5"/>
  <c r="P55" i="5"/>
  <c r="Q55" i="5"/>
  <c r="R55" i="5"/>
  <c r="S55" i="5"/>
  <c r="T55" i="5"/>
  <c r="W55" i="5"/>
  <c r="M60" i="5"/>
  <c r="N60" i="5"/>
  <c r="V60" i="5" s="1"/>
  <c r="X60" i="5" s="1"/>
  <c r="U60" i="5"/>
  <c r="H62" i="5"/>
  <c r="S62" i="5" s="1"/>
  <c r="N62" i="5"/>
  <c r="H64" i="5"/>
  <c r="M64" i="5"/>
  <c r="N64" i="5" s="1"/>
  <c r="V64" i="5" s="1"/>
  <c r="T64" i="5"/>
  <c r="U64" i="5" s="1"/>
  <c r="X64" i="5"/>
  <c r="H66" i="5"/>
  <c r="N66" i="5" s="1"/>
  <c r="R66" i="5"/>
  <c r="S66" i="5"/>
  <c r="T66" i="5"/>
  <c r="I68" i="5"/>
  <c r="J68" i="5"/>
  <c r="K68" i="5"/>
  <c r="L68" i="5"/>
  <c r="M68" i="5"/>
  <c r="N68" i="5"/>
  <c r="O68" i="5"/>
  <c r="Q68" i="5"/>
  <c r="R68" i="5"/>
  <c r="W68" i="5"/>
  <c r="H70" i="5"/>
  <c r="M70" i="5"/>
  <c r="N70" i="5"/>
  <c r="V70" i="5" s="1"/>
  <c r="V72" i="5" s="1"/>
  <c r="U70" i="5"/>
  <c r="X70" i="5"/>
  <c r="X72" i="5" s="1"/>
  <c r="H72" i="5"/>
  <c r="I72" i="5"/>
  <c r="J72" i="5"/>
  <c r="K72" i="5"/>
  <c r="L72" i="5"/>
  <c r="M72" i="5"/>
  <c r="O72" i="5"/>
  <c r="P72" i="5"/>
  <c r="Q72" i="5"/>
  <c r="R72" i="5"/>
  <c r="S72" i="5"/>
  <c r="T72" i="5"/>
  <c r="U72" i="5"/>
  <c r="W72" i="5"/>
  <c r="H74" i="5"/>
  <c r="N74" i="5"/>
  <c r="U74" i="5"/>
  <c r="V74" i="5"/>
  <c r="X74" i="5" s="1"/>
  <c r="H76" i="5"/>
  <c r="H82" i="5" s="1"/>
  <c r="J76" i="5"/>
  <c r="U76" i="5"/>
  <c r="H78" i="5"/>
  <c r="N78" i="5" s="1"/>
  <c r="J78" i="5"/>
  <c r="T78" i="5"/>
  <c r="H80" i="5"/>
  <c r="P80" i="5" s="1"/>
  <c r="P82" i="5" s="1"/>
  <c r="N80" i="5"/>
  <c r="S80" i="5"/>
  <c r="S82" i="5" s="1"/>
  <c r="U80" i="5"/>
  <c r="I82" i="5"/>
  <c r="K82" i="5"/>
  <c r="L82" i="5"/>
  <c r="M82" i="5"/>
  <c r="O82" i="5"/>
  <c r="Q82" i="5"/>
  <c r="R82" i="5"/>
  <c r="W82" i="5"/>
  <c r="H88" i="5"/>
  <c r="N88" i="5" s="1"/>
  <c r="M88" i="5"/>
  <c r="T88" i="5"/>
  <c r="U88" i="5"/>
  <c r="H90" i="5"/>
  <c r="I90" i="5"/>
  <c r="J90" i="5"/>
  <c r="K90" i="5"/>
  <c r="L90" i="5"/>
  <c r="M90" i="5"/>
  <c r="O90" i="5"/>
  <c r="P90" i="5"/>
  <c r="Q90" i="5"/>
  <c r="R90" i="5"/>
  <c r="S90" i="5"/>
  <c r="T90" i="5"/>
  <c r="U90" i="5"/>
  <c r="W90" i="5"/>
  <c r="Y90" i="5"/>
  <c r="H93" i="5"/>
  <c r="W93" i="5" s="1"/>
  <c r="W95" i="5" s="1"/>
  <c r="T93" i="5"/>
  <c r="U93" i="5"/>
  <c r="I95" i="5"/>
  <c r="J95" i="5"/>
  <c r="K95" i="5"/>
  <c r="L95" i="5"/>
  <c r="M95" i="5"/>
  <c r="O95" i="5"/>
  <c r="P95" i="5"/>
  <c r="Q95" i="5"/>
  <c r="R95" i="5"/>
  <c r="S95" i="5"/>
  <c r="T95" i="5"/>
  <c r="H97" i="5"/>
  <c r="N97" i="5" s="1"/>
  <c r="M97" i="5"/>
  <c r="U97" i="5"/>
  <c r="H99" i="5"/>
  <c r="N99" i="5"/>
  <c r="U99" i="5"/>
  <c r="V99" i="5"/>
  <c r="X99" i="5" s="1"/>
  <c r="W99" i="5"/>
  <c r="H101" i="5"/>
  <c r="M101" i="5"/>
  <c r="U101" i="5"/>
  <c r="H103" i="5"/>
  <c r="M103" i="5"/>
  <c r="N103" i="5"/>
  <c r="V103" i="5" s="1"/>
  <c r="X103" i="5" s="1"/>
  <c r="U103" i="5"/>
  <c r="I105" i="5"/>
  <c r="J105" i="5"/>
  <c r="K105" i="5"/>
  <c r="L105" i="5"/>
  <c r="M105" i="5"/>
  <c r="O105" i="5"/>
  <c r="P105" i="5"/>
  <c r="Q105" i="5"/>
  <c r="R105" i="5"/>
  <c r="S105" i="5"/>
  <c r="T105" i="5"/>
  <c r="U105" i="5"/>
  <c r="W105" i="5"/>
  <c r="H107" i="5"/>
  <c r="N107" i="5" s="1"/>
  <c r="M107" i="5"/>
  <c r="U107" i="5"/>
  <c r="H109" i="5"/>
  <c r="M109" i="5"/>
  <c r="N109" i="5"/>
  <c r="T109" i="5"/>
  <c r="U109" i="5"/>
  <c r="V109" i="5"/>
  <c r="X109" i="5" s="1"/>
  <c r="H111" i="5"/>
  <c r="M111" i="5"/>
  <c r="N111" i="5" s="1"/>
  <c r="T111" i="5"/>
  <c r="T122" i="5" s="1"/>
  <c r="H113" i="5"/>
  <c r="N113" i="5" s="1"/>
  <c r="V113" i="5" s="1"/>
  <c r="X113" i="5" s="1"/>
  <c r="M113" i="5"/>
  <c r="T113" i="5"/>
  <c r="U113" i="5"/>
  <c r="H118" i="5"/>
  <c r="T118" i="5"/>
  <c r="H120" i="5"/>
  <c r="R120" i="5"/>
  <c r="I122" i="5"/>
  <c r="J122" i="5"/>
  <c r="K122" i="5"/>
  <c r="L122" i="5"/>
  <c r="M122" i="5"/>
  <c r="O122" i="5"/>
  <c r="R122" i="5"/>
  <c r="W122" i="5"/>
  <c r="H124" i="5"/>
  <c r="M124" i="5"/>
  <c r="U124" i="5"/>
  <c r="H126" i="5"/>
  <c r="M126" i="5"/>
  <c r="N126" i="5"/>
  <c r="V126" i="5" s="1"/>
  <c r="X126" i="5" s="1"/>
  <c r="U126" i="5"/>
  <c r="H128" i="5"/>
  <c r="N128" i="5" s="1"/>
  <c r="M128" i="5"/>
  <c r="T128" i="5"/>
  <c r="U128" i="5"/>
  <c r="H130" i="5"/>
  <c r="N130" i="5" s="1"/>
  <c r="P130" i="5"/>
  <c r="P153" i="5" s="1"/>
  <c r="T130" i="5"/>
  <c r="H132" i="5"/>
  <c r="M132" i="5"/>
  <c r="N132" i="5"/>
  <c r="T132" i="5"/>
  <c r="U132" i="5"/>
  <c r="V132" i="5"/>
  <c r="X132" i="5" s="1"/>
  <c r="H134" i="5"/>
  <c r="J134" i="5"/>
  <c r="N134" i="5" s="1"/>
  <c r="H136" i="5"/>
  <c r="N136" i="5" s="1"/>
  <c r="J136" i="5"/>
  <c r="P136" i="5"/>
  <c r="U136" i="5" s="1"/>
  <c r="T136" i="5"/>
  <c r="H138" i="5"/>
  <c r="N138" i="5" s="1"/>
  <c r="M138" i="5"/>
  <c r="T138" i="5"/>
  <c r="H140" i="5"/>
  <c r="N140" i="5" s="1"/>
  <c r="M140" i="5"/>
  <c r="T140" i="5"/>
  <c r="U140" i="5"/>
  <c r="H142" i="5"/>
  <c r="M142" i="5"/>
  <c r="N142" i="5"/>
  <c r="T142" i="5"/>
  <c r="U142" i="5"/>
  <c r="V142" i="5"/>
  <c r="X142" i="5" s="1"/>
  <c r="H144" i="5"/>
  <c r="M144" i="5"/>
  <c r="N144" i="5" s="1"/>
  <c r="V144" i="5" s="1"/>
  <c r="T144" i="5"/>
  <c r="U144" i="5" s="1"/>
  <c r="X144" i="5"/>
  <c r="H146" i="5"/>
  <c r="N146" i="5" s="1"/>
  <c r="V146" i="5" s="1"/>
  <c r="X146" i="5" s="1"/>
  <c r="M146" i="5"/>
  <c r="U146" i="5"/>
  <c r="H149" i="5"/>
  <c r="M149" i="5"/>
  <c r="T149" i="5"/>
  <c r="U149" i="5"/>
  <c r="H151" i="5"/>
  <c r="M151" i="5"/>
  <c r="N151" i="5"/>
  <c r="V151" i="5" s="1"/>
  <c r="X151" i="5" s="1"/>
  <c r="U151" i="5"/>
  <c r="I153" i="5"/>
  <c r="J153" i="5"/>
  <c r="K153" i="5"/>
  <c r="L153" i="5"/>
  <c r="O153" i="5"/>
  <c r="Q153" i="5"/>
  <c r="R153" i="5"/>
  <c r="W153" i="5"/>
  <c r="H158" i="5"/>
  <c r="N158" i="5" s="1"/>
  <c r="M158" i="5"/>
  <c r="U158" i="5"/>
  <c r="H160" i="5"/>
  <c r="J160" i="5"/>
  <c r="N160" i="5"/>
  <c r="V160" i="5" s="1"/>
  <c r="X160" i="5" s="1"/>
  <c r="U160" i="5"/>
  <c r="W160" i="5"/>
  <c r="W174" i="5" s="1"/>
  <c r="H162" i="5"/>
  <c r="M162" i="5"/>
  <c r="N162" i="5" s="1"/>
  <c r="V162" i="5" s="1"/>
  <c r="X162" i="5" s="1"/>
  <c r="U162" i="5"/>
  <c r="H164" i="5"/>
  <c r="N164" i="5" s="1"/>
  <c r="V164" i="5" s="1"/>
  <c r="X164" i="5" s="1"/>
  <c r="M164" i="5"/>
  <c r="U164" i="5"/>
  <c r="H166" i="5"/>
  <c r="M166" i="5"/>
  <c r="N166" i="5"/>
  <c r="T166" i="5"/>
  <c r="U166" i="5" s="1"/>
  <c r="H168" i="5"/>
  <c r="N168" i="5" s="1"/>
  <c r="M168" i="5"/>
  <c r="U168" i="5"/>
  <c r="H170" i="5"/>
  <c r="M170" i="5"/>
  <c r="N170" i="5"/>
  <c r="V170" i="5" s="1"/>
  <c r="U170" i="5"/>
  <c r="X170" i="5"/>
  <c r="H172" i="5"/>
  <c r="N172" i="5" s="1"/>
  <c r="V172" i="5" s="1"/>
  <c r="X172" i="5" s="1"/>
  <c r="M172" i="5"/>
  <c r="U172" i="5"/>
  <c r="I174" i="5"/>
  <c r="J174" i="5"/>
  <c r="K174" i="5"/>
  <c r="L174" i="5"/>
  <c r="O174" i="5"/>
  <c r="P174" i="5"/>
  <c r="Q174" i="5"/>
  <c r="R174" i="5"/>
  <c r="S174" i="5"/>
  <c r="H177" i="5"/>
  <c r="U177" i="5"/>
  <c r="H179" i="5"/>
  <c r="M179" i="5"/>
  <c r="N179" i="5"/>
  <c r="V179" i="5" s="1"/>
  <c r="X179" i="5" s="1"/>
  <c r="U179" i="5"/>
  <c r="I181" i="5"/>
  <c r="J181" i="5"/>
  <c r="K181" i="5"/>
  <c r="L181" i="5"/>
  <c r="M181" i="5"/>
  <c r="O181" i="5"/>
  <c r="P181" i="5"/>
  <c r="Q181" i="5"/>
  <c r="R181" i="5"/>
  <c r="S181" i="5"/>
  <c r="T181" i="5"/>
  <c r="U181" i="5"/>
  <c r="H183" i="5"/>
  <c r="M183" i="5"/>
  <c r="N183" i="5" s="1"/>
  <c r="U183" i="5"/>
  <c r="V183" i="5"/>
  <c r="X183" i="5" s="1"/>
  <c r="X185" i="5" s="1"/>
  <c r="H185" i="5"/>
  <c r="I185" i="5"/>
  <c r="J185" i="5"/>
  <c r="K185" i="5"/>
  <c r="L185" i="5"/>
  <c r="N185" i="5"/>
  <c r="O185" i="5"/>
  <c r="P185" i="5"/>
  <c r="Q185" i="5"/>
  <c r="R185" i="5"/>
  <c r="S185" i="5"/>
  <c r="T185" i="5"/>
  <c r="U185" i="5"/>
  <c r="V185" i="5"/>
  <c r="W185" i="5"/>
  <c r="H189" i="5"/>
  <c r="H195" i="5" s="1"/>
  <c r="M189" i="5"/>
  <c r="N189" i="5"/>
  <c r="V189" i="5" s="1"/>
  <c r="U189" i="5"/>
  <c r="H191" i="5"/>
  <c r="N191" i="5" s="1"/>
  <c r="H193" i="5"/>
  <c r="S193" i="5" s="1"/>
  <c r="S195" i="5" s="1"/>
  <c r="N193" i="5"/>
  <c r="R193" i="5"/>
  <c r="U193" i="5" s="1"/>
  <c r="T193" i="5"/>
  <c r="I195" i="5"/>
  <c r="J195" i="5"/>
  <c r="K195" i="5"/>
  <c r="L195" i="5"/>
  <c r="M195" i="5"/>
  <c r="O195" i="5"/>
  <c r="Q195" i="5"/>
  <c r="Q204" i="5" s="1"/>
  <c r="R195" i="5"/>
  <c r="R204" i="5" s="1"/>
  <c r="T195" i="5"/>
  <c r="W195" i="5"/>
  <c r="H200" i="5"/>
  <c r="U200" i="5"/>
  <c r="I202" i="5"/>
  <c r="J202" i="5"/>
  <c r="K202" i="5"/>
  <c r="L202" i="5"/>
  <c r="M202" i="5"/>
  <c r="O202" i="5"/>
  <c r="P202" i="5"/>
  <c r="Q202" i="5"/>
  <c r="R202" i="5"/>
  <c r="S202" i="5"/>
  <c r="T202" i="5"/>
  <c r="W202" i="5"/>
  <c r="W204" i="5" s="1"/>
  <c r="K204" i="5"/>
  <c r="H208" i="5"/>
  <c r="M208" i="5"/>
  <c r="N208" i="5"/>
  <c r="U208" i="5"/>
  <c r="U216" i="5" s="1"/>
  <c r="H210" i="5"/>
  <c r="M210" i="5"/>
  <c r="M216" i="5" s="1"/>
  <c r="U210" i="5"/>
  <c r="H212" i="5"/>
  <c r="N212" i="5" s="1"/>
  <c r="V212" i="5" s="1"/>
  <c r="X212" i="5" s="1"/>
  <c r="M212" i="5"/>
  <c r="U212" i="5"/>
  <c r="H214" i="5"/>
  <c r="M214" i="5"/>
  <c r="U214" i="5"/>
  <c r="I216" i="5"/>
  <c r="J216" i="5"/>
  <c r="K216" i="5"/>
  <c r="L216" i="5"/>
  <c r="O216" i="5"/>
  <c r="P216" i="5"/>
  <c r="Q216" i="5"/>
  <c r="R216" i="5"/>
  <c r="R233" i="5" s="1"/>
  <c r="S216" i="5"/>
  <c r="T216" i="5"/>
  <c r="W216" i="5"/>
  <c r="H221" i="5"/>
  <c r="M221" i="5"/>
  <c r="U221" i="5"/>
  <c r="H223" i="5"/>
  <c r="N223" i="5" s="1"/>
  <c r="M223" i="5"/>
  <c r="U223" i="5"/>
  <c r="U231" i="5" s="1"/>
  <c r="U233" i="5" s="1"/>
  <c r="H225" i="5"/>
  <c r="M225" i="5"/>
  <c r="N225" i="5"/>
  <c r="V225" i="5" s="1"/>
  <c r="U225" i="5"/>
  <c r="X225" i="5"/>
  <c r="H227" i="5"/>
  <c r="N227" i="5" s="1"/>
  <c r="V227" i="5" s="1"/>
  <c r="X227" i="5" s="1"/>
  <c r="J227" i="5"/>
  <c r="U227" i="5"/>
  <c r="H229" i="5"/>
  <c r="M229" i="5"/>
  <c r="N229" i="5" s="1"/>
  <c r="V229" i="5" s="1"/>
  <c r="X229" i="5" s="1"/>
  <c r="U229" i="5"/>
  <c r="H231" i="5"/>
  <c r="I231" i="5"/>
  <c r="J231" i="5"/>
  <c r="K231" i="5"/>
  <c r="K233" i="5" s="1"/>
  <c r="L231" i="5"/>
  <c r="L233" i="5" s="1"/>
  <c r="O231" i="5"/>
  <c r="P231" i="5"/>
  <c r="P233" i="5" s="1"/>
  <c r="Q231" i="5"/>
  <c r="R231" i="5"/>
  <c r="S231" i="5"/>
  <c r="S233" i="5" s="1"/>
  <c r="T231" i="5"/>
  <c r="T233" i="5" s="1"/>
  <c r="W231" i="5"/>
  <c r="I233" i="5"/>
  <c r="J233" i="5"/>
  <c r="O233" i="5"/>
  <c r="Q233" i="5"/>
  <c r="W233" i="5"/>
  <c r="H241" i="5"/>
  <c r="M241" i="5"/>
  <c r="U241" i="5"/>
  <c r="H243" i="5"/>
  <c r="N243" i="5" s="1"/>
  <c r="J243" i="5"/>
  <c r="T243" i="5"/>
  <c r="H245" i="5"/>
  <c r="M245" i="5"/>
  <c r="N245" i="5" s="1"/>
  <c r="T245" i="5"/>
  <c r="U245" i="5"/>
  <c r="H247" i="5"/>
  <c r="M247" i="5"/>
  <c r="N247" i="5"/>
  <c r="V247" i="5" s="1"/>
  <c r="U247" i="5"/>
  <c r="X247" i="5"/>
  <c r="H249" i="5"/>
  <c r="N249" i="5" s="1"/>
  <c r="H251" i="5"/>
  <c r="I251" i="5"/>
  <c r="J251" i="5"/>
  <c r="K251" i="5"/>
  <c r="L251" i="5"/>
  <c r="O251" i="5"/>
  <c r="Q251" i="5"/>
  <c r="R251" i="5"/>
  <c r="W251" i="5"/>
  <c r="H253" i="5"/>
  <c r="N253" i="5" s="1"/>
  <c r="M253" i="5"/>
  <c r="U253" i="5"/>
  <c r="H255" i="5"/>
  <c r="P255" i="5" s="1"/>
  <c r="J255" i="5"/>
  <c r="H257" i="5"/>
  <c r="M257" i="5"/>
  <c r="U257" i="5"/>
  <c r="H259" i="5"/>
  <c r="I259" i="5"/>
  <c r="K259" i="5"/>
  <c r="L259" i="5"/>
  <c r="O259" i="5"/>
  <c r="Q259" i="5"/>
  <c r="R259" i="5"/>
  <c r="T259" i="5"/>
  <c r="W259" i="5"/>
  <c r="H262" i="5"/>
  <c r="M262" i="5"/>
  <c r="N262" i="5"/>
  <c r="U262" i="5"/>
  <c r="U268" i="5" s="1"/>
  <c r="H264" i="5"/>
  <c r="N264" i="5" s="1"/>
  <c r="V264" i="5" s="1"/>
  <c r="X264" i="5" s="1"/>
  <c r="M264" i="5"/>
  <c r="M268" i="5" s="1"/>
  <c r="T264" i="5"/>
  <c r="U264" i="5"/>
  <c r="H266" i="5"/>
  <c r="N266" i="5" s="1"/>
  <c r="V266" i="5" s="1"/>
  <c r="U266" i="5"/>
  <c r="H268" i="5"/>
  <c r="I268" i="5"/>
  <c r="J268" i="5"/>
  <c r="K268" i="5"/>
  <c r="L268" i="5"/>
  <c r="O268" i="5"/>
  <c r="P268" i="5"/>
  <c r="Q268" i="5"/>
  <c r="R268" i="5"/>
  <c r="S268" i="5"/>
  <c r="T268" i="5"/>
  <c r="H273" i="5"/>
  <c r="N273" i="5" s="1"/>
  <c r="M273" i="5"/>
  <c r="U273" i="5"/>
  <c r="H275" i="5"/>
  <c r="I275" i="5"/>
  <c r="J275" i="5"/>
  <c r="K275" i="5"/>
  <c r="L275" i="5"/>
  <c r="M275" i="5"/>
  <c r="O275" i="5"/>
  <c r="P275" i="5"/>
  <c r="Q275" i="5"/>
  <c r="R275" i="5"/>
  <c r="S275" i="5"/>
  <c r="T275" i="5"/>
  <c r="U275" i="5"/>
  <c r="W275" i="5"/>
  <c r="H277" i="5"/>
  <c r="N277" i="5" s="1"/>
  <c r="V277" i="5" s="1"/>
  <c r="U277" i="5"/>
  <c r="W277" i="5"/>
  <c r="W283" i="5" s="1"/>
  <c r="H279" i="5"/>
  <c r="N279" i="5"/>
  <c r="V279" i="5" s="1"/>
  <c r="X279" i="5" s="1"/>
  <c r="U279" i="5"/>
  <c r="U283" i="5" s="1"/>
  <c r="H281" i="5"/>
  <c r="N281" i="5" s="1"/>
  <c r="M281" i="5"/>
  <c r="M283" i="5" s="1"/>
  <c r="U281" i="5"/>
  <c r="V281" i="5"/>
  <c r="X281" i="5"/>
  <c r="I283" i="5"/>
  <c r="J283" i="5"/>
  <c r="K283" i="5"/>
  <c r="L283" i="5"/>
  <c r="O283" i="5"/>
  <c r="P283" i="5"/>
  <c r="Q283" i="5"/>
  <c r="R283" i="5"/>
  <c r="S283" i="5"/>
  <c r="T283" i="5"/>
  <c r="H285" i="5"/>
  <c r="M285" i="5"/>
  <c r="N285" i="5"/>
  <c r="V285" i="5" s="1"/>
  <c r="U285" i="5"/>
  <c r="X285" i="5"/>
  <c r="H287" i="5"/>
  <c r="U287" i="5"/>
  <c r="I289" i="5"/>
  <c r="J289" i="5"/>
  <c r="K289" i="5"/>
  <c r="L289" i="5"/>
  <c r="M289" i="5"/>
  <c r="O289" i="5"/>
  <c r="P289" i="5"/>
  <c r="Q289" i="5"/>
  <c r="R289" i="5"/>
  <c r="R317" i="5" s="1"/>
  <c r="S289" i="5"/>
  <c r="T289" i="5"/>
  <c r="U289" i="5"/>
  <c r="W289" i="5"/>
  <c r="H292" i="5"/>
  <c r="M292" i="5"/>
  <c r="N292" i="5" s="1"/>
  <c r="U292" i="5"/>
  <c r="H294" i="5"/>
  <c r="N294" i="5" s="1"/>
  <c r="M294" i="5"/>
  <c r="T294" i="5"/>
  <c r="T300" i="5" s="1"/>
  <c r="U294" i="5"/>
  <c r="U300" i="5" s="1"/>
  <c r="H296" i="5"/>
  <c r="M296" i="5"/>
  <c r="N296" i="5" s="1"/>
  <c r="T296" i="5"/>
  <c r="U296" i="5"/>
  <c r="V296" i="5" s="1"/>
  <c r="X296" i="5" s="1"/>
  <c r="H298" i="5"/>
  <c r="M298" i="5"/>
  <c r="N298" i="5"/>
  <c r="V298" i="5" s="1"/>
  <c r="X298" i="5" s="1"/>
  <c r="U298" i="5"/>
  <c r="I300" i="5"/>
  <c r="J300" i="5"/>
  <c r="K300" i="5"/>
  <c r="L300" i="5"/>
  <c r="L317" i="5" s="1"/>
  <c r="O300" i="5"/>
  <c r="P300" i="5"/>
  <c r="Q300" i="5"/>
  <c r="R300" i="5"/>
  <c r="S300" i="5"/>
  <c r="W300" i="5"/>
  <c r="H305" i="5"/>
  <c r="N305" i="5" s="1"/>
  <c r="V305" i="5" s="1"/>
  <c r="M305" i="5"/>
  <c r="U305" i="5"/>
  <c r="H307" i="5"/>
  <c r="N307" i="5"/>
  <c r="T307" i="5"/>
  <c r="H309" i="5"/>
  <c r="N309" i="5" s="1"/>
  <c r="V309" i="5" s="1"/>
  <c r="X309" i="5" s="1"/>
  <c r="M309" i="5"/>
  <c r="M315" i="5" s="1"/>
  <c r="T309" i="5"/>
  <c r="U309" i="5" s="1"/>
  <c r="H311" i="5"/>
  <c r="M311" i="5"/>
  <c r="N311" i="5" s="1"/>
  <c r="V311" i="5" s="1"/>
  <c r="X311" i="5" s="1"/>
  <c r="U311" i="5"/>
  <c r="H313" i="5"/>
  <c r="N313" i="5" s="1"/>
  <c r="V313" i="5" s="1"/>
  <c r="X313" i="5" s="1"/>
  <c r="U313" i="5"/>
  <c r="I315" i="5"/>
  <c r="J315" i="5"/>
  <c r="K315" i="5"/>
  <c r="K317" i="5" s="1"/>
  <c r="L315" i="5"/>
  <c r="O315" i="5"/>
  <c r="O317" i="5" s="1"/>
  <c r="Q315" i="5"/>
  <c r="R315" i="5"/>
  <c r="T315" i="5"/>
  <c r="W315" i="5"/>
  <c r="F317" i="5"/>
  <c r="I317" i="5"/>
  <c r="Q317" i="5"/>
  <c r="H325" i="5"/>
  <c r="M325" i="5"/>
  <c r="U325" i="5"/>
  <c r="H327" i="5"/>
  <c r="M327" i="5"/>
  <c r="N327" i="5"/>
  <c r="V327" i="5" s="1"/>
  <c r="X327" i="5" s="1"/>
  <c r="U327" i="5"/>
  <c r="H329" i="5"/>
  <c r="N329" i="5" s="1"/>
  <c r="V329" i="5" s="1"/>
  <c r="X329" i="5" s="1"/>
  <c r="M329" i="5"/>
  <c r="T329" i="5"/>
  <c r="U329" i="5"/>
  <c r="H331" i="5"/>
  <c r="M331" i="5"/>
  <c r="M339" i="5" s="1"/>
  <c r="T331" i="5"/>
  <c r="U331" i="5" s="1"/>
  <c r="H333" i="5"/>
  <c r="S333" i="5" s="1"/>
  <c r="S339" i="5" s="1"/>
  <c r="N333" i="5"/>
  <c r="P333" i="5"/>
  <c r="T333" i="5"/>
  <c r="H335" i="5"/>
  <c r="M335" i="5"/>
  <c r="N335" i="5" s="1"/>
  <c r="V335" i="5" s="1"/>
  <c r="X335" i="5" s="1"/>
  <c r="T335" i="5"/>
  <c r="U335" i="5"/>
  <c r="H337" i="5"/>
  <c r="N337" i="5" s="1"/>
  <c r="T337" i="5"/>
  <c r="U337" i="5"/>
  <c r="I339" i="5"/>
  <c r="J339" i="5"/>
  <c r="K339" i="5"/>
  <c r="L339" i="5"/>
  <c r="O339" i="5"/>
  <c r="Q339" i="5"/>
  <c r="R339" i="5"/>
  <c r="T339" i="5"/>
  <c r="W339" i="5"/>
  <c r="W391" i="5" s="1"/>
  <c r="H344" i="5"/>
  <c r="U344" i="5"/>
  <c r="I346" i="5"/>
  <c r="J346" i="5"/>
  <c r="K346" i="5"/>
  <c r="L346" i="5"/>
  <c r="M346" i="5"/>
  <c r="O346" i="5"/>
  <c r="P346" i="5"/>
  <c r="Q346" i="5"/>
  <c r="R346" i="5"/>
  <c r="S346" i="5"/>
  <c r="T346" i="5"/>
  <c r="U346" i="5"/>
  <c r="W346" i="5"/>
  <c r="Y346" i="5"/>
  <c r="H348" i="5"/>
  <c r="M348" i="5"/>
  <c r="N348" i="5" s="1"/>
  <c r="U348" i="5"/>
  <c r="H350" i="5"/>
  <c r="N350" i="5" s="1"/>
  <c r="M350" i="5"/>
  <c r="T350" i="5"/>
  <c r="T368" i="5" s="1"/>
  <c r="U350" i="5"/>
  <c r="H352" i="5"/>
  <c r="M352" i="5"/>
  <c r="N352" i="5" s="1"/>
  <c r="T352" i="5"/>
  <c r="U352" i="5"/>
  <c r="V352" i="5" s="1"/>
  <c r="X352" i="5" s="1"/>
  <c r="H354" i="5"/>
  <c r="M354" i="5"/>
  <c r="N354" i="5"/>
  <c r="T354" i="5"/>
  <c r="U354" i="5" s="1"/>
  <c r="V354" i="5"/>
  <c r="X354" i="5" s="1"/>
  <c r="H356" i="5"/>
  <c r="N356" i="5" s="1"/>
  <c r="V356" i="5" s="1"/>
  <c r="X356" i="5" s="1"/>
  <c r="M356" i="5"/>
  <c r="U356" i="5"/>
  <c r="H358" i="5"/>
  <c r="M358" i="5"/>
  <c r="U358" i="5"/>
  <c r="H360" i="5"/>
  <c r="M360" i="5"/>
  <c r="N360" i="5"/>
  <c r="V360" i="5" s="1"/>
  <c r="X360" i="5" s="1"/>
  <c r="U360" i="5"/>
  <c r="H362" i="5"/>
  <c r="M362" i="5"/>
  <c r="N362" i="5" s="1"/>
  <c r="V362" i="5" s="1"/>
  <c r="X362" i="5" s="1"/>
  <c r="U362" i="5"/>
  <c r="H364" i="5"/>
  <c r="P364" i="5" s="1"/>
  <c r="U364" i="5" s="1"/>
  <c r="N364" i="5"/>
  <c r="V364" i="5" s="1"/>
  <c r="X364" i="5" s="1"/>
  <c r="S364" i="5"/>
  <c r="H366" i="5"/>
  <c r="H368" i="5"/>
  <c r="I368" i="5"/>
  <c r="J368" i="5"/>
  <c r="K368" i="5"/>
  <c r="L368" i="5"/>
  <c r="O368" i="5"/>
  <c r="Q368" i="5"/>
  <c r="R368" i="5"/>
  <c r="W368" i="5"/>
  <c r="Y368" i="5"/>
  <c r="H370" i="5"/>
  <c r="N370" i="5" s="1"/>
  <c r="M370" i="5"/>
  <c r="M374" i="5" s="1"/>
  <c r="U370" i="5"/>
  <c r="U374" i="5" s="1"/>
  <c r="H372" i="5"/>
  <c r="H374" i="5" s="1"/>
  <c r="N372" i="5"/>
  <c r="V372" i="5" s="1"/>
  <c r="X372" i="5" s="1"/>
  <c r="U372" i="5"/>
  <c r="I374" i="5"/>
  <c r="J374" i="5"/>
  <c r="K374" i="5"/>
  <c r="K391" i="5" s="1"/>
  <c r="L374" i="5"/>
  <c r="O374" i="5"/>
  <c r="P374" i="5"/>
  <c r="Q374" i="5"/>
  <c r="R374" i="5"/>
  <c r="S374" i="5"/>
  <c r="T374" i="5"/>
  <c r="W374" i="5"/>
  <c r="H379" i="5"/>
  <c r="M379" i="5"/>
  <c r="N379" i="5"/>
  <c r="U379" i="5"/>
  <c r="U389" i="5" s="1"/>
  <c r="H381" i="5"/>
  <c r="N381" i="5" s="1"/>
  <c r="M381" i="5"/>
  <c r="U381" i="5"/>
  <c r="V381" i="5"/>
  <c r="X381" i="5" s="1"/>
  <c r="H383" i="5"/>
  <c r="N383" i="5" s="1"/>
  <c r="V383" i="5" s="1"/>
  <c r="X383" i="5" s="1"/>
  <c r="M383" i="5"/>
  <c r="U383" i="5"/>
  <c r="H385" i="5"/>
  <c r="M385" i="5"/>
  <c r="M389" i="5" s="1"/>
  <c r="T385" i="5"/>
  <c r="U385" i="5" s="1"/>
  <c r="H387" i="5"/>
  <c r="N387" i="5"/>
  <c r="V387" i="5" s="1"/>
  <c r="X387" i="5" s="1"/>
  <c r="U387" i="5"/>
  <c r="I389" i="5"/>
  <c r="I391" i="5" s="1"/>
  <c r="J389" i="5"/>
  <c r="K389" i="5"/>
  <c r="L389" i="5"/>
  <c r="O389" i="5"/>
  <c r="P389" i="5"/>
  <c r="Q389" i="5"/>
  <c r="R389" i="5"/>
  <c r="S389" i="5"/>
  <c r="T389" i="5"/>
  <c r="W389" i="5"/>
  <c r="F391" i="5"/>
  <c r="J391" i="5"/>
  <c r="O391" i="5"/>
  <c r="R391" i="5"/>
  <c r="H400" i="5"/>
  <c r="M400" i="5"/>
  <c r="N400" i="5"/>
  <c r="V400" i="5" s="1"/>
  <c r="X400" i="5" s="1"/>
  <c r="U400" i="5"/>
  <c r="H402" i="5"/>
  <c r="M402" i="5"/>
  <c r="U402" i="5"/>
  <c r="H404" i="5"/>
  <c r="M404" i="5"/>
  <c r="N404" i="5"/>
  <c r="T404" i="5"/>
  <c r="U404" i="5"/>
  <c r="V404" i="5"/>
  <c r="X404" i="5"/>
  <c r="H406" i="5"/>
  <c r="M406" i="5"/>
  <c r="N406" i="5" s="1"/>
  <c r="V406" i="5" s="1"/>
  <c r="T406" i="5"/>
  <c r="U406" i="5" s="1"/>
  <c r="X406" i="5"/>
  <c r="H408" i="5"/>
  <c r="N408" i="5" s="1"/>
  <c r="V408" i="5" s="1"/>
  <c r="X408" i="5" s="1"/>
  <c r="M408" i="5"/>
  <c r="T408" i="5"/>
  <c r="U408" i="5"/>
  <c r="H410" i="5"/>
  <c r="M410" i="5"/>
  <c r="T410" i="5"/>
  <c r="U410" i="5" s="1"/>
  <c r="H412" i="5"/>
  <c r="M412" i="5"/>
  <c r="N412" i="5" s="1"/>
  <c r="V412" i="5" s="1"/>
  <c r="X412" i="5" s="1"/>
  <c r="T412" i="5"/>
  <c r="U412" i="5"/>
  <c r="H414" i="5"/>
  <c r="M414" i="5"/>
  <c r="N414" i="5"/>
  <c r="U414" i="5"/>
  <c r="H416" i="5"/>
  <c r="N416" i="5" s="1"/>
  <c r="V416" i="5" s="1"/>
  <c r="X416" i="5" s="1"/>
  <c r="M416" i="5"/>
  <c r="T416" i="5"/>
  <c r="U416" i="5"/>
  <c r="H418" i="5"/>
  <c r="M418" i="5"/>
  <c r="N418" i="5"/>
  <c r="T418" i="5"/>
  <c r="U418" i="5"/>
  <c r="V418" i="5"/>
  <c r="X418" i="5"/>
  <c r="H420" i="5"/>
  <c r="M420" i="5"/>
  <c r="N420" i="5" s="1"/>
  <c r="V420" i="5" s="1"/>
  <c r="X420" i="5" s="1"/>
  <c r="U420" i="5"/>
  <c r="H422" i="5"/>
  <c r="M422" i="5"/>
  <c r="U422" i="5"/>
  <c r="H424" i="5"/>
  <c r="M424" i="5"/>
  <c r="N424" i="5"/>
  <c r="T424" i="5"/>
  <c r="U424" i="5" s="1"/>
  <c r="H429" i="5"/>
  <c r="N429" i="5" s="1"/>
  <c r="M429" i="5"/>
  <c r="T429" i="5"/>
  <c r="U429" i="5" s="1"/>
  <c r="H432" i="5"/>
  <c r="N432" i="5" s="1"/>
  <c r="V432" i="5" s="1"/>
  <c r="X432" i="5" s="1"/>
  <c r="M432" i="5"/>
  <c r="T432" i="5"/>
  <c r="U432" i="5"/>
  <c r="H434" i="5"/>
  <c r="N434" i="5" s="1"/>
  <c r="P434" i="5"/>
  <c r="P436" i="5" s="1"/>
  <c r="T434" i="5"/>
  <c r="I436" i="5"/>
  <c r="J436" i="5"/>
  <c r="K436" i="5"/>
  <c r="L436" i="5"/>
  <c r="M436" i="5"/>
  <c r="O436" i="5"/>
  <c r="Q436" i="5"/>
  <c r="R436" i="5"/>
  <c r="W436" i="5"/>
  <c r="Y436" i="5"/>
  <c r="H441" i="5"/>
  <c r="N441" i="5" s="1"/>
  <c r="M441" i="5"/>
  <c r="U441" i="5"/>
  <c r="H443" i="5"/>
  <c r="N443" i="5" s="1"/>
  <c r="P443" i="5"/>
  <c r="Q443" i="5"/>
  <c r="R443" i="5"/>
  <c r="S443" i="5"/>
  <c r="T443" i="5"/>
  <c r="T445" i="5" s="1"/>
  <c r="H445" i="5"/>
  <c r="I445" i="5"/>
  <c r="J445" i="5"/>
  <c r="K445" i="5"/>
  <c r="L445" i="5"/>
  <c r="M445" i="5"/>
  <c r="O445" i="5"/>
  <c r="P445" i="5"/>
  <c r="Q445" i="5"/>
  <c r="R445" i="5"/>
  <c r="S445" i="5"/>
  <c r="W445" i="5"/>
  <c r="Y445" i="5"/>
  <c r="H447" i="5"/>
  <c r="M447" i="5"/>
  <c r="M453" i="5" s="1"/>
  <c r="N447" i="5"/>
  <c r="U447" i="5"/>
  <c r="H449" i="5"/>
  <c r="H453" i="5" s="1"/>
  <c r="S449" i="5"/>
  <c r="S453" i="5" s="1"/>
  <c r="T449" i="5"/>
  <c r="T453" i="5" s="1"/>
  <c r="H451" i="5"/>
  <c r="N451" i="5" s="1"/>
  <c r="M451" i="5"/>
  <c r="T451" i="5"/>
  <c r="U451" i="5"/>
  <c r="I453" i="5"/>
  <c r="J453" i="5"/>
  <c r="K453" i="5"/>
  <c r="L453" i="5"/>
  <c r="O453" i="5"/>
  <c r="Q453" i="5"/>
  <c r="R453" i="5"/>
  <c r="W453" i="5"/>
  <c r="H455" i="5"/>
  <c r="N455" i="5" s="1"/>
  <c r="R455" i="5"/>
  <c r="S455" i="5"/>
  <c r="T455" i="5"/>
  <c r="I457" i="5"/>
  <c r="J457" i="5"/>
  <c r="K457" i="5"/>
  <c r="L457" i="5"/>
  <c r="M457" i="5"/>
  <c r="O457" i="5"/>
  <c r="Q457" i="5"/>
  <c r="R457" i="5"/>
  <c r="S457" i="5"/>
  <c r="T457" i="5"/>
  <c r="W457" i="5"/>
  <c r="H462" i="5"/>
  <c r="M462" i="5"/>
  <c r="N462" i="5"/>
  <c r="T462" i="5"/>
  <c r="U462" i="5"/>
  <c r="H464" i="5"/>
  <c r="J464" i="5"/>
  <c r="N464" i="5"/>
  <c r="V464" i="5" s="1"/>
  <c r="X464" i="5" s="1"/>
  <c r="P464" i="5"/>
  <c r="U464" i="5" s="1"/>
  <c r="S464" i="5"/>
  <c r="T464" i="5"/>
  <c r="H466" i="5"/>
  <c r="M466" i="5"/>
  <c r="N466" i="5"/>
  <c r="V466" i="5" s="1"/>
  <c r="X466" i="5" s="1"/>
  <c r="T466" i="5"/>
  <c r="U466" i="5"/>
  <c r="H468" i="5"/>
  <c r="M468" i="5"/>
  <c r="N468" i="5"/>
  <c r="V468" i="5" s="1"/>
  <c r="X468" i="5" s="1"/>
  <c r="U468" i="5"/>
  <c r="H470" i="5"/>
  <c r="M470" i="5"/>
  <c r="N470" i="5" s="1"/>
  <c r="V470" i="5" s="1"/>
  <c r="X470" i="5" s="1"/>
  <c r="U470" i="5"/>
  <c r="H472" i="5"/>
  <c r="P472" i="5" s="1"/>
  <c r="U472" i="5" s="1"/>
  <c r="N472" i="5"/>
  <c r="V472" i="5" s="1"/>
  <c r="X472" i="5" s="1"/>
  <c r="H474" i="5"/>
  <c r="I474" i="5"/>
  <c r="J474" i="5"/>
  <c r="K474" i="5"/>
  <c r="L474" i="5"/>
  <c r="O474" i="5"/>
  <c r="P474" i="5"/>
  <c r="Q474" i="5"/>
  <c r="R474" i="5"/>
  <c r="S474" i="5"/>
  <c r="T474" i="5"/>
  <c r="W474" i="5"/>
  <c r="H476" i="5"/>
  <c r="T476" i="5"/>
  <c r="H478" i="5"/>
  <c r="N478" i="5" s="1"/>
  <c r="V478" i="5" s="1"/>
  <c r="X478" i="5" s="1"/>
  <c r="M478" i="5"/>
  <c r="T478" i="5"/>
  <c r="U478" i="5"/>
  <c r="H480" i="5"/>
  <c r="N480" i="5" s="1"/>
  <c r="M480" i="5"/>
  <c r="T480" i="5"/>
  <c r="U480" i="5" s="1"/>
  <c r="H482" i="5"/>
  <c r="S482" i="5" s="1"/>
  <c r="N482" i="5"/>
  <c r="P482" i="5"/>
  <c r="U482" i="5" s="1"/>
  <c r="H484" i="5"/>
  <c r="N484" i="5"/>
  <c r="P484" i="5"/>
  <c r="U484" i="5" s="1"/>
  <c r="S484" i="5"/>
  <c r="T484" i="5"/>
  <c r="H486" i="5"/>
  <c r="N486" i="5"/>
  <c r="P486" i="5"/>
  <c r="S486" i="5"/>
  <c r="H492" i="5"/>
  <c r="N492" i="5" s="1"/>
  <c r="T492" i="5"/>
  <c r="T498" i="5" s="1"/>
  <c r="H494" i="5"/>
  <c r="N494" i="5" s="1"/>
  <c r="M494" i="5"/>
  <c r="M498" i="5" s="1"/>
  <c r="T494" i="5"/>
  <c r="U494" i="5"/>
  <c r="V494" i="5"/>
  <c r="X494" i="5" s="1"/>
  <c r="H496" i="5"/>
  <c r="M496" i="5"/>
  <c r="N496" i="5"/>
  <c r="T496" i="5"/>
  <c r="U496" i="5"/>
  <c r="V496" i="5"/>
  <c r="X496" i="5"/>
  <c r="I498" i="5"/>
  <c r="J498" i="5"/>
  <c r="K498" i="5"/>
  <c r="L498" i="5"/>
  <c r="O498" i="5"/>
  <c r="Q498" i="5"/>
  <c r="R498" i="5"/>
  <c r="W498" i="5"/>
  <c r="H504" i="5"/>
  <c r="M504" i="5"/>
  <c r="N504" i="5"/>
  <c r="U504" i="5"/>
  <c r="H506" i="5"/>
  <c r="N506" i="5" s="1"/>
  <c r="V506" i="5" s="1"/>
  <c r="X506" i="5" s="1"/>
  <c r="M506" i="5"/>
  <c r="T506" i="5"/>
  <c r="U506" i="5"/>
  <c r="I508" i="5"/>
  <c r="J508" i="5"/>
  <c r="K508" i="5"/>
  <c r="L508" i="5"/>
  <c r="M508" i="5"/>
  <c r="O508" i="5"/>
  <c r="P508" i="5"/>
  <c r="Q508" i="5"/>
  <c r="R508" i="5"/>
  <c r="S508" i="5"/>
  <c r="T508" i="5"/>
  <c r="U508" i="5"/>
  <c r="W508" i="5"/>
  <c r="H510" i="5"/>
  <c r="N510" i="5" s="1"/>
  <c r="V510" i="5" s="1"/>
  <c r="X510" i="5" s="1"/>
  <c r="M510" i="5"/>
  <c r="T510" i="5"/>
  <c r="U510" i="5"/>
  <c r="H512" i="5"/>
  <c r="J512" i="5"/>
  <c r="J527" i="5" s="1"/>
  <c r="T512" i="5"/>
  <c r="U512" i="5"/>
  <c r="H514" i="5"/>
  <c r="N514" i="5"/>
  <c r="T514" i="5"/>
  <c r="U514" i="5" s="1"/>
  <c r="H516" i="5"/>
  <c r="N516" i="5" s="1"/>
  <c r="J516" i="5"/>
  <c r="U516" i="5"/>
  <c r="V516" i="5"/>
  <c r="X516" i="5" s="1"/>
  <c r="H518" i="5"/>
  <c r="M518" i="5"/>
  <c r="N518" i="5"/>
  <c r="T518" i="5"/>
  <c r="U518" i="5"/>
  <c r="V518" i="5"/>
  <c r="X518" i="5"/>
  <c r="H520" i="5"/>
  <c r="N520" i="5" s="1"/>
  <c r="M520" i="5"/>
  <c r="T520" i="5"/>
  <c r="H525" i="5"/>
  <c r="N525" i="5" s="1"/>
  <c r="M525" i="5"/>
  <c r="T525" i="5"/>
  <c r="U525" i="5"/>
  <c r="H527" i="5"/>
  <c r="I527" i="5"/>
  <c r="K527" i="5"/>
  <c r="L527" i="5"/>
  <c r="M527" i="5"/>
  <c r="O527" i="5"/>
  <c r="P527" i="5"/>
  <c r="Q527" i="5"/>
  <c r="R527" i="5"/>
  <c r="S527" i="5"/>
  <c r="W527" i="5"/>
  <c r="H529" i="5"/>
  <c r="M529" i="5"/>
  <c r="T529" i="5"/>
  <c r="U529" i="5"/>
  <c r="H531" i="5"/>
  <c r="N531" i="5" s="1"/>
  <c r="V531" i="5" s="1"/>
  <c r="X531" i="5" s="1"/>
  <c r="M531" i="5"/>
  <c r="M543" i="5" s="1"/>
  <c r="T531" i="5"/>
  <c r="U531" i="5"/>
  <c r="H533" i="5"/>
  <c r="S533" i="5" s="1"/>
  <c r="S543" i="5" s="1"/>
  <c r="N533" i="5"/>
  <c r="P533" i="5"/>
  <c r="H535" i="5"/>
  <c r="M535" i="5"/>
  <c r="N535" i="5"/>
  <c r="T535" i="5"/>
  <c r="H537" i="5"/>
  <c r="N537" i="5" s="1"/>
  <c r="M537" i="5"/>
  <c r="T537" i="5"/>
  <c r="U537" i="5" s="1"/>
  <c r="H539" i="5"/>
  <c r="N539" i="5" s="1"/>
  <c r="V539" i="5" s="1"/>
  <c r="X539" i="5" s="1"/>
  <c r="M539" i="5"/>
  <c r="T539" i="5"/>
  <c r="U539" i="5"/>
  <c r="H541" i="5"/>
  <c r="M541" i="5"/>
  <c r="N541" i="5"/>
  <c r="T541" i="5"/>
  <c r="U541" i="5"/>
  <c r="V541" i="5"/>
  <c r="X541" i="5"/>
  <c r="I543" i="5"/>
  <c r="J543" i="5"/>
  <c r="K543" i="5"/>
  <c r="L543" i="5"/>
  <c r="O543" i="5"/>
  <c r="Q543" i="5"/>
  <c r="R543" i="5"/>
  <c r="W543" i="5"/>
  <c r="H545" i="5"/>
  <c r="N545" i="5" s="1"/>
  <c r="R545" i="5"/>
  <c r="T545" i="5"/>
  <c r="H550" i="5"/>
  <c r="N550" i="5" s="1"/>
  <c r="R550" i="5"/>
  <c r="R556" i="5" s="1"/>
  <c r="T550" i="5"/>
  <c r="H552" i="5"/>
  <c r="N552" i="5" s="1"/>
  <c r="Q552" i="5"/>
  <c r="Q556" i="5" s="1"/>
  <c r="R552" i="5"/>
  <c r="T552" i="5"/>
  <c r="T556" i="5" s="1"/>
  <c r="H554" i="5"/>
  <c r="N554" i="5"/>
  <c r="Q554" i="5"/>
  <c r="R554" i="5"/>
  <c r="S554" i="5"/>
  <c r="U554" i="5" s="1"/>
  <c r="T554" i="5"/>
  <c r="H556" i="5"/>
  <c r="I556" i="5"/>
  <c r="J556" i="5"/>
  <c r="K556" i="5"/>
  <c r="L556" i="5"/>
  <c r="M556" i="5"/>
  <c r="O556" i="5"/>
  <c r="P556" i="5"/>
  <c r="W556" i="5"/>
  <c r="H558" i="5"/>
  <c r="N558" i="5"/>
  <c r="T558" i="5"/>
  <c r="U558" i="5" s="1"/>
  <c r="H560" i="5"/>
  <c r="S560" i="5" s="1"/>
  <c r="U560" i="5" s="1"/>
  <c r="N560" i="5"/>
  <c r="V560" i="5"/>
  <c r="X560" i="5" s="1"/>
  <c r="H562" i="5"/>
  <c r="N562" i="5" s="1"/>
  <c r="H564" i="5"/>
  <c r="P564" i="5" s="1"/>
  <c r="U564" i="5" s="1"/>
  <c r="H566" i="5"/>
  <c r="N566" i="5" s="1"/>
  <c r="S566" i="5"/>
  <c r="U566" i="5" s="1"/>
  <c r="H568" i="5"/>
  <c r="N568" i="5"/>
  <c r="P568" i="5"/>
  <c r="U568" i="5" s="1"/>
  <c r="R568" i="5"/>
  <c r="S568" i="5"/>
  <c r="T568" i="5"/>
  <c r="I570" i="5"/>
  <c r="J570" i="5"/>
  <c r="K570" i="5"/>
  <c r="L570" i="5"/>
  <c r="M570" i="5"/>
  <c r="O570" i="5"/>
  <c r="Q570" i="5"/>
  <c r="R570" i="5"/>
  <c r="W570" i="5"/>
  <c r="H572" i="5"/>
  <c r="M572" i="5"/>
  <c r="N572" i="5"/>
  <c r="V572" i="5" s="1"/>
  <c r="X572" i="5" s="1"/>
  <c r="T572" i="5"/>
  <c r="U572" i="5" s="1"/>
  <c r="H574" i="5"/>
  <c r="N574" i="5" s="1"/>
  <c r="V574" i="5" s="1"/>
  <c r="X574" i="5" s="1"/>
  <c r="M574" i="5"/>
  <c r="U574" i="5"/>
  <c r="H579" i="5"/>
  <c r="N579" i="5" s="1"/>
  <c r="P579" i="5"/>
  <c r="Q579" i="5"/>
  <c r="R579" i="5"/>
  <c r="S579" i="5"/>
  <c r="T579" i="5"/>
  <c r="H581" i="5"/>
  <c r="N581" i="5" s="1"/>
  <c r="V581" i="5" s="1"/>
  <c r="X581" i="5" s="1"/>
  <c r="U581" i="5"/>
  <c r="H583" i="5"/>
  <c r="N583" i="5" s="1"/>
  <c r="V583" i="5" s="1"/>
  <c r="X583" i="5" s="1"/>
  <c r="M583" i="5"/>
  <c r="T583" i="5"/>
  <c r="U583" i="5"/>
  <c r="H585" i="5"/>
  <c r="M585" i="5"/>
  <c r="N585" i="5" s="1"/>
  <c r="V585" i="5" s="1"/>
  <c r="X585" i="5" s="1"/>
  <c r="U585" i="5"/>
  <c r="H587" i="5"/>
  <c r="N587" i="5"/>
  <c r="T587" i="5"/>
  <c r="U587" i="5"/>
  <c r="V587" i="5" s="1"/>
  <c r="X587" i="5" s="1"/>
  <c r="H589" i="5"/>
  <c r="S589" i="5" s="1"/>
  <c r="U589" i="5" s="1"/>
  <c r="N589" i="5"/>
  <c r="V589" i="5" s="1"/>
  <c r="X589" i="5" s="1"/>
  <c r="Q589" i="5"/>
  <c r="R589" i="5"/>
  <c r="R593" i="5" s="1"/>
  <c r="R649" i="5" s="1"/>
  <c r="R653" i="5" s="1"/>
  <c r="T589" i="5"/>
  <c r="T593" i="5" s="1"/>
  <c r="H591" i="5"/>
  <c r="N591" i="5" s="1"/>
  <c r="Q591" i="5"/>
  <c r="R591" i="5"/>
  <c r="T591" i="5"/>
  <c r="I593" i="5"/>
  <c r="J593" i="5"/>
  <c r="K593" i="5"/>
  <c r="L593" i="5"/>
  <c r="L649" i="5" s="1"/>
  <c r="O593" i="5"/>
  <c r="P593" i="5"/>
  <c r="Q593" i="5"/>
  <c r="W593" i="5"/>
  <c r="M595" i="5"/>
  <c r="N595" i="5" s="1"/>
  <c r="U595" i="5"/>
  <c r="H597" i="5"/>
  <c r="I597" i="5"/>
  <c r="J597" i="5"/>
  <c r="K597" i="5"/>
  <c r="L597" i="5"/>
  <c r="M597" i="5"/>
  <c r="O597" i="5"/>
  <c r="P597" i="5"/>
  <c r="Q597" i="5"/>
  <c r="R597" i="5"/>
  <c r="S597" i="5"/>
  <c r="T597" i="5"/>
  <c r="U597" i="5"/>
  <c r="W597" i="5"/>
  <c r="H600" i="5"/>
  <c r="N600" i="5" s="1"/>
  <c r="V600" i="5" s="1"/>
  <c r="X600" i="5" s="1"/>
  <c r="M600" i="5"/>
  <c r="U600" i="5"/>
  <c r="H602" i="5"/>
  <c r="N602" i="5"/>
  <c r="V602" i="5" s="1"/>
  <c r="X602" i="5" s="1"/>
  <c r="U602" i="5"/>
  <c r="H607" i="5"/>
  <c r="N607" i="5"/>
  <c r="V607" i="5" s="1"/>
  <c r="X607" i="5" s="1"/>
  <c r="U607" i="5"/>
  <c r="W607" i="5"/>
  <c r="W627" i="5" s="1"/>
  <c r="H609" i="5"/>
  <c r="N609" i="5" s="1"/>
  <c r="V609" i="5" s="1"/>
  <c r="X609" i="5" s="1"/>
  <c r="M609" i="5"/>
  <c r="U609" i="5"/>
  <c r="H611" i="5"/>
  <c r="N611" i="5" s="1"/>
  <c r="V611" i="5" s="1"/>
  <c r="X611" i="5" s="1"/>
  <c r="M611" i="5"/>
  <c r="U611" i="5"/>
  <c r="H613" i="5"/>
  <c r="M613" i="5"/>
  <c r="N613" i="5"/>
  <c r="V613" i="5" s="1"/>
  <c r="X613" i="5" s="1"/>
  <c r="U613" i="5"/>
  <c r="H615" i="5"/>
  <c r="M615" i="5"/>
  <c r="N615" i="5" s="1"/>
  <c r="V615" i="5" s="1"/>
  <c r="X615" i="5" s="1"/>
  <c r="U615" i="5"/>
  <c r="H617" i="5"/>
  <c r="N617" i="5" s="1"/>
  <c r="V617" i="5" s="1"/>
  <c r="X617" i="5" s="1"/>
  <c r="M617" i="5"/>
  <c r="U617" i="5"/>
  <c r="H619" i="5"/>
  <c r="N619" i="5" s="1"/>
  <c r="V619" i="5" s="1"/>
  <c r="X619" i="5" s="1"/>
  <c r="M619" i="5"/>
  <c r="M627" i="5" s="1"/>
  <c r="U619" i="5"/>
  <c r="H621" i="5"/>
  <c r="M621" i="5"/>
  <c r="N621" i="5"/>
  <c r="V621" i="5" s="1"/>
  <c r="X621" i="5" s="1"/>
  <c r="U621" i="5"/>
  <c r="H623" i="5"/>
  <c r="P623" i="5"/>
  <c r="U623" i="5" s="1"/>
  <c r="S623" i="5"/>
  <c r="S627" i="5" s="1"/>
  <c r="H625" i="5"/>
  <c r="N625" i="5" s="1"/>
  <c r="M625" i="5"/>
  <c r="U625" i="5"/>
  <c r="I627" i="5"/>
  <c r="J627" i="5"/>
  <c r="K627" i="5"/>
  <c r="L627" i="5"/>
  <c r="O627" i="5"/>
  <c r="P627" i="5"/>
  <c r="Q627" i="5"/>
  <c r="R627" i="5"/>
  <c r="T627" i="5"/>
  <c r="H631" i="5"/>
  <c r="N631" i="5" s="1"/>
  <c r="M631" i="5"/>
  <c r="T631" i="5"/>
  <c r="U631" i="5"/>
  <c r="I633" i="5"/>
  <c r="I649" i="5" s="1"/>
  <c r="J633" i="5"/>
  <c r="K633" i="5"/>
  <c r="L633" i="5"/>
  <c r="M633" i="5"/>
  <c r="O633" i="5"/>
  <c r="P633" i="5"/>
  <c r="Q633" i="5"/>
  <c r="Q649" i="5" s="1"/>
  <c r="R633" i="5"/>
  <c r="S633" i="5"/>
  <c r="T633" i="5"/>
  <c r="U633" i="5"/>
  <c r="W633" i="5"/>
  <c r="H645" i="5"/>
  <c r="N645" i="5" s="1"/>
  <c r="U645" i="5"/>
  <c r="I647" i="5"/>
  <c r="J647" i="5"/>
  <c r="K647" i="5"/>
  <c r="K649" i="5" s="1"/>
  <c r="K653" i="5" s="1"/>
  <c r="L647" i="5"/>
  <c r="M647" i="5"/>
  <c r="O647" i="5"/>
  <c r="O649" i="5" s="1"/>
  <c r="P647" i="5"/>
  <c r="Q647" i="5"/>
  <c r="R647" i="5"/>
  <c r="S647" i="5"/>
  <c r="T647" i="5"/>
  <c r="U647" i="5"/>
  <c r="W647" i="5"/>
  <c r="J649" i="5"/>
  <c r="F653" i="5"/>
  <c r="H660" i="5"/>
  <c r="N660" i="5"/>
  <c r="U660" i="5"/>
  <c r="V660" i="5"/>
  <c r="X660" i="5" s="1"/>
  <c r="H662" i="5"/>
  <c r="N662" i="5"/>
  <c r="V662" i="5" s="1"/>
  <c r="X662" i="5" s="1"/>
  <c r="U662" i="5"/>
  <c r="U694" i="5" s="1"/>
  <c r="H664" i="5"/>
  <c r="N664" i="5"/>
  <c r="V664" i="5" s="1"/>
  <c r="X664" i="5" s="1"/>
  <c r="U664" i="5"/>
  <c r="H666" i="5"/>
  <c r="N666" i="5" s="1"/>
  <c r="U666" i="5"/>
  <c r="H668" i="5"/>
  <c r="N668" i="5" s="1"/>
  <c r="V668" i="5" s="1"/>
  <c r="X668" i="5" s="1"/>
  <c r="U668" i="5"/>
  <c r="H670" i="5"/>
  <c r="N670" i="5" s="1"/>
  <c r="V670" i="5" s="1"/>
  <c r="X670" i="5" s="1"/>
  <c r="U670" i="5"/>
  <c r="H672" i="5"/>
  <c r="N672" i="5" s="1"/>
  <c r="V672" i="5" s="1"/>
  <c r="X672" i="5" s="1"/>
  <c r="J672" i="5"/>
  <c r="J694" i="5" s="1"/>
  <c r="U672" i="5"/>
  <c r="H674" i="5"/>
  <c r="J674" i="5"/>
  <c r="N674" i="5"/>
  <c r="V674" i="5" s="1"/>
  <c r="X674" i="5" s="1"/>
  <c r="U674" i="5"/>
  <c r="H676" i="5"/>
  <c r="J676" i="5"/>
  <c r="N676" i="5" s="1"/>
  <c r="V676" i="5" s="1"/>
  <c r="X676" i="5" s="1"/>
  <c r="U676" i="5"/>
  <c r="H678" i="5"/>
  <c r="N678" i="5" s="1"/>
  <c r="V678" i="5" s="1"/>
  <c r="X678" i="5" s="1"/>
  <c r="U678" i="5"/>
  <c r="H680" i="5"/>
  <c r="N680" i="5"/>
  <c r="V680" i="5" s="1"/>
  <c r="X680" i="5" s="1"/>
  <c r="U680" i="5"/>
  <c r="H682" i="5"/>
  <c r="N682" i="5"/>
  <c r="V682" i="5" s="1"/>
  <c r="X682" i="5" s="1"/>
  <c r="U682" i="5"/>
  <c r="H684" i="5"/>
  <c r="N684" i="5" s="1"/>
  <c r="V684" i="5" s="1"/>
  <c r="X684" i="5" s="1"/>
  <c r="U684" i="5"/>
  <c r="H686" i="5"/>
  <c r="N686" i="5" s="1"/>
  <c r="V686" i="5" s="1"/>
  <c r="X686" i="5" s="1"/>
  <c r="U686" i="5"/>
  <c r="H688" i="5"/>
  <c r="N688" i="5"/>
  <c r="U688" i="5"/>
  <c r="V688" i="5" s="1"/>
  <c r="X688" i="5" s="1"/>
  <c r="H690" i="5"/>
  <c r="N690" i="5"/>
  <c r="V690" i="5" s="1"/>
  <c r="X690" i="5" s="1"/>
  <c r="U690" i="5"/>
  <c r="H692" i="5"/>
  <c r="N692" i="5" s="1"/>
  <c r="V692" i="5" s="1"/>
  <c r="X692" i="5" s="1"/>
  <c r="U692" i="5"/>
  <c r="I694" i="5"/>
  <c r="K694" i="5"/>
  <c r="L694" i="5"/>
  <c r="M694" i="5"/>
  <c r="P694" i="5"/>
  <c r="Q694" i="5"/>
  <c r="R694" i="5"/>
  <c r="S694" i="5"/>
  <c r="T694" i="5"/>
  <c r="W694" i="5"/>
  <c r="G5" i="4"/>
  <c r="M5" i="4" s="1"/>
  <c r="G7" i="4"/>
  <c r="M7" i="4"/>
  <c r="O7" i="4"/>
  <c r="T7" i="4" s="1"/>
  <c r="G9" i="4"/>
  <c r="M9" i="4" s="1"/>
  <c r="G11" i="4"/>
  <c r="M11" i="4"/>
  <c r="O11" i="4"/>
  <c r="T11" i="4" s="1"/>
  <c r="U11" i="4" s="1"/>
  <c r="W11" i="4" s="1"/>
  <c r="G13" i="4"/>
  <c r="M13" i="4" s="1"/>
  <c r="G15" i="4"/>
  <c r="M15" i="4"/>
  <c r="O15" i="4"/>
  <c r="T15" i="4" s="1"/>
  <c r="G17" i="4"/>
  <c r="M17" i="4" s="1"/>
  <c r="R17" i="4"/>
  <c r="R41" i="4" s="1"/>
  <c r="G19" i="4"/>
  <c r="M19" i="4"/>
  <c r="O19" i="4"/>
  <c r="T19" i="4"/>
  <c r="U19" i="4"/>
  <c r="W19" i="4" s="1"/>
  <c r="G21" i="4"/>
  <c r="H21" i="4"/>
  <c r="M21" i="4"/>
  <c r="O21" i="4"/>
  <c r="T21" i="4" s="1"/>
  <c r="U21" i="4" s="1"/>
  <c r="W21" i="4" s="1"/>
  <c r="G23" i="4"/>
  <c r="M23" i="4" s="1"/>
  <c r="G25" i="4"/>
  <c r="O25" i="4" s="1"/>
  <c r="T25" i="4" s="1"/>
  <c r="H25" i="4"/>
  <c r="M25" i="4" s="1"/>
  <c r="G27" i="4"/>
  <c r="H27" i="4"/>
  <c r="M27" i="4"/>
  <c r="O27" i="4"/>
  <c r="T27" i="4" s="1"/>
  <c r="G29" i="4"/>
  <c r="M29" i="4" s="1"/>
  <c r="U29" i="4" s="1"/>
  <c r="W29" i="4" s="1"/>
  <c r="H29" i="4"/>
  <c r="O29" i="4"/>
  <c r="T29" i="4" s="1"/>
  <c r="G31" i="4"/>
  <c r="H31" i="4"/>
  <c r="M31" i="4" s="1"/>
  <c r="U31" i="4" s="1"/>
  <c r="W31" i="4" s="1"/>
  <c r="O31" i="4"/>
  <c r="T31" i="4"/>
  <c r="G33" i="4"/>
  <c r="M33" i="4"/>
  <c r="O33" i="4"/>
  <c r="T33" i="4" s="1"/>
  <c r="U33" i="4" s="1"/>
  <c r="W33" i="4" s="1"/>
  <c r="G35" i="4"/>
  <c r="M35" i="4" s="1"/>
  <c r="G37" i="4"/>
  <c r="M37" i="4"/>
  <c r="O37" i="4"/>
  <c r="T37" i="4" s="1"/>
  <c r="G39" i="4"/>
  <c r="M39" i="4" s="1"/>
  <c r="U39" i="4" s="1"/>
  <c r="W39" i="4" s="1"/>
  <c r="T39" i="4"/>
  <c r="I41" i="4"/>
  <c r="J41" i="4"/>
  <c r="K41" i="4"/>
  <c r="L41" i="4"/>
  <c r="N41" i="4"/>
  <c r="P41" i="4"/>
  <c r="Q41" i="4"/>
  <c r="S41" i="4"/>
  <c r="V41" i="4"/>
  <c r="G46" i="4"/>
  <c r="M46" i="4"/>
  <c r="O46" i="4"/>
  <c r="T46" i="4" s="1"/>
  <c r="G48" i="4"/>
  <c r="M48" i="4" s="1"/>
  <c r="G50" i="4"/>
  <c r="M50" i="4"/>
  <c r="U50" i="4" s="1"/>
  <c r="W50" i="4" s="1"/>
  <c r="O50" i="4"/>
  <c r="T50" i="4" s="1"/>
  <c r="G52" i="4"/>
  <c r="M52" i="4" s="1"/>
  <c r="U52" i="4" s="1"/>
  <c r="W52" i="4" s="1"/>
  <c r="T52" i="4"/>
  <c r="G54" i="4"/>
  <c r="M54" i="4"/>
  <c r="T54" i="4"/>
  <c r="U54" i="4"/>
  <c r="W54" i="4" s="1"/>
  <c r="G56" i="4"/>
  <c r="M56" i="4"/>
  <c r="O56" i="4"/>
  <c r="T56" i="4" s="1"/>
  <c r="G58" i="4"/>
  <c r="M58" i="4" s="1"/>
  <c r="G60" i="4"/>
  <c r="H60" i="4"/>
  <c r="M60" i="4"/>
  <c r="O60" i="4"/>
  <c r="T60" i="4"/>
  <c r="U60" i="4"/>
  <c r="W60" i="4" s="1"/>
  <c r="G62" i="4"/>
  <c r="M62" i="4"/>
  <c r="O62" i="4"/>
  <c r="T62" i="4"/>
  <c r="U62" i="4" s="1"/>
  <c r="W62" i="4" s="1"/>
  <c r="G64" i="4"/>
  <c r="G82" i="4" s="1"/>
  <c r="H64" i="4"/>
  <c r="H82" i="4" s="1"/>
  <c r="G66" i="4"/>
  <c r="O66" i="4" s="1"/>
  <c r="T66" i="4" s="1"/>
  <c r="H66" i="4"/>
  <c r="M66" i="4" s="1"/>
  <c r="G68" i="4"/>
  <c r="H68" i="4"/>
  <c r="M68" i="4"/>
  <c r="O68" i="4"/>
  <c r="T68" i="4" s="1"/>
  <c r="G70" i="4"/>
  <c r="M70" i="4" s="1"/>
  <c r="G72" i="4"/>
  <c r="M72" i="4"/>
  <c r="O72" i="4"/>
  <c r="T72" i="4" s="1"/>
  <c r="U72" i="4" s="1"/>
  <c r="W72" i="4" s="1"/>
  <c r="G74" i="4"/>
  <c r="M74" i="4" s="1"/>
  <c r="G76" i="4"/>
  <c r="M76" i="4"/>
  <c r="O76" i="4"/>
  <c r="T76" i="4" s="1"/>
  <c r="G78" i="4"/>
  <c r="M78" i="4" s="1"/>
  <c r="G80" i="4"/>
  <c r="M80" i="4"/>
  <c r="O80" i="4"/>
  <c r="T80" i="4" s="1"/>
  <c r="U80" i="4" s="1"/>
  <c r="W80" i="4" s="1"/>
  <c r="I82" i="4"/>
  <c r="J82" i="4"/>
  <c r="K82" i="4"/>
  <c r="L82" i="4"/>
  <c r="N82" i="4"/>
  <c r="P82" i="4"/>
  <c r="Q82" i="4"/>
  <c r="R82" i="4"/>
  <c r="S82" i="4"/>
  <c r="V82" i="4"/>
  <c r="G87" i="4"/>
  <c r="M87" i="4"/>
  <c r="O87" i="4"/>
  <c r="T87" i="4"/>
  <c r="U87" i="4" s="1"/>
  <c r="G89" i="4"/>
  <c r="M89" i="4" s="1"/>
  <c r="G91" i="4"/>
  <c r="M91" i="4"/>
  <c r="T91" i="4"/>
  <c r="U91" i="4" s="1"/>
  <c r="W91" i="4" s="1"/>
  <c r="G93" i="4"/>
  <c r="M93" i="4"/>
  <c r="O93" i="4"/>
  <c r="T93" i="4" s="1"/>
  <c r="U93" i="4" s="1"/>
  <c r="W93" i="4" s="1"/>
  <c r="G95" i="4"/>
  <c r="M95" i="4" s="1"/>
  <c r="U95" i="4" s="1"/>
  <c r="W95" i="4" s="1"/>
  <c r="T95" i="4"/>
  <c r="G97" i="4"/>
  <c r="M97" i="4"/>
  <c r="T97" i="4"/>
  <c r="U97" i="4" s="1"/>
  <c r="W97" i="4" s="1"/>
  <c r="G99" i="4"/>
  <c r="H99" i="4"/>
  <c r="M99" i="4"/>
  <c r="O99" i="4" s="1"/>
  <c r="T99" i="4" s="1"/>
  <c r="U99" i="4" s="1"/>
  <c r="W99" i="4" s="1"/>
  <c r="G101" i="4"/>
  <c r="H101" i="4"/>
  <c r="M101" i="4"/>
  <c r="O101" i="4"/>
  <c r="T101" i="4" s="1"/>
  <c r="U101" i="4" s="1"/>
  <c r="W101" i="4" s="1"/>
  <c r="G103" i="4"/>
  <c r="M103" i="4" s="1"/>
  <c r="G105" i="4"/>
  <c r="O105" i="4" s="1"/>
  <c r="T105" i="4" s="1"/>
  <c r="H105" i="4"/>
  <c r="M105" i="4" s="1"/>
  <c r="U105" i="4" s="1"/>
  <c r="W105" i="4" s="1"/>
  <c r="G107" i="4"/>
  <c r="H107" i="4"/>
  <c r="M107" i="4"/>
  <c r="U107" i="4" s="1"/>
  <c r="W107" i="4" s="1"/>
  <c r="O107" i="4"/>
  <c r="T107" i="4" s="1"/>
  <c r="G109" i="4"/>
  <c r="M109" i="4" s="1"/>
  <c r="U109" i="4" s="1"/>
  <c r="W109" i="4" s="1"/>
  <c r="H109" i="4"/>
  <c r="O109" i="4"/>
  <c r="T109" i="4" s="1"/>
  <c r="G111" i="4"/>
  <c r="M111" i="4" s="1"/>
  <c r="U111" i="4" s="1"/>
  <c r="W111" i="4" s="1"/>
  <c r="H111" i="4"/>
  <c r="O111" i="4"/>
  <c r="T111" i="4"/>
  <c r="G113" i="4"/>
  <c r="M113" i="4"/>
  <c r="U113" i="4" s="1"/>
  <c r="W113" i="4" s="1"/>
  <c r="T113" i="4"/>
  <c r="G115" i="4"/>
  <c r="M115" i="4" s="1"/>
  <c r="G117" i="4"/>
  <c r="M117" i="4"/>
  <c r="O117" i="4"/>
  <c r="T117" i="4" s="1"/>
  <c r="G119" i="4"/>
  <c r="O119" i="4" s="1"/>
  <c r="T119" i="4" s="1"/>
  <c r="U119" i="4" s="1"/>
  <c r="W119" i="4" s="1"/>
  <c r="M119" i="4"/>
  <c r="G121" i="4"/>
  <c r="M121" i="4"/>
  <c r="O121" i="4"/>
  <c r="T121" i="4"/>
  <c r="U121" i="4" s="1"/>
  <c r="W121" i="4" s="1"/>
  <c r="G123" i="4"/>
  <c r="M123" i="4" s="1"/>
  <c r="G125" i="4"/>
  <c r="M125" i="4"/>
  <c r="U125" i="4" s="1"/>
  <c r="W125" i="4" s="1"/>
  <c r="O125" i="4"/>
  <c r="T125" i="4" s="1"/>
  <c r="I127" i="4"/>
  <c r="J127" i="4"/>
  <c r="K127" i="4"/>
  <c r="K153" i="4" s="1"/>
  <c r="L127" i="4"/>
  <c r="N127" i="4"/>
  <c r="P127" i="4"/>
  <c r="P153" i="4" s="1"/>
  <c r="Q127" i="4"/>
  <c r="R127" i="4"/>
  <c r="S127" i="4"/>
  <c r="S153" i="4" s="1"/>
  <c r="V127" i="4"/>
  <c r="G132" i="4"/>
  <c r="M132" i="4" s="1"/>
  <c r="G134" i="4"/>
  <c r="M134" i="4"/>
  <c r="O134" i="4"/>
  <c r="T134" i="4" s="1"/>
  <c r="U134" i="4" s="1"/>
  <c r="W134" i="4" s="1"/>
  <c r="G136" i="4"/>
  <c r="M136" i="4" s="1"/>
  <c r="G138" i="4"/>
  <c r="O138" i="4" s="1"/>
  <c r="T138" i="4" s="1"/>
  <c r="H138" i="4"/>
  <c r="M138" i="4" s="1"/>
  <c r="U138" i="4" s="1"/>
  <c r="W138" i="4" s="1"/>
  <c r="G140" i="4"/>
  <c r="H140" i="4"/>
  <c r="M140" i="4"/>
  <c r="O140" i="4"/>
  <c r="T140" i="4" s="1"/>
  <c r="G142" i="4"/>
  <c r="M142" i="4" s="1"/>
  <c r="G144" i="4"/>
  <c r="M144" i="4"/>
  <c r="U144" i="4" s="1"/>
  <c r="W144" i="4" s="1"/>
  <c r="T144" i="4"/>
  <c r="G146" i="4"/>
  <c r="M146" i="4" s="1"/>
  <c r="U146" i="4" s="1"/>
  <c r="W146" i="4" s="1"/>
  <c r="T146" i="4"/>
  <c r="G148" i="4"/>
  <c r="M148" i="4" s="1"/>
  <c r="U148" i="4" s="1"/>
  <c r="W148" i="4" s="1"/>
  <c r="T148" i="4"/>
  <c r="I150" i="4"/>
  <c r="J150" i="4"/>
  <c r="J153" i="4" s="1"/>
  <c r="K150" i="4"/>
  <c r="L150" i="4"/>
  <c r="N150" i="4"/>
  <c r="N153" i="4" s="1"/>
  <c r="P150" i="4"/>
  <c r="Q150" i="4"/>
  <c r="R150" i="4"/>
  <c r="R153" i="4" s="1"/>
  <c r="S150" i="4"/>
  <c r="V150" i="4"/>
  <c r="V153" i="4" s="1"/>
  <c r="I153" i="4"/>
  <c r="L153" i="4"/>
  <c r="Q153" i="4"/>
  <c r="G5" i="3"/>
  <c r="M5" i="3" s="1"/>
  <c r="T5" i="3"/>
  <c r="G7" i="3"/>
  <c r="K7" i="3"/>
  <c r="M7" i="3"/>
  <c r="O7" i="3"/>
  <c r="T7" i="3" s="1"/>
  <c r="G9" i="3"/>
  <c r="M9" i="3" s="1"/>
  <c r="G11" i="3"/>
  <c r="M11" i="3"/>
  <c r="O11" i="3"/>
  <c r="T11" i="3" s="1"/>
  <c r="G13" i="3"/>
  <c r="M13" i="3" s="1"/>
  <c r="G15" i="3"/>
  <c r="M15" i="3"/>
  <c r="O15" i="3"/>
  <c r="T15" i="3" s="1"/>
  <c r="G17" i="3"/>
  <c r="M17" i="3" s="1"/>
  <c r="G19" i="3"/>
  <c r="M19" i="3"/>
  <c r="O19" i="3"/>
  <c r="T19" i="3" s="1"/>
  <c r="G21" i="3"/>
  <c r="M21" i="3" s="1"/>
  <c r="G23" i="3"/>
  <c r="O23" i="3" s="1"/>
  <c r="T23" i="3" s="1"/>
  <c r="M23" i="3"/>
  <c r="U23" i="3" s="1"/>
  <c r="W23" i="3" s="1"/>
  <c r="G25" i="3"/>
  <c r="M25" i="3"/>
  <c r="U25" i="3" s="1"/>
  <c r="W25" i="3" s="1"/>
  <c r="O25" i="3"/>
  <c r="T25" i="3"/>
  <c r="G27" i="3"/>
  <c r="O27" i="3" s="1"/>
  <c r="T27" i="3" s="1"/>
  <c r="M27" i="3"/>
  <c r="U27" i="3" s="1"/>
  <c r="W27" i="3" s="1"/>
  <c r="G29" i="3"/>
  <c r="M29" i="3"/>
  <c r="O29" i="3"/>
  <c r="T29" i="3"/>
  <c r="U29" i="3" s="1"/>
  <c r="W29" i="3" s="1"/>
  <c r="H31" i="3"/>
  <c r="I31" i="3"/>
  <c r="J31" i="3"/>
  <c r="K31" i="3"/>
  <c r="L31" i="3"/>
  <c r="N31" i="3"/>
  <c r="P31" i="3"/>
  <c r="Q31" i="3"/>
  <c r="S31" i="3"/>
  <c r="V31" i="3"/>
  <c r="G5" i="2"/>
  <c r="G203" i="2" s="1"/>
  <c r="M5" i="2"/>
  <c r="U5" i="2" s="1"/>
  <c r="T5" i="2"/>
  <c r="G7" i="2"/>
  <c r="M7" i="2" s="1"/>
  <c r="U7" i="2" s="1"/>
  <c r="W7" i="2" s="1"/>
  <c r="T7" i="2"/>
  <c r="G9" i="2"/>
  <c r="M9" i="2" s="1"/>
  <c r="U9" i="2" s="1"/>
  <c r="W9" i="2" s="1"/>
  <c r="T9" i="2"/>
  <c r="G11" i="2"/>
  <c r="M11" i="2" s="1"/>
  <c r="U11" i="2" s="1"/>
  <c r="W11" i="2" s="1"/>
  <c r="T11" i="2"/>
  <c r="G13" i="2"/>
  <c r="M13" i="2" s="1"/>
  <c r="U13" i="2" s="1"/>
  <c r="W13" i="2" s="1"/>
  <c r="T13" i="2"/>
  <c r="G15" i="2"/>
  <c r="M15" i="2" s="1"/>
  <c r="U15" i="2" s="1"/>
  <c r="W15" i="2" s="1"/>
  <c r="T15" i="2"/>
  <c r="G17" i="2"/>
  <c r="M17" i="2"/>
  <c r="O17" i="2"/>
  <c r="O203" i="2" s="1"/>
  <c r="T17" i="2"/>
  <c r="U17" i="2" s="1"/>
  <c r="W17" i="2" s="1"/>
  <c r="G19" i="2"/>
  <c r="M19" i="2" s="1"/>
  <c r="U19" i="2" s="1"/>
  <c r="W19" i="2" s="1"/>
  <c r="T19" i="2"/>
  <c r="G21" i="2"/>
  <c r="M21" i="2"/>
  <c r="U21" i="2" s="1"/>
  <c r="W21" i="2" s="1"/>
  <c r="T21" i="2"/>
  <c r="G23" i="2"/>
  <c r="M23" i="2"/>
  <c r="T23" i="2"/>
  <c r="U23" i="2"/>
  <c r="W23" i="2"/>
  <c r="G25" i="2"/>
  <c r="M25" i="2"/>
  <c r="U25" i="2" s="1"/>
  <c r="W25" i="2" s="1"/>
  <c r="T25" i="2"/>
  <c r="G27" i="2"/>
  <c r="M27" i="2"/>
  <c r="U27" i="2" s="1"/>
  <c r="W27" i="2" s="1"/>
  <c r="O27" i="2"/>
  <c r="T27" i="2" s="1"/>
  <c r="G29" i="2"/>
  <c r="M29" i="2"/>
  <c r="T29" i="2"/>
  <c r="U29" i="2"/>
  <c r="W29" i="2"/>
  <c r="G31" i="2"/>
  <c r="M31" i="2"/>
  <c r="U31" i="2" s="1"/>
  <c r="W31" i="2" s="1"/>
  <c r="T31" i="2"/>
  <c r="G33" i="2"/>
  <c r="M33" i="2"/>
  <c r="U33" i="2" s="1"/>
  <c r="W33" i="2" s="1"/>
  <c r="T33" i="2"/>
  <c r="G35" i="2"/>
  <c r="M35" i="2" s="1"/>
  <c r="U35" i="2" s="1"/>
  <c r="W35" i="2" s="1"/>
  <c r="T35" i="2"/>
  <c r="G37" i="2"/>
  <c r="M37" i="2" s="1"/>
  <c r="U37" i="2" s="1"/>
  <c r="W37" i="2" s="1"/>
  <c r="T37" i="2"/>
  <c r="G39" i="2"/>
  <c r="M39" i="2" s="1"/>
  <c r="U39" i="2" s="1"/>
  <c r="W39" i="2" s="1"/>
  <c r="T39" i="2"/>
  <c r="G41" i="2"/>
  <c r="M41" i="2" s="1"/>
  <c r="U41" i="2" s="1"/>
  <c r="W41" i="2" s="1"/>
  <c r="T41" i="2"/>
  <c r="G43" i="2"/>
  <c r="M43" i="2"/>
  <c r="U43" i="2" s="1"/>
  <c r="W43" i="2" s="1"/>
  <c r="T43" i="2"/>
  <c r="G45" i="2"/>
  <c r="M45" i="2"/>
  <c r="T45" i="2"/>
  <c r="U45" i="2"/>
  <c r="W45" i="2"/>
  <c r="G47" i="2"/>
  <c r="M47" i="2"/>
  <c r="U47" i="2" s="1"/>
  <c r="W47" i="2" s="1"/>
  <c r="T47" i="2"/>
  <c r="G49" i="2"/>
  <c r="M49" i="2"/>
  <c r="U49" i="2" s="1"/>
  <c r="W49" i="2" s="1"/>
  <c r="T49" i="2"/>
  <c r="G51" i="2"/>
  <c r="M51" i="2" s="1"/>
  <c r="U51" i="2" s="1"/>
  <c r="W51" i="2" s="1"/>
  <c r="T51" i="2"/>
  <c r="G53" i="2"/>
  <c r="M53" i="2" s="1"/>
  <c r="U53" i="2" s="1"/>
  <c r="W53" i="2" s="1"/>
  <c r="T53" i="2"/>
  <c r="G55" i="2"/>
  <c r="M55" i="2" s="1"/>
  <c r="U55" i="2" s="1"/>
  <c r="W55" i="2" s="1"/>
  <c r="T55" i="2"/>
  <c r="G57" i="2"/>
  <c r="M57" i="2" s="1"/>
  <c r="U57" i="2" s="1"/>
  <c r="W57" i="2" s="1"/>
  <c r="T57" i="2"/>
  <c r="G59" i="2"/>
  <c r="M59" i="2"/>
  <c r="U59" i="2" s="1"/>
  <c r="W59" i="2" s="1"/>
  <c r="T59" i="2"/>
  <c r="G61" i="2"/>
  <c r="M61" i="2"/>
  <c r="T61" i="2"/>
  <c r="U61" i="2"/>
  <c r="W61" i="2"/>
  <c r="G63" i="2"/>
  <c r="M63" i="2"/>
  <c r="U63" i="2" s="1"/>
  <c r="W63" i="2" s="1"/>
  <c r="T63" i="2"/>
  <c r="G65" i="2"/>
  <c r="M65" i="2"/>
  <c r="U65" i="2" s="1"/>
  <c r="W65" i="2" s="1"/>
  <c r="T65" i="2"/>
  <c r="G67" i="2"/>
  <c r="M67" i="2" s="1"/>
  <c r="U67" i="2" s="1"/>
  <c r="W67" i="2" s="1"/>
  <c r="T67" i="2"/>
  <c r="G69" i="2"/>
  <c r="M69" i="2" s="1"/>
  <c r="U69" i="2" s="1"/>
  <c r="W69" i="2" s="1"/>
  <c r="T69" i="2"/>
  <c r="G71" i="2"/>
  <c r="M71" i="2" s="1"/>
  <c r="U71" i="2" s="1"/>
  <c r="W71" i="2" s="1"/>
  <c r="T71" i="2"/>
  <c r="G73" i="2"/>
  <c r="M73" i="2" s="1"/>
  <c r="U73" i="2" s="1"/>
  <c r="W73" i="2" s="1"/>
  <c r="T73" i="2"/>
  <c r="G75" i="2"/>
  <c r="M75" i="2"/>
  <c r="U75" i="2" s="1"/>
  <c r="W75" i="2" s="1"/>
  <c r="T75" i="2"/>
  <c r="G77" i="2"/>
  <c r="M77" i="2"/>
  <c r="T77" i="2"/>
  <c r="U77" i="2"/>
  <c r="W77" i="2"/>
  <c r="G79" i="2"/>
  <c r="O79" i="2" s="1"/>
  <c r="T79" i="2" s="1"/>
  <c r="U79" i="2" s="1"/>
  <c r="W79" i="2" s="1"/>
  <c r="M79" i="2"/>
  <c r="G81" i="2"/>
  <c r="O81" i="2" s="1"/>
  <c r="T81" i="2" s="1"/>
  <c r="M81" i="2"/>
  <c r="U81" i="2" s="1"/>
  <c r="W81" i="2" s="1"/>
  <c r="G83" i="2"/>
  <c r="M83" i="2" s="1"/>
  <c r="U83" i="2" s="1"/>
  <c r="W83" i="2" s="1"/>
  <c r="O83" i="2"/>
  <c r="T83" i="2"/>
  <c r="G85" i="2"/>
  <c r="M85" i="2" s="1"/>
  <c r="U85" i="2" s="1"/>
  <c r="W85" i="2" s="1"/>
  <c r="O85" i="2"/>
  <c r="T85" i="2" s="1"/>
  <c r="G87" i="2"/>
  <c r="M87" i="2"/>
  <c r="U87" i="2" s="1"/>
  <c r="W87" i="2" s="1"/>
  <c r="T87" i="2"/>
  <c r="G89" i="2"/>
  <c r="M89" i="2"/>
  <c r="U89" i="2" s="1"/>
  <c r="W89" i="2" s="1"/>
  <c r="T89" i="2"/>
  <c r="G91" i="2"/>
  <c r="M91" i="2" s="1"/>
  <c r="U91" i="2" s="1"/>
  <c r="W91" i="2" s="1"/>
  <c r="T91" i="2"/>
  <c r="G93" i="2"/>
  <c r="M93" i="2" s="1"/>
  <c r="U93" i="2" s="1"/>
  <c r="W93" i="2" s="1"/>
  <c r="T93" i="2"/>
  <c r="G95" i="2"/>
  <c r="M95" i="2" s="1"/>
  <c r="U95" i="2" s="1"/>
  <c r="W95" i="2" s="1"/>
  <c r="T95" i="2"/>
  <c r="G97" i="2"/>
  <c r="M97" i="2" s="1"/>
  <c r="U97" i="2" s="1"/>
  <c r="W97" i="2" s="1"/>
  <c r="T97" i="2"/>
  <c r="G99" i="2"/>
  <c r="M99" i="2"/>
  <c r="U99" i="2" s="1"/>
  <c r="W99" i="2" s="1"/>
  <c r="T99" i="2"/>
  <c r="G101" i="2"/>
  <c r="M101" i="2"/>
  <c r="T101" i="2"/>
  <c r="U101" i="2"/>
  <c r="W101" i="2"/>
  <c r="G103" i="2"/>
  <c r="M103" i="2"/>
  <c r="U103" i="2" s="1"/>
  <c r="W103" i="2" s="1"/>
  <c r="T103" i="2"/>
  <c r="G105" i="2"/>
  <c r="M105" i="2"/>
  <c r="U105" i="2" s="1"/>
  <c r="W105" i="2" s="1"/>
  <c r="T105" i="2"/>
  <c r="G107" i="2"/>
  <c r="M107" i="2" s="1"/>
  <c r="U107" i="2" s="1"/>
  <c r="W107" i="2" s="1"/>
  <c r="T107" i="2"/>
  <c r="G109" i="2"/>
  <c r="M109" i="2" s="1"/>
  <c r="U109" i="2" s="1"/>
  <c r="W109" i="2" s="1"/>
  <c r="T109" i="2"/>
  <c r="G111" i="2"/>
  <c r="M111" i="2" s="1"/>
  <c r="U111" i="2" s="1"/>
  <c r="W111" i="2" s="1"/>
  <c r="T111" i="2"/>
  <c r="G113" i="2"/>
  <c r="M113" i="2" s="1"/>
  <c r="U113" i="2" s="1"/>
  <c r="W113" i="2" s="1"/>
  <c r="T113" i="2"/>
  <c r="G115" i="2"/>
  <c r="O115" i="2" s="1"/>
  <c r="T115" i="2" s="1"/>
  <c r="M115" i="2"/>
  <c r="U115" i="2" s="1"/>
  <c r="W115" i="2" s="1"/>
  <c r="G117" i="2"/>
  <c r="M117" i="2" s="1"/>
  <c r="U117" i="2" s="1"/>
  <c r="W117" i="2" s="1"/>
  <c r="T117" i="2"/>
  <c r="G119" i="2"/>
  <c r="M119" i="2" s="1"/>
  <c r="U119" i="2" s="1"/>
  <c r="W119" i="2" s="1"/>
  <c r="T119" i="2"/>
  <c r="G121" i="2"/>
  <c r="M121" i="2"/>
  <c r="U121" i="2" s="1"/>
  <c r="W121" i="2" s="1"/>
  <c r="T121" i="2"/>
  <c r="G123" i="2"/>
  <c r="M123" i="2"/>
  <c r="O123" i="2"/>
  <c r="T123" i="2"/>
  <c r="U123" i="2"/>
  <c r="W123" i="2" s="1"/>
  <c r="G125" i="2"/>
  <c r="M125" i="2" s="1"/>
  <c r="U125" i="2" s="1"/>
  <c r="W125" i="2" s="1"/>
  <c r="T125" i="2"/>
  <c r="G127" i="2"/>
  <c r="O127" i="2" s="1"/>
  <c r="T127" i="2" s="1"/>
  <c r="M127" i="2"/>
  <c r="U127" i="2" s="1"/>
  <c r="W127" i="2" s="1"/>
  <c r="G129" i="2"/>
  <c r="M129" i="2" s="1"/>
  <c r="U129" i="2" s="1"/>
  <c r="W129" i="2" s="1"/>
  <c r="T129" i="2"/>
  <c r="G131" i="2"/>
  <c r="M131" i="2" s="1"/>
  <c r="U131" i="2" s="1"/>
  <c r="W131" i="2" s="1"/>
  <c r="T131" i="2"/>
  <c r="G133" i="2"/>
  <c r="M133" i="2"/>
  <c r="U133" i="2" s="1"/>
  <c r="W133" i="2" s="1"/>
  <c r="T133" i="2"/>
  <c r="G135" i="2"/>
  <c r="M135" i="2"/>
  <c r="T135" i="2"/>
  <c r="U135" i="2"/>
  <c r="W135" i="2"/>
  <c r="G137" i="2"/>
  <c r="M137" i="2"/>
  <c r="U137" i="2" s="1"/>
  <c r="W137" i="2" s="1"/>
  <c r="T137" i="2"/>
  <c r="G139" i="2"/>
  <c r="M139" i="2"/>
  <c r="U139" i="2" s="1"/>
  <c r="W139" i="2" s="1"/>
  <c r="T139" i="2"/>
  <c r="G141" i="2"/>
  <c r="M141" i="2"/>
  <c r="T141" i="2"/>
  <c r="U141" i="2" s="1"/>
  <c r="W141" i="2" s="1"/>
  <c r="G143" i="2"/>
  <c r="M143" i="2" s="1"/>
  <c r="U143" i="2" s="1"/>
  <c r="W143" i="2" s="1"/>
  <c r="T143" i="2"/>
  <c r="G145" i="2"/>
  <c r="M145" i="2" s="1"/>
  <c r="U145" i="2" s="1"/>
  <c r="W145" i="2" s="1"/>
  <c r="T145" i="2"/>
  <c r="G147" i="2"/>
  <c r="M147" i="2" s="1"/>
  <c r="U147" i="2" s="1"/>
  <c r="W147" i="2" s="1"/>
  <c r="T147" i="2"/>
  <c r="G149" i="2"/>
  <c r="M149" i="2"/>
  <c r="U149" i="2" s="1"/>
  <c r="W149" i="2" s="1"/>
  <c r="T149" i="2"/>
  <c r="G151" i="2"/>
  <c r="M151" i="2"/>
  <c r="T151" i="2"/>
  <c r="U151" i="2"/>
  <c r="W151" i="2"/>
  <c r="G153" i="2"/>
  <c r="M153" i="2"/>
  <c r="U153" i="2" s="1"/>
  <c r="W153" i="2" s="1"/>
  <c r="T153" i="2"/>
  <c r="G155" i="2"/>
  <c r="M155" i="2"/>
  <c r="U155" i="2" s="1"/>
  <c r="W155" i="2" s="1"/>
  <c r="T155" i="2"/>
  <c r="G157" i="2"/>
  <c r="M157" i="2"/>
  <c r="T157" i="2"/>
  <c r="U157" i="2" s="1"/>
  <c r="W157" i="2" s="1"/>
  <c r="G159" i="2"/>
  <c r="M159" i="2" s="1"/>
  <c r="U159" i="2" s="1"/>
  <c r="W159" i="2" s="1"/>
  <c r="T159" i="2"/>
  <c r="G161" i="2"/>
  <c r="M161" i="2" s="1"/>
  <c r="U161" i="2" s="1"/>
  <c r="W161" i="2" s="1"/>
  <c r="T161" i="2"/>
  <c r="G163" i="2"/>
  <c r="M163" i="2" s="1"/>
  <c r="U163" i="2" s="1"/>
  <c r="W163" i="2" s="1"/>
  <c r="T163" i="2"/>
  <c r="G165" i="2"/>
  <c r="M165" i="2"/>
  <c r="U165" i="2" s="1"/>
  <c r="W165" i="2" s="1"/>
  <c r="T165" i="2"/>
  <c r="G167" i="2"/>
  <c r="M167" i="2"/>
  <c r="T167" i="2"/>
  <c r="U167" i="2"/>
  <c r="W167" i="2"/>
  <c r="G169" i="2"/>
  <c r="M169" i="2"/>
  <c r="U169" i="2" s="1"/>
  <c r="W169" i="2" s="1"/>
  <c r="T169" i="2"/>
  <c r="G171" i="2"/>
  <c r="M171" i="2"/>
  <c r="U171" i="2" s="1"/>
  <c r="W171" i="2" s="1"/>
  <c r="T171" i="2"/>
  <c r="G173" i="2"/>
  <c r="M173" i="2" s="1"/>
  <c r="U173" i="2" s="1"/>
  <c r="W173" i="2" s="1"/>
  <c r="T173" i="2"/>
  <c r="G175" i="2"/>
  <c r="M175" i="2" s="1"/>
  <c r="U175" i="2" s="1"/>
  <c r="W175" i="2" s="1"/>
  <c r="T175" i="2"/>
  <c r="G177" i="2"/>
  <c r="M177" i="2" s="1"/>
  <c r="U177" i="2" s="1"/>
  <c r="W177" i="2" s="1"/>
  <c r="T177" i="2"/>
  <c r="G179" i="2"/>
  <c r="M179" i="2" s="1"/>
  <c r="U179" i="2" s="1"/>
  <c r="W179" i="2" s="1"/>
  <c r="T179" i="2"/>
  <c r="G181" i="2"/>
  <c r="M181" i="2"/>
  <c r="U181" i="2" s="1"/>
  <c r="W181" i="2" s="1"/>
  <c r="T181" i="2"/>
  <c r="G183" i="2"/>
  <c r="M183" i="2"/>
  <c r="T183" i="2"/>
  <c r="U183" i="2"/>
  <c r="W183" i="2"/>
  <c r="G185" i="2"/>
  <c r="M185" i="2"/>
  <c r="U185" i="2" s="1"/>
  <c r="W185" i="2" s="1"/>
  <c r="T185" i="2"/>
  <c r="G187" i="2"/>
  <c r="M187" i="2"/>
  <c r="U187" i="2" s="1"/>
  <c r="W187" i="2" s="1"/>
  <c r="T187" i="2"/>
  <c r="G189" i="2"/>
  <c r="M189" i="2" s="1"/>
  <c r="U189" i="2" s="1"/>
  <c r="W189" i="2" s="1"/>
  <c r="T189" i="2"/>
  <c r="G191" i="2"/>
  <c r="M191" i="2" s="1"/>
  <c r="U191" i="2" s="1"/>
  <c r="W191" i="2" s="1"/>
  <c r="T191" i="2"/>
  <c r="G193" i="2"/>
  <c r="M193" i="2" s="1"/>
  <c r="U193" i="2" s="1"/>
  <c r="W193" i="2" s="1"/>
  <c r="T193" i="2"/>
  <c r="G195" i="2"/>
  <c r="M195" i="2" s="1"/>
  <c r="U195" i="2" s="1"/>
  <c r="W195" i="2" s="1"/>
  <c r="T195" i="2"/>
  <c r="G197" i="2"/>
  <c r="M197" i="2"/>
  <c r="U197" i="2" s="1"/>
  <c r="W197" i="2" s="1"/>
  <c r="T197" i="2"/>
  <c r="H203" i="2"/>
  <c r="I203" i="2"/>
  <c r="J203" i="2"/>
  <c r="K203" i="2"/>
  <c r="L203" i="2"/>
  <c r="N203" i="2"/>
  <c r="P203" i="2"/>
  <c r="Q203" i="2"/>
  <c r="R203" i="2"/>
  <c r="S203" i="2"/>
  <c r="V203" i="2"/>
  <c r="G5" i="1"/>
  <c r="M5" i="1" s="1"/>
  <c r="T5" i="1"/>
  <c r="G7" i="1"/>
  <c r="M7" i="1" s="1"/>
  <c r="T7" i="1"/>
  <c r="U7" i="1" s="1"/>
  <c r="W7" i="1" s="1"/>
  <c r="V7" i="1"/>
  <c r="G9" i="1"/>
  <c r="M9" i="1" s="1"/>
  <c r="U9" i="1" s="1"/>
  <c r="W9" i="1" s="1"/>
  <c r="T9" i="1"/>
  <c r="G11" i="1"/>
  <c r="M11" i="1" s="1"/>
  <c r="T11" i="1"/>
  <c r="U11" i="1"/>
  <c r="W11" i="1" s="1"/>
  <c r="G13" i="1"/>
  <c r="M13" i="1" s="1"/>
  <c r="U13" i="1" s="1"/>
  <c r="W13" i="1" s="1"/>
  <c r="T13" i="1"/>
  <c r="G15" i="1"/>
  <c r="M15" i="1"/>
  <c r="T15" i="1"/>
  <c r="G17" i="1"/>
  <c r="M17" i="1" s="1"/>
  <c r="U17" i="1" s="1"/>
  <c r="W17" i="1" s="1"/>
  <c r="T17" i="1"/>
  <c r="G19" i="1"/>
  <c r="M19" i="1" s="1"/>
  <c r="T19" i="1"/>
  <c r="U19" i="1"/>
  <c r="W19" i="1"/>
  <c r="G21" i="1"/>
  <c r="M21" i="1" s="1"/>
  <c r="T21" i="1"/>
  <c r="U21" i="1"/>
  <c r="W21" i="1" s="1"/>
  <c r="G25" i="1"/>
  <c r="M25" i="1"/>
  <c r="T25" i="1"/>
  <c r="G27" i="1"/>
  <c r="M27" i="1"/>
  <c r="U27" i="1" s="1"/>
  <c r="W27" i="1" s="1"/>
  <c r="T27" i="1"/>
  <c r="G29" i="1"/>
  <c r="H29" i="1"/>
  <c r="I29" i="1"/>
  <c r="J29" i="1"/>
  <c r="K29" i="1"/>
  <c r="L29" i="1"/>
  <c r="N29" i="1"/>
  <c r="O29" i="1"/>
  <c r="P29" i="1"/>
  <c r="Q29" i="1"/>
  <c r="R29" i="1"/>
  <c r="S29" i="1"/>
  <c r="V29" i="1"/>
  <c r="G34" i="1"/>
  <c r="M34" i="1" s="1"/>
  <c r="T34" i="1"/>
  <c r="U34" i="1"/>
  <c r="G36" i="1"/>
  <c r="M36" i="1" s="1"/>
  <c r="U36" i="1" s="1"/>
  <c r="W36" i="1" s="1"/>
  <c r="T36" i="1"/>
  <c r="V36" i="1"/>
  <c r="G38" i="1"/>
  <c r="M38" i="1" s="1"/>
  <c r="O38" i="1"/>
  <c r="R38" i="1"/>
  <c r="R46" i="1" s="1"/>
  <c r="S38" i="1"/>
  <c r="G40" i="1"/>
  <c r="M40" i="1" s="1"/>
  <c r="O40" i="1"/>
  <c r="T40" i="1" s="1"/>
  <c r="R40" i="1"/>
  <c r="G42" i="1"/>
  <c r="M42" i="1" s="1"/>
  <c r="U42" i="1" s="1"/>
  <c r="W42" i="1" s="1"/>
  <c r="T42" i="1"/>
  <c r="G44" i="1"/>
  <c r="O44" i="1"/>
  <c r="T44" i="1" s="1"/>
  <c r="H46" i="1"/>
  <c r="I46" i="1"/>
  <c r="J46" i="1"/>
  <c r="K46" i="1"/>
  <c r="L46" i="1"/>
  <c r="N46" i="1"/>
  <c r="O46" i="1"/>
  <c r="P46" i="1"/>
  <c r="Q46" i="1"/>
  <c r="S46" i="1"/>
  <c r="G49" i="1"/>
  <c r="M49" i="1" s="1"/>
  <c r="M55" i="1" s="1"/>
  <c r="T49" i="1"/>
  <c r="G51" i="1"/>
  <c r="M51" i="1"/>
  <c r="O51" i="1"/>
  <c r="R51" i="1"/>
  <c r="T51" i="1" s="1"/>
  <c r="S51" i="1"/>
  <c r="U51" i="1"/>
  <c r="W51" i="1" s="1"/>
  <c r="G53" i="1"/>
  <c r="M53" i="1"/>
  <c r="S53" i="1"/>
  <c r="T53" i="1"/>
  <c r="G55" i="1"/>
  <c r="H55" i="1"/>
  <c r="I55" i="1"/>
  <c r="J55" i="1"/>
  <c r="K55" i="1"/>
  <c r="L55" i="1"/>
  <c r="N55" i="1"/>
  <c r="O55" i="1"/>
  <c r="P55" i="1"/>
  <c r="Q55" i="1"/>
  <c r="R55" i="1"/>
  <c r="S55" i="1"/>
  <c r="V55" i="1"/>
  <c r="G60" i="1"/>
  <c r="M60" i="1"/>
  <c r="T60" i="1"/>
  <c r="U60" i="1"/>
  <c r="V60" i="1"/>
  <c r="G62" i="1"/>
  <c r="R62" i="1" s="1"/>
  <c r="T62" i="1" s="1"/>
  <c r="M62" i="1"/>
  <c r="U62" i="1"/>
  <c r="W62" i="1"/>
  <c r="G64" i="1"/>
  <c r="M64" i="1" s="1"/>
  <c r="S64" i="1"/>
  <c r="S68" i="1" s="1"/>
  <c r="T64" i="1"/>
  <c r="G66" i="1"/>
  <c r="M66" i="1" s="1"/>
  <c r="Q66" i="1"/>
  <c r="R66" i="1"/>
  <c r="R68" i="1" s="1"/>
  <c r="S66" i="1"/>
  <c r="G68" i="1"/>
  <c r="H68" i="1"/>
  <c r="I68" i="1"/>
  <c r="J68" i="1"/>
  <c r="K68" i="1"/>
  <c r="L68" i="1"/>
  <c r="N68" i="1"/>
  <c r="P68" i="1"/>
  <c r="Q68" i="1"/>
  <c r="V68" i="1"/>
  <c r="G70" i="1"/>
  <c r="T70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T74" i="1"/>
  <c r="G76" i="1"/>
  <c r="M76" i="1" s="1"/>
  <c r="U76" i="1" s="1"/>
  <c r="I76" i="1"/>
  <c r="T76" i="1"/>
  <c r="W76" i="1"/>
  <c r="G78" i="1"/>
  <c r="I78" i="1"/>
  <c r="I82" i="1" s="1"/>
  <c r="S78" i="1"/>
  <c r="T78" i="1" s="1"/>
  <c r="G80" i="1"/>
  <c r="M80" i="1" s="1"/>
  <c r="O80" i="1"/>
  <c r="H82" i="1"/>
  <c r="J82" i="1"/>
  <c r="K82" i="1"/>
  <c r="L82" i="1"/>
  <c r="N82" i="1"/>
  <c r="N210" i="1" s="1"/>
  <c r="P82" i="1"/>
  <c r="Q82" i="1"/>
  <c r="S82" i="1"/>
  <c r="V82" i="1"/>
  <c r="G88" i="1"/>
  <c r="S88" i="1"/>
  <c r="H90" i="1"/>
  <c r="I90" i="1"/>
  <c r="J90" i="1"/>
  <c r="K90" i="1"/>
  <c r="L90" i="1"/>
  <c r="N90" i="1"/>
  <c r="P90" i="1"/>
  <c r="Q90" i="1"/>
  <c r="S90" i="1"/>
  <c r="V90" i="1"/>
  <c r="X90" i="1"/>
  <c r="G93" i="1"/>
  <c r="G95" i="1" s="1"/>
  <c r="M93" i="1"/>
  <c r="S93" i="1"/>
  <c r="T93" i="1" s="1"/>
  <c r="H95" i="1"/>
  <c r="I95" i="1"/>
  <c r="J95" i="1"/>
  <c r="K95" i="1"/>
  <c r="L95" i="1"/>
  <c r="N95" i="1"/>
  <c r="O95" i="1"/>
  <c r="P95" i="1"/>
  <c r="Q95" i="1"/>
  <c r="R95" i="1"/>
  <c r="G97" i="1"/>
  <c r="M97" i="1"/>
  <c r="T97" i="1"/>
  <c r="G99" i="1"/>
  <c r="V99" i="1" s="1"/>
  <c r="V105" i="1" s="1"/>
  <c r="T99" i="1"/>
  <c r="T105" i="1" s="1"/>
  <c r="G101" i="1"/>
  <c r="M101" i="1" s="1"/>
  <c r="T101" i="1"/>
  <c r="U101" i="1"/>
  <c r="W101" i="1"/>
  <c r="G103" i="1"/>
  <c r="M103" i="1"/>
  <c r="U103" i="1" s="1"/>
  <c r="W103" i="1" s="1"/>
  <c r="T103" i="1"/>
  <c r="H105" i="1"/>
  <c r="I105" i="1"/>
  <c r="J105" i="1"/>
  <c r="K105" i="1"/>
  <c r="L105" i="1"/>
  <c r="N105" i="1"/>
  <c r="O105" i="1"/>
  <c r="P105" i="1"/>
  <c r="Q105" i="1"/>
  <c r="R105" i="1"/>
  <c r="S105" i="1"/>
  <c r="G107" i="1"/>
  <c r="M107" i="1" s="1"/>
  <c r="U107" i="1" s="1"/>
  <c r="W107" i="1" s="1"/>
  <c r="T107" i="1"/>
  <c r="G109" i="1"/>
  <c r="M109" i="1" s="1"/>
  <c r="O109" i="1"/>
  <c r="R109" i="1"/>
  <c r="S109" i="1"/>
  <c r="G111" i="1"/>
  <c r="M111" i="1" s="1"/>
  <c r="O111" i="1"/>
  <c r="R111" i="1"/>
  <c r="S111" i="1"/>
  <c r="G113" i="1"/>
  <c r="M113" i="1" s="1"/>
  <c r="O113" i="1"/>
  <c r="R113" i="1"/>
  <c r="S113" i="1"/>
  <c r="G115" i="1"/>
  <c r="M115" i="1" s="1"/>
  <c r="R115" i="1"/>
  <c r="T115" i="1" s="1"/>
  <c r="S115" i="1"/>
  <c r="G117" i="1"/>
  <c r="R117" i="1"/>
  <c r="S117" i="1"/>
  <c r="G122" i="1"/>
  <c r="R122" i="1" s="1"/>
  <c r="S122" i="1"/>
  <c r="G124" i="1"/>
  <c r="Q124" i="1"/>
  <c r="Q126" i="1" s="1"/>
  <c r="R124" i="1"/>
  <c r="H126" i="1"/>
  <c r="I126" i="1"/>
  <c r="J126" i="1"/>
  <c r="K126" i="1"/>
  <c r="L126" i="1"/>
  <c r="N126" i="1"/>
  <c r="P126" i="1"/>
  <c r="V126" i="1"/>
  <c r="G128" i="1"/>
  <c r="M128" i="1" s="1"/>
  <c r="U128" i="1" s="1"/>
  <c r="T128" i="1"/>
  <c r="G130" i="1"/>
  <c r="M130" i="1"/>
  <c r="U130" i="1" s="1"/>
  <c r="W130" i="1" s="1"/>
  <c r="T130" i="1"/>
  <c r="G132" i="1"/>
  <c r="T132" i="1"/>
  <c r="G134" i="1"/>
  <c r="R134" i="1"/>
  <c r="R159" i="1" s="1"/>
  <c r="S134" i="1"/>
  <c r="S159" i="1" s="1"/>
  <c r="G136" i="1"/>
  <c r="M136" i="1" s="1"/>
  <c r="S136" i="1"/>
  <c r="T136" i="1"/>
  <c r="U136" i="1"/>
  <c r="W136" i="1"/>
  <c r="G138" i="1"/>
  <c r="R138" i="1" s="1"/>
  <c r="M138" i="1"/>
  <c r="U138" i="1" s="1"/>
  <c r="W138" i="1" s="1"/>
  <c r="O138" i="1"/>
  <c r="T138" i="1" s="1"/>
  <c r="S138" i="1"/>
  <c r="G140" i="1"/>
  <c r="I140" i="1"/>
  <c r="I159" i="1" s="1"/>
  <c r="G142" i="1"/>
  <c r="I142" i="1"/>
  <c r="M142" i="1"/>
  <c r="O142" i="1"/>
  <c r="S142" i="1"/>
  <c r="G144" i="1"/>
  <c r="M144" i="1" s="1"/>
  <c r="U144" i="1" s="1"/>
  <c r="W144" i="1" s="1"/>
  <c r="O144" i="1"/>
  <c r="T144" i="1" s="1"/>
  <c r="R144" i="1"/>
  <c r="S144" i="1"/>
  <c r="G146" i="1"/>
  <c r="M146" i="1" s="1"/>
  <c r="R146" i="1"/>
  <c r="S146" i="1"/>
  <c r="T146" i="1"/>
  <c r="G148" i="1"/>
  <c r="M148" i="1" s="1"/>
  <c r="S148" i="1"/>
  <c r="T148" i="1"/>
  <c r="U148" i="1"/>
  <c r="W148" i="1"/>
  <c r="G150" i="1"/>
  <c r="M150" i="1"/>
  <c r="U150" i="1" s="1"/>
  <c r="W150" i="1" s="1"/>
  <c r="S150" i="1"/>
  <c r="T150" i="1" s="1"/>
  <c r="G152" i="1"/>
  <c r="O152" i="1" s="1"/>
  <c r="M152" i="1"/>
  <c r="R152" i="1"/>
  <c r="T152" i="1"/>
  <c r="G155" i="1"/>
  <c r="O155" i="1" s="1"/>
  <c r="T155" i="1" s="1"/>
  <c r="M155" i="1"/>
  <c r="S155" i="1"/>
  <c r="G157" i="1"/>
  <c r="M157" i="1"/>
  <c r="R157" i="1"/>
  <c r="T157" i="1"/>
  <c r="H159" i="1"/>
  <c r="J159" i="1"/>
  <c r="K159" i="1"/>
  <c r="L159" i="1"/>
  <c r="N159" i="1"/>
  <c r="P159" i="1"/>
  <c r="Q159" i="1"/>
  <c r="V159" i="1"/>
  <c r="G164" i="1"/>
  <c r="M164" i="1" s="1"/>
  <c r="T164" i="1"/>
  <c r="G166" i="1"/>
  <c r="I166" i="1"/>
  <c r="I180" i="1" s="1"/>
  <c r="M166" i="1"/>
  <c r="U166" i="1" s="1"/>
  <c r="W166" i="1" s="1"/>
  <c r="T166" i="1"/>
  <c r="V166" i="1"/>
  <c r="V180" i="1" s="1"/>
  <c r="G168" i="1"/>
  <c r="M168" i="1" s="1"/>
  <c r="T168" i="1"/>
  <c r="U168" i="1"/>
  <c r="W168" i="1" s="1"/>
  <c r="G170" i="1"/>
  <c r="M170" i="1"/>
  <c r="T170" i="1"/>
  <c r="U170" i="1"/>
  <c r="W170" i="1" s="1"/>
  <c r="G172" i="1"/>
  <c r="M172" i="1"/>
  <c r="S172" i="1"/>
  <c r="G174" i="1"/>
  <c r="R174" i="1" s="1"/>
  <c r="T174" i="1" s="1"/>
  <c r="G176" i="1"/>
  <c r="M176" i="1" s="1"/>
  <c r="R176" i="1"/>
  <c r="G178" i="1"/>
  <c r="O178" i="1" s="1"/>
  <c r="R178" i="1"/>
  <c r="H180" i="1"/>
  <c r="J180" i="1"/>
  <c r="K180" i="1"/>
  <c r="L180" i="1"/>
  <c r="N180" i="1"/>
  <c r="P180" i="1"/>
  <c r="Q180" i="1"/>
  <c r="S180" i="1"/>
  <c r="G183" i="1"/>
  <c r="M183" i="1"/>
  <c r="T183" i="1"/>
  <c r="G185" i="1"/>
  <c r="M185" i="1"/>
  <c r="U185" i="1" s="1"/>
  <c r="W185" i="1" s="1"/>
  <c r="T185" i="1"/>
  <c r="T187" i="1" s="1"/>
  <c r="G187" i="1"/>
  <c r="H187" i="1"/>
  <c r="I187" i="1"/>
  <c r="J187" i="1"/>
  <c r="K187" i="1"/>
  <c r="L187" i="1"/>
  <c r="N187" i="1"/>
  <c r="O187" i="1"/>
  <c r="P187" i="1"/>
  <c r="Q187" i="1"/>
  <c r="R187" i="1"/>
  <c r="S187" i="1"/>
  <c r="G189" i="1"/>
  <c r="O189" i="1" s="1"/>
  <c r="T189" i="1" s="1"/>
  <c r="T191" i="1" s="1"/>
  <c r="M189" i="1"/>
  <c r="H191" i="1"/>
  <c r="I191" i="1"/>
  <c r="J191" i="1"/>
  <c r="K191" i="1"/>
  <c r="L191" i="1"/>
  <c r="N191" i="1"/>
  <c r="P191" i="1"/>
  <c r="Q191" i="1"/>
  <c r="R191" i="1"/>
  <c r="S191" i="1"/>
  <c r="V191" i="1"/>
  <c r="G195" i="1"/>
  <c r="M195" i="1"/>
  <c r="T195" i="1"/>
  <c r="G197" i="1"/>
  <c r="M197" i="1" s="1"/>
  <c r="O197" i="1"/>
  <c r="G199" i="1"/>
  <c r="M199" i="1" s="1"/>
  <c r="Q199" i="1"/>
  <c r="R199" i="1"/>
  <c r="R201" i="1" s="1"/>
  <c r="S199" i="1"/>
  <c r="S201" i="1" s="1"/>
  <c r="H201" i="1"/>
  <c r="I201" i="1"/>
  <c r="J201" i="1"/>
  <c r="K201" i="1"/>
  <c r="L201" i="1"/>
  <c r="N201" i="1"/>
  <c r="P201" i="1"/>
  <c r="V201" i="1"/>
  <c r="G206" i="1"/>
  <c r="M206" i="1"/>
  <c r="T206" i="1"/>
  <c r="G208" i="1"/>
  <c r="H208" i="1"/>
  <c r="I208" i="1"/>
  <c r="J208" i="1"/>
  <c r="K208" i="1"/>
  <c r="K210" i="1" s="1"/>
  <c r="L208" i="1"/>
  <c r="N208" i="1"/>
  <c r="O208" i="1"/>
  <c r="P208" i="1"/>
  <c r="P210" i="1" s="1"/>
  <c r="Q208" i="1"/>
  <c r="R208" i="1"/>
  <c r="S208" i="1"/>
  <c r="V208" i="1"/>
  <c r="H210" i="1"/>
  <c r="G214" i="1"/>
  <c r="M214" i="1" s="1"/>
  <c r="U214" i="1" s="1"/>
  <c r="T214" i="1"/>
  <c r="G216" i="1"/>
  <c r="G222" i="1" s="1"/>
  <c r="M216" i="1"/>
  <c r="T216" i="1"/>
  <c r="T222" i="1" s="1"/>
  <c r="U216" i="1"/>
  <c r="W216" i="1" s="1"/>
  <c r="G218" i="1"/>
  <c r="M218" i="1"/>
  <c r="T218" i="1"/>
  <c r="U218" i="1"/>
  <c r="W218" i="1"/>
  <c r="G220" i="1"/>
  <c r="M220" i="1" s="1"/>
  <c r="U220" i="1" s="1"/>
  <c r="W220" i="1" s="1"/>
  <c r="T220" i="1"/>
  <c r="H222" i="1"/>
  <c r="I222" i="1"/>
  <c r="J222" i="1"/>
  <c r="K222" i="1"/>
  <c r="K239" i="1" s="1"/>
  <c r="L222" i="1"/>
  <c r="N222" i="1"/>
  <c r="N239" i="1" s="1"/>
  <c r="O222" i="1"/>
  <c r="P222" i="1"/>
  <c r="Q222" i="1"/>
  <c r="R222" i="1"/>
  <c r="S222" i="1"/>
  <c r="V222" i="1"/>
  <c r="V239" i="1" s="1"/>
  <c r="G227" i="1"/>
  <c r="T227" i="1"/>
  <c r="G229" i="1"/>
  <c r="M229" i="1"/>
  <c r="R229" i="1"/>
  <c r="R237" i="1" s="1"/>
  <c r="R239" i="1" s="1"/>
  <c r="G231" i="1"/>
  <c r="M231" i="1" s="1"/>
  <c r="U231" i="1" s="1"/>
  <c r="W231" i="1" s="1"/>
  <c r="T231" i="1"/>
  <c r="G233" i="1"/>
  <c r="I233" i="1"/>
  <c r="M233" i="1"/>
  <c r="U233" i="1" s="1"/>
  <c r="W233" i="1" s="1"/>
  <c r="T233" i="1"/>
  <c r="G235" i="1"/>
  <c r="M235" i="1" s="1"/>
  <c r="R235" i="1"/>
  <c r="H237" i="1"/>
  <c r="H239" i="1" s="1"/>
  <c r="I237" i="1"/>
  <c r="J237" i="1"/>
  <c r="J239" i="1" s="1"/>
  <c r="K237" i="1"/>
  <c r="L237" i="1"/>
  <c r="L239" i="1" s="1"/>
  <c r="N237" i="1"/>
  <c r="P237" i="1"/>
  <c r="Q237" i="1"/>
  <c r="Q239" i="1" s="1"/>
  <c r="S237" i="1"/>
  <c r="V237" i="1"/>
  <c r="I239" i="1"/>
  <c r="P239" i="1"/>
  <c r="S239" i="1"/>
  <c r="G247" i="1"/>
  <c r="M247" i="1"/>
  <c r="T247" i="1"/>
  <c r="U247" i="1"/>
  <c r="G249" i="1"/>
  <c r="I249" i="1"/>
  <c r="M249" i="1"/>
  <c r="S249" i="1"/>
  <c r="T249" i="1"/>
  <c r="U249" i="1"/>
  <c r="W249" i="1"/>
  <c r="G251" i="1"/>
  <c r="R251" i="1"/>
  <c r="S251" i="1"/>
  <c r="G253" i="1"/>
  <c r="G257" i="1" s="1"/>
  <c r="R253" i="1"/>
  <c r="G255" i="1"/>
  <c r="M255" i="1" s="1"/>
  <c r="H257" i="1"/>
  <c r="I257" i="1"/>
  <c r="J257" i="1"/>
  <c r="K257" i="1"/>
  <c r="L257" i="1"/>
  <c r="N257" i="1"/>
  <c r="P257" i="1"/>
  <c r="Q257" i="1"/>
  <c r="V257" i="1"/>
  <c r="G259" i="1"/>
  <c r="G261" i="1"/>
  <c r="I261" i="1"/>
  <c r="M261" i="1"/>
  <c r="G263" i="1"/>
  <c r="M263" i="1"/>
  <c r="U263" i="1" s="1"/>
  <c r="W263" i="1" s="1"/>
  <c r="T263" i="1"/>
  <c r="H265" i="1"/>
  <c r="I265" i="1"/>
  <c r="J265" i="1"/>
  <c r="K265" i="1"/>
  <c r="L265" i="1"/>
  <c r="N265" i="1"/>
  <c r="P265" i="1"/>
  <c r="Q265" i="1"/>
  <c r="S265" i="1"/>
  <c r="V265" i="1"/>
  <c r="G268" i="1"/>
  <c r="M268" i="1"/>
  <c r="T268" i="1"/>
  <c r="U268" i="1"/>
  <c r="G270" i="1"/>
  <c r="M270" i="1" s="1"/>
  <c r="O270" i="1"/>
  <c r="R270" i="1"/>
  <c r="R274" i="1" s="1"/>
  <c r="S270" i="1"/>
  <c r="G272" i="1"/>
  <c r="M272" i="1" s="1"/>
  <c r="T272" i="1"/>
  <c r="U272" i="1" s="1"/>
  <c r="W272" i="1" s="1"/>
  <c r="V272" i="1"/>
  <c r="G274" i="1"/>
  <c r="H274" i="1"/>
  <c r="I274" i="1"/>
  <c r="J274" i="1"/>
  <c r="K274" i="1"/>
  <c r="L274" i="1"/>
  <c r="N274" i="1"/>
  <c r="O274" i="1"/>
  <c r="P274" i="1"/>
  <c r="Q274" i="1"/>
  <c r="S274" i="1"/>
  <c r="V274" i="1"/>
  <c r="G279" i="1"/>
  <c r="R279" i="1"/>
  <c r="R281" i="1" s="1"/>
  <c r="H281" i="1"/>
  <c r="I281" i="1"/>
  <c r="J281" i="1"/>
  <c r="K281" i="1"/>
  <c r="L281" i="1"/>
  <c r="N281" i="1"/>
  <c r="P281" i="1"/>
  <c r="Q281" i="1"/>
  <c r="S281" i="1"/>
  <c r="V281" i="1"/>
  <c r="G283" i="1"/>
  <c r="T283" i="1"/>
  <c r="V283" i="1"/>
  <c r="G285" i="1"/>
  <c r="M285" i="1" s="1"/>
  <c r="U285" i="1" s="1"/>
  <c r="W285" i="1" s="1"/>
  <c r="T285" i="1"/>
  <c r="G287" i="1"/>
  <c r="O287" i="1" s="1"/>
  <c r="M287" i="1"/>
  <c r="R287" i="1"/>
  <c r="R289" i="1" s="1"/>
  <c r="H289" i="1"/>
  <c r="I289" i="1"/>
  <c r="J289" i="1"/>
  <c r="K289" i="1"/>
  <c r="L289" i="1"/>
  <c r="N289" i="1"/>
  <c r="P289" i="1"/>
  <c r="Q289" i="1"/>
  <c r="S289" i="1"/>
  <c r="V289" i="1"/>
  <c r="G291" i="1"/>
  <c r="M291" i="1"/>
  <c r="O291" i="1"/>
  <c r="T291" i="1" s="1"/>
  <c r="R291" i="1"/>
  <c r="G293" i="1"/>
  <c r="T293" i="1"/>
  <c r="H295" i="1"/>
  <c r="I295" i="1"/>
  <c r="J295" i="1"/>
  <c r="K295" i="1"/>
  <c r="L295" i="1"/>
  <c r="N295" i="1"/>
  <c r="P295" i="1"/>
  <c r="Q295" i="1"/>
  <c r="R295" i="1"/>
  <c r="S295" i="1"/>
  <c r="T295" i="1"/>
  <c r="V295" i="1"/>
  <c r="G298" i="1"/>
  <c r="G306" i="1" s="1"/>
  <c r="M298" i="1"/>
  <c r="O298" i="1"/>
  <c r="G300" i="1"/>
  <c r="M300" i="1" s="1"/>
  <c r="R300" i="1"/>
  <c r="S300" i="1"/>
  <c r="S306" i="1" s="1"/>
  <c r="G302" i="1"/>
  <c r="M302" i="1" s="1"/>
  <c r="R302" i="1"/>
  <c r="S302" i="1"/>
  <c r="G304" i="1"/>
  <c r="M304" i="1" s="1"/>
  <c r="R304" i="1"/>
  <c r="H306" i="1"/>
  <c r="I306" i="1"/>
  <c r="J306" i="1"/>
  <c r="K306" i="1"/>
  <c r="L306" i="1"/>
  <c r="N306" i="1"/>
  <c r="P306" i="1"/>
  <c r="Q306" i="1"/>
  <c r="V306" i="1"/>
  <c r="G311" i="1"/>
  <c r="M311" i="1" s="1"/>
  <c r="T311" i="1"/>
  <c r="U311" i="1"/>
  <c r="W311" i="1"/>
  <c r="G313" i="1"/>
  <c r="M313" i="1"/>
  <c r="O313" i="1"/>
  <c r="O321" i="1" s="1"/>
  <c r="R313" i="1"/>
  <c r="T313" i="1" s="1"/>
  <c r="S313" i="1"/>
  <c r="G315" i="1"/>
  <c r="M315" i="1"/>
  <c r="U315" i="1" s="1"/>
  <c r="W315" i="1" s="1"/>
  <c r="O315" i="1"/>
  <c r="R315" i="1"/>
  <c r="T315" i="1" s="1"/>
  <c r="S315" i="1"/>
  <c r="G317" i="1"/>
  <c r="M317" i="1"/>
  <c r="U317" i="1" s="1"/>
  <c r="W317" i="1" s="1"/>
  <c r="O317" i="1"/>
  <c r="T317" i="1" s="1"/>
  <c r="R317" i="1"/>
  <c r="G319" i="1"/>
  <c r="M319" i="1" s="1"/>
  <c r="U319" i="1" s="1"/>
  <c r="W319" i="1" s="1"/>
  <c r="T319" i="1"/>
  <c r="H321" i="1"/>
  <c r="I321" i="1"/>
  <c r="I323" i="1" s="1"/>
  <c r="J321" i="1"/>
  <c r="J323" i="1" s="1"/>
  <c r="K321" i="1"/>
  <c r="L321" i="1"/>
  <c r="L323" i="1" s="1"/>
  <c r="N321" i="1"/>
  <c r="P321" i="1"/>
  <c r="Q321" i="1"/>
  <c r="R321" i="1"/>
  <c r="S321" i="1"/>
  <c r="T321" i="1"/>
  <c r="V321" i="1"/>
  <c r="E323" i="1"/>
  <c r="H323" i="1"/>
  <c r="P323" i="1"/>
  <c r="G331" i="1"/>
  <c r="M331" i="1" s="1"/>
  <c r="T331" i="1"/>
  <c r="G333" i="1"/>
  <c r="M333" i="1"/>
  <c r="T333" i="1"/>
  <c r="U333" i="1" s="1"/>
  <c r="W333" i="1" s="1"/>
  <c r="G335" i="1"/>
  <c r="S335" i="1"/>
  <c r="G337" i="1"/>
  <c r="S337" i="1"/>
  <c r="G339" i="1"/>
  <c r="S339" i="1"/>
  <c r="G341" i="1"/>
  <c r="S341" i="1"/>
  <c r="G343" i="1"/>
  <c r="M343" i="1" s="1"/>
  <c r="U343" i="1" s="1"/>
  <c r="W343" i="1" s="1"/>
  <c r="S343" i="1"/>
  <c r="T343" i="1" s="1"/>
  <c r="H345" i="1"/>
  <c r="I345" i="1"/>
  <c r="J345" i="1"/>
  <c r="K345" i="1"/>
  <c r="L345" i="1"/>
  <c r="N345" i="1"/>
  <c r="P345" i="1"/>
  <c r="Q345" i="1"/>
  <c r="S345" i="1"/>
  <c r="V345" i="1"/>
  <c r="G350" i="1"/>
  <c r="M350" i="1"/>
  <c r="T350" i="1"/>
  <c r="G352" i="1"/>
  <c r="H352" i="1"/>
  <c r="I352" i="1"/>
  <c r="J352" i="1"/>
  <c r="K352" i="1"/>
  <c r="L352" i="1"/>
  <c r="N352" i="1"/>
  <c r="O352" i="1"/>
  <c r="P352" i="1"/>
  <c r="Q352" i="1"/>
  <c r="R352" i="1"/>
  <c r="S352" i="1"/>
  <c r="T352" i="1"/>
  <c r="V352" i="1"/>
  <c r="X352" i="1"/>
  <c r="G354" i="1"/>
  <c r="M354" i="1" s="1"/>
  <c r="T354" i="1"/>
  <c r="G356" i="1"/>
  <c r="M356" i="1"/>
  <c r="O356" i="1"/>
  <c r="R356" i="1"/>
  <c r="S356" i="1"/>
  <c r="G358" i="1"/>
  <c r="M358" i="1"/>
  <c r="R358" i="1"/>
  <c r="T358" i="1" s="1"/>
  <c r="S358" i="1"/>
  <c r="U358" i="1"/>
  <c r="W358" i="1" s="1"/>
  <c r="G360" i="1"/>
  <c r="M360" i="1" s="1"/>
  <c r="S360" i="1"/>
  <c r="T360" i="1" s="1"/>
  <c r="U360" i="1"/>
  <c r="W360" i="1" s="1"/>
  <c r="G362" i="1"/>
  <c r="M362" i="1" s="1"/>
  <c r="O362" i="1"/>
  <c r="T362" i="1" s="1"/>
  <c r="U362" i="1" s="1"/>
  <c r="W362" i="1" s="1"/>
  <c r="G364" i="1"/>
  <c r="M364" i="1" s="1"/>
  <c r="O364" i="1"/>
  <c r="T364" i="1" s="1"/>
  <c r="U364" i="1" s="1"/>
  <c r="W364" i="1" s="1"/>
  <c r="G366" i="1"/>
  <c r="M366" i="1" s="1"/>
  <c r="U366" i="1" s="1"/>
  <c r="W366" i="1" s="1"/>
  <c r="T366" i="1"/>
  <c r="G368" i="1"/>
  <c r="R368" i="1" s="1"/>
  <c r="T368" i="1" s="1"/>
  <c r="U368" i="1" s="1"/>
  <c r="M368" i="1"/>
  <c r="W368" i="1"/>
  <c r="G370" i="1"/>
  <c r="M370" i="1"/>
  <c r="O370" i="1"/>
  <c r="R370" i="1"/>
  <c r="G372" i="1"/>
  <c r="M372" i="1" s="1"/>
  <c r="O372" i="1"/>
  <c r="H374" i="1"/>
  <c r="I374" i="1"/>
  <c r="J374" i="1"/>
  <c r="K374" i="1"/>
  <c r="L374" i="1"/>
  <c r="N374" i="1"/>
  <c r="P374" i="1"/>
  <c r="P397" i="1" s="1"/>
  <c r="Q374" i="1"/>
  <c r="V374" i="1"/>
  <c r="X374" i="1"/>
  <c r="G376" i="1"/>
  <c r="G380" i="1" s="1"/>
  <c r="M376" i="1"/>
  <c r="O376" i="1"/>
  <c r="R376" i="1"/>
  <c r="G378" i="1"/>
  <c r="M378" i="1" s="1"/>
  <c r="M380" i="1" s="1"/>
  <c r="T378" i="1"/>
  <c r="U378" i="1"/>
  <c r="W378" i="1" s="1"/>
  <c r="H380" i="1"/>
  <c r="H397" i="1" s="1"/>
  <c r="I380" i="1"/>
  <c r="J380" i="1"/>
  <c r="J397" i="1" s="1"/>
  <c r="K380" i="1"/>
  <c r="L380" i="1"/>
  <c r="N380" i="1"/>
  <c r="P380" i="1"/>
  <c r="Q380" i="1"/>
  <c r="R380" i="1"/>
  <c r="S380" i="1"/>
  <c r="V380" i="1"/>
  <c r="G385" i="1"/>
  <c r="G387" i="1"/>
  <c r="M387" i="1"/>
  <c r="O387" i="1"/>
  <c r="T387" i="1" s="1"/>
  <c r="U387" i="1" s="1"/>
  <c r="W387" i="1" s="1"/>
  <c r="R387" i="1"/>
  <c r="G389" i="1"/>
  <c r="G391" i="1"/>
  <c r="O391" i="1" s="1"/>
  <c r="T391" i="1" s="1"/>
  <c r="M391" i="1"/>
  <c r="R391" i="1"/>
  <c r="S391" i="1"/>
  <c r="G393" i="1"/>
  <c r="M393" i="1"/>
  <c r="U393" i="1" s="1"/>
  <c r="W393" i="1" s="1"/>
  <c r="T393" i="1"/>
  <c r="H395" i="1"/>
  <c r="I395" i="1"/>
  <c r="I397" i="1" s="1"/>
  <c r="J395" i="1"/>
  <c r="K395" i="1"/>
  <c r="L395" i="1"/>
  <c r="N395" i="1"/>
  <c r="P395" i="1"/>
  <c r="Q395" i="1"/>
  <c r="Q397" i="1" s="1"/>
  <c r="S395" i="1"/>
  <c r="V395" i="1"/>
  <c r="E397" i="1"/>
  <c r="L397" i="1"/>
  <c r="N397" i="1"/>
  <c r="V397" i="1"/>
  <c r="G406" i="1"/>
  <c r="T406" i="1"/>
  <c r="G408" i="1"/>
  <c r="O408" i="1" s="1"/>
  <c r="M408" i="1"/>
  <c r="R408" i="1"/>
  <c r="G410" i="1"/>
  <c r="R410" i="1" s="1"/>
  <c r="O410" i="1"/>
  <c r="T410" i="1" s="1"/>
  <c r="S410" i="1"/>
  <c r="S442" i="1" s="1"/>
  <c r="G412" i="1"/>
  <c r="R412" i="1" s="1"/>
  <c r="O412" i="1"/>
  <c r="S412" i="1"/>
  <c r="G414" i="1"/>
  <c r="R414" i="1" s="1"/>
  <c r="O414" i="1"/>
  <c r="T414" i="1" s="1"/>
  <c r="S414" i="1"/>
  <c r="G416" i="1"/>
  <c r="R416" i="1" s="1"/>
  <c r="O416" i="1"/>
  <c r="S416" i="1"/>
  <c r="G418" i="1"/>
  <c r="R418" i="1" s="1"/>
  <c r="O418" i="1"/>
  <c r="T418" i="1" s="1"/>
  <c r="S418" i="1"/>
  <c r="G420" i="1"/>
  <c r="R420" i="1" s="1"/>
  <c r="O420" i="1"/>
  <c r="G422" i="1"/>
  <c r="M422" i="1"/>
  <c r="O422" i="1"/>
  <c r="R422" i="1"/>
  <c r="T422" i="1" s="1"/>
  <c r="S422" i="1"/>
  <c r="G424" i="1"/>
  <c r="M424" i="1"/>
  <c r="U424" i="1" s="1"/>
  <c r="O424" i="1"/>
  <c r="R424" i="1"/>
  <c r="T424" i="1" s="1"/>
  <c r="S424" i="1"/>
  <c r="W424" i="1"/>
  <c r="G426" i="1"/>
  <c r="M426" i="1"/>
  <c r="O426" i="1"/>
  <c r="R426" i="1"/>
  <c r="G428" i="1"/>
  <c r="G430" i="1"/>
  <c r="O430" i="1" s="1"/>
  <c r="T430" i="1" s="1"/>
  <c r="M430" i="1"/>
  <c r="R430" i="1"/>
  <c r="S430" i="1"/>
  <c r="G435" i="1"/>
  <c r="O435" i="1" s="1"/>
  <c r="T435" i="1" s="1"/>
  <c r="M435" i="1"/>
  <c r="U435" i="1" s="1"/>
  <c r="W435" i="1" s="1"/>
  <c r="S435" i="1"/>
  <c r="G438" i="1"/>
  <c r="M438" i="1" s="1"/>
  <c r="R438" i="1"/>
  <c r="T438" i="1" s="1"/>
  <c r="S438" i="1"/>
  <c r="G440" i="1"/>
  <c r="M440" i="1"/>
  <c r="U440" i="1" s="1"/>
  <c r="O440" i="1"/>
  <c r="R440" i="1"/>
  <c r="T440" i="1" s="1"/>
  <c r="S440" i="1"/>
  <c r="W440" i="1"/>
  <c r="H442" i="1"/>
  <c r="I442" i="1"/>
  <c r="J442" i="1"/>
  <c r="K442" i="1"/>
  <c r="L442" i="1"/>
  <c r="N442" i="1"/>
  <c r="P442" i="1"/>
  <c r="Q442" i="1"/>
  <c r="V442" i="1"/>
  <c r="X442" i="1"/>
  <c r="G447" i="1"/>
  <c r="O447" i="1" s="1"/>
  <c r="T447" i="1" s="1"/>
  <c r="U447" i="1" s="1"/>
  <c r="M447" i="1"/>
  <c r="R447" i="1"/>
  <c r="G449" i="1"/>
  <c r="M449" i="1" s="1"/>
  <c r="O449" i="1"/>
  <c r="P449" i="1"/>
  <c r="Q449" i="1"/>
  <c r="S449" i="1"/>
  <c r="S451" i="1" s="1"/>
  <c r="G451" i="1"/>
  <c r="H451" i="1"/>
  <c r="I451" i="1"/>
  <c r="J451" i="1"/>
  <c r="K451" i="1"/>
  <c r="L451" i="1"/>
  <c r="N451" i="1"/>
  <c r="O451" i="1"/>
  <c r="P451" i="1"/>
  <c r="Q451" i="1"/>
  <c r="V451" i="1"/>
  <c r="X451" i="1"/>
  <c r="G453" i="1"/>
  <c r="R453" i="1" s="1"/>
  <c r="R459" i="1" s="1"/>
  <c r="O453" i="1"/>
  <c r="G455" i="1"/>
  <c r="M455" i="1"/>
  <c r="U455" i="1" s="1"/>
  <c r="W455" i="1" s="1"/>
  <c r="O455" i="1"/>
  <c r="R455" i="1"/>
  <c r="T455" i="1" s="1"/>
  <c r="S455" i="1"/>
  <c r="G457" i="1"/>
  <c r="M457" i="1"/>
  <c r="O457" i="1"/>
  <c r="R457" i="1"/>
  <c r="T457" i="1" s="1"/>
  <c r="S457" i="1"/>
  <c r="H459" i="1"/>
  <c r="I459" i="1"/>
  <c r="J459" i="1"/>
  <c r="K459" i="1"/>
  <c r="L459" i="1"/>
  <c r="N459" i="1"/>
  <c r="P459" i="1"/>
  <c r="Q459" i="1"/>
  <c r="S459" i="1"/>
  <c r="V459" i="1"/>
  <c r="G461" i="1"/>
  <c r="R461" i="1" s="1"/>
  <c r="R463" i="1" s="1"/>
  <c r="O461" i="1"/>
  <c r="O463" i="1" s="1"/>
  <c r="Q461" i="1"/>
  <c r="S461" i="1"/>
  <c r="H463" i="1"/>
  <c r="I463" i="1"/>
  <c r="J463" i="1"/>
  <c r="K463" i="1"/>
  <c r="L463" i="1"/>
  <c r="N463" i="1"/>
  <c r="P463" i="1"/>
  <c r="Q463" i="1"/>
  <c r="S463" i="1"/>
  <c r="V463" i="1"/>
  <c r="G468" i="1"/>
  <c r="S468" i="1"/>
  <c r="S480" i="1" s="1"/>
  <c r="G470" i="1"/>
  <c r="I470" i="1"/>
  <c r="S470" i="1"/>
  <c r="G472" i="1"/>
  <c r="M472" i="1"/>
  <c r="O472" i="1"/>
  <c r="R472" i="1"/>
  <c r="T472" i="1" s="1"/>
  <c r="S472" i="1"/>
  <c r="G474" i="1"/>
  <c r="M474" i="1"/>
  <c r="O474" i="1"/>
  <c r="T474" i="1" s="1"/>
  <c r="U474" i="1" s="1"/>
  <c r="W474" i="1" s="1"/>
  <c r="R474" i="1"/>
  <c r="G476" i="1"/>
  <c r="G478" i="1"/>
  <c r="O478" i="1" s="1"/>
  <c r="T478" i="1" s="1"/>
  <c r="M478" i="1"/>
  <c r="H480" i="1"/>
  <c r="I480" i="1"/>
  <c r="J480" i="1"/>
  <c r="K480" i="1"/>
  <c r="L480" i="1"/>
  <c r="N480" i="1"/>
  <c r="P480" i="1"/>
  <c r="Q480" i="1"/>
  <c r="V480" i="1"/>
  <c r="G482" i="1"/>
  <c r="R482" i="1" s="1"/>
  <c r="O482" i="1"/>
  <c r="T482" i="1" s="1"/>
  <c r="S482" i="1"/>
  <c r="G484" i="1"/>
  <c r="M484" i="1" s="1"/>
  <c r="U484" i="1" s="1"/>
  <c r="W484" i="1" s="1"/>
  <c r="S484" i="1"/>
  <c r="T484" i="1" s="1"/>
  <c r="G486" i="1"/>
  <c r="S486" i="1"/>
  <c r="G488" i="1"/>
  <c r="O488" i="1" s="1"/>
  <c r="M488" i="1"/>
  <c r="R488" i="1"/>
  <c r="G490" i="1"/>
  <c r="M490" i="1" s="1"/>
  <c r="O490" i="1"/>
  <c r="S490" i="1"/>
  <c r="G492" i="1"/>
  <c r="M492" i="1" s="1"/>
  <c r="O492" i="1"/>
  <c r="G498" i="1"/>
  <c r="M498" i="1"/>
  <c r="R498" i="1"/>
  <c r="T498" i="1" s="1"/>
  <c r="U498" i="1" s="1"/>
  <c r="W498" i="1" s="1"/>
  <c r="S498" i="1"/>
  <c r="G500" i="1"/>
  <c r="S500" i="1"/>
  <c r="S504" i="1" s="1"/>
  <c r="G502" i="1"/>
  <c r="M502" i="1" s="1"/>
  <c r="S502" i="1"/>
  <c r="T502" i="1" s="1"/>
  <c r="U502" i="1"/>
  <c r="W502" i="1" s="1"/>
  <c r="H504" i="1"/>
  <c r="I504" i="1"/>
  <c r="J504" i="1"/>
  <c r="K504" i="1"/>
  <c r="L504" i="1"/>
  <c r="N504" i="1"/>
  <c r="P504" i="1"/>
  <c r="Q504" i="1"/>
  <c r="V504" i="1"/>
  <c r="G510" i="1"/>
  <c r="O510" i="1" s="1"/>
  <c r="T510" i="1" s="1"/>
  <c r="M510" i="1"/>
  <c r="M514" i="1" s="1"/>
  <c r="R510" i="1"/>
  <c r="R514" i="1" s="1"/>
  <c r="G512" i="1"/>
  <c r="M512" i="1" s="1"/>
  <c r="S512" i="1"/>
  <c r="T512" i="1" s="1"/>
  <c r="H514" i="1"/>
  <c r="I514" i="1"/>
  <c r="J514" i="1"/>
  <c r="K514" i="1"/>
  <c r="L514" i="1"/>
  <c r="N514" i="1"/>
  <c r="O514" i="1"/>
  <c r="P514" i="1"/>
  <c r="Q514" i="1"/>
  <c r="V514" i="1"/>
  <c r="G516" i="1"/>
  <c r="M516" i="1"/>
  <c r="U516" i="1" s="1"/>
  <c r="W516" i="1" s="1"/>
  <c r="O516" i="1"/>
  <c r="R516" i="1"/>
  <c r="T516" i="1" s="1"/>
  <c r="S516" i="1"/>
  <c r="G518" i="1"/>
  <c r="I518" i="1"/>
  <c r="S518" i="1"/>
  <c r="T518" i="1" s="1"/>
  <c r="G520" i="1"/>
  <c r="M520" i="1" s="1"/>
  <c r="U520" i="1" s="1"/>
  <c r="W520" i="1" s="1"/>
  <c r="S520" i="1"/>
  <c r="T520" i="1" s="1"/>
  <c r="G522" i="1"/>
  <c r="I522" i="1"/>
  <c r="M522" i="1"/>
  <c r="U522" i="1" s="1"/>
  <c r="W522" i="1" s="1"/>
  <c r="T522" i="1"/>
  <c r="G524" i="1"/>
  <c r="M524" i="1" s="1"/>
  <c r="S524" i="1"/>
  <c r="S533" i="1" s="1"/>
  <c r="G526" i="1"/>
  <c r="R526" i="1"/>
  <c r="T526" i="1" s="1"/>
  <c r="S526" i="1"/>
  <c r="G531" i="1"/>
  <c r="M531" i="1"/>
  <c r="O531" i="1"/>
  <c r="O533" i="1" s="1"/>
  <c r="R531" i="1"/>
  <c r="T531" i="1" s="1"/>
  <c r="S531" i="1"/>
  <c r="H533" i="1"/>
  <c r="J533" i="1"/>
  <c r="K533" i="1"/>
  <c r="L533" i="1"/>
  <c r="N533" i="1"/>
  <c r="P533" i="1"/>
  <c r="Q533" i="1"/>
  <c r="R533" i="1"/>
  <c r="V533" i="1"/>
  <c r="G535" i="1"/>
  <c r="O535" i="1" s="1"/>
  <c r="S535" i="1"/>
  <c r="S549" i="1" s="1"/>
  <c r="G537" i="1"/>
  <c r="O537" i="1"/>
  <c r="S537" i="1"/>
  <c r="G539" i="1"/>
  <c r="O539" i="1" s="1"/>
  <c r="G541" i="1"/>
  <c r="M541" i="1"/>
  <c r="O541" i="1"/>
  <c r="R541" i="1"/>
  <c r="S541" i="1"/>
  <c r="T541" i="1"/>
  <c r="G543" i="1"/>
  <c r="M543" i="1"/>
  <c r="O543" i="1"/>
  <c r="R543" i="1"/>
  <c r="T543" i="1" s="1"/>
  <c r="S543" i="1"/>
  <c r="G545" i="1"/>
  <c r="M545" i="1"/>
  <c r="O545" i="1"/>
  <c r="R545" i="1"/>
  <c r="T545" i="1" s="1"/>
  <c r="S545" i="1"/>
  <c r="G547" i="1"/>
  <c r="M547" i="1"/>
  <c r="O547" i="1"/>
  <c r="R547" i="1"/>
  <c r="S547" i="1"/>
  <c r="T547" i="1"/>
  <c r="H549" i="1"/>
  <c r="I549" i="1"/>
  <c r="J549" i="1"/>
  <c r="K549" i="1"/>
  <c r="L549" i="1"/>
  <c r="N549" i="1"/>
  <c r="P549" i="1"/>
  <c r="Q549" i="1"/>
  <c r="V549" i="1"/>
  <c r="G551" i="1"/>
  <c r="Q551" i="1"/>
  <c r="S551" i="1"/>
  <c r="G556" i="1"/>
  <c r="Q556" i="1"/>
  <c r="Q562" i="1" s="1"/>
  <c r="S556" i="1"/>
  <c r="G558" i="1"/>
  <c r="M558" i="1" s="1"/>
  <c r="P558" i="1"/>
  <c r="P562" i="1" s="1"/>
  <c r="Q558" i="1"/>
  <c r="R558" i="1"/>
  <c r="T558" i="1" s="1"/>
  <c r="S558" i="1"/>
  <c r="G560" i="1"/>
  <c r="R560" i="1" s="1"/>
  <c r="M560" i="1"/>
  <c r="P560" i="1"/>
  <c r="Q560" i="1"/>
  <c r="S560" i="1"/>
  <c r="G562" i="1"/>
  <c r="H562" i="1"/>
  <c r="I562" i="1"/>
  <c r="J562" i="1"/>
  <c r="K562" i="1"/>
  <c r="L562" i="1"/>
  <c r="N562" i="1"/>
  <c r="O562" i="1"/>
  <c r="S562" i="1"/>
  <c r="V562" i="1"/>
  <c r="G564" i="1"/>
  <c r="M564" i="1"/>
  <c r="S564" i="1"/>
  <c r="T564" i="1"/>
  <c r="G566" i="1"/>
  <c r="R566" i="1" s="1"/>
  <c r="M566" i="1"/>
  <c r="T566" i="1"/>
  <c r="G568" i="1"/>
  <c r="M568" i="1"/>
  <c r="M576" i="1" s="1"/>
  <c r="O568" i="1"/>
  <c r="T568" i="1"/>
  <c r="G570" i="1"/>
  <c r="O570" i="1" s="1"/>
  <c r="M570" i="1"/>
  <c r="T570" i="1"/>
  <c r="G572" i="1"/>
  <c r="M572" i="1"/>
  <c r="U572" i="1" s="1"/>
  <c r="W572" i="1" s="1"/>
  <c r="R572" i="1"/>
  <c r="T572" i="1"/>
  <c r="G574" i="1"/>
  <c r="O574" i="1" s="1"/>
  <c r="M574" i="1"/>
  <c r="Q574" i="1"/>
  <c r="S574" i="1"/>
  <c r="G576" i="1"/>
  <c r="H576" i="1"/>
  <c r="I576" i="1"/>
  <c r="J576" i="1"/>
  <c r="K576" i="1"/>
  <c r="L576" i="1"/>
  <c r="N576" i="1"/>
  <c r="P576" i="1"/>
  <c r="Q576" i="1"/>
  <c r="S576" i="1"/>
  <c r="V576" i="1"/>
  <c r="G578" i="1"/>
  <c r="M578" i="1"/>
  <c r="O578" i="1"/>
  <c r="R578" i="1"/>
  <c r="T578" i="1" s="1"/>
  <c r="U578" i="1" s="1"/>
  <c r="W578" i="1" s="1"/>
  <c r="S578" i="1"/>
  <c r="G580" i="1"/>
  <c r="M580" i="1"/>
  <c r="T580" i="1"/>
  <c r="U580" i="1"/>
  <c r="W580" i="1" s="1"/>
  <c r="G585" i="1"/>
  <c r="R585" i="1" s="1"/>
  <c r="P585" i="1"/>
  <c r="Q585" i="1"/>
  <c r="S585" i="1"/>
  <c r="G587" i="1"/>
  <c r="M587" i="1" s="1"/>
  <c r="U587" i="1" s="1"/>
  <c r="W587" i="1" s="1"/>
  <c r="T587" i="1"/>
  <c r="G589" i="1"/>
  <c r="M589" i="1"/>
  <c r="U589" i="1" s="1"/>
  <c r="W589" i="1" s="1"/>
  <c r="R589" i="1"/>
  <c r="T589" i="1" s="1"/>
  <c r="S589" i="1"/>
  <c r="G591" i="1"/>
  <c r="M591" i="1" s="1"/>
  <c r="G593" i="1"/>
  <c r="M593" i="1"/>
  <c r="S593" i="1"/>
  <c r="T593" i="1"/>
  <c r="U593" i="1" s="1"/>
  <c r="W593" i="1" s="1"/>
  <c r="G595" i="1"/>
  <c r="R595" i="1" s="1"/>
  <c r="M595" i="1"/>
  <c r="U595" i="1" s="1"/>
  <c r="W595" i="1" s="1"/>
  <c r="P595" i="1"/>
  <c r="Q595" i="1"/>
  <c r="S595" i="1"/>
  <c r="T595" i="1"/>
  <c r="G597" i="1"/>
  <c r="P597" i="1"/>
  <c r="Q597" i="1"/>
  <c r="S597" i="1"/>
  <c r="H599" i="1"/>
  <c r="I599" i="1"/>
  <c r="J599" i="1"/>
  <c r="K599" i="1"/>
  <c r="L599" i="1"/>
  <c r="N599" i="1"/>
  <c r="P599" i="1"/>
  <c r="S599" i="1"/>
  <c r="V599" i="1"/>
  <c r="G601" i="1"/>
  <c r="M601" i="1" s="1"/>
  <c r="O601" i="1"/>
  <c r="T601" i="1"/>
  <c r="T603" i="1" s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V603" i="1"/>
  <c r="G606" i="1"/>
  <c r="M606" i="1"/>
  <c r="U606" i="1" s="1"/>
  <c r="W606" i="1" s="1"/>
  <c r="T606" i="1"/>
  <c r="G608" i="1"/>
  <c r="M608" i="1" s="1"/>
  <c r="U608" i="1" s="1"/>
  <c r="W608" i="1" s="1"/>
  <c r="T608" i="1"/>
  <c r="G613" i="1"/>
  <c r="M613" i="1" s="1"/>
  <c r="U613" i="1" s="1"/>
  <c r="T613" i="1"/>
  <c r="G615" i="1"/>
  <c r="O615" i="1" s="1"/>
  <c r="M615" i="1"/>
  <c r="G617" i="1"/>
  <c r="R617" i="1" s="1"/>
  <c r="O617" i="1"/>
  <c r="T617" i="1" s="1"/>
  <c r="G619" i="1"/>
  <c r="M619" i="1"/>
  <c r="T619" i="1"/>
  <c r="U619" i="1"/>
  <c r="W619" i="1" s="1"/>
  <c r="G621" i="1"/>
  <c r="M621" i="1"/>
  <c r="O621" i="1"/>
  <c r="T621" i="1" s="1"/>
  <c r="U621" i="1" s="1"/>
  <c r="W621" i="1" s="1"/>
  <c r="G623" i="1"/>
  <c r="M623" i="1" s="1"/>
  <c r="G625" i="1"/>
  <c r="O625" i="1" s="1"/>
  <c r="M625" i="1"/>
  <c r="G627" i="1"/>
  <c r="R627" i="1" s="1"/>
  <c r="O627" i="1"/>
  <c r="G629" i="1"/>
  <c r="O629" i="1"/>
  <c r="R629" i="1"/>
  <c r="T629" i="1"/>
  <c r="U629" i="1" s="1"/>
  <c r="W629" i="1" s="1"/>
  <c r="G631" i="1"/>
  <c r="G633" i="1" s="1"/>
  <c r="M631" i="1"/>
  <c r="R631" i="1"/>
  <c r="H633" i="1"/>
  <c r="I633" i="1"/>
  <c r="J633" i="1"/>
  <c r="K633" i="1"/>
  <c r="L633" i="1"/>
  <c r="N633" i="1"/>
  <c r="P633" i="1"/>
  <c r="Q633" i="1"/>
  <c r="S633" i="1"/>
  <c r="G637" i="1"/>
  <c r="G639" i="1" s="1"/>
  <c r="M637" i="1"/>
  <c r="S637" i="1"/>
  <c r="H639" i="1"/>
  <c r="I639" i="1"/>
  <c r="J639" i="1"/>
  <c r="K639" i="1"/>
  <c r="L639" i="1"/>
  <c r="M639" i="1"/>
  <c r="N639" i="1"/>
  <c r="O639" i="1"/>
  <c r="P639" i="1"/>
  <c r="Q639" i="1"/>
  <c r="S639" i="1"/>
  <c r="V639" i="1"/>
  <c r="G651" i="1"/>
  <c r="M651" i="1"/>
  <c r="M653" i="1" s="1"/>
  <c r="T651" i="1"/>
  <c r="G653" i="1"/>
  <c r="H653" i="1"/>
  <c r="H655" i="1" s="1"/>
  <c r="H659" i="1" s="1"/>
  <c r="I653" i="1"/>
  <c r="J653" i="1"/>
  <c r="K653" i="1"/>
  <c r="K655" i="1" s="1"/>
  <c r="L653" i="1"/>
  <c r="N653" i="1"/>
  <c r="O653" i="1"/>
  <c r="P653" i="1"/>
  <c r="P655" i="1" s="1"/>
  <c r="P659" i="1" s="1"/>
  <c r="Q653" i="1"/>
  <c r="R653" i="1"/>
  <c r="S653" i="1"/>
  <c r="T653" i="1"/>
  <c r="V653" i="1"/>
  <c r="J655" i="1"/>
  <c r="L655" i="1"/>
  <c r="N655" i="1"/>
  <c r="E659" i="1"/>
  <c r="G666" i="1"/>
  <c r="M666" i="1" s="1"/>
  <c r="T666" i="1"/>
  <c r="G668" i="1"/>
  <c r="M668" i="1" s="1"/>
  <c r="U668" i="1" s="1"/>
  <c r="W668" i="1" s="1"/>
  <c r="T668" i="1"/>
  <c r="G670" i="1"/>
  <c r="M670" i="1" s="1"/>
  <c r="U670" i="1" s="1"/>
  <c r="W670" i="1" s="1"/>
  <c r="T670" i="1"/>
  <c r="G672" i="1"/>
  <c r="M672" i="1"/>
  <c r="U672" i="1" s="1"/>
  <c r="W672" i="1" s="1"/>
  <c r="T672" i="1"/>
  <c r="G674" i="1"/>
  <c r="M674" i="1" s="1"/>
  <c r="U674" i="1" s="1"/>
  <c r="W674" i="1" s="1"/>
  <c r="T674" i="1"/>
  <c r="G676" i="1"/>
  <c r="M676" i="1"/>
  <c r="U676" i="1" s="1"/>
  <c r="W676" i="1" s="1"/>
  <c r="O676" i="1"/>
  <c r="T676" i="1"/>
  <c r="G678" i="1"/>
  <c r="M678" i="1" s="1"/>
  <c r="U678" i="1" s="1"/>
  <c r="W678" i="1" s="1"/>
  <c r="I678" i="1"/>
  <c r="I706" i="1" s="1"/>
  <c r="T678" i="1"/>
  <c r="G680" i="1"/>
  <c r="I680" i="1"/>
  <c r="M680" i="1"/>
  <c r="U680" i="1" s="1"/>
  <c r="W680" i="1" s="1"/>
  <c r="T680" i="1"/>
  <c r="G682" i="1"/>
  <c r="M682" i="1" s="1"/>
  <c r="U682" i="1" s="1"/>
  <c r="W682" i="1" s="1"/>
  <c r="I682" i="1"/>
  <c r="T682" i="1"/>
  <c r="G684" i="1"/>
  <c r="M684" i="1"/>
  <c r="U684" i="1" s="1"/>
  <c r="W684" i="1" s="1"/>
  <c r="O684" i="1"/>
  <c r="T684" i="1"/>
  <c r="G686" i="1"/>
  <c r="M686" i="1"/>
  <c r="U686" i="1" s="1"/>
  <c r="W686" i="1" s="1"/>
  <c r="T686" i="1"/>
  <c r="G688" i="1"/>
  <c r="M688" i="1" s="1"/>
  <c r="G690" i="1"/>
  <c r="M690" i="1" s="1"/>
  <c r="U690" i="1" s="1"/>
  <c r="W690" i="1" s="1"/>
  <c r="T690" i="1"/>
  <c r="G692" i="1"/>
  <c r="M692" i="1"/>
  <c r="U692" i="1" s="1"/>
  <c r="W692" i="1" s="1"/>
  <c r="T692" i="1"/>
  <c r="G694" i="1"/>
  <c r="M694" i="1" s="1"/>
  <c r="U694" i="1" s="1"/>
  <c r="W694" i="1" s="1"/>
  <c r="T694" i="1"/>
  <c r="G696" i="1"/>
  <c r="M696" i="1"/>
  <c r="U696" i="1" s="1"/>
  <c r="W696" i="1" s="1"/>
  <c r="O696" i="1"/>
  <c r="T696" i="1"/>
  <c r="G698" i="1"/>
  <c r="M698" i="1"/>
  <c r="U698" i="1" s="1"/>
  <c r="W698" i="1" s="1"/>
  <c r="T698" i="1"/>
  <c r="G700" i="1"/>
  <c r="M700" i="1" s="1"/>
  <c r="U700" i="1" s="1"/>
  <c r="W700" i="1" s="1"/>
  <c r="T700" i="1"/>
  <c r="G702" i="1"/>
  <c r="M702" i="1"/>
  <c r="T702" i="1"/>
  <c r="U702" i="1"/>
  <c r="W702" i="1" s="1"/>
  <c r="G704" i="1"/>
  <c r="M704" i="1"/>
  <c r="O704" i="1"/>
  <c r="T704" i="1" s="1"/>
  <c r="U704" i="1" s="1"/>
  <c r="W704" i="1" s="1"/>
  <c r="G706" i="1"/>
  <c r="H706" i="1"/>
  <c r="J706" i="1"/>
  <c r="K706" i="1"/>
  <c r="L706" i="1"/>
  <c r="P706" i="1"/>
  <c r="Q706" i="1"/>
  <c r="R706" i="1"/>
  <c r="S706" i="1"/>
  <c r="V706" i="1"/>
  <c r="V134" i="8" l="1"/>
  <c r="X134" i="8" s="1"/>
  <c r="V89" i="8"/>
  <c r="X89" i="8" s="1"/>
  <c r="V46" i="8"/>
  <c r="V31" i="8"/>
  <c r="X31" i="8" s="1"/>
  <c r="V138" i="8"/>
  <c r="X138" i="8" s="1"/>
  <c r="U89" i="8"/>
  <c r="U46" i="8"/>
  <c r="N150" i="8"/>
  <c r="V136" i="8"/>
  <c r="V101" i="8"/>
  <c r="X101" i="8" s="1"/>
  <c r="P101" i="8"/>
  <c r="U101" i="8" s="1"/>
  <c r="V66" i="8"/>
  <c r="X66" i="8" s="1"/>
  <c r="V111" i="8"/>
  <c r="X111" i="8" s="1"/>
  <c r="V87" i="8"/>
  <c r="V29" i="8"/>
  <c r="X29" i="8" s="1"/>
  <c r="U41" i="8"/>
  <c r="I153" i="8"/>
  <c r="P99" i="8"/>
  <c r="U99" i="8" s="1"/>
  <c r="V99" i="8" s="1"/>
  <c r="X99" i="8" s="1"/>
  <c r="V50" i="8"/>
  <c r="X50" i="8" s="1"/>
  <c r="N82" i="8"/>
  <c r="X5" i="8"/>
  <c r="P132" i="8"/>
  <c r="U132" i="8" s="1"/>
  <c r="V132" i="8" s="1"/>
  <c r="X132" i="8" s="1"/>
  <c r="P68" i="8"/>
  <c r="U68" i="8" s="1"/>
  <c r="V68" i="8" s="1"/>
  <c r="X68" i="8" s="1"/>
  <c r="P31" i="8"/>
  <c r="U31" i="8" s="1"/>
  <c r="P150" i="8"/>
  <c r="H150" i="8"/>
  <c r="I127" i="8"/>
  <c r="P21" i="8"/>
  <c r="U21" i="8" s="1"/>
  <c r="H127" i="8"/>
  <c r="N21" i="8"/>
  <c r="V21" i="8" s="1"/>
  <c r="X21" i="8" s="1"/>
  <c r="P105" i="8"/>
  <c r="U105" i="8" s="1"/>
  <c r="V105" i="8" s="1"/>
  <c r="X105" i="8" s="1"/>
  <c r="N127" i="8"/>
  <c r="H82" i="8"/>
  <c r="I41" i="8"/>
  <c r="N31" i="7"/>
  <c r="V5" i="7"/>
  <c r="J31" i="7"/>
  <c r="H31" i="7"/>
  <c r="U7" i="6"/>
  <c r="M195" i="6"/>
  <c r="G195" i="6"/>
  <c r="M391" i="5"/>
  <c r="U627" i="5"/>
  <c r="V623" i="5"/>
  <c r="X623" i="5" s="1"/>
  <c r="V631" i="5"/>
  <c r="N633" i="5"/>
  <c r="V595" i="5"/>
  <c r="N597" i="5"/>
  <c r="W649" i="5"/>
  <c r="V645" i="5"/>
  <c r="N647" i="5"/>
  <c r="X694" i="5"/>
  <c r="V666" i="5"/>
  <c r="X666" i="5" s="1"/>
  <c r="N694" i="5"/>
  <c r="I653" i="5"/>
  <c r="V625" i="5"/>
  <c r="N627" i="5"/>
  <c r="N593" i="5"/>
  <c r="V348" i="5"/>
  <c r="V520" i="5"/>
  <c r="X520" i="5" s="1"/>
  <c r="H627" i="5"/>
  <c r="U486" i="5"/>
  <c r="V486" i="5" s="1"/>
  <c r="X486" i="5" s="1"/>
  <c r="V379" i="5"/>
  <c r="N366" i="5"/>
  <c r="P366" i="5"/>
  <c r="S366" i="5"/>
  <c r="N120" i="5"/>
  <c r="P120" i="5"/>
  <c r="S120" i="5"/>
  <c r="H122" i="5"/>
  <c r="V694" i="5"/>
  <c r="M593" i="5"/>
  <c r="M649" i="5" s="1"/>
  <c r="M653" i="5" s="1"/>
  <c r="S570" i="5"/>
  <c r="P543" i="5"/>
  <c r="U533" i="5"/>
  <c r="V533" i="5" s="1"/>
  <c r="X533" i="5" s="1"/>
  <c r="N512" i="5"/>
  <c r="V512" i="5" s="1"/>
  <c r="X512" i="5" s="1"/>
  <c r="V482" i="5"/>
  <c r="X482" i="5" s="1"/>
  <c r="N445" i="5"/>
  <c r="H436" i="5"/>
  <c r="Q391" i="5"/>
  <c r="Q653" i="5" s="1"/>
  <c r="N315" i="5"/>
  <c r="U138" i="5"/>
  <c r="T153" i="5"/>
  <c r="N46" i="5"/>
  <c r="V36" i="5"/>
  <c r="X36" i="5" s="1"/>
  <c r="V558" i="5"/>
  <c r="H647" i="5"/>
  <c r="V554" i="5"/>
  <c r="V462" i="5"/>
  <c r="N474" i="5"/>
  <c r="V451" i="5"/>
  <c r="X451" i="5" s="1"/>
  <c r="S368" i="5"/>
  <c r="S391" i="5" s="1"/>
  <c r="V350" i="5"/>
  <c r="X350" i="5" s="1"/>
  <c r="X189" i="5"/>
  <c r="N241" i="5"/>
  <c r="M251" i="5"/>
  <c r="N101" i="5"/>
  <c r="V101" i="5" s="1"/>
  <c r="X101" i="5" s="1"/>
  <c r="H105" i="5"/>
  <c r="H633" i="5"/>
  <c r="V568" i="5"/>
  <c r="X568" i="5" s="1"/>
  <c r="H29" i="5"/>
  <c r="S591" i="5"/>
  <c r="S593" i="5" s="1"/>
  <c r="H570" i="5"/>
  <c r="H543" i="5"/>
  <c r="N529" i="5"/>
  <c r="V525" i="5"/>
  <c r="N527" i="5"/>
  <c r="N508" i="5"/>
  <c r="M474" i="5"/>
  <c r="N457" i="5"/>
  <c r="N422" i="5"/>
  <c r="V422" i="5" s="1"/>
  <c r="X422" i="5" s="1"/>
  <c r="N374" i="5"/>
  <c r="V370" i="5"/>
  <c r="X305" i="5"/>
  <c r="I204" i="5"/>
  <c r="U579" i="5"/>
  <c r="V579" i="5" s="1"/>
  <c r="X579" i="5" s="1"/>
  <c r="V566" i="5"/>
  <c r="X566" i="5" s="1"/>
  <c r="V537" i="5"/>
  <c r="X537" i="5" s="1"/>
  <c r="V514" i="5"/>
  <c r="X514" i="5" s="1"/>
  <c r="H508" i="5"/>
  <c r="N476" i="5"/>
  <c r="P476" i="5"/>
  <c r="S476" i="5"/>
  <c r="U474" i="5"/>
  <c r="U443" i="5"/>
  <c r="U445" i="5" s="1"/>
  <c r="V429" i="5"/>
  <c r="X429" i="5" s="1"/>
  <c r="V414" i="5"/>
  <c r="X414" i="5" s="1"/>
  <c r="V292" i="5"/>
  <c r="N300" i="5"/>
  <c r="V447" i="5"/>
  <c r="N358" i="5"/>
  <c r="V358" i="5" s="1"/>
  <c r="X358" i="5" s="1"/>
  <c r="N257" i="5"/>
  <c r="V257" i="5" s="1"/>
  <c r="X257" i="5" s="1"/>
  <c r="M259" i="5"/>
  <c r="U535" i="5"/>
  <c r="U543" i="5" s="1"/>
  <c r="T543" i="5"/>
  <c r="T527" i="5"/>
  <c r="V480" i="5"/>
  <c r="X480" i="5" s="1"/>
  <c r="V443" i="5"/>
  <c r="X443" i="5" s="1"/>
  <c r="L391" i="5"/>
  <c r="L653" i="5" s="1"/>
  <c r="M368" i="5"/>
  <c r="U78" i="5"/>
  <c r="U82" i="5" s="1"/>
  <c r="T82" i="5"/>
  <c r="V97" i="5"/>
  <c r="T570" i="5"/>
  <c r="T649" i="5" s="1"/>
  <c r="T653" i="5" s="1"/>
  <c r="H694" i="5"/>
  <c r="H593" i="5"/>
  <c r="N564" i="5"/>
  <c r="V564" i="5" s="1"/>
  <c r="X564" i="5" s="1"/>
  <c r="V535" i="5"/>
  <c r="X535" i="5" s="1"/>
  <c r="H498" i="5"/>
  <c r="V484" i="5"/>
  <c r="X484" i="5" s="1"/>
  <c r="V441" i="5"/>
  <c r="V424" i="5"/>
  <c r="X424" i="5" s="1"/>
  <c r="N410" i="5"/>
  <c r="V410" i="5" s="1"/>
  <c r="X410" i="5" s="1"/>
  <c r="T391" i="5"/>
  <c r="N385" i="5"/>
  <c r="V385" i="5" s="1"/>
  <c r="X385" i="5" s="1"/>
  <c r="H389" i="5"/>
  <c r="H346" i="5"/>
  <c r="N344" i="5"/>
  <c r="S552" i="5"/>
  <c r="U552" i="5" s="1"/>
  <c r="V552" i="5" s="1"/>
  <c r="X552" i="5" s="1"/>
  <c r="V504" i="5"/>
  <c r="S492" i="5"/>
  <c r="P455" i="5"/>
  <c r="P449" i="5"/>
  <c r="T436" i="5"/>
  <c r="N402" i="5"/>
  <c r="V402" i="5" s="1"/>
  <c r="X402" i="5" s="1"/>
  <c r="H339" i="5"/>
  <c r="N325" i="5"/>
  <c r="V223" i="5"/>
  <c r="X223" i="5" s="1"/>
  <c r="V138" i="5"/>
  <c r="X138" i="5" s="1"/>
  <c r="V88" i="5"/>
  <c r="N90" i="5"/>
  <c r="V78" i="5"/>
  <c r="X78" i="5" s="1"/>
  <c r="S550" i="5"/>
  <c r="U550" i="5" s="1"/>
  <c r="V550" i="5" s="1"/>
  <c r="X550" i="5" s="1"/>
  <c r="S545" i="5"/>
  <c r="U545" i="5" s="1"/>
  <c r="V545" i="5" s="1"/>
  <c r="X545" i="5" s="1"/>
  <c r="U520" i="5"/>
  <c r="U527" i="5" s="1"/>
  <c r="H457" i="5"/>
  <c r="N449" i="5"/>
  <c r="N453" i="5" s="1"/>
  <c r="S434" i="5"/>
  <c r="V294" i="5"/>
  <c r="X294" i="5" s="1"/>
  <c r="J317" i="5"/>
  <c r="J653" i="5" s="1"/>
  <c r="V262" i="5"/>
  <c r="N268" i="5"/>
  <c r="N255" i="5"/>
  <c r="J259" i="5"/>
  <c r="V245" i="5"/>
  <c r="X245" i="5" s="1"/>
  <c r="N214" i="5"/>
  <c r="V214" i="5" s="1"/>
  <c r="X214" i="5" s="1"/>
  <c r="H216" i="5"/>
  <c r="H233" i="5" s="1"/>
  <c r="V193" i="5"/>
  <c r="X193" i="5" s="1"/>
  <c r="O204" i="5"/>
  <c r="O653" i="5" s="1"/>
  <c r="V168" i="5"/>
  <c r="X168" i="5" s="1"/>
  <c r="U174" i="5"/>
  <c r="N118" i="5"/>
  <c r="P118" i="5"/>
  <c r="S118" i="5"/>
  <c r="S68" i="5"/>
  <c r="U62" i="5"/>
  <c r="V62" i="5" s="1"/>
  <c r="X62" i="5" s="1"/>
  <c r="X34" i="5"/>
  <c r="V7" i="5"/>
  <c r="X7" i="5" s="1"/>
  <c r="U29" i="5"/>
  <c r="X277" i="5"/>
  <c r="X283" i="5" s="1"/>
  <c r="P259" i="5"/>
  <c r="N221" i="5"/>
  <c r="M231" i="5"/>
  <c r="M233" i="5" s="1"/>
  <c r="V208" i="5"/>
  <c r="N216" i="5"/>
  <c r="V107" i="5"/>
  <c r="X107" i="5" s="1"/>
  <c r="N76" i="5"/>
  <c r="J82" i="5"/>
  <c r="N55" i="5"/>
  <c r="V44" i="5"/>
  <c r="X44" i="5" s="1"/>
  <c r="P562" i="5"/>
  <c r="N331" i="5"/>
  <c r="V331" i="5" s="1"/>
  <c r="X331" i="5" s="1"/>
  <c r="P307" i="5"/>
  <c r="H315" i="5"/>
  <c r="S307" i="5"/>
  <c r="S315" i="5" s="1"/>
  <c r="S317" i="5" s="1"/>
  <c r="H300" i="5"/>
  <c r="N283" i="5"/>
  <c r="U243" i="5"/>
  <c r="T251" i="5"/>
  <c r="T317" i="5" s="1"/>
  <c r="N195" i="5"/>
  <c r="V166" i="5"/>
  <c r="X166" i="5" s="1"/>
  <c r="V158" i="5"/>
  <c r="N174" i="5"/>
  <c r="N149" i="5"/>
  <c r="V149" i="5" s="1"/>
  <c r="X149" i="5" s="1"/>
  <c r="M153" i="5"/>
  <c r="N124" i="5"/>
  <c r="H153" i="5"/>
  <c r="V38" i="5"/>
  <c r="X38" i="5" s="1"/>
  <c r="N556" i="5"/>
  <c r="V337" i="5"/>
  <c r="X337" i="5" s="1"/>
  <c r="M300" i="5"/>
  <c r="M317" i="5" s="1"/>
  <c r="V283" i="5"/>
  <c r="V273" i="5"/>
  <c r="N275" i="5"/>
  <c r="N200" i="5"/>
  <c r="H202" i="5"/>
  <c r="L204" i="5"/>
  <c r="V136" i="5"/>
  <c r="X136" i="5" s="1"/>
  <c r="V128" i="5"/>
  <c r="X128" i="5" s="1"/>
  <c r="V80" i="5"/>
  <c r="X80" i="5" s="1"/>
  <c r="U333" i="5"/>
  <c r="U339" i="5" s="1"/>
  <c r="P339" i="5"/>
  <c r="N287" i="5"/>
  <c r="H289" i="5"/>
  <c r="V253" i="5"/>
  <c r="V243" i="5"/>
  <c r="X243" i="5" s="1"/>
  <c r="J204" i="5"/>
  <c r="N177" i="5"/>
  <c r="H181" i="5"/>
  <c r="V140" i="5"/>
  <c r="X140" i="5" s="1"/>
  <c r="V5" i="5"/>
  <c r="N29" i="5"/>
  <c r="W266" i="5"/>
  <c r="M185" i="5"/>
  <c r="M204" i="5" s="1"/>
  <c r="H174" i="5"/>
  <c r="N72" i="5"/>
  <c r="V49" i="5"/>
  <c r="T46" i="5"/>
  <c r="N210" i="5"/>
  <c r="V210" i="5" s="1"/>
  <c r="X210" i="5" s="1"/>
  <c r="S130" i="5"/>
  <c r="U111" i="5"/>
  <c r="V111" i="5" s="1"/>
  <c r="X111" i="5" s="1"/>
  <c r="N93" i="5"/>
  <c r="T68" i="5"/>
  <c r="H55" i="5"/>
  <c r="S249" i="5"/>
  <c r="S251" i="5" s="1"/>
  <c r="M174" i="5"/>
  <c r="H95" i="5"/>
  <c r="S255" i="5"/>
  <c r="S259" i="5" s="1"/>
  <c r="P249" i="5"/>
  <c r="P191" i="5"/>
  <c r="T174" i="5"/>
  <c r="T204" i="5" s="1"/>
  <c r="P66" i="5"/>
  <c r="H46" i="5"/>
  <c r="H283" i="5"/>
  <c r="H68" i="5"/>
  <c r="U66" i="4"/>
  <c r="W66" i="4" s="1"/>
  <c r="U56" i="4"/>
  <c r="W56" i="4" s="1"/>
  <c r="M150" i="4"/>
  <c r="M127" i="4"/>
  <c r="U27" i="4"/>
  <c r="W27" i="4" s="1"/>
  <c r="W87" i="4"/>
  <c r="U23" i="4"/>
  <c r="W23" i="4" s="1"/>
  <c r="U117" i="4"/>
  <c r="W117" i="4" s="1"/>
  <c r="U70" i="4"/>
  <c r="W70" i="4" s="1"/>
  <c r="M82" i="4"/>
  <c r="U37" i="4"/>
  <c r="W37" i="4" s="1"/>
  <c r="U15" i="4"/>
  <c r="W15" i="4" s="1"/>
  <c r="U7" i="4"/>
  <c r="W7" i="4" s="1"/>
  <c r="U140" i="4"/>
  <c r="W140" i="4" s="1"/>
  <c r="U46" i="4"/>
  <c r="U25" i="4"/>
  <c r="W25" i="4" s="1"/>
  <c r="U132" i="4"/>
  <c r="W132" i="4" s="1"/>
  <c r="U115" i="4"/>
  <c r="W115" i="4" s="1"/>
  <c r="U76" i="4"/>
  <c r="W76" i="4" s="1"/>
  <c r="U68" i="4"/>
  <c r="W68" i="4" s="1"/>
  <c r="M41" i="4"/>
  <c r="O142" i="4"/>
  <c r="T142" i="4" s="1"/>
  <c r="U142" i="4" s="1"/>
  <c r="W142" i="4" s="1"/>
  <c r="O132" i="4"/>
  <c r="T132" i="4" s="1"/>
  <c r="O78" i="4"/>
  <c r="T78" i="4" s="1"/>
  <c r="U78" i="4" s="1"/>
  <c r="W78" i="4" s="1"/>
  <c r="O70" i="4"/>
  <c r="T70" i="4" s="1"/>
  <c r="O58" i="4"/>
  <c r="T58" i="4" s="1"/>
  <c r="U58" i="4" s="1"/>
  <c r="W58" i="4" s="1"/>
  <c r="O17" i="4"/>
  <c r="T17" i="4" s="1"/>
  <c r="U17" i="4" s="1"/>
  <c r="W17" i="4" s="1"/>
  <c r="O9" i="4"/>
  <c r="T9" i="4" s="1"/>
  <c r="U9" i="4" s="1"/>
  <c r="W9" i="4" s="1"/>
  <c r="H127" i="4"/>
  <c r="G127" i="4"/>
  <c r="H150" i="4"/>
  <c r="H153" i="4" s="1"/>
  <c r="O136" i="4"/>
  <c r="O103" i="4"/>
  <c r="T103" i="4" s="1"/>
  <c r="U103" i="4" s="1"/>
  <c r="W103" i="4" s="1"/>
  <c r="O74" i="4"/>
  <c r="T74" i="4" s="1"/>
  <c r="U74" i="4" s="1"/>
  <c r="W74" i="4" s="1"/>
  <c r="O64" i="4"/>
  <c r="T64" i="4" s="1"/>
  <c r="O48" i="4"/>
  <c r="H41" i="4"/>
  <c r="O35" i="4"/>
  <c r="T35" i="4" s="1"/>
  <c r="U35" i="4" s="1"/>
  <c r="W35" i="4" s="1"/>
  <c r="O23" i="4"/>
  <c r="T23" i="4" s="1"/>
  <c r="O13" i="4"/>
  <c r="T13" i="4" s="1"/>
  <c r="U13" i="4" s="1"/>
  <c r="W13" i="4" s="1"/>
  <c r="O5" i="4"/>
  <c r="G150" i="4"/>
  <c r="O123" i="4"/>
  <c r="T123" i="4" s="1"/>
  <c r="U123" i="4" s="1"/>
  <c r="W123" i="4" s="1"/>
  <c r="O115" i="4"/>
  <c r="T115" i="4" s="1"/>
  <c r="O89" i="4"/>
  <c r="M64" i="4"/>
  <c r="U64" i="4" s="1"/>
  <c r="W64" i="4" s="1"/>
  <c r="G41" i="4"/>
  <c r="U15" i="3"/>
  <c r="W15" i="3" s="1"/>
  <c r="U7" i="3"/>
  <c r="W7" i="3" s="1"/>
  <c r="U13" i="3"/>
  <c r="W13" i="3" s="1"/>
  <c r="U19" i="3"/>
  <c r="W19" i="3" s="1"/>
  <c r="U11" i="3"/>
  <c r="W11" i="3" s="1"/>
  <c r="U5" i="3"/>
  <c r="M31" i="3"/>
  <c r="G31" i="3"/>
  <c r="O17" i="3"/>
  <c r="T17" i="3" s="1"/>
  <c r="U17" i="3" s="1"/>
  <c r="W17" i="3" s="1"/>
  <c r="O9" i="3"/>
  <c r="T9" i="3" s="1"/>
  <c r="U9" i="3" s="1"/>
  <c r="W9" i="3" s="1"/>
  <c r="R21" i="3"/>
  <c r="R31" i="3" s="1"/>
  <c r="O21" i="3"/>
  <c r="O13" i="3"/>
  <c r="T13" i="3" s="1"/>
  <c r="T203" i="2"/>
  <c r="W5" i="2"/>
  <c r="W203" i="2" s="1"/>
  <c r="U203" i="2"/>
  <c r="M203" i="2"/>
  <c r="Q655" i="1"/>
  <c r="Q659" i="1" s="1"/>
  <c r="K659" i="1"/>
  <c r="T625" i="1"/>
  <c r="U625" i="1" s="1"/>
  <c r="W625" i="1" s="1"/>
  <c r="W447" i="1"/>
  <c r="W613" i="1"/>
  <c r="U560" i="1"/>
  <c r="M706" i="1"/>
  <c r="U666" i="1"/>
  <c r="I655" i="1"/>
  <c r="I659" i="1" s="1"/>
  <c r="T627" i="1"/>
  <c r="S655" i="1"/>
  <c r="T535" i="1"/>
  <c r="O549" i="1"/>
  <c r="M627" i="1"/>
  <c r="M617" i="1"/>
  <c r="U617" i="1" s="1"/>
  <c r="W617" i="1" s="1"/>
  <c r="U531" i="1"/>
  <c r="U512" i="1"/>
  <c r="W512" i="1" s="1"/>
  <c r="M500" i="1"/>
  <c r="O500" i="1"/>
  <c r="R500" i="1"/>
  <c r="M470" i="1"/>
  <c r="U470" i="1" s="1"/>
  <c r="W470" i="1" s="1"/>
  <c r="O470" i="1"/>
  <c r="T470" i="1" s="1"/>
  <c r="U438" i="1"/>
  <c r="W438" i="1" s="1"/>
  <c r="U430" i="1"/>
  <c r="W430" i="1" s="1"/>
  <c r="G442" i="1"/>
  <c r="G374" i="1"/>
  <c r="M341" i="1"/>
  <c r="O341" i="1"/>
  <c r="T341" i="1" s="1"/>
  <c r="R341" i="1"/>
  <c r="U651" i="1"/>
  <c r="M597" i="1"/>
  <c r="G599" i="1"/>
  <c r="G655" i="1" s="1"/>
  <c r="R591" i="1"/>
  <c r="O585" i="1"/>
  <c r="T585" i="1" s="1"/>
  <c r="U568" i="1"/>
  <c r="W568" i="1" s="1"/>
  <c r="T556" i="1"/>
  <c r="R539" i="1"/>
  <c r="T539" i="1" s="1"/>
  <c r="M539" i="1"/>
  <c r="R535" i="1"/>
  <c r="G549" i="1"/>
  <c r="M535" i="1"/>
  <c r="U510" i="1"/>
  <c r="T488" i="1"/>
  <c r="U488" i="1" s="1"/>
  <c r="W488" i="1" s="1"/>
  <c r="M476" i="1"/>
  <c r="U476" i="1" s="1"/>
  <c r="W476" i="1" s="1"/>
  <c r="O476" i="1"/>
  <c r="T476" i="1" s="1"/>
  <c r="R476" i="1"/>
  <c r="R385" i="1"/>
  <c r="R395" i="1" s="1"/>
  <c r="M385" i="1"/>
  <c r="O385" i="1"/>
  <c r="T372" i="1"/>
  <c r="U372" i="1" s="1"/>
  <c r="W372" i="1" s="1"/>
  <c r="R637" i="1"/>
  <c r="O631" i="1"/>
  <c r="V613" i="1"/>
  <c r="V633" i="1" s="1"/>
  <c r="V655" i="1" s="1"/>
  <c r="U601" i="1"/>
  <c r="O591" i="1"/>
  <c r="M585" i="1"/>
  <c r="U585" i="1" s="1"/>
  <c r="W585" i="1" s="1"/>
  <c r="U564" i="1"/>
  <c r="R556" i="1"/>
  <c r="M556" i="1"/>
  <c r="M518" i="1"/>
  <c r="U518" i="1" s="1"/>
  <c r="W518" i="1" s="1"/>
  <c r="I533" i="1"/>
  <c r="G504" i="1"/>
  <c r="U472" i="1"/>
  <c r="W472" i="1" s="1"/>
  <c r="M468" i="1"/>
  <c r="O468" i="1"/>
  <c r="R468" i="1"/>
  <c r="R480" i="1" s="1"/>
  <c r="G480" i="1"/>
  <c r="U457" i="1"/>
  <c r="W457" i="1" s="1"/>
  <c r="M451" i="1"/>
  <c r="U422" i="1"/>
  <c r="W422" i="1" s="1"/>
  <c r="G395" i="1"/>
  <c r="G397" i="1" s="1"/>
  <c r="T356" i="1"/>
  <c r="U356" i="1" s="1"/>
  <c r="W356" i="1" s="1"/>
  <c r="R374" i="1"/>
  <c r="M339" i="1"/>
  <c r="O339" i="1"/>
  <c r="R339" i="1"/>
  <c r="U313" i="1"/>
  <c r="W313" i="1" s="1"/>
  <c r="T298" i="1"/>
  <c r="G295" i="1"/>
  <c r="M293" i="1"/>
  <c r="T453" i="1"/>
  <c r="T459" i="1" s="1"/>
  <c r="O459" i="1"/>
  <c r="M428" i="1"/>
  <c r="O428" i="1"/>
  <c r="T428" i="1" s="1"/>
  <c r="R428" i="1"/>
  <c r="R442" i="1" s="1"/>
  <c r="M389" i="1"/>
  <c r="U389" i="1" s="1"/>
  <c r="W389" i="1" s="1"/>
  <c r="O389" i="1"/>
  <c r="T389" i="1" s="1"/>
  <c r="R389" i="1"/>
  <c r="T287" i="1"/>
  <c r="U287" i="1" s="1"/>
  <c r="W287" i="1" s="1"/>
  <c r="O289" i="1"/>
  <c r="R623" i="1"/>
  <c r="T574" i="1"/>
  <c r="T576" i="1" s="1"/>
  <c r="U570" i="1"/>
  <c r="W570" i="1" s="1"/>
  <c r="T560" i="1"/>
  <c r="U541" i="1"/>
  <c r="W541" i="1" s="1"/>
  <c r="S514" i="1"/>
  <c r="T514" i="1"/>
  <c r="T490" i="1"/>
  <c r="U490" i="1" s="1"/>
  <c r="W490" i="1" s="1"/>
  <c r="M486" i="1"/>
  <c r="U486" i="1" s="1"/>
  <c r="W486" i="1" s="1"/>
  <c r="R486" i="1"/>
  <c r="T486" i="1" s="1"/>
  <c r="M337" i="1"/>
  <c r="O337" i="1"/>
  <c r="T337" i="1" s="1"/>
  <c r="R337" i="1"/>
  <c r="W321" i="1"/>
  <c r="U222" i="1"/>
  <c r="W214" i="1"/>
  <c r="W222" i="1" s="1"/>
  <c r="O688" i="1"/>
  <c r="R625" i="1"/>
  <c r="R633" i="1" s="1"/>
  <c r="O623" i="1"/>
  <c r="R615" i="1"/>
  <c r="T615" i="1" s="1"/>
  <c r="U615" i="1" s="1"/>
  <c r="W615" i="1" s="1"/>
  <c r="Q599" i="1"/>
  <c r="U566" i="1"/>
  <c r="W566" i="1" s="1"/>
  <c r="U543" i="1"/>
  <c r="W543" i="1" s="1"/>
  <c r="R537" i="1"/>
  <c r="T537" i="1" s="1"/>
  <c r="M537" i="1"/>
  <c r="G533" i="1"/>
  <c r="M526" i="1"/>
  <c r="U526" i="1" s="1"/>
  <c r="W526" i="1" s="1"/>
  <c r="T426" i="1"/>
  <c r="T420" i="1"/>
  <c r="T416" i="1"/>
  <c r="T412" i="1"/>
  <c r="R597" i="1"/>
  <c r="O576" i="1"/>
  <c r="R576" i="1"/>
  <c r="U558" i="1"/>
  <c r="W558" i="1" s="1"/>
  <c r="R551" i="1"/>
  <c r="T551" i="1" s="1"/>
  <c r="M551" i="1"/>
  <c r="U551" i="1" s="1"/>
  <c r="W551" i="1" s="1"/>
  <c r="U545" i="1"/>
  <c r="W545" i="1" s="1"/>
  <c r="G514" i="1"/>
  <c r="U478" i="1"/>
  <c r="W478" i="1" s="1"/>
  <c r="R470" i="1"/>
  <c r="T461" i="1"/>
  <c r="T463" i="1" s="1"/>
  <c r="U426" i="1"/>
  <c r="W426" i="1" s="1"/>
  <c r="O442" i="1"/>
  <c r="T408" i="1"/>
  <c r="U408" i="1" s="1"/>
  <c r="W408" i="1" s="1"/>
  <c r="K397" i="1"/>
  <c r="M335" i="1"/>
  <c r="O335" i="1"/>
  <c r="R335" i="1"/>
  <c r="O259" i="1"/>
  <c r="R259" i="1"/>
  <c r="R265" i="1" s="1"/>
  <c r="G265" i="1"/>
  <c r="M259" i="1"/>
  <c r="R562" i="1"/>
  <c r="U547" i="1"/>
  <c r="W547" i="1" s="1"/>
  <c r="T442" i="1"/>
  <c r="M482" i="1"/>
  <c r="U482" i="1" s="1"/>
  <c r="W482" i="1" s="1"/>
  <c r="G463" i="1"/>
  <c r="M461" i="1"/>
  <c r="M453" i="1"/>
  <c r="R449" i="1"/>
  <c r="R451" i="1" s="1"/>
  <c r="M420" i="1"/>
  <c r="U420" i="1" s="1"/>
  <c r="W420" i="1" s="1"/>
  <c r="M418" i="1"/>
  <c r="U418" i="1" s="1"/>
  <c r="W418" i="1" s="1"/>
  <c r="M416" i="1"/>
  <c r="U416" i="1" s="1"/>
  <c r="W416" i="1" s="1"/>
  <c r="M414" i="1"/>
  <c r="U414" i="1" s="1"/>
  <c r="W414" i="1" s="1"/>
  <c r="M412" i="1"/>
  <c r="M410" i="1"/>
  <c r="U410" i="1" s="1"/>
  <c r="W410" i="1" s="1"/>
  <c r="S374" i="1"/>
  <c r="S397" i="1" s="1"/>
  <c r="G345" i="1"/>
  <c r="N323" i="1"/>
  <c r="N659" i="1" s="1"/>
  <c r="M306" i="1"/>
  <c r="T197" i="1"/>
  <c r="T201" i="1" s="1"/>
  <c r="O201" i="1"/>
  <c r="M88" i="1"/>
  <c r="O88" i="1"/>
  <c r="R88" i="1"/>
  <c r="R90" i="1" s="1"/>
  <c r="G90" i="1"/>
  <c r="U391" i="1"/>
  <c r="W391" i="1" s="1"/>
  <c r="T376" i="1"/>
  <c r="O380" i="1"/>
  <c r="U354" i="1"/>
  <c r="M374" i="1"/>
  <c r="U331" i="1"/>
  <c r="M345" i="1"/>
  <c r="U206" i="1"/>
  <c r="M208" i="1"/>
  <c r="U197" i="1"/>
  <c r="W197" i="1" s="1"/>
  <c r="M201" i="1"/>
  <c r="U189" i="1"/>
  <c r="M191" i="1"/>
  <c r="L210" i="1"/>
  <c r="L659" i="1" s="1"/>
  <c r="R492" i="1"/>
  <c r="T492" i="1" s="1"/>
  <c r="U492" i="1" s="1"/>
  <c r="W492" i="1" s="1"/>
  <c r="R490" i="1"/>
  <c r="G459" i="1"/>
  <c r="U350" i="1"/>
  <c r="M352" i="1"/>
  <c r="V323" i="1"/>
  <c r="U291" i="1"/>
  <c r="W291" i="1" s="1"/>
  <c r="U155" i="1"/>
  <c r="W155" i="1" s="1"/>
  <c r="W128" i="1"/>
  <c r="S126" i="1"/>
  <c r="S210" i="1" s="1"/>
  <c r="U93" i="1"/>
  <c r="M95" i="1"/>
  <c r="O82" i="1"/>
  <c r="W34" i="1"/>
  <c r="U183" i="1"/>
  <c r="V183" i="1"/>
  <c r="M187" i="1"/>
  <c r="M180" i="1"/>
  <c r="U164" i="1"/>
  <c r="W60" i="1"/>
  <c r="R574" i="1"/>
  <c r="T524" i="1"/>
  <c r="T533" i="1" s="1"/>
  <c r="M406" i="1"/>
  <c r="O374" i="1"/>
  <c r="T370" i="1"/>
  <c r="U370" i="1" s="1"/>
  <c r="W370" i="1" s="1"/>
  <c r="U321" i="1"/>
  <c r="R306" i="1"/>
  <c r="T289" i="1"/>
  <c r="R126" i="1"/>
  <c r="U109" i="1"/>
  <c r="W109" i="1" s="1"/>
  <c r="M74" i="1"/>
  <c r="G82" i="1"/>
  <c r="M274" i="1"/>
  <c r="M132" i="1"/>
  <c r="U132" i="1" s="1"/>
  <c r="W132" i="1" s="1"/>
  <c r="G159" i="1"/>
  <c r="R372" i="1"/>
  <c r="Q323" i="1"/>
  <c r="M321" i="1"/>
  <c r="K323" i="1"/>
  <c r="W268" i="1"/>
  <c r="G237" i="1"/>
  <c r="G239" i="1" s="1"/>
  <c r="M227" i="1"/>
  <c r="T178" i="1"/>
  <c r="T55" i="1"/>
  <c r="M251" i="1"/>
  <c r="O251" i="1"/>
  <c r="W247" i="1"/>
  <c r="T229" i="1"/>
  <c r="U229" i="1" s="1"/>
  <c r="W229" i="1" s="1"/>
  <c r="M178" i="1"/>
  <c r="U178" i="1" s="1"/>
  <c r="W178" i="1" s="1"/>
  <c r="M174" i="1"/>
  <c r="U174" i="1" s="1"/>
  <c r="W174" i="1" s="1"/>
  <c r="M140" i="1"/>
  <c r="U115" i="1"/>
  <c r="W115" i="1" s="1"/>
  <c r="M99" i="1"/>
  <c r="U99" i="1" s="1"/>
  <c r="W99" i="1" s="1"/>
  <c r="T38" i="1"/>
  <c r="T46" i="1" s="1"/>
  <c r="U157" i="1"/>
  <c r="W157" i="1" s="1"/>
  <c r="M124" i="1"/>
  <c r="O124" i="1"/>
  <c r="T109" i="1"/>
  <c r="M70" i="1"/>
  <c r="G72" i="1"/>
  <c r="U64" i="1"/>
  <c r="W64" i="1" s="1"/>
  <c r="M253" i="1"/>
  <c r="O253" i="1"/>
  <c r="T253" i="1" s="1"/>
  <c r="U146" i="1"/>
  <c r="W146" i="1" s="1"/>
  <c r="M44" i="1"/>
  <c r="U44" i="1" s="1"/>
  <c r="V44" i="1"/>
  <c r="O304" i="1"/>
  <c r="T304" i="1" s="1"/>
  <c r="U304" i="1" s="1"/>
  <c r="W304" i="1" s="1"/>
  <c r="O302" i="1"/>
  <c r="T302" i="1" s="1"/>
  <c r="U302" i="1" s="1"/>
  <c r="W302" i="1" s="1"/>
  <c r="O300" i="1"/>
  <c r="T300" i="1" s="1"/>
  <c r="U300" i="1" s="1"/>
  <c r="W300" i="1" s="1"/>
  <c r="M279" i="1"/>
  <c r="O279" i="1"/>
  <c r="T270" i="1"/>
  <c r="T274" i="1" s="1"/>
  <c r="O235" i="1"/>
  <c r="T199" i="1"/>
  <c r="U199" i="1" s="1"/>
  <c r="W199" i="1" s="1"/>
  <c r="U195" i="1"/>
  <c r="U152" i="1"/>
  <c r="W152" i="1" s="1"/>
  <c r="M134" i="1"/>
  <c r="O134" i="1"/>
  <c r="M117" i="1"/>
  <c r="U117" i="1" s="1"/>
  <c r="W117" i="1" s="1"/>
  <c r="O117" i="1"/>
  <c r="T117" i="1" s="1"/>
  <c r="T111" i="1"/>
  <c r="U111" i="1" s="1"/>
  <c r="W111" i="1" s="1"/>
  <c r="U97" i="1"/>
  <c r="M105" i="1"/>
  <c r="U40" i="1"/>
  <c r="W40" i="1" s="1"/>
  <c r="U15" i="1"/>
  <c r="W15" i="1" s="1"/>
  <c r="G321" i="1"/>
  <c r="O295" i="1"/>
  <c r="O261" i="1"/>
  <c r="R261" i="1"/>
  <c r="S257" i="1"/>
  <c r="S323" i="1" s="1"/>
  <c r="J210" i="1"/>
  <c r="J659" i="1" s="1"/>
  <c r="G201" i="1"/>
  <c r="O191" i="1"/>
  <c r="G191" i="1"/>
  <c r="O176" i="1"/>
  <c r="T176" i="1" s="1"/>
  <c r="T142" i="1"/>
  <c r="U142" i="1" s="1"/>
  <c r="W142" i="1" s="1"/>
  <c r="G126" i="1"/>
  <c r="V93" i="1"/>
  <c r="V95" i="1" s="1"/>
  <c r="M78" i="1"/>
  <c r="U78" i="1" s="1"/>
  <c r="W78" i="1" s="1"/>
  <c r="O66" i="1"/>
  <c r="M68" i="1"/>
  <c r="O255" i="1"/>
  <c r="R255" i="1"/>
  <c r="R257" i="1" s="1"/>
  <c r="I210" i="1"/>
  <c r="G180" i="1"/>
  <c r="U176" i="1"/>
  <c r="W176" i="1" s="1"/>
  <c r="T113" i="1"/>
  <c r="U113" i="1" s="1"/>
  <c r="W113" i="1" s="1"/>
  <c r="G105" i="1"/>
  <c r="U53" i="1"/>
  <c r="W53" i="1" s="1"/>
  <c r="U25" i="1"/>
  <c r="W25" i="1" s="1"/>
  <c r="T29" i="1"/>
  <c r="M283" i="1"/>
  <c r="G289" i="1"/>
  <c r="G281" i="1"/>
  <c r="M222" i="1"/>
  <c r="Q201" i="1"/>
  <c r="Q210" i="1" s="1"/>
  <c r="O172" i="1"/>
  <c r="R172" i="1"/>
  <c r="R180" i="1" s="1"/>
  <c r="R210" i="1" s="1"/>
  <c r="M122" i="1"/>
  <c r="O122" i="1"/>
  <c r="T122" i="1" s="1"/>
  <c r="R80" i="1"/>
  <c r="R82" i="1" s="1"/>
  <c r="U49" i="1"/>
  <c r="G46" i="1"/>
  <c r="U5" i="1"/>
  <c r="M29" i="1"/>
  <c r="S95" i="1"/>
  <c r="V34" i="1"/>
  <c r="V41" i="8" l="1"/>
  <c r="X46" i="8"/>
  <c r="X82" i="8" s="1"/>
  <c r="V82" i="8"/>
  <c r="X41" i="8"/>
  <c r="V127" i="8"/>
  <c r="X87" i="8"/>
  <c r="X127" i="8" s="1"/>
  <c r="U82" i="8"/>
  <c r="H153" i="8"/>
  <c r="P82" i="8"/>
  <c r="V150" i="8"/>
  <c r="X136" i="8"/>
  <c r="X150" i="8" s="1"/>
  <c r="P127" i="8"/>
  <c r="P153" i="8" s="1"/>
  <c r="U127" i="8"/>
  <c r="N41" i="8"/>
  <c r="N153" i="8" s="1"/>
  <c r="V31" i="7"/>
  <c r="X5" i="7"/>
  <c r="X31" i="7" s="1"/>
  <c r="W7" i="6"/>
  <c r="W195" i="6" s="1"/>
  <c r="U195" i="6"/>
  <c r="P68" i="5"/>
  <c r="U66" i="5"/>
  <c r="V66" i="5" s="1"/>
  <c r="N181" i="5"/>
  <c r="V177" i="5"/>
  <c r="W177" i="5"/>
  <c r="H204" i="5"/>
  <c r="X158" i="5"/>
  <c r="X174" i="5" s="1"/>
  <c r="V174" i="5"/>
  <c r="S498" i="5"/>
  <c r="U492" i="5"/>
  <c r="S556" i="5"/>
  <c r="S649" i="5" s="1"/>
  <c r="V453" i="5"/>
  <c r="X447" i="5"/>
  <c r="V374" i="5"/>
  <c r="X370" i="5"/>
  <c r="X374" i="5" s="1"/>
  <c r="H649" i="5"/>
  <c r="V333" i="5"/>
  <c r="X333" i="5" s="1"/>
  <c r="N122" i="5"/>
  <c r="U591" i="5"/>
  <c r="V93" i="5"/>
  <c r="N95" i="5"/>
  <c r="P315" i="5"/>
  <c r="U307" i="5"/>
  <c r="X558" i="5"/>
  <c r="N649" i="5"/>
  <c r="V275" i="5"/>
  <c r="X273" i="5"/>
  <c r="X275" i="5" s="1"/>
  <c r="N436" i="5"/>
  <c r="V200" i="5"/>
  <c r="N202" i="5"/>
  <c r="H317" i="5"/>
  <c r="N82" i="5"/>
  <c r="V76" i="5"/>
  <c r="U255" i="5"/>
  <c r="U259" i="5" s="1"/>
  <c r="X262" i="5"/>
  <c r="V268" i="5"/>
  <c r="V508" i="5"/>
  <c r="X504" i="5"/>
  <c r="X508" i="5" s="1"/>
  <c r="N570" i="5"/>
  <c r="V527" i="5"/>
  <c r="X525" i="5"/>
  <c r="X527" i="5" s="1"/>
  <c r="V597" i="5"/>
  <c r="X595" i="5"/>
  <c r="X597" i="5" s="1"/>
  <c r="U366" i="5"/>
  <c r="U368" i="5" s="1"/>
  <c r="U391" i="5" s="1"/>
  <c r="P368" i="5"/>
  <c r="P391" i="5" s="1"/>
  <c r="V633" i="5"/>
  <c r="X631" i="5"/>
  <c r="X633" i="5" s="1"/>
  <c r="S153" i="5"/>
  <c r="U130" i="5"/>
  <c r="X253" i="5"/>
  <c r="N153" i="5"/>
  <c r="V124" i="5"/>
  <c r="P570" i="5"/>
  <c r="U562" i="5"/>
  <c r="X208" i="5"/>
  <c r="X216" i="5" s="1"/>
  <c r="V216" i="5"/>
  <c r="S436" i="5"/>
  <c r="U434" i="5"/>
  <c r="V90" i="5"/>
  <c r="X88" i="5"/>
  <c r="X90" i="5" s="1"/>
  <c r="X441" i="5"/>
  <c r="X445" i="5" s="1"/>
  <c r="V445" i="5"/>
  <c r="X292" i="5"/>
  <c r="X300" i="5" s="1"/>
  <c r="V300" i="5"/>
  <c r="U476" i="5"/>
  <c r="V241" i="5"/>
  <c r="N251" i="5"/>
  <c r="N389" i="5"/>
  <c r="N368" i="5"/>
  <c r="N339" i="5"/>
  <c r="V325" i="5"/>
  <c r="U556" i="5"/>
  <c r="V529" i="5"/>
  <c r="N543" i="5"/>
  <c r="V627" i="5"/>
  <c r="X625" i="5"/>
  <c r="X627" i="5" s="1"/>
  <c r="W268" i="5"/>
  <c r="W317" i="5" s="1"/>
  <c r="W653" i="5" s="1"/>
  <c r="X266" i="5"/>
  <c r="U118" i="5"/>
  <c r="V118" i="5" s="1"/>
  <c r="X118" i="5" s="1"/>
  <c r="V647" i="5"/>
  <c r="X645" i="5"/>
  <c r="X647" i="5" s="1"/>
  <c r="X5" i="5"/>
  <c r="X29" i="5" s="1"/>
  <c r="V29" i="5"/>
  <c r="N259" i="5"/>
  <c r="V449" i="5"/>
  <c r="X449" i="5" s="1"/>
  <c r="N346" i="5"/>
  <c r="V344" i="5"/>
  <c r="X97" i="5"/>
  <c r="X105" i="5" s="1"/>
  <c r="V105" i="5"/>
  <c r="V476" i="5"/>
  <c r="X476" i="5" s="1"/>
  <c r="N498" i="5"/>
  <c r="X462" i="5"/>
  <c r="X474" i="5" s="1"/>
  <c r="V474" i="5"/>
  <c r="V389" i="5"/>
  <c r="X379" i="5"/>
  <c r="X389" i="5" s="1"/>
  <c r="X348" i="5"/>
  <c r="U191" i="5"/>
  <c r="P195" i="5"/>
  <c r="U249" i="5"/>
  <c r="V249" i="5" s="1"/>
  <c r="X249" i="5" s="1"/>
  <c r="P251" i="5"/>
  <c r="V221" i="5"/>
  <c r="N231" i="5"/>
  <c r="N233" i="5" s="1"/>
  <c r="X46" i="5"/>
  <c r="U449" i="5"/>
  <c r="U453" i="5" s="1"/>
  <c r="P453" i="5"/>
  <c r="N105" i="5"/>
  <c r="S122" i="5"/>
  <c r="P498" i="5"/>
  <c r="V55" i="5"/>
  <c r="X49" i="5"/>
  <c r="X55" i="5" s="1"/>
  <c r="V287" i="5"/>
  <c r="N289" i="5"/>
  <c r="U68" i="5"/>
  <c r="V46" i="5"/>
  <c r="V255" i="5"/>
  <c r="X255" i="5" s="1"/>
  <c r="U455" i="5"/>
  <c r="P457" i="5"/>
  <c r="H391" i="5"/>
  <c r="V556" i="5"/>
  <c r="X554" i="5"/>
  <c r="X556" i="5" s="1"/>
  <c r="N317" i="5"/>
  <c r="U120" i="5"/>
  <c r="P122" i="5"/>
  <c r="O150" i="4"/>
  <c r="T136" i="4"/>
  <c r="M153" i="4"/>
  <c r="T89" i="4"/>
  <c r="O127" i="4"/>
  <c r="O82" i="4"/>
  <c r="T48" i="4"/>
  <c r="W46" i="4"/>
  <c r="G153" i="4"/>
  <c r="O41" i="4"/>
  <c r="T5" i="4"/>
  <c r="O31" i="3"/>
  <c r="W5" i="3"/>
  <c r="T21" i="3"/>
  <c r="U21" i="3" s="1"/>
  <c r="W21" i="3" s="1"/>
  <c r="U105" i="1"/>
  <c r="W97" i="1"/>
  <c r="W105" i="1" s="1"/>
  <c r="M159" i="1"/>
  <c r="M210" i="1" s="1"/>
  <c r="T261" i="1"/>
  <c r="U261" i="1" s="1"/>
  <c r="W261" i="1" s="1"/>
  <c r="T124" i="1"/>
  <c r="T126" i="1" s="1"/>
  <c r="O126" i="1"/>
  <c r="U38" i="1"/>
  <c r="U270" i="1"/>
  <c r="U374" i="1"/>
  <c r="W354" i="1"/>
  <c r="W374" i="1" s="1"/>
  <c r="R345" i="1"/>
  <c r="T449" i="1"/>
  <c r="M395" i="1"/>
  <c r="M397" i="1" s="1"/>
  <c r="U385" i="1"/>
  <c r="U514" i="1"/>
  <c r="W510" i="1"/>
  <c r="W514" i="1" s="1"/>
  <c r="T500" i="1"/>
  <c r="T504" i="1" s="1"/>
  <c r="O504" i="1"/>
  <c r="U524" i="1"/>
  <c r="W524" i="1" s="1"/>
  <c r="O281" i="1"/>
  <c r="T279" i="1"/>
  <c r="T281" i="1" s="1"/>
  <c r="U124" i="1"/>
  <c r="M126" i="1"/>
  <c r="U352" i="1"/>
  <c r="W350" i="1"/>
  <c r="W352" i="1" s="1"/>
  <c r="U453" i="1"/>
  <c r="M459" i="1"/>
  <c r="T335" i="1"/>
  <c r="O345" i="1"/>
  <c r="O633" i="1"/>
  <c r="T631" i="1"/>
  <c r="R397" i="1"/>
  <c r="M549" i="1"/>
  <c r="U535" i="1"/>
  <c r="M504" i="1"/>
  <c r="T549" i="1"/>
  <c r="U29" i="1"/>
  <c r="W5" i="1"/>
  <c r="W29" i="1" s="1"/>
  <c r="O180" i="1"/>
  <c r="T172" i="1"/>
  <c r="T255" i="1"/>
  <c r="U255" i="1" s="1"/>
  <c r="W255" i="1" s="1"/>
  <c r="G323" i="1"/>
  <c r="G659" i="1" s="1"/>
  <c r="T134" i="1"/>
  <c r="T159" i="1" s="1"/>
  <c r="O159" i="1"/>
  <c r="M281" i="1"/>
  <c r="U253" i="1"/>
  <c r="W253" i="1" s="1"/>
  <c r="R323" i="1"/>
  <c r="T380" i="1"/>
  <c r="U376" i="1"/>
  <c r="U461" i="1"/>
  <c r="M463" i="1"/>
  <c r="U335" i="1"/>
  <c r="W335" i="1" s="1"/>
  <c r="T623" i="1"/>
  <c r="U623" i="1" s="1"/>
  <c r="W623" i="1" s="1"/>
  <c r="U337" i="1"/>
  <c r="W337" i="1" s="1"/>
  <c r="T339" i="1"/>
  <c r="U556" i="1"/>
  <c r="W556" i="1" s="1"/>
  <c r="M562" i="1"/>
  <c r="R639" i="1"/>
  <c r="T637" i="1"/>
  <c r="U134" i="1"/>
  <c r="W134" i="1" s="1"/>
  <c r="W159" i="1" s="1"/>
  <c r="M46" i="1"/>
  <c r="U227" i="1"/>
  <c r="M237" i="1"/>
  <c r="M239" i="1" s="1"/>
  <c r="W164" i="1"/>
  <c r="U208" i="1"/>
  <c r="W206" i="1"/>
  <c r="W208" i="1" s="1"/>
  <c r="U412" i="1"/>
  <c r="W412" i="1" s="1"/>
  <c r="M265" i="1"/>
  <c r="R599" i="1"/>
  <c r="T562" i="1"/>
  <c r="U339" i="1"/>
  <c r="W339" i="1" s="1"/>
  <c r="R549" i="1"/>
  <c r="U597" i="1"/>
  <c r="M599" i="1"/>
  <c r="M533" i="1"/>
  <c r="S659" i="1"/>
  <c r="T597" i="1"/>
  <c r="T599" i="1" s="1"/>
  <c r="U55" i="1"/>
  <c r="W49" i="1"/>
  <c r="W55" i="1" s="1"/>
  <c r="T66" i="1"/>
  <c r="O68" i="1"/>
  <c r="G210" i="1"/>
  <c r="T80" i="1"/>
  <c r="U537" i="1"/>
  <c r="W537" i="1" s="1"/>
  <c r="T688" i="1"/>
  <c r="O706" i="1"/>
  <c r="U293" i="1"/>
  <c r="M295" i="1"/>
  <c r="M323" i="1" s="1"/>
  <c r="T468" i="1"/>
  <c r="T480" i="1" s="1"/>
  <c r="O480" i="1"/>
  <c r="U576" i="1"/>
  <c r="W564" i="1"/>
  <c r="U539" i="1"/>
  <c r="W539" i="1" s="1"/>
  <c r="U653" i="1"/>
  <c r="W651" i="1"/>
  <c r="W653" i="1" s="1"/>
  <c r="U533" i="1"/>
  <c r="W531" i="1"/>
  <c r="W533" i="1" s="1"/>
  <c r="U574" i="1"/>
  <c r="W574" i="1" s="1"/>
  <c r="W666" i="1"/>
  <c r="W560" i="1"/>
  <c r="W562" i="1" s="1"/>
  <c r="U562" i="1"/>
  <c r="W195" i="1"/>
  <c r="W201" i="1" s="1"/>
  <c r="U201" i="1"/>
  <c r="U74" i="1"/>
  <c r="M82" i="1"/>
  <c r="T374" i="1"/>
  <c r="M480" i="1"/>
  <c r="M72" i="1"/>
  <c r="U70" i="1"/>
  <c r="T251" i="1"/>
  <c r="O257" i="1"/>
  <c r="U406" i="1"/>
  <c r="M442" i="1"/>
  <c r="W93" i="1"/>
  <c r="W95" i="1" s="1"/>
  <c r="U95" i="1"/>
  <c r="W331" i="1"/>
  <c r="T88" i="1"/>
  <c r="T90" i="1" s="1"/>
  <c r="O90" i="1"/>
  <c r="O210" i="1" s="1"/>
  <c r="O265" i="1"/>
  <c r="T259" i="1"/>
  <c r="T265" i="1" s="1"/>
  <c r="T306" i="1"/>
  <c r="O599" i="1"/>
  <c r="T591" i="1"/>
  <c r="U591" i="1" s="1"/>
  <c r="W591" i="1" s="1"/>
  <c r="V46" i="1"/>
  <c r="V210" i="1" s="1"/>
  <c r="V659" i="1" s="1"/>
  <c r="U122" i="1"/>
  <c r="W122" i="1" s="1"/>
  <c r="U283" i="1"/>
  <c r="M289" i="1"/>
  <c r="O237" i="1"/>
  <c r="O239" i="1" s="1"/>
  <c r="T235" i="1"/>
  <c r="U235" i="1" s="1"/>
  <c r="W235" i="1" s="1"/>
  <c r="W44" i="1"/>
  <c r="M257" i="1"/>
  <c r="U298" i="1"/>
  <c r="T237" i="1"/>
  <c r="T239" i="1" s="1"/>
  <c r="W183" i="1"/>
  <c r="W187" i="1" s="1"/>
  <c r="U187" i="1"/>
  <c r="W189" i="1"/>
  <c r="W191" i="1" s="1"/>
  <c r="U191" i="1"/>
  <c r="M90" i="1"/>
  <c r="U428" i="1"/>
  <c r="W428" i="1" s="1"/>
  <c r="O306" i="1"/>
  <c r="W601" i="1"/>
  <c r="W603" i="1" s="1"/>
  <c r="U603" i="1"/>
  <c r="T385" i="1"/>
  <c r="T395" i="1" s="1"/>
  <c r="O395" i="1"/>
  <c r="U341" i="1"/>
  <c r="W341" i="1" s="1"/>
  <c r="R504" i="1"/>
  <c r="U627" i="1"/>
  <c r="W627" i="1" s="1"/>
  <c r="M633" i="1"/>
  <c r="U153" i="8" l="1"/>
  <c r="X153" i="8"/>
  <c r="V153" i="8"/>
  <c r="X325" i="5"/>
  <c r="X339" i="5" s="1"/>
  <c r="V339" i="5"/>
  <c r="U122" i="5"/>
  <c r="S204" i="5"/>
  <c r="S653" i="5" s="1"/>
  <c r="V120" i="5"/>
  <c r="V231" i="5"/>
  <c r="V233" i="5" s="1"/>
  <c r="X221" i="5"/>
  <c r="X231" i="5" s="1"/>
  <c r="X233" i="5" s="1"/>
  <c r="V130" i="5"/>
  <c r="X130" i="5" s="1"/>
  <c r="U153" i="5"/>
  <c r="U251" i="5"/>
  <c r="U570" i="5"/>
  <c r="V562" i="5"/>
  <c r="V492" i="5"/>
  <c r="U498" i="5"/>
  <c r="X66" i="5"/>
  <c r="X68" i="5" s="1"/>
  <c r="V68" i="5"/>
  <c r="U457" i="5"/>
  <c r="V455" i="5"/>
  <c r="V181" i="5"/>
  <c r="X177" i="5"/>
  <c r="X181" i="5" s="1"/>
  <c r="P204" i="5"/>
  <c r="N391" i="5"/>
  <c r="N653" i="5" s="1"/>
  <c r="P649" i="5"/>
  <c r="N204" i="5"/>
  <c r="U315" i="5"/>
  <c r="U317" i="5" s="1"/>
  <c r="V307" i="5"/>
  <c r="H653" i="5"/>
  <c r="U195" i="5"/>
  <c r="U204" i="5" s="1"/>
  <c r="V191" i="5"/>
  <c r="V153" i="5"/>
  <c r="X124" i="5"/>
  <c r="X153" i="5" s="1"/>
  <c r="V202" i="5"/>
  <c r="X200" i="5"/>
  <c r="X202" i="5" s="1"/>
  <c r="P317" i="5"/>
  <c r="V366" i="5"/>
  <c r="V289" i="5"/>
  <c r="X287" i="5"/>
  <c r="X289" i="5" s="1"/>
  <c r="X241" i="5"/>
  <c r="X251" i="5" s="1"/>
  <c r="V251" i="5"/>
  <c r="V434" i="5"/>
  <c r="U436" i="5"/>
  <c r="V82" i="5"/>
  <c r="X76" i="5"/>
  <c r="X82" i="5" s="1"/>
  <c r="X529" i="5"/>
  <c r="X543" i="5" s="1"/>
  <c r="V543" i="5"/>
  <c r="X259" i="5"/>
  <c r="X268" i="5"/>
  <c r="V95" i="5"/>
  <c r="X93" i="5"/>
  <c r="X95" i="5" s="1"/>
  <c r="V346" i="5"/>
  <c r="X344" i="5"/>
  <c r="X346" i="5" s="1"/>
  <c r="V259" i="5"/>
  <c r="U593" i="5"/>
  <c r="V591" i="5"/>
  <c r="X453" i="5"/>
  <c r="T82" i="4"/>
  <c r="U48" i="4"/>
  <c r="T41" i="4"/>
  <c r="U5" i="4"/>
  <c r="T127" i="4"/>
  <c r="U89" i="4"/>
  <c r="T150" i="4"/>
  <c r="T153" i="4" s="1"/>
  <c r="U136" i="4"/>
  <c r="O153" i="4"/>
  <c r="U31" i="3"/>
  <c r="W31" i="3"/>
  <c r="T31" i="3"/>
  <c r="U289" i="1"/>
  <c r="W283" i="1"/>
  <c r="W289" i="1" s="1"/>
  <c r="U549" i="1"/>
  <c r="W535" i="1"/>
  <c r="W549" i="1" s="1"/>
  <c r="U468" i="1"/>
  <c r="U295" i="1"/>
  <c r="W293" i="1"/>
  <c r="W295" i="1" s="1"/>
  <c r="R655" i="1"/>
  <c r="R659" i="1" s="1"/>
  <c r="U463" i="1"/>
  <c r="W461" i="1"/>
  <c r="W463" i="1" s="1"/>
  <c r="U279" i="1"/>
  <c r="O655" i="1"/>
  <c r="O659" i="1" s="1"/>
  <c r="W376" i="1"/>
  <c r="W380" i="1" s="1"/>
  <c r="U380" i="1"/>
  <c r="U459" i="1"/>
  <c r="W453" i="1"/>
  <c r="W459" i="1" s="1"/>
  <c r="U172" i="1"/>
  <c r="T180" i="1"/>
  <c r="W38" i="1"/>
  <c r="W46" i="1" s="1"/>
  <c r="U46" i="1"/>
  <c r="U688" i="1"/>
  <c r="T706" i="1"/>
  <c r="T345" i="1"/>
  <c r="T397" i="1" s="1"/>
  <c r="T257" i="1"/>
  <c r="T323" i="1" s="1"/>
  <c r="M655" i="1"/>
  <c r="M659" i="1" s="1"/>
  <c r="O323" i="1"/>
  <c r="W406" i="1"/>
  <c r="W442" i="1" s="1"/>
  <c r="U442" i="1"/>
  <c r="W576" i="1"/>
  <c r="U259" i="1"/>
  <c r="U500" i="1"/>
  <c r="W74" i="1"/>
  <c r="W82" i="1" s="1"/>
  <c r="U80" i="1"/>
  <c r="W80" i="1" s="1"/>
  <c r="T82" i="1"/>
  <c r="W227" i="1"/>
  <c r="W237" i="1" s="1"/>
  <c r="W239" i="1" s="1"/>
  <c r="U237" i="1"/>
  <c r="U239" i="1" s="1"/>
  <c r="U126" i="1"/>
  <c r="W124" i="1"/>
  <c r="W126" i="1" s="1"/>
  <c r="W385" i="1"/>
  <c r="W395" i="1" s="1"/>
  <c r="W397" i="1" s="1"/>
  <c r="U395" i="1"/>
  <c r="U397" i="1" s="1"/>
  <c r="W270" i="1"/>
  <c r="W274" i="1" s="1"/>
  <c r="U274" i="1"/>
  <c r="W70" i="1"/>
  <c r="W72" i="1" s="1"/>
  <c r="U72" i="1"/>
  <c r="W298" i="1"/>
  <c r="W306" i="1" s="1"/>
  <c r="U306" i="1"/>
  <c r="U345" i="1"/>
  <c r="U599" i="1"/>
  <c r="W597" i="1"/>
  <c r="W599" i="1" s="1"/>
  <c r="O397" i="1"/>
  <c r="U88" i="1"/>
  <c r="U251" i="1"/>
  <c r="W345" i="1"/>
  <c r="T68" i="1"/>
  <c r="U66" i="1"/>
  <c r="U637" i="1"/>
  <c r="T639" i="1"/>
  <c r="U631" i="1"/>
  <c r="T633" i="1"/>
  <c r="U159" i="1"/>
  <c r="U449" i="1"/>
  <c r="T451" i="1"/>
  <c r="X492" i="5" l="1"/>
  <c r="X498" i="5" s="1"/>
  <c r="V498" i="5"/>
  <c r="X591" i="5"/>
  <c r="X593" i="5" s="1"/>
  <c r="V593" i="5"/>
  <c r="X366" i="5"/>
  <c r="X368" i="5" s="1"/>
  <c r="X391" i="5" s="1"/>
  <c r="V368" i="5"/>
  <c r="V391" i="5" s="1"/>
  <c r="V122" i="5"/>
  <c r="X120" i="5"/>
  <c r="X122" i="5" s="1"/>
  <c r="X434" i="5"/>
  <c r="X436" i="5" s="1"/>
  <c r="V436" i="5"/>
  <c r="X307" i="5"/>
  <c r="X315" i="5" s="1"/>
  <c r="X317" i="5" s="1"/>
  <c r="V315" i="5"/>
  <c r="V317" i="5" s="1"/>
  <c r="V457" i="5"/>
  <c r="X455" i="5"/>
  <c r="X457" i="5" s="1"/>
  <c r="X191" i="5"/>
  <c r="X195" i="5" s="1"/>
  <c r="X204" i="5" s="1"/>
  <c r="V195" i="5"/>
  <c r="V204" i="5" s="1"/>
  <c r="U649" i="5"/>
  <c r="U653" i="5" s="1"/>
  <c r="X562" i="5"/>
  <c r="X570" i="5" s="1"/>
  <c r="V570" i="5"/>
  <c r="P653" i="5"/>
  <c r="W89" i="4"/>
  <c r="W127" i="4" s="1"/>
  <c r="U127" i="4"/>
  <c r="W5" i="4"/>
  <c r="W41" i="4" s="1"/>
  <c r="U41" i="4"/>
  <c r="W48" i="4"/>
  <c r="W82" i="4" s="1"/>
  <c r="U82" i="4"/>
  <c r="W136" i="4"/>
  <c r="W150" i="4" s="1"/>
  <c r="W153" i="4" s="1"/>
  <c r="U150" i="4"/>
  <c r="U153" i="4" s="1"/>
  <c r="W688" i="1"/>
  <c r="W706" i="1" s="1"/>
  <c r="U706" i="1"/>
  <c r="W66" i="1"/>
  <c r="W68" i="1" s="1"/>
  <c r="U68" i="1"/>
  <c r="W279" i="1"/>
  <c r="W281" i="1" s="1"/>
  <c r="U281" i="1"/>
  <c r="U480" i="1"/>
  <c r="W468" i="1"/>
  <c r="W480" i="1" s="1"/>
  <c r="W449" i="1"/>
  <c r="W451" i="1" s="1"/>
  <c r="U451" i="1"/>
  <c r="U82" i="1"/>
  <c r="T210" i="1"/>
  <c r="W251" i="1"/>
  <c r="W257" i="1" s="1"/>
  <c r="U257" i="1"/>
  <c r="U323" i="1" s="1"/>
  <c r="W500" i="1"/>
  <c r="W504" i="1" s="1"/>
  <c r="U504" i="1"/>
  <c r="W172" i="1"/>
  <c r="W180" i="1" s="1"/>
  <c r="W210" i="1" s="1"/>
  <c r="U180" i="1"/>
  <c r="W631" i="1"/>
  <c r="W633" i="1" s="1"/>
  <c r="U633" i="1"/>
  <c r="U90" i="1"/>
  <c r="W88" i="1"/>
  <c r="W90" i="1" s="1"/>
  <c r="U265" i="1"/>
  <c r="W259" i="1"/>
  <c r="W265" i="1" s="1"/>
  <c r="W323" i="1" s="1"/>
  <c r="T655" i="1"/>
  <c r="T659" i="1" s="1"/>
  <c r="W637" i="1"/>
  <c r="W639" i="1" s="1"/>
  <c r="W655" i="1" s="1"/>
  <c r="U639" i="1"/>
  <c r="X649" i="5" l="1"/>
  <c r="X653" i="5" s="1"/>
  <c r="V649" i="5"/>
  <c r="V653" i="5" s="1"/>
  <c r="U655" i="1"/>
  <c r="W659" i="1"/>
  <c r="U210" i="1"/>
  <c r="U659" i="1" l="1"/>
</calcChain>
</file>

<file path=xl/sharedStrings.xml><?xml version="1.0" encoding="utf-8"?>
<sst xmlns="http://schemas.openxmlformats.org/spreadsheetml/2006/main" count="4101" uniqueCount="624">
  <si>
    <t>1/1</t>
  </si>
  <si>
    <t>.</t>
  </si>
  <si>
    <t>TOTAL JUBILADOS</t>
  </si>
  <si>
    <t>MORALES MORENO MARICELA</t>
  </si>
  <si>
    <t>JUBILADO</t>
  </si>
  <si>
    <t>PANDURO QUEZADA SALVADOR</t>
  </si>
  <si>
    <t>JIMENEZ LARIOS JOSE</t>
  </si>
  <si>
    <t>CHAVEZ GONZALEZ MA ESTHER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</si>
  <si>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</si>
  <si>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</si>
  <si>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</si>
  <si>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</si>
  <si>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</si>
  <si>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</si>
  <si>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</si>
  <si>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</si>
  <si>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</si>
  <si>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</si>
  <si>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</si>
  <si>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</si>
  <si>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</si>
  <si>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</si>
  <si>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</si>
  <si>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</si>
  <si>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</si>
  <si>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</si>
  <si>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</si>
  <si>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</si>
  <si>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</si>
  <si>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</si>
  <si>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</si>
  <si>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</si>
  <si>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</si>
  <si>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</si>
  <si>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</si>
  <si>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</si>
  <si>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</si>
  <si>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</si>
  <si>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</si>
  <si>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</si>
  <si>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</si>
  <si>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</si>
  <si>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</si>
  <si>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</si>
  <si>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</si>
  <si>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</si>
  <si>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</si>
  <si>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</si>
  <si>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</si>
  <si>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</si>
  <si>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</si>
  <si>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</si>
  <si>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</si>
  <si>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</si>
  <si>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</si>
  <si>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</si>
  <si>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</si>
  <si>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</si>
  <si>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</si>
  <si>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</si>
  <si>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</si>
  <si>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</si>
  <si>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</si>
  <si>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</si>
  <si>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</si>
  <si>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</si>
  <si>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</si>
  <si>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</si>
  <si>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</si>
  <si>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</si>
  <si>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</si>
  <si>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</si>
  <si>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</si>
  <si>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</si>
  <si>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</si>
  <si>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</si>
  <si>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</si>
  <si>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</si>
  <si>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</si>
  <si>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</si>
  <si>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</si>
  <si>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</si>
  <si>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</si>
  <si>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</si>
  <si>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</si>
  <si>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</si>
  <si>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</si>
  <si>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</si>
  <si>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</si>
  <si>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</si>
  <si>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</si>
  <si>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</si>
  <si>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</si>
  <si>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</si>
  <si>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</si>
  <si>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</si>
  <si>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</si>
  <si>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</si>
  <si>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</si>
  <si>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</si>
  <si>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</si>
  <si>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</si>
  <si>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</si>
  <si>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</si>
  <si>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</si>
  <si>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</si>
  <si>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</si>
  <si>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</si>
  <si>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</si>
  <si>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</si>
  <si>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</si>
  <si>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</si>
  <si>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</si>
  <si>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</si>
  <si>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</si>
  <si>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</si>
  <si>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</si>
  <si>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</si>
  <si>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</si>
  <si>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</si>
  <si>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</si>
  <si>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</si>
  <si>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</si>
  <si>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</si>
  <si>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</si>
  <si>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</si>
  <si>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</si>
  <si>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</si>
  <si>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</si>
  <si>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</si>
  <si>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</si>
  <si>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</si>
  <si>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</si>
  <si>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</si>
  <si>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</si>
  <si>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CUEVAS SOLORIO LEONARDO</t>
  </si>
  <si>
    <t>ENC DE BOMBAS</t>
  </si>
  <si>
    <t>OROZCO FLORES RAMON</t>
  </si>
  <si>
    <t>ENCARGADO DE VALVULAS</t>
  </si>
  <si>
    <t>AGUA DRENAJE Y ALCANTARILLADO</t>
  </si>
  <si>
    <t>CORDOVA CORTES JORGE ALBERTO</t>
  </si>
  <si>
    <t>AUXILIAR TECNICO "A"</t>
  </si>
  <si>
    <t>GOMEZ MARTINEZ FRANCISCO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</si>
  <si>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</si>
  <si>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</si>
  <si>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</si>
  <si>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</si>
  <si>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</si>
  <si>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</si>
  <si>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</si>
  <si>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</si>
  <si>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</si>
  <si>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</si>
  <si>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</si>
  <si>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</si>
  <si>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</si>
  <si>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</si>
  <si>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</si>
  <si>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</si>
  <si>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</si>
  <si>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</si>
  <si>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</si>
  <si>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</si>
  <si>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</si>
  <si>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</si>
  <si>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</si>
  <si>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</si>
  <si>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</si>
  <si>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</si>
  <si>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</si>
  <si>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</si>
  <si>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</si>
  <si>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</si>
  <si>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</si>
  <si>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</si>
  <si>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</si>
  <si>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</si>
  <si>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OSBALDO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</si>
  <si>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</si>
  <si>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</si>
  <si>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</si>
  <si>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</si>
  <si>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</si>
  <si>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</si>
  <si>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</si>
  <si>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</si>
  <si>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</si>
  <si>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</si>
  <si>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</si>
  <si>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</si>
  <si>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</si>
  <si>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</si>
  <si>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</si>
  <si>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</si>
  <si>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</si>
  <si>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</si>
  <si>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</si>
  <si>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</si>
  <si>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</si>
  <si>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</si>
  <si>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</si>
  <si>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</si>
  <si>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</si>
  <si>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</si>
  <si>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</si>
  <si>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</si>
  <si>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</si>
  <si>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SALAZAR VAZQUEZ IRMA</t>
  </si>
  <si>
    <t>VIVIENDA</t>
  </si>
  <si>
    <t>EMPEDRADOR</t>
  </si>
  <si>
    <t>ORTIZ LICEA RAMON</t>
  </si>
  <si>
    <t>AYUDANTE OBRAS PUBLICAS</t>
  </si>
  <si>
    <t>SALINAS AGUILAR USVALDO</t>
  </si>
  <si>
    <t>ANDRADE LIZARDI MARTIN DE JESUS</t>
  </si>
  <si>
    <t>GONZALES HERNANDEZ ALBERTO</t>
  </si>
  <si>
    <t>MORENO CUEVAS JULIO</t>
  </si>
  <si>
    <t xml:space="preserve">ALMACENISTA 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</si>
  <si>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</si>
  <si>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</si>
  <si>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</si>
  <si>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</si>
  <si>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</si>
  <si>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</si>
  <si>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</si>
  <si>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</si>
  <si>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</si>
  <si>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</si>
  <si>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</si>
  <si>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</si>
  <si>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 xml:space="preserve">SECRETARIA 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</si>
  <si>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</si>
  <si>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</si>
  <si>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</si>
  <si>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</si>
  <si>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</si>
  <si>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</si>
  <si>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</si>
  <si>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</si>
  <si>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</si>
  <si>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</si>
  <si>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</si>
  <si>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</si>
  <si>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</si>
  <si>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</si>
  <si>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</si>
  <si>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</si>
  <si>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</si>
  <si>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MEZA BARAJAS ALEJANDRO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</si>
  <si>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</si>
  <si>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</si>
  <si>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</si>
  <si>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</si>
  <si>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</si>
  <si>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</si>
  <si>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</si>
  <si>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</si>
  <si>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</si>
  <si>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</si>
  <si>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</si>
  <si>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ALMACENISTA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</si>
  <si>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</si>
  <si>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</si>
  <si>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</si>
  <si>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</si>
  <si>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</si>
  <si>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</si>
  <si>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</si>
  <si>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</si>
  <si>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</si>
  <si>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</si>
  <si>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</si>
  <si>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</si>
  <si>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</si>
  <si>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</si>
  <si>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</si>
  <si>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</si>
  <si>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</si>
  <si>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</si>
  <si>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</si>
  <si>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</si>
  <si>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</si>
  <si>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</si>
  <si>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</si>
  <si>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</si>
  <si>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</si>
  <si>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</si>
  <si>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</si>
  <si>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</si>
  <si>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</si>
  <si>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</si>
  <si>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</si>
  <si>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</si>
  <si>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</si>
  <si>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</si>
  <si>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</si>
  <si>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</si>
  <si>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</si>
  <si>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</si>
  <si>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</si>
  <si>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</si>
  <si>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</si>
  <si>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</si>
  <si>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</si>
  <si>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</si>
  <si>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</si>
  <si>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</si>
  <si>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SUB-DIRECTOR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</si>
  <si>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</si>
  <si>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</si>
  <si>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</si>
  <si>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</si>
  <si>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</si>
  <si>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</si>
  <si>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</si>
  <si>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</si>
  <si>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</si>
  <si>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SILVA MACIAS BERTHA ALICIA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</si>
  <si>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</si>
  <si>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</si>
  <si>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</si>
  <si>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</si>
  <si>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</si>
  <si>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</si>
  <si>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</si>
  <si>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</si>
  <si>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</si>
  <si>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</si>
  <si>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</si>
  <si>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</si>
  <si>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</si>
  <si>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</si>
  <si>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</si>
  <si>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</si>
  <si>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</si>
  <si>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</si>
  <si>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</si>
  <si>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</si>
  <si>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</si>
  <si>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</si>
  <si>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</si>
  <si>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</si>
  <si>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</si>
  <si>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</si>
  <si>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CHAVEZ DENIZ RENE</t>
  </si>
  <si>
    <t>CRONISTA</t>
  </si>
  <si>
    <t>ANGUIANO AGUAYO SILVIA</t>
  </si>
  <si>
    <t>ENC.BIBLIOTECA</t>
  </si>
  <si>
    <t>MEJINEZ GOMEZ SALOME</t>
  </si>
  <si>
    <t>ENC. BIBLIOTECA</t>
  </si>
  <si>
    <t>VAZQUEZ FLORES ADELAIDA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</si>
  <si>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</si>
  <si>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</si>
  <si>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</si>
  <si>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</si>
  <si>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</si>
  <si>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</si>
  <si>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</si>
  <si>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</si>
  <si>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</si>
  <si>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</si>
  <si>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</si>
  <si>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</si>
  <si>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</si>
  <si>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</si>
  <si>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</si>
  <si>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</si>
  <si>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</si>
  <si>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</si>
  <si>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</si>
  <si>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</si>
  <si>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</si>
  <si>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</si>
  <si>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CAMAROGRAFO</t>
  </si>
  <si>
    <t>COORD. DE ACT.</t>
  </si>
  <si>
    <t xml:space="preserve">AUX. DE RELAC. PUB. </t>
  </si>
  <si>
    <t>VARGAS SERRANO LUIS FERNANDO</t>
  </si>
  <si>
    <t>DIR.  DE RELAC. PUB.</t>
  </si>
  <si>
    <t>RELAC. PUB. Y COM. SOC.</t>
  </si>
  <si>
    <t>JIMENEZ MEZA JOSE DE JESUS</t>
  </si>
  <si>
    <t>ASESOR JURIDICO</t>
  </si>
  <si>
    <t>JURIDICO</t>
  </si>
  <si>
    <t>ZEPEDA VERGARA CLAUDIA ELENA</t>
  </si>
  <si>
    <t>ENCARGADA NOMINA</t>
  </si>
  <si>
    <t>TORRES SERRANO ALDO ALEJANDRO</t>
  </si>
  <si>
    <t>OFICIAL MAYOR</t>
  </si>
  <si>
    <t>OFICIALIA MAYOR</t>
  </si>
  <si>
    <t>ARELLANO CONTRERAS RAQUEL</t>
  </si>
  <si>
    <t>SECRETARIA SINDICO</t>
  </si>
  <si>
    <t>VARGAS SERRANO SILVIA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</si>
  <si>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</si>
  <si>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</si>
  <si>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</si>
  <si>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</si>
  <si>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</si>
  <si>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</si>
  <si>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</si>
  <si>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</si>
  <si>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MORFIN ALVAREZ JESUS</t>
  </si>
  <si>
    <t>SECRETARIO GENERAL</t>
  </si>
  <si>
    <t>LARIOS OROZCO JUANA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</si>
  <si>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</si>
  <si>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</si>
  <si>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</si>
  <si>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</si>
  <si>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</si>
  <si>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</si>
  <si>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</si>
  <si>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</si>
  <si>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</si>
  <si>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</si>
  <si>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</si>
  <si>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</si>
  <si>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</si>
  <si>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</si>
  <si>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</si>
  <si>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VALENCIA CRUZ JORGE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</si>
  <si>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</si>
  <si>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</si>
  <si>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</si>
  <si>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</si>
  <si>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</si>
  <si>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</si>
  <si>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</si>
  <si>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</si>
  <si>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</si>
  <si>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</si>
  <si>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</si>
  <si>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</si>
  <si>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CUBRE VACACIONES</t>
  </si>
  <si>
    <t>NUÑEZ SILVA ARTURO</t>
  </si>
  <si>
    <t>AVALOS ARROYO JOSE LUIS</t>
  </si>
  <si>
    <t>MEJINEZ RODRIGUEZ SALVADOR</t>
  </si>
  <si>
    <t>RODRIGUEZ MARTINEZ GILBERTO</t>
  </si>
  <si>
    <t>DIAZ MARTIN</t>
  </si>
  <si>
    <t>LICEA MEDRANO MAYRA ESPERANZA</t>
  </si>
  <si>
    <t>MORFIN DE LA MORA DANIEL</t>
  </si>
  <si>
    <t>SERRANO LICEA DELMIRA</t>
  </si>
  <si>
    <t>CARDENAS IBAÑEZ EVA ELIZABETH</t>
  </si>
  <si>
    <t>AUXILIAR COMUNICACIÓN SOCIAL</t>
  </si>
  <si>
    <t>VENAVIDES GOMEZ OSWALDO</t>
  </si>
  <si>
    <t>AUXILIAR FOMENTO AGROPECUARIO</t>
  </si>
  <si>
    <t>MEDINA CEBALLOS MARIA</t>
  </si>
  <si>
    <t>INTENDENTE</t>
  </si>
  <si>
    <t>CORTES GALVEZ JUAN CARLOS</t>
  </si>
  <si>
    <t>AUXILIAR PARQUE Y JARDINES</t>
  </si>
  <si>
    <t>GUEVARA GOMEZ MANUEL</t>
  </si>
  <si>
    <t>AUXILIAR PARQUES Y JARDINES</t>
  </si>
  <si>
    <t>ALVAREZ OCHOA LUIS</t>
  </si>
  <si>
    <t>AYUDANTE SER GRALES</t>
  </si>
  <si>
    <t>MAGALLANES LARA JOSE CARLOS</t>
  </si>
  <si>
    <t>OFICIAL DE PROTECCION CIVIL</t>
  </si>
  <si>
    <t>CHAVEZ CHAVEZ JAIME</t>
  </si>
  <si>
    <t>OROZCO GOMEZ ROGELIO GUADALUPE</t>
  </si>
  <si>
    <t>LOPEZ MARTINEZ MANUEL</t>
  </si>
  <si>
    <t>PANDURO VARGAS SALVADOR</t>
  </si>
  <si>
    <t>GARCIA GARCIA JACINTO</t>
  </si>
  <si>
    <t>PANDURO HERNANDEZ SALVADOR</t>
  </si>
  <si>
    <t>BARAJAS MORENO JOSE ANTONIO</t>
  </si>
  <si>
    <t>REYNA HERNANDEZ TERESA DE JESUS</t>
  </si>
  <si>
    <t>SANCHEZ ALCARAZ KARLA CECILIA</t>
  </si>
  <si>
    <t>AUXILIAR PROMOCION ECONOMICA</t>
  </si>
  <si>
    <t>VALENCIA VERGARA FRANCISCO</t>
  </si>
  <si>
    <t>CUBRE INCAPACIDAD</t>
  </si>
  <si>
    <t>GOMEZ LOPEZ JOSE ALBERTO</t>
  </si>
  <si>
    <t>SOTO RODRIGUEZ ROBERTO</t>
  </si>
  <si>
    <t>RIVERA VALENCIA JOSE MANUEL</t>
  </si>
  <si>
    <t>AYUDANTE MECANICO</t>
  </si>
  <si>
    <t>ANSUREZ FIGUEROA ANTUAN ALAN</t>
  </si>
  <si>
    <t>AYUDANTE DE MAQUINARIA</t>
  </si>
  <si>
    <t>RANGEL MUNGUIA J. GUADALUPE</t>
  </si>
  <si>
    <t>EVANGELISTA CHAVEZ ADOLFO</t>
  </si>
  <si>
    <t>PIZANO VAZQUEZ ALEJANDRO</t>
  </si>
  <si>
    <t>MARTINEZ ARELLANO JOSE DE JESUS</t>
  </si>
  <si>
    <t>LLAMAS GUERRERO ALDO FABIAN</t>
  </si>
  <si>
    <t>SUAREZ ARANDA RAUL</t>
  </si>
  <si>
    <t>MEDRANO CLAUSTRO ALEJANDRO CRUZ</t>
  </si>
  <si>
    <t>FLORES LUPERCIO ARTURO</t>
  </si>
  <si>
    <t>SANCHEZ GARCIA SERGIO</t>
  </si>
  <si>
    <t>AYUDANTE DE ALBAÑIL</t>
  </si>
  <si>
    <t>FLORES ASCENCIO MANUEL ARTURO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</si>
  <si>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</si>
  <si>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</si>
  <si>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</si>
  <si>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</si>
  <si>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</si>
  <si>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</si>
  <si>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CORTES AGUILAR MARIA DEL ROSARIO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</si>
  <si>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</si>
  <si>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</si>
  <si>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</si>
  <si>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</si>
  <si>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</si>
  <si>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</si>
  <si>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MUNGUIA SANCHEZ EMMANUEL</t>
  </si>
  <si>
    <t>BARON MARTINEZ ONOFRE</t>
  </si>
  <si>
    <t>BARAJAS LICEA ANTONIO</t>
  </si>
  <si>
    <t>ARIAS UREÑA ABEL</t>
  </si>
  <si>
    <t>AGUILAR RODRIGUEZ RAUL</t>
  </si>
  <si>
    <t>ANGUIANO MONTES DE OCA MIGUEL ANGEL</t>
  </si>
  <si>
    <t>BARAJAS FLORES J GUADALUPE</t>
  </si>
  <si>
    <t>AYUDANTE PARQUES Y JARDINES</t>
  </si>
  <si>
    <t>MAGAÑA CARDENAS OSCAR FREDDY</t>
  </si>
  <si>
    <t>OLIVERA CHAVEZ AGUSTIN</t>
  </si>
  <si>
    <t>BARAJAS FLORES JOSE</t>
  </si>
  <si>
    <t>TORRES VENEGAS SANDOR ALBERTO</t>
  </si>
  <si>
    <t>ENC DE PARQUES Y JARDINES</t>
  </si>
  <si>
    <t>DE LOS SANTOS CHAVEZ JACINTO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</si>
  <si>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</si>
  <si>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</si>
  <si>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</si>
  <si>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</si>
  <si>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</si>
  <si>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</si>
  <si>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</si>
  <si>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RUELAS BARON ABRAHAM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</si>
  <si>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</si>
  <si>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</si>
  <si>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</si>
  <si>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</si>
  <si>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</si>
  <si>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</si>
  <si>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</si>
  <si>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</si>
  <si>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</si>
  <si>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</si>
  <si>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</si>
  <si>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</si>
  <si>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</si>
  <si>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</si>
  <si>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</si>
  <si>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</si>
  <si>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</si>
  <si>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</si>
  <si>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</si>
  <si>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</si>
  <si>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RODRIGUEZ DIAZ FRANCISCO JAVIER</t>
  </si>
  <si>
    <t>PROMOTOR DE CULTURA</t>
  </si>
  <si>
    <t>REBOLLEDO MARQUEZ MIGUEL ANGEL</t>
  </si>
  <si>
    <t>MORFIN ALVAREZ JUAN MANUEL</t>
  </si>
  <si>
    <t>UNIDAD DE TRANSPARENCIA</t>
  </si>
  <si>
    <t>CONTRERAS RODRIGUEZ JOSE ANTONIO</t>
  </si>
  <si>
    <t>JIMENEZ LARA SAUL</t>
  </si>
  <si>
    <t>ENC DE VALVULAS</t>
  </si>
  <si>
    <t>TORRES GONZALEZ LUIS ANGEL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</si>
  <si>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</si>
  <si>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</si>
  <si>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</si>
  <si>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</si>
  <si>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</si>
  <si>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</si>
  <si>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</si>
  <si>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</si>
  <si>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</si>
  <si>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</si>
  <si>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RODRIGUEZ LOPEZ JUAN MANUEL</t>
  </si>
  <si>
    <t>DIRECTOR DE ALUMBRADO PUBLICO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</si>
  <si>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</si>
  <si>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</si>
  <si>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</si>
  <si>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</si>
  <si>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</si>
  <si>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</si>
  <si>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</si>
  <si>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</si>
  <si>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</si>
  <si>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</si>
  <si>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</si>
  <si>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</si>
  <si>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</si>
  <si>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</si>
  <si>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</si>
  <si>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</si>
  <si>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</si>
  <si>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</si>
  <si>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</si>
  <si>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</si>
  <si>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PERSONAL EVENTUAL</t>
  </si>
  <si>
    <t>ASOCIAS. CIV.</t>
  </si>
  <si>
    <t>TRABAJ</t>
  </si>
  <si>
    <t>DESCUNT</t>
  </si>
  <si>
    <t xml:space="preserve">SUBSIDIO </t>
  </si>
  <si>
    <t>TOTAL PROTECCCION CIVIL</t>
  </si>
  <si>
    <t>LOPEZ MEJIA EDER MARTIN</t>
  </si>
  <si>
    <t>OFICIAL</t>
  </si>
  <si>
    <t>MEZA RAMOS ALDO URIEL</t>
  </si>
  <si>
    <t>VAZQUEZ BARAJAS CARLOS AARON</t>
  </si>
  <si>
    <t>MUNDO VERA RAUL</t>
  </si>
  <si>
    <t>GONZALEZ CEJA ADELA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</si>
  <si>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</si>
  <si>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CORTEZ ORTIZ BLANCA IDALIA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</si>
  <si>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</si>
  <si>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</si>
  <si>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</si>
  <si>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</si>
  <si>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</si>
  <si>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LICEA SOLORZANO ROBERTO</t>
  </si>
  <si>
    <t>ARAIZA CHAVEZ ALVARO GIBRAN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</si>
  <si>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</si>
  <si>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</si>
  <si>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</si>
  <si>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</si>
  <si>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</si>
  <si>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</si>
  <si>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</si>
  <si>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</si>
  <si>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</si>
  <si>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</si>
  <si>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</si>
  <si>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</si>
  <si>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</si>
  <si>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</si>
  <si>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</si>
  <si>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</si>
  <si>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</si>
  <si>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</si>
  <si>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</si>
  <si>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COMANDANTE EN TURNO</t>
  </si>
  <si>
    <t>SUBDIRECTOR</t>
  </si>
  <si>
    <t>PRIMA</t>
  </si>
  <si>
    <t>RODRIGUEZ  LOPEZ JUAN MANUEL</t>
  </si>
  <si>
    <t xml:space="preserve">PANDURO QUEZADA SALVADOR </t>
  </si>
  <si>
    <t>MORENO CUEVAS JULIO CESAR</t>
  </si>
  <si>
    <t>CORDOVA CORTEZ JORGE ALBERTO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</si>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</sst>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sz val="21"/>
      <color indexed="63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u/>
      <sz val="21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sz val="21"/>
      <color theme="1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857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1" applyFont="1" applyFill="1"/>
    <xf numFmtId="164" fontId="2" fillId="0" borderId="0" xfId="1" applyNumberFormat="1" applyFont="1"/>
    <xf numFmtId="0" fontId="2" fillId="0" borderId="0" xfId="1" applyFont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2" fillId="0" borderId="0" xfId="2" applyFont="1" applyFill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0" fontId="5" fillId="0" borderId="0" xfId="1" quotePrefix="1" applyFont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5" xfId="1" applyFont="1" applyFill="1" applyBorder="1" applyAlignment="1">
      <alignment wrapText="1"/>
    </xf>
    <xf numFmtId="0" fontId="5" fillId="0" borderId="6" xfId="1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5" fillId="0" borderId="5" xfId="2" applyFont="1" applyFill="1" applyBorder="1" applyAlignment="1">
      <alignment horizontal="center"/>
    </xf>
    <xf numFmtId="165" fontId="4" fillId="0" borderId="7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165" fontId="4" fillId="0" borderId="5" xfId="2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0" fontId="5" fillId="0" borderId="9" xfId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165" fontId="5" fillId="0" borderId="11" xfId="2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165" fontId="4" fillId="0" borderId="5" xfId="2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" fillId="2" borderId="5" xfId="1" applyFont="1" applyFill="1" applyBorder="1"/>
    <xf numFmtId="0" fontId="4" fillId="3" borderId="5" xfId="1" applyFont="1" applyFill="1" applyBorder="1"/>
    <xf numFmtId="165" fontId="4" fillId="0" borderId="4" xfId="2" applyFont="1" applyBorder="1" applyAlignment="1">
      <alignment horizontal="center"/>
    </xf>
    <xf numFmtId="0" fontId="4" fillId="3" borderId="5" xfId="1" applyFont="1" applyFill="1" applyBorder="1" applyAlignment="1">
      <alignment wrapText="1"/>
    </xf>
    <xf numFmtId="165" fontId="4" fillId="0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wrapText="1"/>
    </xf>
    <xf numFmtId="0" fontId="4" fillId="0" borderId="8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165" fontId="2" fillId="0" borderId="12" xfId="2" applyFont="1" applyBorder="1" applyAlignment="1">
      <alignment horizontal="center"/>
    </xf>
    <xf numFmtId="165" fontId="2" fillId="0" borderId="12" xfId="2" applyFont="1" applyFill="1" applyBorder="1" applyAlignment="1">
      <alignment horizontal="center"/>
    </xf>
    <xf numFmtId="165" fontId="3" fillId="0" borderId="12" xfId="2" applyFont="1" applyBorder="1" applyAlignment="1">
      <alignment horizontal="center"/>
    </xf>
    <xf numFmtId="164" fontId="3" fillId="0" borderId="12" xfId="2" applyNumberFormat="1" applyFont="1" applyBorder="1" applyAlignment="1">
      <alignment horizontal="center"/>
    </xf>
    <xf numFmtId="165" fontId="3" fillId="0" borderId="12" xfId="2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164" fontId="2" fillId="4" borderId="15" xfId="1" applyNumberFormat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textRotation="60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164" fontId="2" fillId="4" borderId="21" xfId="1" applyNumberFormat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wrapText="1"/>
    </xf>
    <xf numFmtId="0" fontId="2" fillId="4" borderId="25" xfId="1" applyFont="1" applyFill="1" applyBorder="1" applyAlignment="1">
      <alignment horizontal="center" vertical="center" textRotation="60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/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/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4" fillId="0" borderId="0" xfId="2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0" fontId="8" fillId="0" borderId="30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5" fillId="5" borderId="1" xfId="2" applyFont="1" applyFill="1" applyBorder="1" applyAlignment="1">
      <alignment horizontal="center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8" xfId="1" applyFont="1" applyFill="1" applyBorder="1" applyAlignment="1">
      <alignment horizontal="center"/>
    </xf>
    <xf numFmtId="0" fontId="8" fillId="0" borderId="29" xfId="1" applyFont="1" applyFill="1" applyBorder="1" applyAlignment="1">
      <alignment horizontal="right"/>
    </xf>
    <xf numFmtId="165" fontId="4" fillId="0" borderId="0" xfId="2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2" fillId="0" borderId="4" xfId="2" applyFont="1" applyFill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0" fontId="3" fillId="0" borderId="8" xfId="1" applyFont="1" applyBorder="1"/>
    <xf numFmtId="0" fontId="2" fillId="0" borderId="6" xfId="1" applyFont="1" applyBorder="1" applyAlignment="1">
      <alignment horizontal="center"/>
    </xf>
    <xf numFmtId="165" fontId="2" fillId="0" borderId="5" xfId="2" applyFont="1" applyBorder="1" applyAlignment="1">
      <alignment horizontal="center"/>
    </xf>
    <xf numFmtId="165" fontId="2" fillId="0" borderId="5" xfId="2" applyFont="1" applyFill="1" applyBorder="1" applyAlignment="1">
      <alignment horizontal="center"/>
    </xf>
    <xf numFmtId="165" fontId="3" fillId="0" borderId="5" xfId="2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165" fontId="3" fillId="0" borderId="5" xfId="2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6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165" fontId="4" fillId="0" borderId="31" xfId="2" applyFont="1" applyBorder="1" applyAlignment="1">
      <alignment horizontal="center"/>
    </xf>
    <xf numFmtId="165" fontId="4" fillId="0" borderId="31" xfId="2" applyNumberFormat="1" applyFont="1" applyBorder="1" applyAlignment="1">
      <alignment horizontal="center"/>
    </xf>
    <xf numFmtId="165" fontId="4" fillId="0" borderId="31" xfId="2" applyFont="1" applyFill="1" applyBorder="1" applyAlignment="1">
      <alignment horizontal="center"/>
    </xf>
    <xf numFmtId="164" fontId="4" fillId="0" borderId="31" xfId="2" applyNumberFormat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0" fontId="4" fillId="2" borderId="8" xfId="1" applyFont="1" applyFill="1" applyBorder="1"/>
    <xf numFmtId="0" fontId="5" fillId="0" borderId="9" xfId="1" applyFont="1" applyBorder="1" applyAlignment="1">
      <alignment horizontal="center"/>
    </xf>
    <xf numFmtId="165" fontId="5" fillId="0" borderId="11" xfId="2" applyNumberFormat="1" applyFont="1" applyBorder="1" applyAlignment="1">
      <alignment horizontal="center"/>
    </xf>
    <xf numFmtId="165" fontId="7" fillId="0" borderId="5" xfId="2" applyFont="1" applyBorder="1" applyAlignment="1">
      <alignment horizontal="center"/>
    </xf>
    <xf numFmtId="165" fontId="7" fillId="0" borderId="5" xfId="2" applyFont="1" applyFill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165" fontId="4" fillId="0" borderId="5" xfId="2" applyNumberFormat="1" applyFont="1" applyFill="1" applyBorder="1" applyAlignment="1">
      <alignment horizontal="right"/>
    </xf>
    <xf numFmtId="0" fontId="5" fillId="0" borderId="11" xfId="1" applyFont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4" fillId="0" borderId="4" xfId="1" applyFont="1" applyBorder="1" applyAlignment="1">
      <alignment horizontal="right"/>
    </xf>
    <xf numFmtId="165" fontId="2" fillId="0" borderId="12" xfId="2" applyNumberFormat="1" applyFont="1" applyBorder="1" applyAlignment="1">
      <alignment horizontal="center"/>
    </xf>
    <xf numFmtId="165" fontId="3" fillId="0" borderId="12" xfId="2" applyNumberFormat="1" applyFont="1" applyFill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65" fontId="4" fillId="0" borderId="31" xfId="2" applyNumberFormat="1" applyFont="1" applyFill="1" applyBorder="1" applyAlignment="1">
      <alignment horizontal="center"/>
    </xf>
    <xf numFmtId="0" fontId="4" fillId="0" borderId="31" xfId="1" applyFont="1" applyBorder="1" applyAlignment="1">
      <alignment horizontal="right"/>
    </xf>
    <xf numFmtId="165" fontId="4" fillId="0" borderId="11" xfId="2" applyNumberFormat="1" applyFont="1" applyFill="1" applyBorder="1" applyAlignment="1">
      <alignment horizontal="center"/>
    </xf>
    <xf numFmtId="0" fontId="4" fillId="6" borderId="5" xfId="1" applyFont="1" applyFill="1" applyBorder="1" applyAlignment="1">
      <alignment wrapText="1"/>
    </xf>
    <xf numFmtId="165" fontId="4" fillId="0" borderId="5" xfId="2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165" fontId="5" fillId="6" borderId="4" xfId="2" applyNumberFormat="1" applyFont="1" applyFill="1" applyBorder="1" applyAlignment="1">
      <alignment horizontal="center"/>
    </xf>
    <xf numFmtId="165" fontId="4" fillId="0" borderId="11" xfId="2" applyNumberFormat="1" applyFont="1" applyBorder="1" applyAlignment="1">
      <alignment horizontal="center"/>
    </xf>
    <xf numFmtId="165" fontId="5" fillId="6" borderId="5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6" borderId="8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0" fontId="4" fillId="6" borderId="5" xfId="1" applyFont="1" applyFill="1" applyBorder="1"/>
    <xf numFmtId="0" fontId="4" fillId="2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right" wrapText="1"/>
    </xf>
    <xf numFmtId="165" fontId="4" fillId="0" borderId="7" xfId="2" applyNumberFormat="1" applyFont="1" applyBorder="1" applyAlignment="1">
      <alignment horizontal="center"/>
    </xf>
    <xf numFmtId="165" fontId="7" fillId="0" borderId="11" xfId="2" applyFont="1" applyFill="1" applyBorder="1" applyAlignment="1">
      <alignment horizontal="center"/>
    </xf>
    <xf numFmtId="0" fontId="4" fillId="0" borderId="5" xfId="1" applyFont="1" applyBorder="1"/>
    <xf numFmtId="0" fontId="2" fillId="4" borderId="15" xfId="1" applyFont="1" applyFill="1" applyBorder="1" applyAlignment="1">
      <alignment horizontal="center" vertical="center" wrapText="1"/>
    </xf>
    <xf numFmtId="9" fontId="2" fillId="4" borderId="14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6" borderId="35" xfId="1" applyFont="1" applyFill="1" applyBorder="1" applyAlignment="1">
      <alignment wrapText="1"/>
    </xf>
    <xf numFmtId="0" fontId="4" fillId="0" borderId="4" xfId="1" applyFont="1" applyBorder="1" applyAlignment="1">
      <alignment horizontal="right" wrapText="1"/>
    </xf>
    <xf numFmtId="0" fontId="4" fillId="0" borderId="8" xfId="1" applyFont="1" applyBorder="1" applyAlignment="1">
      <alignment wrapText="1"/>
    </xf>
    <xf numFmtId="0" fontId="4" fillId="0" borderId="12" xfId="1" applyFont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wrapText="1"/>
    </xf>
    <xf numFmtId="0" fontId="4" fillId="0" borderId="5" xfId="1" applyFont="1" applyBorder="1" applyAlignment="1">
      <alignment wrapText="1"/>
    </xf>
    <xf numFmtId="165" fontId="4" fillId="0" borderId="11" xfId="2" applyFont="1" applyBorder="1" applyAlignment="1">
      <alignment horizontal="center"/>
    </xf>
    <xf numFmtId="0" fontId="4" fillId="0" borderId="8" xfId="1" applyFont="1" applyFill="1" applyBorder="1"/>
    <xf numFmtId="0" fontId="3" fillId="0" borderId="31" xfId="1" applyFont="1" applyBorder="1" applyAlignment="1">
      <alignment horizontal="right"/>
    </xf>
    <xf numFmtId="0" fontId="4" fillId="0" borderId="5" xfId="1" applyFont="1" applyFill="1" applyBorder="1"/>
    <xf numFmtId="165" fontId="7" fillId="0" borderId="11" xfId="2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165" fontId="5" fillId="0" borderId="11" xfId="2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5" fontId="5" fillId="0" borderId="11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right"/>
    </xf>
    <xf numFmtId="0" fontId="4" fillId="6" borderId="8" xfId="1" applyFont="1" applyFill="1" applyBorder="1"/>
    <xf numFmtId="0" fontId="4" fillId="0" borderId="8" xfId="1" applyFont="1" applyBorder="1"/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horizontal="center"/>
    </xf>
    <xf numFmtId="165" fontId="4" fillId="2" borderId="5" xfId="2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5" fontId="4" fillId="2" borderId="11" xfId="2" applyNumberFormat="1" applyFont="1" applyFill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2" fillId="6" borderId="4" xfId="2" applyNumberFormat="1" applyFont="1" applyFill="1" applyBorder="1" applyAlignment="1">
      <alignment horizontal="center"/>
    </xf>
    <xf numFmtId="165" fontId="2" fillId="0" borderId="4" xfId="2" applyNumberFormat="1" applyFont="1" applyFill="1" applyBorder="1" applyAlignment="1">
      <alignment horizontal="center"/>
    </xf>
    <xf numFmtId="165" fontId="14" fillId="0" borderId="4" xfId="2" applyFont="1" applyBorder="1" applyAlignment="1">
      <alignment horizontal="center"/>
    </xf>
    <xf numFmtId="165" fontId="14" fillId="0" borderId="4" xfId="2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0" fontId="3" fillId="6" borderId="8" xfId="1" applyFont="1" applyFill="1" applyBorder="1"/>
    <xf numFmtId="165" fontId="2" fillId="0" borderId="5" xfId="2" applyNumberFormat="1" applyFont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65" fontId="14" fillId="0" borderId="5" xfId="2" applyFont="1" applyBorder="1" applyAlignment="1">
      <alignment horizontal="center"/>
    </xf>
    <xf numFmtId="165" fontId="14" fillId="0" borderId="5" xfId="2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0" fontId="3" fillId="0" borderId="8" xfId="1" applyFont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1" xfId="2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2" borderId="8" xfId="1" applyFont="1" applyFill="1" applyBorder="1"/>
    <xf numFmtId="165" fontId="2" fillId="0" borderId="11" xfId="2" applyFont="1" applyBorder="1" applyAlignment="1">
      <alignment horizontal="center"/>
    </xf>
    <xf numFmtId="165" fontId="2" fillId="0" borderId="11" xfId="2" applyNumberFormat="1" applyFont="1" applyBorder="1" applyAlignment="1">
      <alignment horizontal="center"/>
    </xf>
    <xf numFmtId="165" fontId="14" fillId="0" borderId="11" xfId="2" applyFont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0" fontId="2" fillId="0" borderId="11" xfId="1" applyFont="1" applyBorder="1" applyAlignment="1">
      <alignment horizontal="center"/>
    </xf>
    <xf numFmtId="0" fontId="3" fillId="0" borderId="5" xfId="1" applyFont="1" applyBorder="1" applyAlignment="1">
      <alignment wrapText="1"/>
    </xf>
    <xf numFmtId="165" fontId="5" fillId="0" borderId="12" xfId="1" applyNumberFormat="1" applyFont="1" applyBorder="1" applyAlignment="1">
      <alignment horizontal="center"/>
    </xf>
    <xf numFmtId="165" fontId="4" fillId="0" borderId="12" xfId="2" applyFont="1" applyFill="1" applyBorder="1" applyAlignment="1">
      <alignment horizontal="center"/>
    </xf>
    <xf numFmtId="0" fontId="5" fillId="0" borderId="31" xfId="1" quotePrefix="1" applyFont="1" applyBorder="1" applyAlignment="1">
      <alignment horizontal="right"/>
    </xf>
    <xf numFmtId="164" fontId="3" fillId="0" borderId="31" xfId="2" applyNumberFormat="1" applyFont="1" applyBorder="1" applyAlignment="1">
      <alignment horizontal="center"/>
    </xf>
    <xf numFmtId="165" fontId="3" fillId="0" borderId="31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5" fillId="2" borderId="5" xfId="2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165" fontId="12" fillId="0" borderId="0" xfId="2" applyFont="1" applyFill="1" applyBorder="1" applyAlignment="1">
      <alignment horizontal="center"/>
    </xf>
    <xf numFmtId="0" fontId="3" fillId="0" borderId="0" xfId="1" applyFont="1" applyBorder="1"/>
    <xf numFmtId="0" fontId="5" fillId="2" borderId="4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165" fontId="5" fillId="0" borderId="8" xfId="2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0" fontId="4" fillId="3" borderId="8" xfId="1" applyFont="1" applyFill="1" applyBorder="1"/>
    <xf numFmtId="0" fontId="3" fillId="0" borderId="0" xfId="1" applyFont="1" applyBorder="1" applyAlignment="1">
      <alignment horizontal="right"/>
    </xf>
    <xf numFmtId="165" fontId="7" fillId="0" borderId="8" xfId="2" applyFont="1" applyFill="1" applyBorder="1" applyAlignment="1">
      <alignment horizontal="center"/>
    </xf>
    <xf numFmtId="165" fontId="4" fillId="0" borderId="8" xfId="2" applyFont="1" applyFill="1" applyBorder="1" applyAlignment="1">
      <alignment horizontal="center"/>
    </xf>
    <xf numFmtId="165" fontId="7" fillId="6" borderId="4" xfId="2" applyFont="1" applyFill="1" applyBorder="1" applyAlignment="1">
      <alignment horizontal="center"/>
    </xf>
    <xf numFmtId="165" fontId="7" fillId="6" borderId="5" xfId="2" applyFont="1" applyFill="1" applyBorder="1" applyAlignment="1">
      <alignment horizontal="center"/>
    </xf>
    <xf numFmtId="0" fontId="4" fillId="2" borderId="4" xfId="1" applyFont="1" applyFill="1" applyBorder="1" applyAlignment="1">
      <alignment horizontal="right" wrapText="1"/>
    </xf>
    <xf numFmtId="164" fontId="3" fillId="0" borderId="12" xfId="2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2" borderId="4" xfId="1" applyFont="1" applyFill="1" applyBorder="1" applyAlignment="1">
      <alignment horizontal="right"/>
    </xf>
    <xf numFmtId="165" fontId="5" fillId="0" borderId="11" xfId="2" applyFont="1" applyBorder="1" applyAlignment="1">
      <alignment horizontal="center"/>
    </xf>
    <xf numFmtId="165" fontId="5" fillId="0" borderId="11" xfId="2" applyNumberFormat="1" applyFont="1" applyBorder="1" applyAlignment="1">
      <alignment horizontal="center"/>
    </xf>
    <xf numFmtId="165" fontId="5" fillId="2" borderId="11" xfId="2" applyNumberFormat="1" applyFont="1" applyFill="1" applyBorder="1" applyAlignment="1">
      <alignment horizontal="center"/>
    </xf>
    <xf numFmtId="165" fontId="7" fillId="0" borderId="11" xfId="2" applyFont="1" applyBorder="1" applyAlignment="1">
      <alignment horizontal="center"/>
    </xf>
    <xf numFmtId="165" fontId="7" fillId="0" borderId="11" xfId="2" applyFont="1" applyFill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164" fontId="4" fillId="0" borderId="11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6" borderId="8" xfId="1" applyFont="1" applyFill="1" applyBorder="1"/>
    <xf numFmtId="0" fontId="5" fillId="6" borderId="5" xfId="1" applyFont="1" applyFill="1" applyBorder="1"/>
    <xf numFmtId="165" fontId="4" fillId="0" borderId="11" xfId="2" applyNumberFormat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164" fontId="4" fillId="0" borderId="11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14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165" fontId="4" fillId="2" borderId="5" xfId="2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right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8" xfId="1" applyFont="1" applyBorder="1" applyAlignment="1">
      <alignment horizontal="left"/>
    </xf>
    <xf numFmtId="0" fontId="4" fillId="2" borderId="8" xfId="1" applyFont="1" applyFill="1" applyBorder="1" applyAlignment="1">
      <alignment horizontal="left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 wrapText="1"/>
    </xf>
    <xf numFmtId="165" fontId="2" fillId="0" borderId="8" xfId="2" applyFont="1" applyBorder="1" applyAlignment="1">
      <alignment horizontal="center"/>
    </xf>
    <xf numFmtId="165" fontId="2" fillId="0" borderId="8" xfId="2" applyNumberFormat="1" applyFont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6" borderId="8" xfId="1" applyFont="1" applyFill="1" applyBorder="1" applyAlignment="1">
      <alignment horizontal="left" wrapText="1"/>
    </xf>
    <xf numFmtId="0" fontId="4" fillId="6" borderId="8" xfId="1" applyFont="1" applyFill="1" applyBorder="1" applyAlignment="1">
      <alignment horizontal="right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165" fontId="2" fillId="2" borderId="4" xfId="2" applyFont="1" applyFill="1" applyBorder="1" applyAlignment="1">
      <alignment horizontal="center"/>
    </xf>
    <xf numFmtId="165" fontId="14" fillId="6" borderId="4" xfId="2" applyFont="1" applyFill="1" applyBorder="1" applyAlignment="1">
      <alignment horizontal="center"/>
    </xf>
    <xf numFmtId="164" fontId="3" fillId="2" borderId="4" xfId="2" applyNumberFormat="1" applyFont="1" applyFill="1" applyBorder="1" applyAlignment="1">
      <alignment horizontal="center"/>
    </xf>
    <xf numFmtId="165" fontId="3" fillId="2" borderId="4" xfId="2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8" xfId="1" applyFont="1" applyFill="1" applyBorder="1"/>
    <xf numFmtId="0" fontId="5" fillId="2" borderId="6" xfId="1" applyFont="1" applyFill="1" applyBorder="1" applyAlignment="1">
      <alignment horizontal="center"/>
    </xf>
    <xf numFmtId="165" fontId="2" fillId="2" borderId="11" xfId="2" applyFont="1" applyFill="1" applyBorder="1" applyAlignment="1">
      <alignment horizontal="center"/>
    </xf>
    <xf numFmtId="165" fontId="2" fillId="2" borderId="11" xfId="2" applyNumberFormat="1" applyFont="1" applyFill="1" applyBorder="1" applyAlignment="1">
      <alignment horizontal="center"/>
    </xf>
    <xf numFmtId="165" fontId="14" fillId="6" borderId="5" xfId="2" applyFont="1" applyFill="1" applyBorder="1" applyAlignment="1">
      <alignment horizontal="center"/>
    </xf>
    <xf numFmtId="164" fontId="3" fillId="2" borderId="5" xfId="2" applyNumberFormat="1" applyFont="1" applyFill="1" applyBorder="1" applyAlignment="1">
      <alignment horizontal="center"/>
    </xf>
    <xf numFmtId="165" fontId="3" fillId="2" borderId="11" xfId="2" applyNumberFormat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5" fillId="2" borderId="8" xfId="1" applyFont="1" applyFill="1" applyBorder="1"/>
    <xf numFmtId="0" fontId="4" fillId="0" borderId="5" xfId="1" applyFont="1" applyBorder="1" applyAlignment="1">
      <alignment horizontal="left"/>
    </xf>
    <xf numFmtId="165" fontId="5" fillId="4" borderId="14" xfId="1" applyNumberFormat="1" applyFont="1" applyFill="1" applyBorder="1" applyAlignment="1">
      <alignment horizontal="center" vertical="center"/>
    </xf>
    <xf numFmtId="165" fontId="2" fillId="4" borderId="14" xfId="1" applyNumberFormat="1" applyFont="1" applyFill="1" applyBorder="1" applyAlignment="1">
      <alignment horizontal="center" vertical="center"/>
    </xf>
    <xf numFmtId="165" fontId="9" fillId="4" borderId="14" xfId="1" applyNumberFormat="1" applyFont="1" applyFill="1" applyBorder="1" applyAlignment="1">
      <alignment horizontal="center" vertical="center"/>
    </xf>
    <xf numFmtId="165" fontId="2" fillId="4" borderId="14" xfId="1" applyNumberFormat="1" applyFont="1" applyFill="1" applyBorder="1" applyAlignment="1">
      <alignment horizontal="center" vertical="center"/>
    </xf>
    <xf numFmtId="165" fontId="5" fillId="4" borderId="20" xfId="1" applyNumberFormat="1" applyFont="1" applyFill="1" applyBorder="1" applyAlignment="1">
      <alignment horizontal="center" vertical="center"/>
    </xf>
    <xf numFmtId="165" fontId="2" fillId="4" borderId="20" xfId="1" applyNumberFormat="1" applyFont="1" applyFill="1" applyBorder="1" applyAlignment="1">
      <alignment horizontal="center" vertical="center"/>
    </xf>
    <xf numFmtId="165" fontId="9" fillId="4" borderId="20" xfId="1" applyNumberFormat="1" applyFont="1" applyFill="1" applyBorder="1" applyAlignment="1">
      <alignment horizontal="center" vertical="center"/>
    </xf>
    <xf numFmtId="165" fontId="2" fillId="4" borderId="20" xfId="1" applyNumberFormat="1" applyFont="1" applyFill="1" applyBorder="1" applyAlignment="1">
      <alignment horizontal="center" vertic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165" fontId="5" fillId="4" borderId="30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right" wrapText="1"/>
    </xf>
    <xf numFmtId="165" fontId="5" fillId="0" borderId="9" xfId="1" applyNumberFormat="1" applyFont="1" applyBorder="1" applyAlignment="1">
      <alignment horizontal="center"/>
    </xf>
    <xf numFmtId="0" fontId="4" fillId="0" borderId="8" xfId="1" applyFont="1" applyFill="1" applyBorder="1" applyAlignment="1">
      <alignment wrapText="1"/>
    </xf>
    <xf numFmtId="0" fontId="5" fillId="0" borderId="6" xfId="1" applyFont="1" applyFill="1" applyBorder="1" applyAlignment="1">
      <alignment horizontal="center"/>
    </xf>
    <xf numFmtId="165" fontId="2" fillId="0" borderId="31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3" fillId="6" borderId="8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165" fontId="5" fillId="0" borderId="8" xfId="2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left" wrapText="1"/>
    </xf>
    <xf numFmtId="0" fontId="2" fillId="0" borderId="8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165" fontId="5" fillId="0" borderId="8" xfId="2" applyFont="1" applyBorder="1" applyAlignment="1">
      <alignment horizontal="center"/>
    </xf>
    <xf numFmtId="165" fontId="5" fillId="0" borderId="11" xfId="2" applyFont="1" applyFill="1" applyBorder="1" applyAlignment="1">
      <alignment horizontal="center"/>
    </xf>
    <xf numFmtId="165" fontId="5" fillId="0" borderId="11" xfId="2" applyNumberFormat="1" applyFont="1" applyFill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4" fillId="0" borderId="11" xfId="2" applyFont="1" applyBorder="1" applyAlignment="1">
      <alignment horizontal="center"/>
    </xf>
    <xf numFmtId="164" fontId="4" fillId="0" borderId="11" xfId="2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165" fontId="2" fillId="6" borderId="8" xfId="2" applyNumberFormat="1" applyFont="1" applyFill="1" applyBorder="1" applyAlignment="1">
      <alignment horizontal="center"/>
    </xf>
    <xf numFmtId="165" fontId="2" fillId="0" borderId="8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right"/>
    </xf>
    <xf numFmtId="0" fontId="3" fillId="0" borderId="8" xfId="1" applyFont="1" applyFill="1" applyBorder="1" applyAlignment="1">
      <alignment wrapText="1"/>
    </xf>
    <xf numFmtId="0" fontId="4" fillId="0" borderId="31" xfId="1" applyFont="1" applyBorder="1" applyAlignment="1">
      <alignment horizontal="center"/>
    </xf>
    <xf numFmtId="165" fontId="5" fillId="0" borderId="31" xfId="2" applyFont="1" applyBorder="1" applyAlignment="1">
      <alignment horizontal="center"/>
    </xf>
    <xf numFmtId="164" fontId="5" fillId="0" borderId="31" xfId="2" applyNumberFormat="1" applyFont="1" applyBorder="1" applyAlignment="1">
      <alignment horizontal="center"/>
    </xf>
    <xf numFmtId="165" fontId="5" fillId="0" borderId="31" xfId="2" applyFont="1" applyFill="1" applyBorder="1" applyAlignment="1">
      <alignment horizontal="center"/>
    </xf>
    <xf numFmtId="0" fontId="4" fillId="2" borderId="35" xfId="1" applyFont="1" applyFill="1" applyBorder="1"/>
    <xf numFmtId="0" fontId="4" fillId="6" borderId="4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165" fontId="4" fillId="0" borderId="12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165" fontId="5" fillId="0" borderId="31" xfId="2" applyNumberFormat="1" applyFont="1" applyBorder="1" applyAlignment="1">
      <alignment horizontal="center"/>
    </xf>
    <xf numFmtId="165" fontId="5" fillId="0" borderId="31" xfId="2" applyNumberFormat="1" applyFont="1" applyFill="1" applyBorder="1" applyAlignment="1">
      <alignment horizontal="center"/>
    </xf>
    <xf numFmtId="0" fontId="3" fillId="0" borderId="31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5" xfId="1" applyFont="1" applyFill="1" applyBorder="1" applyAlignment="1">
      <alignment wrapText="1"/>
    </xf>
    <xf numFmtId="165" fontId="14" fillId="0" borderId="11" xfId="2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2" fillId="0" borderId="0" xfId="2" applyFont="1" applyBorder="1"/>
    <xf numFmtId="165" fontId="5" fillId="7" borderId="0" xfId="2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4" fillId="7" borderId="0" xfId="1" applyFont="1" applyFill="1" applyBorder="1" applyAlignment="1">
      <alignment horizontal="right"/>
    </xf>
    <xf numFmtId="0" fontId="4" fillId="0" borderId="4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1" xfId="1" applyFont="1" applyBorder="1" applyAlignment="1">
      <alignment horizontal="center" vertical="center" wrapText="1"/>
    </xf>
    <xf numFmtId="0" fontId="3" fillId="0" borderId="8" xfId="1" applyFont="1" applyBorder="1" applyAlignment="1">
      <alignment wrapText="1"/>
    </xf>
    <xf numFmtId="0" fontId="5" fillId="0" borderId="0" xfId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0" fontId="17" fillId="0" borderId="0" xfId="1" applyFont="1"/>
    <xf numFmtId="0" fontId="17" fillId="0" borderId="0" xfId="1" applyFont="1" applyBorder="1" applyAlignment="1"/>
    <xf numFmtId="165" fontId="18" fillId="0" borderId="0" xfId="2" applyNumberFormat="1" applyFont="1" applyBorder="1" applyAlignment="1">
      <alignment horizontal="center"/>
    </xf>
    <xf numFmtId="0" fontId="17" fillId="0" borderId="0" xfId="1" applyFont="1" applyBorder="1"/>
    <xf numFmtId="0" fontId="19" fillId="0" borderId="8" xfId="1" applyFont="1" applyBorder="1" applyAlignment="1">
      <alignment horizontal="center"/>
    </xf>
    <xf numFmtId="165" fontId="20" fillId="0" borderId="8" xfId="2" applyNumberFormat="1" applyFont="1" applyBorder="1" applyAlignment="1">
      <alignment horizontal="center"/>
    </xf>
    <xf numFmtId="166" fontId="20" fillId="0" borderId="8" xfId="2" applyNumberFormat="1" applyFont="1" applyBorder="1" applyAlignment="1">
      <alignment horizontal="center"/>
    </xf>
    <xf numFmtId="165" fontId="20" fillId="0" borderId="8" xfId="2" applyNumberFormat="1" applyFont="1" applyFill="1" applyBorder="1" applyAlignment="1">
      <alignment horizontal="center"/>
    </xf>
    <xf numFmtId="0" fontId="20" fillId="0" borderId="8" xfId="1" applyFont="1" applyBorder="1" applyAlignment="1">
      <alignment horizontal="right"/>
    </xf>
    <xf numFmtId="0" fontId="19" fillId="8" borderId="1" xfId="1" applyFont="1" applyFill="1" applyBorder="1" applyAlignment="1">
      <alignment horizontal="center" vertical="center" wrapText="1"/>
    </xf>
    <xf numFmtId="0" fontId="13" fillId="4" borderId="21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wrapText="1"/>
    </xf>
    <xf numFmtId="0" fontId="19" fillId="8" borderId="1" xfId="1" applyFont="1" applyFill="1" applyBorder="1" applyAlignment="1">
      <alignment horizontal="center"/>
    </xf>
    <xf numFmtId="0" fontId="19" fillId="9" borderId="20" xfId="1" applyFont="1" applyFill="1" applyBorder="1" applyAlignment="1">
      <alignment horizontal="center"/>
    </xf>
    <xf numFmtId="0" fontId="21" fillId="8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9" fillId="4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/>
    <xf numFmtId="0" fontId="19" fillId="4" borderId="8" xfId="1" applyFont="1" applyFill="1" applyBorder="1" applyAlignment="1">
      <alignment horizontal="center"/>
    </xf>
    <xf numFmtId="0" fontId="19" fillId="4" borderId="37" xfId="1" applyFont="1" applyFill="1" applyBorder="1" applyAlignment="1">
      <alignment horizontal="center"/>
    </xf>
    <xf numFmtId="0" fontId="19" fillId="4" borderId="13" xfId="1" applyFont="1" applyFill="1" applyBorder="1" applyAlignment="1">
      <alignment horizontal="center"/>
    </xf>
    <xf numFmtId="0" fontId="19" fillId="4" borderId="10" xfId="1" applyFont="1" applyFill="1" applyBorder="1" applyAlignment="1">
      <alignment horizontal="center"/>
    </xf>
    <xf numFmtId="0" fontId="19" fillId="4" borderId="5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/>
    </xf>
    <xf numFmtId="165" fontId="17" fillId="0" borderId="0" xfId="2" applyNumberFormat="1" applyFont="1" applyFill="1" applyBorder="1" applyAlignment="1">
      <alignment horizontal="center"/>
    </xf>
    <xf numFmtId="165" fontId="17" fillId="0" borderId="0" xfId="2" applyNumberFormat="1" applyFont="1" applyBorder="1" applyAlignment="1">
      <alignment horizontal="center"/>
    </xf>
    <xf numFmtId="165" fontId="23" fillId="0" borderId="0" xfId="2" applyNumberFormat="1" applyFont="1" applyBorder="1" applyAlignment="1">
      <alignment horizontal="center"/>
    </xf>
    <xf numFmtId="167" fontId="18" fillId="0" borderId="0" xfId="2" applyNumberFormat="1" applyFont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8" fillId="0" borderId="0" xfId="1" applyFont="1" applyFill="1" applyBorder="1" applyAlignment="1">
      <alignment wrapText="1"/>
    </xf>
    <xf numFmtId="0" fontId="22" fillId="0" borderId="4" xfId="1" applyFont="1" applyBorder="1" applyAlignment="1">
      <alignment horizontal="center"/>
    </xf>
    <xf numFmtId="165" fontId="17" fillId="0" borderId="4" xfId="2" applyNumberFormat="1" applyFont="1" applyFill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165" fontId="17" fillId="0" borderId="8" xfId="2" applyNumberFormat="1" applyFont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7" fontId="18" fillId="0" borderId="4" xfId="2" applyNumberFormat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8" fillId="0" borderId="8" xfId="1" applyFont="1" applyFill="1" applyBorder="1" applyAlignment="1">
      <alignment wrapText="1"/>
    </xf>
    <xf numFmtId="0" fontId="19" fillId="0" borderId="11" xfId="1" applyFont="1" applyBorder="1" applyAlignment="1">
      <alignment horizontal="center"/>
    </xf>
    <xf numFmtId="165" fontId="17" fillId="0" borderId="5" xfId="2" applyNumberFormat="1" applyFont="1" applyFill="1" applyBorder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165" fontId="18" fillId="0" borderId="5" xfId="2" applyNumberFormat="1" applyFont="1" applyBorder="1" applyAlignment="1">
      <alignment horizontal="center"/>
    </xf>
    <xf numFmtId="167" fontId="18" fillId="0" borderId="5" xfId="2" applyNumberFormat="1" applyFont="1" applyBorder="1" applyAlignment="1">
      <alignment horizontal="center"/>
    </xf>
    <xf numFmtId="165" fontId="18" fillId="0" borderId="5" xfId="2" applyNumberFormat="1" applyFont="1" applyFill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8" fillId="0" borderId="8" xfId="1" applyFont="1" applyBorder="1" applyAlignment="1">
      <alignment horizontal="right" wrapText="1"/>
    </xf>
    <xf numFmtId="0" fontId="18" fillId="6" borderId="8" xfId="1" applyFont="1" applyFill="1" applyBorder="1" applyAlignment="1">
      <alignment wrapText="1"/>
    </xf>
    <xf numFmtId="0" fontId="22" fillId="0" borderId="11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165" fontId="17" fillId="0" borderId="2" xfId="2" applyNumberFormat="1" applyFont="1" applyFill="1" applyBorder="1" applyAlignment="1">
      <alignment horizontal="center"/>
    </xf>
    <xf numFmtId="0" fontId="19" fillId="0" borderId="5" xfId="1" applyFont="1" applyBorder="1" applyAlignment="1">
      <alignment horizontal="center"/>
    </xf>
    <xf numFmtId="165" fontId="17" fillId="0" borderId="6" xfId="2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165" fontId="17" fillId="0" borderId="4" xfId="2" applyNumberFormat="1" applyFont="1" applyFill="1" applyBorder="1" applyAlignment="1">
      <alignment horizontal="center"/>
    </xf>
    <xf numFmtId="165" fontId="23" fillId="0" borderId="4" xfId="2" applyNumberFormat="1" applyFont="1" applyFill="1" applyBorder="1" applyAlignment="1">
      <alignment horizontal="center"/>
    </xf>
    <xf numFmtId="165" fontId="23" fillId="0" borderId="4" xfId="2" applyNumberFormat="1" applyFont="1" applyFill="1" applyBorder="1" applyAlignment="1">
      <alignment horizontal="center"/>
    </xf>
    <xf numFmtId="167" fontId="18" fillId="0" borderId="4" xfId="2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165" fontId="17" fillId="0" borderId="5" xfId="2" applyNumberFormat="1" applyFont="1" applyFill="1" applyBorder="1" applyAlignment="1">
      <alignment horizontal="center"/>
    </xf>
    <xf numFmtId="165" fontId="23" fillId="0" borderId="5" xfId="2" applyNumberFormat="1" applyFont="1" applyFill="1" applyBorder="1" applyAlignment="1">
      <alignment horizontal="center"/>
    </xf>
    <xf numFmtId="165" fontId="23" fillId="0" borderId="5" xfId="2" applyNumberFormat="1" applyFont="1" applyFill="1" applyBorder="1" applyAlignment="1">
      <alignment horizontal="center"/>
    </xf>
    <xf numFmtId="167" fontId="18" fillId="0" borderId="5" xfId="2" applyNumberFormat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8" fillId="0" borderId="8" xfId="1" applyFont="1" applyBorder="1" applyAlignment="1">
      <alignment wrapText="1"/>
    </xf>
    <xf numFmtId="165" fontId="19" fillId="0" borderId="4" xfId="2" applyNumberFormat="1" applyFont="1" applyFill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5" fontId="24" fillId="0" borderId="4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5" fontId="20" fillId="0" borderId="4" xfId="2" applyNumberFormat="1" applyFont="1" applyBorder="1" applyAlignment="1">
      <alignment horizontal="center"/>
    </xf>
    <xf numFmtId="167" fontId="20" fillId="0" borderId="4" xfId="2" applyNumberFormat="1" applyFont="1" applyBorder="1" applyAlignment="1">
      <alignment horizontal="center"/>
    </xf>
    <xf numFmtId="165" fontId="20" fillId="0" borderId="4" xfId="2" applyNumberFormat="1" applyFont="1" applyFill="1" applyBorder="1" applyAlignment="1">
      <alignment horizontal="center"/>
    </xf>
    <xf numFmtId="0" fontId="20" fillId="0" borderId="8" xfId="1" applyFont="1" applyBorder="1" applyAlignment="1">
      <alignment wrapText="1"/>
    </xf>
    <xf numFmtId="165" fontId="19" fillId="0" borderId="5" xfId="2" applyNumberFormat="1" applyFont="1" applyFill="1" applyBorder="1" applyAlignment="1">
      <alignment horizontal="center"/>
    </xf>
    <xf numFmtId="165" fontId="19" fillId="0" borderId="5" xfId="2" applyNumberFormat="1" applyFont="1" applyBorder="1" applyAlignment="1">
      <alignment horizontal="center"/>
    </xf>
    <xf numFmtId="165" fontId="24" fillId="0" borderId="5" xfId="2" applyNumberFormat="1" applyFont="1" applyBorder="1" applyAlignment="1">
      <alignment horizontal="center"/>
    </xf>
    <xf numFmtId="165" fontId="20" fillId="0" borderId="5" xfId="2" applyNumberFormat="1" applyFont="1" applyBorder="1" applyAlignment="1">
      <alignment horizontal="center"/>
    </xf>
    <xf numFmtId="167" fontId="20" fillId="0" borderId="5" xfId="2" applyNumberFormat="1" applyFont="1" applyBorder="1" applyAlignment="1">
      <alignment horizontal="center"/>
    </xf>
    <xf numFmtId="165" fontId="20" fillId="0" borderId="5" xfId="2" applyNumberFormat="1" applyFont="1" applyFill="1" applyBorder="1" applyAlignment="1">
      <alignment horizontal="center"/>
    </xf>
    <xf numFmtId="0" fontId="20" fillId="0" borderId="8" xfId="1" applyFont="1" applyBorder="1" applyAlignment="1">
      <alignment horizontal="right" wrapText="1"/>
    </xf>
    <xf numFmtId="0" fontId="19" fillId="0" borderId="8" xfId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165" fontId="24" fillId="0" borderId="8" xfId="2" applyNumberFormat="1" applyFont="1" applyBorder="1" applyAlignment="1">
      <alignment horizontal="center"/>
    </xf>
    <xf numFmtId="165" fontId="20" fillId="0" borderId="8" xfId="2" applyNumberFormat="1" applyFont="1" applyBorder="1" applyAlignment="1">
      <alignment horizontal="center"/>
    </xf>
    <xf numFmtId="167" fontId="20" fillId="0" borderId="8" xfId="2" applyNumberFormat="1" applyFont="1" applyBorder="1" applyAlignment="1">
      <alignment horizontal="center"/>
    </xf>
    <xf numFmtId="165" fontId="20" fillId="0" borderId="8" xfId="2" applyNumberFormat="1" applyFont="1" applyFill="1" applyBorder="1" applyAlignment="1">
      <alignment horizontal="center"/>
    </xf>
    <xf numFmtId="165" fontId="17" fillId="0" borderId="8" xfId="2" applyNumberFormat="1" applyFont="1" applyFill="1" applyBorder="1" applyAlignment="1">
      <alignment horizontal="center"/>
    </xf>
    <xf numFmtId="165" fontId="23" fillId="0" borderId="8" xfId="2" applyNumberFormat="1" applyFont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7" fontId="18" fillId="0" borderId="8" xfId="2" applyNumberFormat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0" fontId="17" fillId="0" borderId="8" xfId="1" applyFont="1" applyBorder="1" applyAlignment="1">
      <alignment horizontal="center"/>
    </xf>
    <xf numFmtId="165" fontId="23" fillId="0" borderId="8" xfId="2" applyNumberFormat="1" applyFont="1" applyFill="1" applyBorder="1" applyAlignment="1">
      <alignment horizontal="center"/>
    </xf>
    <xf numFmtId="167" fontId="18" fillId="0" borderId="8" xfId="2" applyNumberFormat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18" fillId="0" borderId="8" xfId="1" applyFont="1" applyFill="1" applyBorder="1" applyAlignment="1">
      <alignment horizontal="right" wrapText="1"/>
    </xf>
    <xf numFmtId="165" fontId="25" fillId="0" borderId="8" xfId="2" applyNumberFormat="1" applyFont="1" applyFill="1" applyBorder="1" applyAlignment="1">
      <alignment horizontal="center"/>
    </xf>
    <xf numFmtId="167" fontId="25" fillId="0" borderId="8" xfId="2" applyNumberFormat="1" applyFont="1" applyFill="1" applyBorder="1" applyAlignment="1">
      <alignment horizontal="center"/>
    </xf>
    <xf numFmtId="0" fontId="25" fillId="0" borderId="8" xfId="1" applyFont="1" applyFill="1" applyBorder="1" applyAlignment="1">
      <alignment horizontal="center"/>
    </xf>
    <xf numFmtId="0" fontId="25" fillId="0" borderId="8" xfId="1" applyFont="1" applyFill="1" applyBorder="1"/>
    <xf numFmtId="0" fontId="25" fillId="0" borderId="8" xfId="1" applyFont="1" applyFill="1" applyBorder="1" applyAlignment="1">
      <alignment horizontal="right"/>
    </xf>
    <xf numFmtId="0" fontId="20" fillId="6" borderId="8" xfId="1" applyFont="1" applyFill="1" applyBorder="1"/>
    <xf numFmtId="0" fontId="20" fillId="6" borderId="8" xfId="1" applyFont="1" applyFill="1" applyBorder="1" applyAlignment="1">
      <alignment horizontal="right"/>
    </xf>
    <xf numFmtId="0" fontId="20" fillId="6" borderId="8" xfId="1" applyFont="1" applyFill="1" applyBorder="1" applyAlignment="1">
      <alignment wrapText="1"/>
    </xf>
    <xf numFmtId="0" fontId="20" fillId="6" borderId="8" xfId="1" applyFont="1" applyFill="1" applyBorder="1" applyAlignment="1">
      <alignment horizontal="right" wrapText="1"/>
    </xf>
    <xf numFmtId="0" fontId="17" fillId="0" borderId="0" xfId="1" applyFont="1" applyFill="1"/>
    <xf numFmtId="0" fontId="18" fillId="6" borderId="8" xfId="1" applyFont="1" applyFill="1" applyBorder="1" applyAlignment="1">
      <alignment horizontal="right"/>
    </xf>
    <xf numFmtId="0" fontId="17" fillId="2" borderId="0" xfId="1" applyFont="1" applyFill="1" applyAlignment="1">
      <alignment horizontal="center"/>
    </xf>
    <xf numFmtId="0" fontId="19" fillId="2" borderId="8" xfId="1" applyFont="1" applyFill="1" applyBorder="1" applyAlignment="1">
      <alignment horizontal="left" vertical="center"/>
    </xf>
    <xf numFmtId="0" fontId="19" fillId="6" borderId="8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 wrapText="1"/>
    </xf>
    <xf numFmtId="0" fontId="26" fillId="4" borderId="8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textRotation="60" wrapText="1"/>
    </xf>
    <xf numFmtId="165" fontId="20" fillId="0" borderId="0" xfId="2" applyNumberFormat="1" applyFont="1" applyFill="1" applyBorder="1" applyAlignment="1">
      <alignment horizontal="center"/>
    </xf>
    <xf numFmtId="166" fontId="20" fillId="0" borderId="0" xfId="2" applyNumberFormat="1" applyFont="1" applyFill="1" applyBorder="1" applyAlignment="1">
      <alignment horizontal="center"/>
    </xf>
    <xf numFmtId="165" fontId="20" fillId="0" borderId="0" xfId="2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right"/>
    </xf>
    <xf numFmtId="165" fontId="19" fillId="0" borderId="4" xfId="2" applyFont="1" applyBorder="1" applyAlignment="1">
      <alignment horizontal="center"/>
    </xf>
    <xf numFmtId="165" fontId="24" fillId="0" borderId="4" xfId="2" applyNumberFormat="1" applyFont="1" applyFill="1" applyBorder="1" applyAlignment="1">
      <alignment horizontal="center"/>
    </xf>
    <xf numFmtId="166" fontId="20" fillId="0" borderId="4" xfId="2" applyNumberFormat="1" applyFont="1" applyBorder="1" applyAlignment="1">
      <alignment horizontal="center"/>
    </xf>
    <xf numFmtId="165" fontId="20" fillId="0" borderId="4" xfId="2" applyFont="1" applyFill="1" applyBorder="1" applyAlignment="1">
      <alignment horizontal="center"/>
    </xf>
    <xf numFmtId="0" fontId="27" fillId="0" borderId="8" xfId="1" applyFont="1" applyBorder="1"/>
    <xf numFmtId="165" fontId="19" fillId="0" borderId="5" xfId="2" applyFont="1" applyBorder="1" applyAlignment="1">
      <alignment horizontal="center"/>
    </xf>
    <xf numFmtId="165" fontId="24" fillId="0" borderId="5" xfId="2" applyNumberFormat="1" applyFont="1" applyFill="1" applyBorder="1" applyAlignment="1">
      <alignment horizontal="center"/>
    </xf>
    <xf numFmtId="166" fontId="20" fillId="0" borderId="5" xfId="2" applyNumberFormat="1" applyFont="1" applyBorder="1" applyAlignment="1">
      <alignment horizontal="center"/>
    </xf>
    <xf numFmtId="165" fontId="20" fillId="0" borderId="5" xfId="2" applyFont="1" applyFill="1" applyBorder="1" applyAlignment="1">
      <alignment horizontal="center"/>
    </xf>
    <xf numFmtId="0" fontId="20" fillId="0" borderId="8" xfId="1" applyFont="1" applyBorder="1"/>
    <xf numFmtId="0" fontId="19" fillId="0" borderId="11" xfId="1" applyFont="1" applyBorder="1" applyAlignment="1">
      <alignment horizontal="center"/>
    </xf>
    <xf numFmtId="0" fontId="20" fillId="0" borderId="5" xfId="1" applyFont="1" applyBorder="1"/>
    <xf numFmtId="165" fontId="1" fillId="0" borderId="4" xfId="1" applyNumberFormat="1" applyBorder="1"/>
    <xf numFmtId="165" fontId="19" fillId="0" borderId="4" xfId="2" applyFont="1" applyFill="1" applyBorder="1" applyAlignment="1">
      <alignment horizontal="center"/>
    </xf>
    <xf numFmtId="0" fontId="1" fillId="0" borderId="4" xfId="1" applyBorder="1"/>
    <xf numFmtId="165" fontId="20" fillId="0" borderId="4" xfId="2" applyFont="1" applyBorder="1" applyAlignment="1">
      <alignment horizontal="center"/>
    </xf>
    <xf numFmtId="165" fontId="19" fillId="0" borderId="5" xfId="2" applyFont="1" applyFill="1" applyBorder="1" applyAlignment="1">
      <alignment horizontal="center"/>
    </xf>
    <xf numFmtId="165" fontId="20" fillId="0" borderId="5" xfId="2" applyFont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/>
    </xf>
    <xf numFmtId="0" fontId="19" fillId="4" borderId="38" xfId="1" applyFont="1" applyFill="1" applyBorder="1" applyAlignment="1">
      <alignment horizontal="center" vertical="center" wrapText="1"/>
    </xf>
    <xf numFmtId="0" fontId="19" fillId="4" borderId="39" xfId="1" applyFont="1" applyFill="1" applyBorder="1" applyAlignment="1">
      <alignment horizontal="center" vertical="center"/>
    </xf>
    <xf numFmtId="0" fontId="19" fillId="4" borderId="15" xfId="1" applyFont="1" applyFill="1" applyBorder="1" applyAlignment="1">
      <alignment horizontal="center" vertical="center" wrapText="1"/>
    </xf>
    <xf numFmtId="0" fontId="19" fillId="4" borderId="40" xfId="1" applyFont="1" applyFill="1" applyBorder="1" applyAlignment="1">
      <alignment horizontal="center" vertical="center"/>
    </xf>
    <xf numFmtId="0" fontId="19" fillId="4" borderId="14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horizontal="center" vertical="center"/>
    </xf>
    <xf numFmtId="9" fontId="17" fillId="4" borderId="14" xfId="1" applyNumberFormat="1" applyFont="1" applyFill="1" applyBorder="1" applyAlignment="1">
      <alignment horizontal="center" vertical="center"/>
    </xf>
    <xf numFmtId="0" fontId="19" fillId="4" borderId="15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26" fillId="4" borderId="14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17" fillId="4" borderId="16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textRotation="60" wrapText="1"/>
    </xf>
    <xf numFmtId="0" fontId="19" fillId="4" borderId="41" xfId="1" applyFont="1" applyFill="1" applyBorder="1" applyAlignment="1">
      <alignment horizontal="center" vertical="center" wrapText="1"/>
    </xf>
    <xf numFmtId="0" fontId="19" fillId="4" borderId="42" xfId="1" applyFont="1" applyFill="1" applyBorder="1" applyAlignment="1">
      <alignment horizontal="center" vertical="center"/>
    </xf>
    <xf numFmtId="0" fontId="19" fillId="4" borderId="21" xfId="1" applyFont="1" applyFill="1" applyBorder="1" applyAlignment="1">
      <alignment horizontal="center" vertical="center" wrapText="1"/>
    </xf>
    <xf numFmtId="0" fontId="19" fillId="4" borderId="43" xfId="1" applyFont="1" applyFill="1" applyBorder="1" applyAlignment="1">
      <alignment horizontal="center" vertical="center"/>
    </xf>
    <xf numFmtId="0" fontId="19" fillId="4" borderId="20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/>
    </xf>
    <xf numFmtId="0" fontId="17" fillId="4" borderId="20" xfId="1" applyFont="1" applyFill="1" applyBorder="1" applyAlignment="1">
      <alignment horizontal="center" vertical="center"/>
    </xf>
    <xf numFmtId="0" fontId="17" fillId="4" borderId="20" xfId="1" applyFont="1" applyFill="1" applyBorder="1" applyAlignment="1">
      <alignment horizontal="center" vertical="center"/>
    </xf>
    <xf numFmtId="0" fontId="19" fillId="4" borderId="21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17" fillId="4" borderId="22" xfId="1" applyFont="1" applyFill="1" applyBorder="1" applyAlignment="1">
      <alignment horizontal="center" vertical="center" wrapText="1"/>
    </xf>
    <xf numFmtId="0" fontId="17" fillId="4" borderId="25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1" fillId="4" borderId="24" xfId="1" applyFont="1" applyFill="1" applyBorder="1" applyAlignment="1">
      <alignment horizontal="center" vertical="center" wrapText="1"/>
    </xf>
    <xf numFmtId="0" fontId="17" fillId="4" borderId="25" xfId="1" applyFont="1" applyFill="1" applyBorder="1" applyAlignment="1">
      <alignment horizontal="center" vertical="center" textRotation="60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9" fillId="4" borderId="44" xfId="1" applyFont="1" applyFill="1" applyBorder="1" applyAlignment="1">
      <alignment horizontal="center" vertical="center" wrapText="1"/>
    </xf>
    <xf numFmtId="0" fontId="19" fillId="4" borderId="28" xfId="1" applyFont="1" applyFill="1" applyBorder="1" applyAlignment="1"/>
    <xf numFmtId="0" fontId="19" fillId="4" borderId="45" xfId="1" applyFont="1" applyFill="1" applyBorder="1" applyAlignment="1"/>
    <xf numFmtId="0" fontId="19" fillId="4" borderId="29" xfId="1" applyFont="1" applyFill="1" applyBorder="1" applyAlignment="1"/>
    <xf numFmtId="0" fontId="19" fillId="4" borderId="28" xfId="1" applyFont="1" applyFill="1" applyBorder="1" applyAlignment="1">
      <alignment horizontal="center"/>
    </xf>
    <xf numFmtId="0" fontId="19" fillId="4" borderId="29" xfId="1" applyFont="1" applyFill="1" applyBorder="1" applyAlignment="1">
      <alignment horizontal="center"/>
    </xf>
    <xf numFmtId="0" fontId="19" fillId="4" borderId="30" xfId="1" applyFont="1" applyFill="1" applyBorder="1" applyAlignment="1">
      <alignment horizontal="center"/>
    </xf>
    <xf numFmtId="0" fontId="19" fillId="4" borderId="20" xfId="1" applyFont="1" applyFill="1" applyBorder="1" applyAlignment="1">
      <alignment horizontal="center" vertical="center" wrapText="1"/>
    </xf>
    <xf numFmtId="0" fontId="17" fillId="0" borderId="0" xfId="1" applyFont="1" applyAlignment="1"/>
    <xf numFmtId="0" fontId="17" fillId="0" borderId="0" xfId="1" applyFont="1" applyFill="1" applyBorder="1" applyAlignment="1"/>
    <xf numFmtId="165" fontId="19" fillId="6" borderId="14" xfId="1" applyNumberFormat="1" applyFont="1" applyFill="1" applyBorder="1" applyAlignment="1"/>
    <xf numFmtId="0" fontId="17" fillId="10" borderId="0" xfId="1" applyFont="1" applyFill="1" applyBorder="1" applyAlignment="1"/>
    <xf numFmtId="0" fontId="28" fillId="10" borderId="0" xfId="1" applyFont="1" applyFill="1" applyBorder="1" applyAlignment="1"/>
    <xf numFmtId="0" fontId="19" fillId="11" borderId="21" xfId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/>
    </xf>
    <xf numFmtId="0" fontId="29" fillId="8" borderId="1" xfId="1" applyFont="1" applyFill="1" applyBorder="1" applyAlignment="1">
      <alignment horizontal="center"/>
    </xf>
    <xf numFmtId="0" fontId="19" fillId="11" borderId="20" xfId="1" applyFont="1" applyFill="1" applyBorder="1" applyAlignment="1">
      <alignment horizontal="center"/>
    </xf>
    <xf numFmtId="0" fontId="13" fillId="8" borderId="1" xfId="1" applyFont="1" applyFill="1" applyBorder="1" applyAlignment="1">
      <alignment horizontal="center" wrapText="1"/>
    </xf>
    <xf numFmtId="0" fontId="19" fillId="8" borderId="28" xfId="1" applyFont="1" applyFill="1" applyBorder="1" applyAlignment="1">
      <alignment horizontal="center"/>
    </xf>
    <xf numFmtId="0" fontId="30" fillId="9" borderId="20" xfId="1" applyFont="1" applyFill="1" applyBorder="1" applyAlignment="1">
      <alignment horizontal="center" vertical="center" wrapText="1"/>
    </xf>
    <xf numFmtId="0" fontId="31" fillId="8" borderId="30" xfId="1" applyFont="1" applyFill="1" applyBorder="1" applyAlignment="1">
      <alignment horizontal="center" wrapText="1"/>
    </xf>
    <xf numFmtId="165" fontId="19" fillId="0" borderId="0" xfId="1" applyNumberFormat="1" applyFont="1" applyBorder="1" applyAlignment="1"/>
    <xf numFmtId="165" fontId="19" fillId="0" borderId="46" xfId="1" applyNumberFormat="1" applyFont="1" applyBorder="1" applyAlignment="1"/>
    <xf numFmtId="0" fontId="19" fillId="0" borderId="0" xfId="1" applyFont="1" applyBorder="1" applyAlignment="1">
      <alignment horizontal="center"/>
    </xf>
    <xf numFmtId="168" fontId="20" fillId="0" borderId="4" xfId="2" applyNumberFormat="1" applyFont="1" applyBorder="1" applyAlignment="1">
      <alignment horizontal="center"/>
    </xf>
    <xf numFmtId="0" fontId="19" fillId="0" borderId="4" xfId="1" applyNumberFormat="1" applyFont="1" applyBorder="1" applyAlignment="1">
      <alignment horizontal="center"/>
    </xf>
    <xf numFmtId="168" fontId="20" fillId="0" borderId="5" xfId="2" applyNumberFormat="1" applyFont="1" applyBorder="1" applyAlignment="1">
      <alignment horizontal="center"/>
    </xf>
    <xf numFmtId="0" fontId="19" fillId="0" borderId="5" xfId="1" applyNumberFormat="1" applyFont="1" applyBorder="1" applyAlignment="1">
      <alignment horizontal="center"/>
    </xf>
    <xf numFmtId="168" fontId="20" fillId="0" borderId="4" xfId="2" applyNumberFormat="1" applyFont="1" applyFill="1" applyBorder="1" applyAlignment="1">
      <alignment horizontal="center"/>
    </xf>
    <xf numFmtId="0" fontId="20" fillId="6" borderId="5" xfId="1" applyFont="1" applyFill="1" applyBorder="1"/>
    <xf numFmtId="168" fontId="20" fillId="0" borderId="5" xfId="2" applyNumberFormat="1" applyFont="1" applyFill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0" fontId="20" fillId="3" borderId="8" xfId="1" applyFont="1" applyFill="1" applyBorder="1"/>
    <xf numFmtId="165" fontId="19" fillId="0" borderId="5" xfId="1" applyNumberFormat="1" applyFont="1" applyBorder="1" applyAlignment="1">
      <alignment horizontal="center"/>
    </xf>
    <xf numFmtId="0" fontId="17" fillId="12" borderId="0" xfId="1" applyFont="1" applyFill="1"/>
    <xf numFmtId="0" fontId="20" fillId="0" borderId="8" xfId="1" applyFont="1" applyFill="1" applyBorder="1"/>
    <xf numFmtId="0" fontId="20" fillId="0" borderId="0" xfId="1" applyFont="1" applyBorder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0" fontId="19" fillId="2" borderId="0" xfId="1" applyFont="1" applyFill="1" applyBorder="1" applyAlignment="1">
      <alignment horizontal="center" vertical="center"/>
    </xf>
    <xf numFmtId="0" fontId="19" fillId="4" borderId="47" xfId="1" applyFont="1" applyFill="1" applyBorder="1" applyAlignment="1">
      <alignment horizontal="center" vertical="center" wrapText="1"/>
    </xf>
    <xf numFmtId="0" fontId="19" fillId="4" borderId="14" xfId="1" applyFont="1" applyFill="1" applyBorder="1" applyAlignment="1">
      <alignment horizontal="center" vertical="center"/>
    </xf>
    <xf numFmtId="165" fontId="19" fillId="4" borderId="14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26" fillId="4" borderId="14" xfId="1" applyNumberFormat="1" applyFont="1" applyFill="1" applyBorder="1" applyAlignment="1">
      <alignment horizontal="center" vertical="center" wrapText="1"/>
    </xf>
    <xf numFmtId="165" fontId="9" fillId="4" borderId="14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7" fillId="4" borderId="15" xfId="1" applyNumberFormat="1" applyFont="1" applyFill="1" applyBorder="1" applyAlignment="1">
      <alignment horizontal="center" vertical="center" wrapText="1"/>
    </xf>
    <xf numFmtId="165" fontId="11" fillId="4" borderId="18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165" fontId="17" fillId="4" borderId="14" xfId="1" applyNumberFormat="1" applyFont="1" applyFill="1" applyBorder="1" applyAlignment="1">
      <alignment horizontal="center" vertical="center" textRotation="60" wrapText="1"/>
    </xf>
    <xf numFmtId="0" fontId="19" fillId="4" borderId="14" xfId="1" applyFont="1" applyFill="1" applyBorder="1" applyAlignment="1">
      <alignment horizontal="center" vertical="center" wrapText="1"/>
    </xf>
    <xf numFmtId="0" fontId="19" fillId="4" borderId="48" xfId="1" applyFont="1" applyFill="1" applyBorder="1" applyAlignment="1">
      <alignment horizontal="center" vertical="center" wrapText="1"/>
    </xf>
    <xf numFmtId="0" fontId="19" fillId="4" borderId="20" xfId="1" applyFont="1" applyFill="1" applyBorder="1" applyAlignment="1">
      <alignment horizontal="center" vertical="center"/>
    </xf>
    <xf numFmtId="165" fontId="19" fillId="4" borderId="20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9" fillId="4" borderId="20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7" fillId="4" borderId="21" xfId="1" applyNumberFormat="1" applyFont="1" applyFill="1" applyBorder="1" applyAlignment="1">
      <alignment horizontal="center" vertical="center" wrapText="1"/>
    </xf>
    <xf numFmtId="165" fontId="11" fillId="4" borderId="24" xfId="1" applyNumberFormat="1" applyFont="1" applyFill="1" applyBorder="1" applyAlignment="1">
      <alignment horizontal="center" vertical="center" wrapText="1"/>
    </xf>
    <xf numFmtId="165" fontId="17" fillId="4" borderId="25" xfId="1" applyNumberFormat="1" applyFont="1" applyFill="1" applyBorder="1" applyAlignment="1">
      <alignment horizontal="center" vertical="center" textRotation="60" wrapText="1"/>
    </xf>
    <xf numFmtId="165" fontId="17" fillId="4" borderId="20" xfId="1" applyNumberFormat="1" applyFont="1" applyFill="1" applyBorder="1" applyAlignment="1">
      <alignment horizontal="center" vertical="center" textRotation="60" wrapText="1"/>
    </xf>
    <xf numFmtId="0" fontId="19" fillId="4" borderId="49" xfId="1" applyFont="1" applyFill="1" applyBorder="1" applyAlignment="1">
      <alignment horizontal="center" vertical="center" wrapText="1"/>
    </xf>
    <xf numFmtId="0" fontId="19" fillId="4" borderId="50" xfId="1" applyFont="1" applyFill="1" applyBorder="1" applyAlignment="1">
      <alignment horizontal="center" vertical="center" wrapText="1"/>
    </xf>
    <xf numFmtId="0" fontId="19" fillId="4" borderId="29" xfId="1" applyFont="1" applyFill="1" applyBorder="1" applyAlignment="1">
      <alignment horizontal="center"/>
    </xf>
    <xf numFmtId="165" fontId="19" fillId="4" borderId="28" xfId="1" applyNumberFormat="1" applyFont="1" applyFill="1" applyBorder="1" applyAlignment="1">
      <alignment horizontal="center"/>
    </xf>
    <xf numFmtId="165" fontId="19" fillId="4" borderId="29" xfId="1" applyNumberFormat="1" applyFont="1" applyFill="1" applyBorder="1" applyAlignment="1">
      <alignment horizontal="center"/>
    </xf>
    <xf numFmtId="165" fontId="19" fillId="4" borderId="30" xfId="1" applyNumberFormat="1" applyFont="1" applyFill="1" applyBorder="1" applyAlignment="1">
      <alignment horizontal="center"/>
    </xf>
    <xf numFmtId="165" fontId="19" fillId="0" borderId="0" xfId="2" applyNumberFormat="1" applyFont="1" applyBorder="1" applyAlignment="1">
      <alignment horizontal="center"/>
    </xf>
    <xf numFmtId="0" fontId="19" fillId="0" borderId="8" xfId="1" applyFont="1" applyFill="1" applyBorder="1" applyAlignment="1">
      <alignment horizontal="center"/>
    </xf>
    <xf numFmtId="0" fontId="19" fillId="0" borderId="4" xfId="1" applyNumberFormat="1" applyFont="1" applyFill="1" applyBorder="1" applyAlignment="1">
      <alignment horizontal="center"/>
    </xf>
    <xf numFmtId="0" fontId="19" fillId="0" borderId="11" xfId="1" applyNumberFormat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19" fillId="0" borderId="5" xfId="1" applyNumberFormat="1" applyFont="1" applyFill="1" applyBorder="1" applyAlignment="1">
      <alignment horizontal="center"/>
    </xf>
    <xf numFmtId="0" fontId="19" fillId="0" borderId="3" xfId="1" applyFont="1" applyBorder="1" applyAlignment="1">
      <alignment horizontal="center"/>
    </xf>
    <xf numFmtId="165" fontId="19" fillId="0" borderId="11" xfId="1" applyNumberFormat="1" applyFont="1" applyBorder="1" applyAlignment="1">
      <alignment horizontal="center"/>
    </xf>
    <xf numFmtId="0" fontId="17" fillId="0" borderId="0" xfId="1" applyFont="1" applyFill="1" applyAlignment="1"/>
    <xf numFmtId="0" fontId="19" fillId="0" borderId="11" xfId="1" applyNumberFormat="1" applyFont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0" fontId="20" fillId="3" borderId="5" xfId="1" applyFont="1" applyFill="1" applyBorder="1"/>
    <xf numFmtId="165" fontId="19" fillId="0" borderId="5" xfId="1" applyNumberFormat="1" applyFont="1" applyFill="1" applyBorder="1" applyAlignment="1">
      <alignment horizontal="center"/>
    </xf>
    <xf numFmtId="0" fontId="20" fillId="0" borderId="8" xfId="1" applyFont="1" applyFill="1" applyBorder="1" applyAlignment="1">
      <alignment horizontal="right"/>
    </xf>
    <xf numFmtId="0" fontId="19" fillId="4" borderId="37" xfId="1" applyFont="1" applyFill="1" applyBorder="1" applyAlignment="1">
      <alignment horizontal="center" vertical="center" wrapText="1"/>
    </xf>
    <xf numFmtId="165" fontId="19" fillId="4" borderId="15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9" fillId="4" borderId="21" xfId="1" applyNumberFormat="1" applyFont="1" applyFill="1" applyBorder="1" applyAlignment="1">
      <alignment horizontal="center" vertical="center" wrapText="1"/>
    </xf>
    <xf numFmtId="165" fontId="17" fillId="4" borderId="25" xfId="1" applyNumberFormat="1" applyFont="1" applyFill="1" applyBorder="1" applyAlignment="1">
      <alignment horizontal="center" vertical="center" wrapText="1"/>
    </xf>
    <xf numFmtId="0" fontId="20" fillId="0" borderId="31" xfId="1" applyFont="1" applyBorder="1" applyAlignment="1">
      <alignment horizontal="center"/>
    </xf>
    <xf numFmtId="165" fontId="19" fillId="0" borderId="31" xfId="2" applyNumberFormat="1" applyFont="1" applyBorder="1" applyAlignment="1">
      <alignment horizontal="center"/>
    </xf>
    <xf numFmtId="0" fontId="19" fillId="0" borderId="31" xfId="1" applyFont="1" applyBorder="1" applyAlignment="1">
      <alignment horizontal="center"/>
    </xf>
    <xf numFmtId="0" fontId="19" fillId="0" borderId="8" xfId="1" applyNumberFormat="1" applyFont="1" applyBorder="1" applyAlignment="1">
      <alignment horizontal="center"/>
    </xf>
    <xf numFmtId="0" fontId="19" fillId="6" borderId="8" xfId="1" applyFont="1" applyFill="1" applyBorder="1"/>
    <xf numFmtId="165" fontId="19" fillId="0" borderId="8" xfId="2" applyFont="1" applyFill="1" applyBorder="1" applyAlignment="1">
      <alignment horizontal="center"/>
    </xf>
    <xf numFmtId="165" fontId="19" fillId="0" borderId="8" xfId="2" applyFont="1" applyBorder="1" applyAlignment="1">
      <alignment horizontal="center"/>
    </xf>
    <xf numFmtId="165" fontId="19" fillId="0" borderId="8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0" fontId="17" fillId="0" borderId="0" xfId="1" applyFont="1" applyAlignment="1">
      <alignment horizontal="right"/>
    </xf>
    <xf numFmtId="0" fontId="19" fillId="2" borderId="0" xfId="1" applyFont="1" applyFill="1" applyBorder="1" applyAlignment="1">
      <alignment horizontal="left" vertical="center"/>
    </xf>
    <xf numFmtId="165" fontId="2" fillId="0" borderId="0" xfId="1" applyNumberFormat="1" applyFont="1" applyBorder="1" applyAlignment="1"/>
    <xf numFmtId="165" fontId="6" fillId="0" borderId="1" xfId="2" applyNumberFormat="1" applyFont="1" applyFill="1" applyBorder="1" applyAlignment="1">
      <alignment horizontal="center"/>
    </xf>
    <xf numFmtId="165" fontId="5" fillId="0" borderId="3" xfId="2" applyFont="1" applyFill="1" applyBorder="1" applyAlignment="1">
      <alignment horizontal="center"/>
    </xf>
    <xf numFmtId="165" fontId="4" fillId="0" borderId="3" xfId="2" applyNumberFormat="1" applyFont="1" applyBorder="1" applyAlignment="1">
      <alignment horizontal="center"/>
    </xf>
    <xf numFmtId="165" fontId="3" fillId="0" borderId="12" xfId="2" applyNumberFormat="1" applyFont="1" applyBorder="1" applyAlignment="1">
      <alignment horizontal="center"/>
    </xf>
    <xf numFmtId="165" fontId="2" fillId="4" borderId="15" xfId="1" applyNumberFormat="1" applyFont="1" applyFill="1" applyBorder="1" applyAlignment="1">
      <alignment horizontal="center" vertical="center" wrapText="1"/>
    </xf>
    <xf numFmtId="165" fontId="2" fillId="4" borderId="21" xfId="1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65" fontId="4" fillId="0" borderId="2" xfId="2" applyNumberFormat="1" applyFont="1" applyBorder="1" applyAlignment="1">
      <alignment horizontal="center"/>
    </xf>
    <xf numFmtId="165" fontId="4" fillId="0" borderId="6" xfId="2" applyNumberFormat="1" applyFont="1" applyBorder="1" applyAlignment="1">
      <alignment horizontal="center"/>
    </xf>
    <xf numFmtId="165" fontId="7" fillId="0" borderId="7" xfId="2" applyFont="1" applyFill="1" applyBorder="1" applyAlignment="1">
      <alignment horizontal="center"/>
    </xf>
    <xf numFmtId="165" fontId="4" fillId="2" borderId="5" xfId="2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9" fontId="2" fillId="0" borderId="14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textRotation="60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165" fontId="2" fillId="0" borderId="21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textRotation="60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/>
    <xf numFmtId="0" fontId="5" fillId="0" borderId="28" xfId="1" applyFont="1" applyFill="1" applyBorder="1" applyAlignment="1">
      <alignment horizontal="center"/>
    </xf>
    <xf numFmtId="0" fontId="5" fillId="0" borderId="29" xfId="1" applyFont="1" applyFill="1" applyBorder="1" applyAlignment="1"/>
    <xf numFmtId="0" fontId="5" fillId="0" borderId="28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 vertical="center" wrapText="1"/>
    </xf>
    <xf numFmtId="165" fontId="3" fillId="0" borderId="31" xfId="2" applyNumberFormat="1" applyFont="1" applyBorder="1" applyAlignment="1">
      <alignment horizontal="center"/>
    </xf>
    <xf numFmtId="165" fontId="4" fillId="0" borderId="11" xfId="2" applyNumberFormat="1" applyFont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left" wrapText="1"/>
    </xf>
    <xf numFmtId="165" fontId="2" fillId="0" borderId="11" xfId="2" applyFont="1" applyFill="1" applyBorder="1" applyAlignment="1">
      <alignment horizontal="center"/>
    </xf>
    <xf numFmtId="165" fontId="2" fillId="0" borderId="11" xfId="2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right"/>
    </xf>
    <xf numFmtId="165" fontId="3" fillId="2" borderId="5" xfId="2" applyNumberFormat="1" applyFont="1" applyFill="1" applyBorder="1" applyAlignment="1">
      <alignment horizontal="center"/>
    </xf>
    <xf numFmtId="0" fontId="5" fillId="0" borderId="8" xfId="1" applyFont="1" applyFill="1" applyBorder="1"/>
    <xf numFmtId="0" fontId="4" fillId="0" borderId="12" xfId="1" applyFont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8" xfId="2" applyNumberFormat="1" applyFont="1" applyFill="1" applyBorder="1" applyAlignment="1">
      <alignment horizontal="center"/>
    </xf>
    <xf numFmtId="165" fontId="5" fillId="0" borderId="37" xfId="2" applyNumberFormat="1" applyFont="1" applyFill="1" applyBorder="1" applyAlignment="1">
      <alignment horizontal="center"/>
    </xf>
    <xf numFmtId="165" fontId="5" fillId="0" borderId="2" xfId="2" applyFont="1" applyFill="1" applyBorder="1" applyAlignment="1">
      <alignment horizontal="center"/>
    </xf>
    <xf numFmtId="165" fontId="5" fillId="0" borderId="6" xfId="2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left" vertical="center"/>
    </xf>
    <xf numFmtId="0" fontId="11" fillId="4" borderId="14" xfId="1" applyFont="1" applyFill="1" applyBorder="1" applyAlignment="1">
      <alignment horizontal="center" vertical="top" wrapText="1"/>
    </xf>
    <xf numFmtId="0" fontId="32" fillId="8" borderId="1" xfId="1" applyFont="1" applyFill="1" applyBorder="1" applyAlignment="1">
      <alignment horizontal="center" wrapText="1"/>
    </xf>
    <xf numFmtId="0" fontId="22" fillId="0" borderId="4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 vertical="top" wrapText="1"/>
    </xf>
    <xf numFmtId="166" fontId="20" fillId="0" borderId="4" xfId="2" applyNumberFormat="1" applyFont="1" applyFill="1" applyBorder="1" applyAlignment="1">
      <alignment horizontal="center"/>
    </xf>
    <xf numFmtId="0" fontId="27" fillId="0" borderId="8" xfId="1" applyFont="1" applyFill="1" applyBorder="1"/>
    <xf numFmtId="166" fontId="20" fillId="0" borderId="5" xfId="2" applyNumberFormat="1" applyFont="1" applyFill="1" applyBorder="1" applyAlignment="1">
      <alignment horizontal="center"/>
    </xf>
    <xf numFmtId="165" fontId="19" fillId="6" borderId="4" xfId="2" applyNumberFormat="1" applyFont="1" applyFill="1" applyBorder="1" applyAlignment="1">
      <alignment horizontal="center"/>
    </xf>
    <xf numFmtId="165" fontId="19" fillId="6" borderId="4" xfId="2" applyFont="1" applyFill="1" applyBorder="1" applyAlignment="1">
      <alignment horizontal="center"/>
    </xf>
    <xf numFmtId="165" fontId="24" fillId="6" borderId="4" xfId="2" applyNumberFormat="1" applyFont="1" applyFill="1" applyBorder="1" applyAlignment="1">
      <alignment horizontal="center"/>
    </xf>
    <xf numFmtId="165" fontId="20" fillId="6" borderId="4" xfId="2" applyNumberFormat="1" applyFont="1" applyFill="1" applyBorder="1" applyAlignment="1">
      <alignment horizontal="center"/>
    </xf>
    <xf numFmtId="166" fontId="20" fillId="6" borderId="4" xfId="2" applyNumberFormat="1" applyFont="1" applyFill="1" applyBorder="1" applyAlignment="1">
      <alignment horizontal="center"/>
    </xf>
    <xf numFmtId="0" fontId="19" fillId="6" borderId="11" xfId="1" applyFont="1" applyFill="1" applyBorder="1" applyAlignment="1">
      <alignment horizontal="center"/>
    </xf>
    <xf numFmtId="0" fontId="19" fillId="6" borderId="4" xfId="1" applyFont="1" applyFill="1" applyBorder="1" applyAlignment="1">
      <alignment horizontal="center"/>
    </xf>
    <xf numFmtId="165" fontId="19" fillId="6" borderId="5" xfId="2" applyNumberFormat="1" applyFont="1" applyFill="1" applyBorder="1" applyAlignment="1">
      <alignment horizontal="center"/>
    </xf>
    <xf numFmtId="165" fontId="19" fillId="6" borderId="5" xfId="2" applyFont="1" applyFill="1" applyBorder="1" applyAlignment="1">
      <alignment horizontal="center"/>
    </xf>
    <xf numFmtId="165" fontId="24" fillId="6" borderId="5" xfId="2" applyNumberFormat="1" applyFont="1" applyFill="1" applyBorder="1" applyAlignment="1">
      <alignment horizontal="center"/>
    </xf>
    <xf numFmtId="165" fontId="20" fillId="6" borderId="5" xfId="2" applyNumberFormat="1" applyFont="1" applyFill="1" applyBorder="1" applyAlignment="1">
      <alignment horizontal="center"/>
    </xf>
    <xf numFmtId="166" fontId="20" fillId="6" borderId="5" xfId="2" applyNumberFormat="1" applyFont="1" applyFill="1" applyBorder="1" applyAlignment="1">
      <alignment horizontal="center"/>
    </xf>
    <xf numFmtId="0" fontId="19" fillId="6" borderId="5" xfId="1" applyFont="1" applyFill="1" applyBorder="1" applyAlignment="1">
      <alignment horizontal="center"/>
    </xf>
    <xf numFmtId="165" fontId="1" fillId="0" borderId="4" xfId="1" applyNumberFormat="1" applyFill="1" applyBorder="1"/>
    <xf numFmtId="0" fontId="20" fillId="0" borderId="8" xfId="1" applyFont="1" applyFill="1" applyBorder="1" applyAlignment="1">
      <alignment wrapText="1"/>
    </xf>
    <xf numFmtId="0" fontId="1" fillId="0" borderId="4" xfId="1" applyFill="1" applyBorder="1"/>
    <xf numFmtId="0" fontId="10" fillId="4" borderId="14" xfId="1" applyFont="1" applyFill="1" applyBorder="1" applyAlignment="1">
      <alignment horizontal="center" vertical="top" wrapText="1"/>
    </xf>
    <xf numFmtId="0" fontId="9" fillId="4" borderId="20" xfId="1" applyFont="1" applyFill="1" applyBorder="1" applyAlignment="1">
      <alignment horizontal="center" wrapText="1"/>
    </xf>
    <xf numFmtId="0" fontId="19" fillId="4" borderId="30" xfId="1" applyFont="1" applyFill="1" applyBorder="1" applyAlignment="1"/>
    <xf numFmtId="0" fontId="33" fillId="8" borderId="30" xfId="1" applyFont="1" applyFill="1" applyBorder="1" applyAlignment="1">
      <alignment horizontal="center" wrapText="1"/>
    </xf>
    <xf numFmtId="165" fontId="10" fillId="4" borderId="14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right"/>
    </xf>
    <xf numFmtId="0" fontId="17" fillId="4" borderId="20" xfId="1" applyFont="1" applyFill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7%201ra%20septiembre\NOMINA%20EVENTUALES%20%201%20SEPTIEMBRE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8%202da%20quincena%20sep%202018\NOMINA%20EVENTUALES%20%202%20SEPTIEMBRE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8%202da%20quincena%20sep%202018\ProtC%20%202%20SEPTIEMBRE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8%202da%20quincena%20sep%202018\Segu.P%20%202%20SEPTIEMBRE%20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aguinaldo%20ene-sep%202018\NOMINA%20EVENTUALES%20%20AGUINALDO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aguinaldo%20ene-sep%202018\ProtC%20%20AGUINALDO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aguinaldo%20ene-sep%202018\Segu.P%20%20AGUINALD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4"/>
  <sheetViews>
    <sheetView showWhiteSpace="0" view="pageLayout" zoomScale="40" zoomScaleNormal="40" zoomScaleSheetLayoutView="30" zoomScalePageLayoutView="40" workbookViewId="0">
      <selection activeCell="G694" sqref="G694:G695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3" customWidth="1"/>
    <col min="6" max="6" width="17.88671875" style="4" customWidth="1"/>
    <col min="7" max="7" width="33" style="2" customWidth="1"/>
    <col min="8" max="8" width="13.88671875" style="2" hidden="1" customWidth="1"/>
    <col min="9" max="9" width="24.33203125" style="3" customWidth="1"/>
    <col min="10" max="10" width="15.88671875" style="2" customWidth="1"/>
    <col min="11" max="11" width="12.109375" style="2" hidden="1" customWidth="1"/>
    <col min="12" max="12" width="24" style="2" customWidth="1"/>
    <col min="13" max="13" width="33.88671875" style="2" customWidth="1"/>
    <col min="14" max="14" width="30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24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24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24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24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24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24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24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24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24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24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24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24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24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24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24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24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24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24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24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24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24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24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24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24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24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24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24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24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24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24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24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24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24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24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24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24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24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24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24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24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24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24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24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24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24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24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24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24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24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24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24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24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24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24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24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24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24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24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24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24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24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24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24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7" t="s">
        <v>57</v>
      </c>
      <c r="B1" s="90" t="s">
        <v>56</v>
      </c>
      <c r="C1" s="106" t="s">
        <v>55</v>
      </c>
      <c r="D1" s="105"/>
      <c r="E1" s="105"/>
      <c r="F1" s="105"/>
      <c r="G1" s="105"/>
      <c r="H1" s="105"/>
      <c r="I1" s="105"/>
      <c r="J1" s="105"/>
      <c r="K1" s="105"/>
      <c r="L1" s="105"/>
      <c r="M1" s="104"/>
      <c r="N1" s="106" t="s">
        <v>54</v>
      </c>
      <c r="O1" s="105"/>
      <c r="P1" s="105"/>
      <c r="Q1" s="105"/>
      <c r="R1" s="105"/>
      <c r="S1" s="105"/>
      <c r="T1" s="104"/>
      <c r="U1" s="103"/>
      <c r="V1" s="102"/>
      <c r="W1" s="101"/>
      <c r="X1" s="66" t="s">
        <v>53</v>
      </c>
    </row>
    <row r="2" spans="1:24" s="8" customFormat="1" ht="65.25" customHeight="1" x14ac:dyDescent="0.45">
      <c r="A2" s="100"/>
      <c r="B2" s="99"/>
      <c r="C2" s="98" t="s">
        <v>52</v>
      </c>
      <c r="D2" s="98" t="s">
        <v>51</v>
      </c>
      <c r="E2" s="97" t="s">
        <v>29</v>
      </c>
      <c r="F2" s="96" t="s">
        <v>50</v>
      </c>
      <c r="G2" s="95" t="s">
        <v>49</v>
      </c>
      <c r="H2" s="94" t="s">
        <v>48</v>
      </c>
      <c r="I2" s="93" t="s">
        <v>47</v>
      </c>
      <c r="J2" s="92" t="s">
        <v>28</v>
      </c>
      <c r="K2" s="91" t="s">
        <v>46</v>
      </c>
      <c r="L2" s="91" t="s">
        <v>96</v>
      </c>
      <c r="M2" s="90" t="s">
        <v>38</v>
      </c>
      <c r="N2" s="87" t="s">
        <v>44</v>
      </c>
      <c r="O2" s="89" t="s">
        <v>43</v>
      </c>
      <c r="P2" s="88" t="s">
        <v>42</v>
      </c>
      <c r="Q2" s="87" t="s">
        <v>41</v>
      </c>
      <c r="R2" s="87" t="s">
        <v>40</v>
      </c>
      <c r="S2" s="87" t="s">
        <v>39</v>
      </c>
      <c r="T2" s="86" t="s">
        <v>417</v>
      </c>
      <c r="U2" s="84" t="s">
        <v>38</v>
      </c>
      <c r="V2" s="85" t="s">
        <v>37</v>
      </c>
      <c r="W2" s="84" t="s">
        <v>36</v>
      </c>
      <c r="X2" s="66"/>
    </row>
    <row r="3" spans="1:24" s="8" customFormat="1" ht="65.25" customHeight="1" thickBot="1" x14ac:dyDescent="0.5">
      <c r="A3" s="83" t="s">
        <v>35</v>
      </c>
      <c r="B3" s="73"/>
      <c r="C3" s="82"/>
      <c r="D3" s="82"/>
      <c r="E3" s="81" t="s">
        <v>34</v>
      </c>
      <c r="F3" s="80" t="s">
        <v>33</v>
      </c>
      <c r="G3" s="79"/>
      <c r="H3" s="78"/>
      <c r="I3" s="77" t="s">
        <v>32</v>
      </c>
      <c r="J3" s="76" t="s">
        <v>31</v>
      </c>
      <c r="K3" s="75" t="s">
        <v>95</v>
      </c>
      <c r="L3" s="74" t="s">
        <v>94</v>
      </c>
      <c r="M3" s="73"/>
      <c r="N3" s="200">
        <v>1</v>
      </c>
      <c r="O3" s="72"/>
      <c r="P3" s="71" t="s">
        <v>28</v>
      </c>
      <c r="Q3" s="70" t="s">
        <v>27</v>
      </c>
      <c r="R3" s="70" t="s">
        <v>26</v>
      </c>
      <c r="S3" s="70" t="s">
        <v>25</v>
      </c>
      <c r="T3" s="69"/>
      <c r="U3" s="67" t="s">
        <v>24</v>
      </c>
      <c r="V3" s="199" t="s">
        <v>93</v>
      </c>
      <c r="W3" s="67" t="s">
        <v>22</v>
      </c>
      <c r="X3" s="66"/>
    </row>
    <row r="4" spans="1:24" s="251" customFormat="1" ht="65.25" customHeight="1" x14ac:dyDescent="0.45">
      <c r="A4" s="377" t="s">
        <v>416</v>
      </c>
      <c r="B4" s="455"/>
      <c r="C4" s="455"/>
      <c r="D4" s="455"/>
      <c r="E4" s="455"/>
      <c r="F4" s="456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</row>
    <row r="5" spans="1:24" ht="65.25" customHeight="1" x14ac:dyDescent="0.5">
      <c r="A5" s="58" t="s">
        <v>407</v>
      </c>
      <c r="B5" s="40"/>
      <c r="C5" s="40">
        <v>1100</v>
      </c>
      <c r="D5" s="40">
        <v>1000</v>
      </c>
      <c r="E5" s="182">
        <v>718.17</v>
      </c>
      <c r="F5" s="38">
        <v>15</v>
      </c>
      <c r="G5" s="50">
        <f>E5*F5</f>
        <v>10772.55</v>
      </c>
      <c r="H5" s="36">
        <v>0</v>
      </c>
      <c r="I5" s="165">
        <v>0</v>
      </c>
      <c r="J5" s="33">
        <v>0</v>
      </c>
      <c r="K5" s="33">
        <v>0</v>
      </c>
      <c r="L5" s="33">
        <v>0</v>
      </c>
      <c r="M5" s="33">
        <f>G5+H5+I5+J5+K5+L5</f>
        <v>10772.55</v>
      </c>
      <c r="N5" s="225">
        <v>1662.84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f>N5+O5+P5+Q5+R5+S5</f>
        <v>1662.84</v>
      </c>
      <c r="U5" s="35">
        <f>M5-T5</f>
        <v>9109.7099999999991</v>
      </c>
      <c r="V5" s="33"/>
      <c r="W5" s="33">
        <f>U5-V5</f>
        <v>9109.7099999999991</v>
      </c>
      <c r="X5" s="32"/>
    </row>
    <row r="6" spans="1:24" ht="65.25" customHeight="1" x14ac:dyDescent="0.5">
      <c r="A6" s="230" t="s">
        <v>415</v>
      </c>
      <c r="B6" s="49"/>
      <c r="C6" s="49"/>
      <c r="D6" s="49"/>
      <c r="E6" s="210"/>
      <c r="F6" s="47"/>
      <c r="G6" s="54"/>
      <c r="H6" s="26"/>
      <c r="I6" s="157"/>
      <c r="J6" s="46"/>
      <c r="K6" s="46"/>
      <c r="L6" s="46"/>
      <c r="M6" s="46"/>
      <c r="N6" s="221"/>
      <c r="O6" s="25"/>
      <c r="P6" s="25"/>
      <c r="Q6" s="25"/>
      <c r="R6" s="25"/>
      <c r="S6" s="25"/>
      <c r="T6" s="25"/>
      <c r="U6" s="25"/>
      <c r="V6" s="46"/>
      <c r="W6" s="46"/>
      <c r="X6" s="23"/>
    </row>
    <row r="7" spans="1:24" ht="65.25" customHeight="1" x14ac:dyDescent="0.5">
      <c r="A7" s="58" t="s">
        <v>407</v>
      </c>
      <c r="B7" s="40"/>
      <c r="C7" s="40">
        <v>1100</v>
      </c>
      <c r="D7" s="40">
        <v>1000</v>
      </c>
      <c r="E7" s="182">
        <v>718.17</v>
      </c>
      <c r="F7" s="38">
        <v>15</v>
      </c>
      <c r="G7" s="50">
        <f>E7*F7</f>
        <v>10772.55</v>
      </c>
      <c r="H7" s="33">
        <v>0</v>
      </c>
      <c r="I7" s="165">
        <v>0</v>
      </c>
      <c r="J7" s="33">
        <v>0</v>
      </c>
      <c r="K7" s="33">
        <v>0</v>
      </c>
      <c r="L7" s="33">
        <v>0</v>
      </c>
      <c r="M7" s="33">
        <f>G7+H7+I7+J7+K7+L7</f>
        <v>10772.55</v>
      </c>
      <c r="N7" s="225">
        <v>1662.84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f>N7+O7+P7+Q7+R7+S7</f>
        <v>1662.84</v>
      </c>
      <c r="U7" s="35">
        <f>M7-T7</f>
        <v>9109.7099999999991</v>
      </c>
      <c r="V7" s="33">
        <f>G7*0.05</f>
        <v>538.62749999999994</v>
      </c>
      <c r="W7" s="33">
        <f>U7-V7</f>
        <v>8571.0824999999986</v>
      </c>
      <c r="X7" s="32"/>
    </row>
    <row r="8" spans="1:24" ht="65.25" customHeight="1" x14ac:dyDescent="0.5">
      <c r="A8" s="230" t="s">
        <v>414</v>
      </c>
      <c r="B8" s="49"/>
      <c r="C8" s="49"/>
      <c r="D8" s="49"/>
      <c r="E8" s="210"/>
      <c r="F8" s="47"/>
      <c r="G8" s="54"/>
      <c r="H8" s="46"/>
      <c r="I8" s="157"/>
      <c r="J8" s="46"/>
      <c r="K8" s="46"/>
      <c r="L8" s="46"/>
      <c r="M8" s="46"/>
      <c r="N8" s="221"/>
      <c r="O8" s="25"/>
      <c r="P8" s="25"/>
      <c r="Q8" s="25"/>
      <c r="R8" s="25"/>
      <c r="S8" s="25"/>
      <c r="T8" s="25"/>
      <c r="U8" s="25"/>
      <c r="V8" s="46"/>
      <c r="W8" s="46"/>
      <c r="X8" s="23"/>
    </row>
    <row r="9" spans="1:24" ht="65.25" customHeight="1" x14ac:dyDescent="0.5">
      <c r="A9" s="58" t="s">
        <v>407</v>
      </c>
      <c r="B9" s="40"/>
      <c r="C9" s="40">
        <v>1100</v>
      </c>
      <c r="D9" s="40">
        <v>1000</v>
      </c>
      <c r="E9" s="182">
        <v>718.17</v>
      </c>
      <c r="F9" s="38">
        <v>15</v>
      </c>
      <c r="G9" s="50">
        <f>E9*F9</f>
        <v>10772.55</v>
      </c>
      <c r="H9" s="33">
        <v>0</v>
      </c>
      <c r="I9" s="165">
        <v>0</v>
      </c>
      <c r="J9" s="33"/>
      <c r="K9" s="33">
        <v>0</v>
      </c>
      <c r="L9" s="33">
        <v>0</v>
      </c>
      <c r="M9" s="33">
        <f>G9+H9+I9+J9+K9+L9</f>
        <v>10772.55</v>
      </c>
      <c r="N9" s="225">
        <v>1662.84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f>N9+O9+P9+Q9+R9+S9</f>
        <v>1662.84</v>
      </c>
      <c r="U9" s="35">
        <f>M9-T9</f>
        <v>9109.7099999999991</v>
      </c>
      <c r="V9" s="33">
        <v>0</v>
      </c>
      <c r="W9" s="33">
        <f>U9-V9</f>
        <v>9109.7099999999991</v>
      </c>
      <c r="X9" s="32"/>
    </row>
    <row r="10" spans="1:24" ht="65.25" customHeight="1" x14ac:dyDescent="0.5">
      <c r="A10" s="208" t="s">
        <v>413</v>
      </c>
      <c r="B10" s="49"/>
      <c r="C10" s="49"/>
      <c r="D10" s="49"/>
      <c r="E10" s="210"/>
      <c r="F10" s="47"/>
      <c r="G10" s="54"/>
      <c r="H10" s="46"/>
      <c r="I10" s="157"/>
      <c r="J10" s="46"/>
      <c r="K10" s="46"/>
      <c r="L10" s="46"/>
      <c r="M10" s="46"/>
      <c r="N10" s="221"/>
      <c r="O10" s="25"/>
      <c r="P10" s="25"/>
      <c r="Q10" s="25"/>
      <c r="R10" s="25"/>
      <c r="S10" s="25"/>
      <c r="T10" s="25"/>
      <c r="U10" s="25"/>
      <c r="V10" s="46"/>
      <c r="W10" s="46"/>
      <c r="X10" s="23"/>
    </row>
    <row r="11" spans="1:24" ht="65.25" customHeight="1" x14ac:dyDescent="0.5">
      <c r="A11" s="58" t="s">
        <v>407</v>
      </c>
      <c r="B11" s="40"/>
      <c r="C11" s="40">
        <v>1100</v>
      </c>
      <c r="D11" s="40">
        <v>1000</v>
      </c>
      <c r="E11" s="182">
        <v>718.17</v>
      </c>
      <c r="F11" s="38">
        <v>15</v>
      </c>
      <c r="G11" s="50">
        <f>E11*F11</f>
        <v>10772.55</v>
      </c>
      <c r="H11" s="33">
        <v>0</v>
      </c>
      <c r="I11" s="165">
        <v>0</v>
      </c>
      <c r="J11" s="33">
        <v>0</v>
      </c>
      <c r="K11" s="33">
        <v>0</v>
      </c>
      <c r="L11" s="33">
        <v>0</v>
      </c>
      <c r="M11" s="33">
        <f>G11+H11+I11+J11+K11+L11</f>
        <v>10772.55</v>
      </c>
      <c r="N11" s="225">
        <v>1662.84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f>N11+O11+P11+Q11+R11+S11</f>
        <v>1662.84</v>
      </c>
      <c r="U11" s="35">
        <f>M11-T11</f>
        <v>9109.7099999999991</v>
      </c>
      <c r="V11" s="33">
        <v>0</v>
      </c>
      <c r="W11" s="33">
        <f>U11-V11</f>
        <v>9109.7099999999991</v>
      </c>
      <c r="X11" s="32"/>
    </row>
    <row r="12" spans="1:24" ht="65.25" customHeight="1" x14ac:dyDescent="0.5">
      <c r="A12" s="230" t="s">
        <v>412</v>
      </c>
      <c r="B12" s="49"/>
      <c r="C12" s="49"/>
      <c r="D12" s="49"/>
      <c r="E12" s="210"/>
      <c r="F12" s="47"/>
      <c r="G12" s="54"/>
      <c r="H12" s="46"/>
      <c r="I12" s="157"/>
      <c r="J12" s="46"/>
      <c r="K12" s="46"/>
      <c r="L12" s="46"/>
      <c r="M12" s="46"/>
      <c r="N12" s="221"/>
      <c r="O12" s="25"/>
      <c r="P12" s="25"/>
      <c r="Q12" s="25"/>
      <c r="R12" s="25"/>
      <c r="S12" s="25"/>
      <c r="T12" s="25"/>
      <c r="U12" s="25"/>
      <c r="V12" s="46"/>
      <c r="W12" s="46"/>
      <c r="X12" s="23"/>
    </row>
    <row r="13" spans="1:24" ht="65.25" customHeight="1" x14ac:dyDescent="0.5">
      <c r="A13" s="58" t="s">
        <v>407</v>
      </c>
      <c r="B13" s="40"/>
      <c r="C13" s="40">
        <v>1100</v>
      </c>
      <c r="D13" s="40">
        <v>1000</v>
      </c>
      <c r="E13" s="182">
        <v>718.17</v>
      </c>
      <c r="F13" s="38">
        <v>15</v>
      </c>
      <c r="G13" s="50">
        <f>E13*F13</f>
        <v>10772.55</v>
      </c>
      <c r="H13" s="33">
        <v>0</v>
      </c>
      <c r="I13" s="165">
        <v>0</v>
      </c>
      <c r="J13" s="33">
        <v>0</v>
      </c>
      <c r="K13" s="33">
        <v>0</v>
      </c>
      <c r="L13" s="33">
        <v>0</v>
      </c>
      <c r="M13" s="33">
        <f>G13+H13+I13+J13+K13+L13</f>
        <v>10772.55</v>
      </c>
      <c r="N13" s="225">
        <v>1662.84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f>N13+O13+P13+Q13+R13+S13</f>
        <v>1662.84</v>
      </c>
      <c r="U13" s="35">
        <f>M13-T13</f>
        <v>9109.7099999999991</v>
      </c>
      <c r="V13" s="33"/>
      <c r="W13" s="33">
        <f>U13-V13</f>
        <v>9109.7099999999991</v>
      </c>
      <c r="X13" s="32"/>
    </row>
    <row r="14" spans="1:24" ht="65.25" customHeight="1" x14ac:dyDescent="0.5">
      <c r="A14" s="208" t="s">
        <v>411</v>
      </c>
      <c r="B14" s="49"/>
      <c r="C14" s="49"/>
      <c r="D14" s="49"/>
      <c r="E14" s="210"/>
      <c r="F14" s="47"/>
      <c r="G14" s="54"/>
      <c r="H14" s="46"/>
      <c r="I14" s="157"/>
      <c r="J14" s="46"/>
      <c r="K14" s="46"/>
      <c r="L14" s="46"/>
      <c r="M14" s="46"/>
      <c r="N14" s="221"/>
      <c r="O14" s="25"/>
      <c r="P14" s="25"/>
      <c r="Q14" s="25"/>
      <c r="R14" s="25"/>
      <c r="S14" s="25"/>
      <c r="T14" s="25"/>
      <c r="U14" s="25"/>
      <c r="V14" s="46"/>
      <c r="W14" s="46"/>
      <c r="X14" s="23"/>
    </row>
    <row r="15" spans="1:24" ht="65.25" customHeight="1" x14ac:dyDescent="0.5">
      <c r="A15" s="58" t="s">
        <v>407</v>
      </c>
      <c r="B15" s="40"/>
      <c r="C15" s="40">
        <v>1100</v>
      </c>
      <c r="D15" s="40">
        <v>1000</v>
      </c>
      <c r="E15" s="182">
        <v>718.17</v>
      </c>
      <c r="F15" s="38">
        <v>15</v>
      </c>
      <c r="G15" s="50">
        <f>E15*F15</f>
        <v>10772.55</v>
      </c>
      <c r="H15" s="33">
        <v>0</v>
      </c>
      <c r="I15" s="165">
        <v>0</v>
      </c>
      <c r="J15" s="33">
        <v>0</v>
      </c>
      <c r="K15" s="33">
        <v>0</v>
      </c>
      <c r="L15" s="33">
        <v>0</v>
      </c>
      <c r="M15" s="33">
        <f>G15+H15+I15+J15+K15+L15</f>
        <v>10772.55</v>
      </c>
      <c r="N15" s="225">
        <v>1662.84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f>N15+O15+P15+Q15+R15+S15</f>
        <v>1662.84</v>
      </c>
      <c r="U15" s="35">
        <f>M15-T15</f>
        <v>9109.7099999999991</v>
      </c>
      <c r="V15" s="33">
        <v>0</v>
      </c>
      <c r="W15" s="33">
        <f>U15-V15</f>
        <v>9109.7099999999991</v>
      </c>
      <c r="X15" s="32"/>
    </row>
    <row r="16" spans="1:24" ht="65.25" customHeight="1" x14ac:dyDescent="0.5">
      <c r="A16" s="208" t="s">
        <v>410</v>
      </c>
      <c r="B16" s="49"/>
      <c r="C16" s="49"/>
      <c r="D16" s="49"/>
      <c r="E16" s="210"/>
      <c r="F16" s="47"/>
      <c r="G16" s="54"/>
      <c r="H16" s="46"/>
      <c r="I16" s="157"/>
      <c r="J16" s="46"/>
      <c r="K16" s="46"/>
      <c r="L16" s="46"/>
      <c r="M16" s="46"/>
      <c r="N16" s="221"/>
      <c r="O16" s="25"/>
      <c r="P16" s="25"/>
      <c r="Q16" s="25"/>
      <c r="R16" s="25"/>
      <c r="S16" s="25"/>
      <c r="T16" s="25"/>
      <c r="U16" s="25"/>
      <c r="V16" s="46"/>
      <c r="W16" s="46"/>
      <c r="X16" s="23"/>
    </row>
    <row r="17" spans="1:24" ht="65.25" customHeight="1" x14ac:dyDescent="0.5">
      <c r="A17" s="58" t="s">
        <v>407</v>
      </c>
      <c r="B17" s="40"/>
      <c r="C17" s="40">
        <v>1100</v>
      </c>
      <c r="D17" s="40">
        <v>1000</v>
      </c>
      <c r="E17" s="182">
        <v>718.17</v>
      </c>
      <c r="F17" s="38">
        <v>15</v>
      </c>
      <c r="G17" s="50">
        <f>E17*F17</f>
        <v>10772.55</v>
      </c>
      <c r="H17" s="33">
        <v>0</v>
      </c>
      <c r="I17" s="165">
        <v>0</v>
      </c>
      <c r="J17" s="33">
        <v>0</v>
      </c>
      <c r="K17" s="33">
        <v>0</v>
      </c>
      <c r="L17" s="33">
        <v>0</v>
      </c>
      <c r="M17" s="33">
        <f>G17+H17+I17+J17+K17+L17</f>
        <v>10772.55</v>
      </c>
      <c r="N17" s="225">
        <v>1662.84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f>N17+O17+P17+Q17+R17+S17</f>
        <v>1662.84</v>
      </c>
      <c r="U17" s="35">
        <f>M17-T17</f>
        <v>9109.7099999999991</v>
      </c>
      <c r="V17" s="33">
        <v>0</v>
      </c>
      <c r="W17" s="33">
        <f>U17-V17</f>
        <v>9109.7099999999991</v>
      </c>
      <c r="X17" s="32"/>
    </row>
    <row r="18" spans="1:24" ht="65.25" customHeight="1" x14ac:dyDescent="0.5">
      <c r="A18" s="208" t="s">
        <v>409</v>
      </c>
      <c r="B18" s="49"/>
      <c r="C18" s="49"/>
      <c r="D18" s="49"/>
      <c r="E18" s="210"/>
      <c r="F18" s="47"/>
      <c r="G18" s="54"/>
      <c r="H18" s="46"/>
      <c r="I18" s="157"/>
      <c r="J18" s="46"/>
      <c r="K18" s="46"/>
      <c r="L18" s="46"/>
      <c r="M18" s="46"/>
      <c r="N18" s="221"/>
      <c r="O18" s="25"/>
      <c r="P18" s="25"/>
      <c r="Q18" s="25"/>
      <c r="R18" s="25"/>
      <c r="S18" s="25"/>
      <c r="T18" s="25"/>
      <c r="U18" s="25"/>
      <c r="V18" s="46"/>
      <c r="W18" s="46"/>
      <c r="X18" s="23"/>
    </row>
    <row r="19" spans="1:24" ht="65.25" customHeight="1" x14ac:dyDescent="0.45">
      <c r="A19" s="250" t="s">
        <v>407</v>
      </c>
      <c r="B19" s="146"/>
      <c r="C19" s="146">
        <v>1100</v>
      </c>
      <c r="D19" s="146">
        <v>1000</v>
      </c>
      <c r="E19" s="249">
        <v>718.17</v>
      </c>
      <c r="F19" s="144">
        <v>15</v>
      </c>
      <c r="G19" s="143">
        <f>E19*F19</f>
        <v>10772.55</v>
      </c>
      <c r="H19" s="141">
        <v>0</v>
      </c>
      <c r="I19" s="248">
        <v>0</v>
      </c>
      <c r="J19" s="141">
        <v>0</v>
      </c>
      <c r="K19" s="141">
        <v>0</v>
      </c>
      <c r="L19" s="141">
        <v>0</v>
      </c>
      <c r="M19" s="141">
        <f>G19+H19+I19+J19+K19+L19</f>
        <v>10772.55</v>
      </c>
      <c r="N19" s="246">
        <v>1662.84</v>
      </c>
      <c r="O19" s="244">
        <v>0</v>
      </c>
      <c r="P19" s="244">
        <v>0</v>
      </c>
      <c r="Q19" s="244">
        <v>0</v>
      </c>
      <c r="R19" s="244">
        <v>0</v>
      </c>
      <c r="S19" s="244">
        <v>0</v>
      </c>
      <c r="T19" s="244">
        <f>N19+O19+P19+Q19+R19+S19</f>
        <v>1662.84</v>
      </c>
      <c r="U19" s="244">
        <f>M19-T19</f>
        <v>9109.7099999999991</v>
      </c>
      <c r="V19" s="141">
        <v>528.74</v>
      </c>
      <c r="W19" s="141">
        <f>U19-V19</f>
        <v>8580.9699999999993</v>
      </c>
      <c r="X19" s="32"/>
    </row>
    <row r="20" spans="1:24" ht="65.25" customHeight="1" x14ac:dyDescent="0.45">
      <c r="A20" s="454" t="s">
        <v>408</v>
      </c>
      <c r="B20" s="137"/>
      <c r="C20" s="137"/>
      <c r="D20" s="137"/>
      <c r="E20" s="242"/>
      <c r="F20" s="135"/>
      <c r="G20" s="134"/>
      <c r="H20" s="132"/>
      <c r="I20" s="241"/>
      <c r="J20" s="132"/>
      <c r="K20" s="132"/>
      <c r="L20" s="132"/>
      <c r="M20" s="132"/>
      <c r="N20" s="239"/>
      <c r="O20" s="237"/>
      <c r="P20" s="237"/>
      <c r="Q20" s="237"/>
      <c r="R20" s="237"/>
      <c r="S20" s="237"/>
      <c r="T20" s="237"/>
      <c r="U20" s="237"/>
      <c r="V20" s="132"/>
      <c r="W20" s="132"/>
      <c r="X20" s="23"/>
    </row>
    <row r="21" spans="1:24" ht="65.25" customHeight="1" x14ac:dyDescent="0.5">
      <c r="A21" s="58" t="s">
        <v>407</v>
      </c>
      <c r="B21" s="40"/>
      <c r="C21" s="40">
        <v>1100</v>
      </c>
      <c r="D21" s="40">
        <v>1000</v>
      </c>
      <c r="E21" s="182">
        <v>718.17</v>
      </c>
      <c r="F21" s="38">
        <v>15</v>
      </c>
      <c r="G21" s="50">
        <f>E21*F21</f>
        <v>10772.55</v>
      </c>
      <c r="H21" s="33">
        <v>0</v>
      </c>
      <c r="I21" s="165">
        <v>0</v>
      </c>
      <c r="J21" s="33">
        <v>0</v>
      </c>
      <c r="K21" s="33">
        <v>0</v>
      </c>
      <c r="L21" s="33">
        <v>0</v>
      </c>
      <c r="M21" s="33">
        <f>G21+H21+I21+J21+K21+L21</f>
        <v>10772.55</v>
      </c>
      <c r="N21" s="225">
        <v>1662.84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f>N21+O21+P21+Q21+R21+S21</f>
        <v>1662.84</v>
      </c>
      <c r="U21" s="35">
        <f>M21-T21</f>
        <v>9109.7099999999991</v>
      </c>
      <c r="V21" s="33">
        <v>0</v>
      </c>
      <c r="W21" s="33">
        <f>U21-V21</f>
        <v>9109.7099999999991</v>
      </c>
      <c r="X21" s="32"/>
    </row>
    <row r="22" spans="1:24" ht="65.25" customHeight="1" x14ac:dyDescent="0.5">
      <c r="A22" s="212" t="s">
        <v>406</v>
      </c>
      <c r="B22" s="49"/>
      <c r="C22" s="49"/>
      <c r="D22" s="49"/>
      <c r="E22" s="210"/>
      <c r="F22" s="47"/>
      <c r="G22" s="54"/>
      <c r="H22" s="46"/>
      <c r="I22" s="157"/>
      <c r="J22" s="46"/>
      <c r="K22" s="46"/>
      <c r="L22" s="46"/>
      <c r="M22" s="46"/>
      <c r="N22" s="221"/>
      <c r="O22" s="25"/>
      <c r="P22" s="25"/>
      <c r="Q22" s="25"/>
      <c r="R22" s="25"/>
      <c r="S22" s="25"/>
      <c r="T22" s="25"/>
      <c r="U22" s="25"/>
      <c r="V22" s="46"/>
      <c r="W22" s="46"/>
      <c r="X22" s="23"/>
    </row>
    <row r="23" spans="1:24" ht="65.25" hidden="1" customHeight="1" x14ac:dyDescent="0.5">
      <c r="A23" s="453"/>
      <c r="B23" s="452"/>
      <c r="C23" s="306"/>
      <c r="D23" s="306"/>
      <c r="E23" s="305"/>
      <c r="F23" s="300"/>
      <c r="G23" s="405"/>
      <c r="H23" s="294"/>
      <c r="I23" s="402"/>
      <c r="J23" s="294"/>
      <c r="K23" s="294"/>
      <c r="L23" s="294"/>
      <c r="M23" s="294"/>
      <c r="N23" s="403"/>
      <c r="O23" s="295"/>
      <c r="P23" s="295"/>
      <c r="Q23" s="295"/>
      <c r="R23" s="295"/>
      <c r="S23" s="295"/>
      <c r="T23" s="295"/>
      <c r="U23" s="295"/>
      <c r="V23" s="294"/>
      <c r="W23" s="294"/>
      <c r="X23" s="42"/>
    </row>
    <row r="24" spans="1:24" ht="65.25" hidden="1" customHeight="1" x14ac:dyDescent="0.5">
      <c r="A24" s="451"/>
      <c r="B24" s="306"/>
      <c r="C24" s="306"/>
      <c r="D24" s="306"/>
      <c r="E24" s="305"/>
      <c r="F24" s="300"/>
      <c r="G24" s="405"/>
      <c r="H24" s="294"/>
      <c r="I24" s="402"/>
      <c r="J24" s="294"/>
      <c r="K24" s="294"/>
      <c r="L24" s="294"/>
      <c r="M24" s="294"/>
      <c r="N24" s="403"/>
      <c r="O24" s="295"/>
      <c r="P24" s="295"/>
      <c r="Q24" s="295"/>
      <c r="R24" s="295"/>
      <c r="S24" s="295"/>
      <c r="T24" s="295"/>
      <c r="U24" s="295"/>
      <c r="V24" s="294"/>
      <c r="W24" s="294"/>
      <c r="X24" s="42"/>
    </row>
    <row r="25" spans="1:24" ht="65.25" customHeight="1" x14ac:dyDescent="0.5">
      <c r="A25" s="58" t="s">
        <v>405</v>
      </c>
      <c r="B25" s="40"/>
      <c r="C25" s="40">
        <v>1100</v>
      </c>
      <c r="D25" s="40">
        <v>1000</v>
      </c>
      <c r="E25" s="182">
        <v>795.63</v>
      </c>
      <c r="F25" s="38">
        <v>15</v>
      </c>
      <c r="G25" s="50">
        <f>E25*F25</f>
        <v>11934.45</v>
      </c>
      <c r="H25" s="33">
        <v>0</v>
      </c>
      <c r="I25" s="36">
        <v>0</v>
      </c>
      <c r="J25" s="33">
        <v>0</v>
      </c>
      <c r="K25" s="33">
        <v>0</v>
      </c>
      <c r="L25" s="33">
        <v>0</v>
      </c>
      <c r="M25" s="33">
        <f>G25+H25+I25+J25+K25+L25</f>
        <v>11934.45</v>
      </c>
      <c r="N25" s="225">
        <v>1911.02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f>N25+O25+P25+Q25+R25+S25</f>
        <v>1911.02</v>
      </c>
      <c r="U25" s="35">
        <f>M25-T25</f>
        <v>10023.43</v>
      </c>
      <c r="V25" s="33">
        <v>353.28</v>
      </c>
      <c r="W25" s="33">
        <f>U25-V25</f>
        <v>9670.15</v>
      </c>
      <c r="X25" s="32"/>
    </row>
    <row r="26" spans="1:24" ht="65.25" customHeight="1" x14ac:dyDescent="0.5">
      <c r="A26" s="57" t="s">
        <v>404</v>
      </c>
      <c r="B26" s="49"/>
      <c r="C26" s="49"/>
      <c r="D26" s="49"/>
      <c r="E26" s="210"/>
      <c r="F26" s="47"/>
      <c r="G26" s="54"/>
      <c r="H26" s="46"/>
      <c r="I26" s="26"/>
      <c r="J26" s="46"/>
      <c r="K26" s="46"/>
      <c r="L26" s="46"/>
      <c r="M26" s="46"/>
      <c r="N26" s="221"/>
      <c r="O26" s="25"/>
      <c r="P26" s="25"/>
      <c r="Q26" s="25"/>
      <c r="R26" s="25"/>
      <c r="S26" s="25"/>
      <c r="T26" s="25"/>
      <c r="U26" s="25"/>
      <c r="V26" s="46"/>
      <c r="W26" s="46"/>
      <c r="X26" s="23"/>
    </row>
    <row r="27" spans="1:24" ht="65.25" hidden="1" customHeight="1" x14ac:dyDescent="0.5">
      <c r="A27" s="58"/>
      <c r="B27" s="40"/>
      <c r="C27" s="40"/>
      <c r="D27" s="40"/>
      <c r="E27" s="39"/>
      <c r="F27" s="38"/>
      <c r="G27" s="50">
        <f>E27*F27</f>
        <v>0</v>
      </c>
      <c r="H27" s="33">
        <v>0</v>
      </c>
      <c r="I27" s="36">
        <v>0</v>
      </c>
      <c r="J27" s="33">
        <v>0</v>
      </c>
      <c r="K27" s="33">
        <v>0</v>
      </c>
      <c r="L27" s="33">
        <v>0</v>
      </c>
      <c r="M27" s="33">
        <f>G27+H27+I27+J27+K27+L27</f>
        <v>0</v>
      </c>
      <c r="N27" s="22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f>N27+O27+P27+Q27+R27+S27</f>
        <v>0</v>
      </c>
      <c r="U27" s="35">
        <f>M27-T27</f>
        <v>0</v>
      </c>
      <c r="V27" s="33">
        <v>0</v>
      </c>
      <c r="W27" s="33">
        <f>U27-V27</f>
        <v>0</v>
      </c>
      <c r="X27" s="32"/>
    </row>
    <row r="28" spans="1:24" ht="65.25" hidden="1" customHeight="1" x14ac:dyDescent="0.5">
      <c r="A28" s="230"/>
      <c r="B28" s="49"/>
      <c r="C28" s="49"/>
      <c r="D28" s="49"/>
      <c r="E28" s="56"/>
      <c r="F28" s="47"/>
      <c r="G28" s="54"/>
      <c r="H28" s="46"/>
      <c r="I28" s="26"/>
      <c r="J28" s="46"/>
      <c r="K28" s="46"/>
      <c r="L28" s="46"/>
      <c r="M28" s="46"/>
      <c r="N28" s="221"/>
      <c r="O28" s="25"/>
      <c r="P28" s="25"/>
      <c r="Q28" s="25"/>
      <c r="R28" s="25"/>
      <c r="S28" s="25"/>
      <c r="T28" s="25"/>
      <c r="U28" s="25"/>
      <c r="V28" s="46"/>
      <c r="W28" s="46"/>
      <c r="X28" s="23"/>
    </row>
    <row r="29" spans="1:24" ht="65.25" customHeight="1" thickBot="1" x14ac:dyDescent="0.65">
      <c r="A29" s="450"/>
      <c r="B29" s="449" t="s">
        <v>403</v>
      </c>
      <c r="C29" s="448"/>
      <c r="D29" s="448"/>
      <c r="E29" s="448"/>
      <c r="F29" s="399"/>
      <c r="G29" s="396">
        <f>SUM(G5:G28)</f>
        <v>108887.40000000001</v>
      </c>
      <c r="H29" s="396">
        <f>SUM(H5:H28)</f>
        <v>0</v>
      </c>
      <c r="I29" s="398">
        <f>SUM(I5:I28)</f>
        <v>0</v>
      </c>
      <c r="J29" s="396">
        <f>SUM(J5:J28)</f>
        <v>0</v>
      </c>
      <c r="K29" s="396">
        <f>SUM(K5:K28)</f>
        <v>0</v>
      </c>
      <c r="L29" s="396">
        <f>SUM(L5:L28)</f>
        <v>0</v>
      </c>
      <c r="M29" s="396">
        <f>SUM(M5:M28)</f>
        <v>108887.40000000001</v>
      </c>
      <c r="N29" s="397">
        <f>SUM(N5:N28)</f>
        <v>16876.579999999998</v>
      </c>
      <c r="O29" s="397">
        <f>SUM(O5:O28)</f>
        <v>0</v>
      </c>
      <c r="P29" s="397">
        <f>SUM(P5:P28)</f>
        <v>0</v>
      </c>
      <c r="Q29" s="397">
        <f>SUM(Q5:Q28)</f>
        <v>0</v>
      </c>
      <c r="R29" s="397">
        <f>SUM(R5:R28)</f>
        <v>0</v>
      </c>
      <c r="S29" s="397">
        <f>SUM(S5:S28)</f>
        <v>0</v>
      </c>
      <c r="T29" s="397">
        <f>SUM(T5:T28)</f>
        <v>16876.579999999998</v>
      </c>
      <c r="U29" s="397">
        <f>SUM(U5:U28)</f>
        <v>92010.819999999978</v>
      </c>
      <c r="V29" s="396">
        <f>SUM(V5:V28)</f>
        <v>1420.6474999999998</v>
      </c>
      <c r="W29" s="396">
        <f>SUM(W5:W28)</f>
        <v>90590.172499999986</v>
      </c>
      <c r="X29" s="177"/>
    </row>
    <row r="30" spans="1:24" s="8" customFormat="1" ht="65.25" customHeight="1" thickBot="1" x14ac:dyDescent="0.55000000000000004">
      <c r="A30" s="107" t="s">
        <v>57</v>
      </c>
      <c r="B30" s="90" t="s">
        <v>56</v>
      </c>
      <c r="C30" s="106" t="s">
        <v>55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4"/>
      <c r="N30" s="106" t="s">
        <v>54</v>
      </c>
      <c r="O30" s="105"/>
      <c r="P30" s="105"/>
      <c r="Q30" s="105"/>
      <c r="R30" s="105"/>
      <c r="S30" s="105"/>
      <c r="T30" s="104"/>
      <c r="U30" s="103"/>
      <c r="V30" s="102"/>
      <c r="W30" s="101"/>
      <c r="X30" s="66" t="s">
        <v>53</v>
      </c>
    </row>
    <row r="31" spans="1:24" s="8" customFormat="1" ht="65.25" customHeight="1" thickBot="1" x14ac:dyDescent="0.5">
      <c r="A31" s="100"/>
      <c r="B31" s="99"/>
      <c r="C31" s="98" t="s">
        <v>52</v>
      </c>
      <c r="D31" s="98" t="s">
        <v>51</v>
      </c>
      <c r="E31" s="97" t="s">
        <v>29</v>
      </c>
      <c r="F31" s="96" t="s">
        <v>50</v>
      </c>
      <c r="G31" s="95" t="s">
        <v>49</v>
      </c>
      <c r="H31" s="94" t="s">
        <v>48</v>
      </c>
      <c r="I31" s="93" t="s">
        <v>47</v>
      </c>
      <c r="J31" s="92" t="s">
        <v>28</v>
      </c>
      <c r="K31" s="91" t="s">
        <v>46</v>
      </c>
      <c r="L31" s="91" t="s">
        <v>96</v>
      </c>
      <c r="M31" s="90" t="s">
        <v>38</v>
      </c>
      <c r="N31" s="87" t="s">
        <v>44</v>
      </c>
      <c r="O31" s="89" t="s">
        <v>43</v>
      </c>
      <c r="P31" s="88" t="s">
        <v>42</v>
      </c>
      <c r="Q31" s="87" t="s">
        <v>41</v>
      </c>
      <c r="R31" s="87" t="s">
        <v>40</v>
      </c>
      <c r="S31" s="87" t="s">
        <v>39</v>
      </c>
      <c r="T31" s="86" t="s">
        <v>38</v>
      </c>
      <c r="U31" s="84" t="s">
        <v>38</v>
      </c>
      <c r="V31" s="85" t="s">
        <v>37</v>
      </c>
      <c r="W31" s="84" t="s">
        <v>36</v>
      </c>
      <c r="X31" s="66"/>
    </row>
    <row r="32" spans="1:24" s="8" customFormat="1" ht="65.25" customHeight="1" thickBot="1" x14ac:dyDescent="0.5">
      <c r="A32" s="83" t="s">
        <v>35</v>
      </c>
      <c r="B32" s="73"/>
      <c r="C32" s="82"/>
      <c r="D32" s="82"/>
      <c r="E32" s="81" t="s">
        <v>34</v>
      </c>
      <c r="F32" s="80" t="s">
        <v>33</v>
      </c>
      <c r="G32" s="79"/>
      <c r="H32" s="78"/>
      <c r="I32" s="77" t="s">
        <v>32</v>
      </c>
      <c r="J32" s="92" t="s">
        <v>31</v>
      </c>
      <c r="K32" s="75" t="s">
        <v>95</v>
      </c>
      <c r="L32" s="74" t="s">
        <v>94</v>
      </c>
      <c r="M32" s="73"/>
      <c r="N32" s="200">
        <v>1</v>
      </c>
      <c r="O32" s="72"/>
      <c r="P32" s="71" t="s">
        <v>28</v>
      </c>
      <c r="Q32" s="70" t="s">
        <v>27</v>
      </c>
      <c r="R32" s="70" t="s">
        <v>26</v>
      </c>
      <c r="S32" s="70" t="s">
        <v>25</v>
      </c>
      <c r="T32" s="69"/>
      <c r="U32" s="67" t="s">
        <v>24</v>
      </c>
      <c r="V32" s="199" t="s">
        <v>93</v>
      </c>
      <c r="W32" s="67" t="s">
        <v>22</v>
      </c>
      <c r="X32" s="66"/>
    </row>
    <row r="33" spans="1:24" ht="65.25" customHeight="1" x14ac:dyDescent="0.45">
      <c r="A33" s="365" t="s">
        <v>402</v>
      </c>
      <c r="B33" s="148"/>
      <c r="C33" s="8"/>
      <c r="D33" s="8"/>
      <c r="E33" s="13"/>
      <c r="F33" s="12"/>
      <c r="G33" s="11"/>
      <c r="H33" s="9"/>
      <c r="I33" s="10"/>
      <c r="J33" s="9"/>
      <c r="K33" s="9"/>
      <c r="L33" s="9"/>
      <c r="M33" s="9"/>
      <c r="N33" s="447"/>
      <c r="O33" s="447"/>
      <c r="P33" s="447"/>
      <c r="Q33" s="447"/>
      <c r="R33" s="447" t="s">
        <v>401</v>
      </c>
      <c r="S33" s="447"/>
      <c r="T33" s="9"/>
      <c r="U33" s="9"/>
      <c r="V33" s="9"/>
      <c r="W33" s="9"/>
      <c r="X33" s="148"/>
    </row>
    <row r="34" spans="1:24" ht="65.25" customHeight="1" x14ac:dyDescent="0.5">
      <c r="A34" s="58" t="s">
        <v>400</v>
      </c>
      <c r="B34" s="51"/>
      <c r="C34" s="51">
        <v>1100</v>
      </c>
      <c r="D34" s="51">
        <v>1000</v>
      </c>
      <c r="E34" s="283">
        <v>1780.55</v>
      </c>
      <c r="F34" s="38">
        <v>15</v>
      </c>
      <c r="G34" s="50">
        <f>E34*F34</f>
        <v>26708.25</v>
      </c>
      <c r="H34" s="281">
        <v>0</v>
      </c>
      <c r="I34" s="165">
        <v>0</v>
      </c>
      <c r="J34" s="33">
        <v>0</v>
      </c>
      <c r="K34" s="33">
        <v>0</v>
      </c>
      <c r="L34" s="446">
        <v>0</v>
      </c>
      <c r="M34" s="281">
        <f>G34+H34+I34+J34+K34+L34</f>
        <v>26708.25</v>
      </c>
      <c r="N34" s="444">
        <v>5895.45</v>
      </c>
      <c r="O34" s="282">
        <v>0</v>
      </c>
      <c r="P34" s="35">
        <v>0</v>
      </c>
      <c r="Q34" s="35">
        <v>0</v>
      </c>
      <c r="R34" s="35">
        <v>0</v>
      </c>
      <c r="S34" s="35">
        <v>0</v>
      </c>
      <c r="T34" s="35">
        <f>N34+O34+P34+Q34+R34+S34</f>
        <v>5895.45</v>
      </c>
      <c r="U34" s="33">
        <f>M34-T34</f>
        <v>20812.8</v>
      </c>
      <c r="V34" s="33">
        <f>G34*0.05</f>
        <v>1335.4125000000001</v>
      </c>
      <c r="W34" s="281">
        <f>U34-V34</f>
        <v>19477.387500000001</v>
      </c>
      <c r="X34" s="44"/>
    </row>
    <row r="35" spans="1:24" ht="65.25" customHeight="1" x14ac:dyDescent="0.5">
      <c r="A35" s="389" t="s">
        <v>399</v>
      </c>
      <c r="B35" s="51"/>
      <c r="C35" s="51"/>
      <c r="D35" s="51"/>
      <c r="E35" s="283"/>
      <c r="F35" s="47"/>
      <c r="G35" s="54"/>
      <c r="H35" s="281"/>
      <c r="I35" s="157"/>
      <c r="J35" s="46"/>
      <c r="K35" s="46"/>
      <c r="L35" s="445"/>
      <c r="M35" s="281"/>
      <c r="N35" s="444"/>
      <c r="O35" s="282"/>
      <c r="P35" s="25"/>
      <c r="Q35" s="25"/>
      <c r="R35" s="25"/>
      <c r="S35" s="25"/>
      <c r="T35" s="25"/>
      <c r="U35" s="46"/>
      <c r="V35" s="46"/>
      <c r="W35" s="281"/>
      <c r="X35" s="44"/>
    </row>
    <row r="36" spans="1:24" ht="65.25" customHeight="1" x14ac:dyDescent="0.5">
      <c r="A36" s="58" t="s">
        <v>398</v>
      </c>
      <c r="B36" s="51"/>
      <c r="C36" s="51">
        <v>1100</v>
      </c>
      <c r="D36" s="51">
        <v>1000</v>
      </c>
      <c r="E36" s="182">
        <v>719.46</v>
      </c>
      <c r="F36" s="38">
        <v>15</v>
      </c>
      <c r="G36" s="50">
        <f>E36*F36</f>
        <v>10791.900000000001</v>
      </c>
      <c r="H36" s="387">
        <v>0</v>
      </c>
      <c r="I36" s="165">
        <v>0</v>
      </c>
      <c r="J36" s="164">
        <v>0</v>
      </c>
      <c r="K36" s="164">
        <v>0</v>
      </c>
      <c r="L36" s="164">
        <v>0</v>
      </c>
      <c r="M36" s="46">
        <f>G36+H36+I36+J36+K36+L36</f>
        <v>10791.900000000001</v>
      </c>
      <c r="N36" s="282">
        <v>1666.98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f>N36+O36+P36+Q36+R36+S36</f>
        <v>1666.98</v>
      </c>
      <c r="U36" s="33">
        <f>M36-T36</f>
        <v>9124.9200000000019</v>
      </c>
      <c r="V36" s="33">
        <f>G36*0.05</f>
        <v>539.59500000000014</v>
      </c>
      <c r="W36" s="281">
        <f>U36-V36</f>
        <v>8585.3250000000025</v>
      </c>
      <c r="X36" s="44"/>
    </row>
    <row r="37" spans="1:24" ht="65.25" customHeight="1" x14ac:dyDescent="0.5">
      <c r="A37" s="190" t="s">
        <v>397</v>
      </c>
      <c r="B37" s="51"/>
      <c r="C37" s="51"/>
      <c r="D37" s="51"/>
      <c r="E37" s="210"/>
      <c r="F37" s="47"/>
      <c r="G37" s="54"/>
      <c r="H37" s="387"/>
      <c r="I37" s="157"/>
      <c r="J37" s="156"/>
      <c r="K37" s="156"/>
      <c r="L37" s="156"/>
      <c r="M37" s="281"/>
      <c r="N37" s="282"/>
      <c r="O37" s="25"/>
      <c r="P37" s="25"/>
      <c r="Q37" s="25"/>
      <c r="R37" s="25"/>
      <c r="S37" s="25"/>
      <c r="T37" s="25"/>
      <c r="U37" s="46"/>
      <c r="V37" s="46"/>
      <c r="W37" s="281"/>
      <c r="X37" s="44"/>
    </row>
    <row r="38" spans="1:24" ht="65.25" customHeight="1" x14ac:dyDescent="0.5">
      <c r="A38" s="58" t="s">
        <v>229</v>
      </c>
      <c r="B38" s="40"/>
      <c r="C38" s="51">
        <v>1100</v>
      </c>
      <c r="D38" s="51">
        <v>1000</v>
      </c>
      <c r="E38" s="283">
        <v>292.32</v>
      </c>
      <c r="F38" s="38">
        <v>15</v>
      </c>
      <c r="G38" s="50">
        <f>E38*F38</f>
        <v>4384.8</v>
      </c>
      <c r="H38" s="281">
        <v>0</v>
      </c>
      <c r="I38" s="165">
        <v>0</v>
      </c>
      <c r="J38" s="164">
        <v>0</v>
      </c>
      <c r="K38" s="164">
        <v>0</v>
      </c>
      <c r="L38" s="164">
        <v>0</v>
      </c>
      <c r="M38" s="281">
        <f>G38+H38+I38+J38+K38+L38</f>
        <v>4384.8</v>
      </c>
      <c r="N38" s="282">
        <v>362.15</v>
      </c>
      <c r="O38" s="35">
        <f>G38*1.1875%</f>
        <v>52.069500000000005</v>
      </c>
      <c r="P38" s="35">
        <v>0</v>
      </c>
      <c r="Q38" s="35">
        <v>0</v>
      </c>
      <c r="R38" s="35">
        <f>G38*1%</f>
        <v>43.848000000000006</v>
      </c>
      <c r="S38" s="35">
        <f>H38*1%</f>
        <v>0</v>
      </c>
      <c r="T38" s="35">
        <f>N38+O38+P38+Q38+R38+S38</f>
        <v>458.0675</v>
      </c>
      <c r="U38" s="33">
        <f>M38-T38</f>
        <v>3926.7325000000001</v>
      </c>
      <c r="V38" s="281">
        <v>0</v>
      </c>
      <c r="W38" s="281">
        <f>U38-V38</f>
        <v>3926.7325000000001</v>
      </c>
      <c r="X38" s="32"/>
    </row>
    <row r="39" spans="1:24" ht="65.25" customHeight="1" x14ac:dyDescent="0.5">
      <c r="A39" s="190" t="s">
        <v>396</v>
      </c>
      <c r="B39" s="49"/>
      <c r="C39" s="51"/>
      <c r="D39" s="51"/>
      <c r="E39" s="283"/>
      <c r="F39" s="47"/>
      <c r="G39" s="54"/>
      <c r="H39" s="281"/>
      <c r="I39" s="157"/>
      <c r="J39" s="156"/>
      <c r="K39" s="156"/>
      <c r="L39" s="156"/>
      <c r="M39" s="281"/>
      <c r="N39" s="282"/>
      <c r="O39" s="25"/>
      <c r="P39" s="25"/>
      <c r="Q39" s="25"/>
      <c r="R39" s="25"/>
      <c r="S39" s="25"/>
      <c r="T39" s="25"/>
      <c r="U39" s="46"/>
      <c r="V39" s="281"/>
      <c r="W39" s="281"/>
      <c r="X39" s="23"/>
    </row>
    <row r="40" spans="1:24" ht="65.25" customHeight="1" x14ac:dyDescent="0.5">
      <c r="A40" s="41" t="s">
        <v>395</v>
      </c>
      <c r="B40" s="40"/>
      <c r="C40" s="51">
        <v>1100</v>
      </c>
      <c r="D40" s="51">
        <v>1000</v>
      </c>
      <c r="E40" s="283">
        <v>207.77</v>
      </c>
      <c r="F40" s="38">
        <v>15</v>
      </c>
      <c r="G40" s="50">
        <f>E40*F40</f>
        <v>3116.55</v>
      </c>
      <c r="H40" s="281">
        <v>0</v>
      </c>
      <c r="I40" s="165">
        <v>0</v>
      </c>
      <c r="J40" s="33">
        <v>0</v>
      </c>
      <c r="K40" s="33">
        <v>0</v>
      </c>
      <c r="L40" s="33">
        <v>0</v>
      </c>
      <c r="M40" s="281">
        <f>G40+H40+I40+J40+K40+L40</f>
        <v>3116.55</v>
      </c>
      <c r="N40" s="282">
        <v>92.58</v>
      </c>
      <c r="O40" s="35">
        <f>G40*1.1875%</f>
        <v>37.00903125</v>
      </c>
      <c r="P40" s="35">
        <v>0</v>
      </c>
      <c r="Q40" s="35">
        <v>0</v>
      </c>
      <c r="R40" s="186">
        <f>G40*1%</f>
        <v>31.165500000000002</v>
      </c>
      <c r="S40" s="35">
        <v>0</v>
      </c>
      <c r="T40" s="35">
        <f>N40+O40+P40+Q40+R40+S40</f>
        <v>160.75453125000001</v>
      </c>
      <c r="U40" s="33">
        <f>M40-T40</f>
        <v>2955.7954687500001</v>
      </c>
      <c r="V40" s="281"/>
      <c r="W40" s="281">
        <f>U40-V40</f>
        <v>2955.7954687500001</v>
      </c>
      <c r="X40" s="32"/>
    </row>
    <row r="41" spans="1:24" ht="65.25" customHeight="1" x14ac:dyDescent="0.5">
      <c r="A41" s="161" t="s">
        <v>394</v>
      </c>
      <c r="B41" s="49"/>
      <c r="C41" s="51"/>
      <c r="D41" s="51"/>
      <c r="E41" s="283"/>
      <c r="F41" s="47"/>
      <c r="G41" s="54"/>
      <c r="H41" s="281"/>
      <c r="I41" s="157"/>
      <c r="J41" s="46"/>
      <c r="K41" s="46"/>
      <c r="L41" s="46"/>
      <c r="M41" s="281"/>
      <c r="N41" s="282"/>
      <c r="O41" s="25"/>
      <c r="P41" s="25"/>
      <c r="Q41" s="25"/>
      <c r="R41" s="184"/>
      <c r="S41" s="25"/>
      <c r="T41" s="25"/>
      <c r="U41" s="46"/>
      <c r="V41" s="281"/>
      <c r="W41" s="281"/>
      <c r="X41" s="23"/>
    </row>
    <row r="42" spans="1:24" ht="65.25" customHeight="1" x14ac:dyDescent="0.5">
      <c r="A42" s="58" t="s">
        <v>106</v>
      </c>
      <c r="B42" s="40"/>
      <c r="C42" s="51">
        <v>1100</v>
      </c>
      <c r="D42" s="51">
        <v>1000</v>
      </c>
      <c r="E42" s="182">
        <v>257.26</v>
      </c>
      <c r="F42" s="38">
        <v>15</v>
      </c>
      <c r="G42" s="50">
        <f>E42*F42</f>
        <v>3858.8999999999996</v>
      </c>
      <c r="H42" s="281">
        <v>0</v>
      </c>
      <c r="I42" s="165">
        <v>0</v>
      </c>
      <c r="J42" s="33">
        <v>0</v>
      </c>
      <c r="K42" s="33">
        <v>0</v>
      </c>
      <c r="L42" s="33">
        <v>0</v>
      </c>
      <c r="M42" s="281">
        <f>G42+H42+I42+J42+K42+L42</f>
        <v>3858.8999999999996</v>
      </c>
      <c r="N42" s="282">
        <v>298.45</v>
      </c>
      <c r="O42" s="35">
        <v>0</v>
      </c>
      <c r="P42" s="35">
        <v>0</v>
      </c>
      <c r="Q42" s="35">
        <v>0</v>
      </c>
      <c r="R42" s="186">
        <v>0</v>
      </c>
      <c r="S42" s="35">
        <v>0</v>
      </c>
      <c r="T42" s="35">
        <f>N42+O42+P42+Q42+R42+S42</f>
        <v>298.45</v>
      </c>
      <c r="U42" s="33">
        <f>M42-T42</f>
        <v>3560.45</v>
      </c>
      <c r="V42" s="281">
        <v>0</v>
      </c>
      <c r="W42" s="281">
        <f>U42-V42</f>
        <v>3560.45</v>
      </c>
      <c r="X42" s="32"/>
    </row>
    <row r="43" spans="1:24" ht="65.25" customHeight="1" x14ac:dyDescent="0.5">
      <c r="A43" s="31" t="s">
        <v>393</v>
      </c>
      <c r="B43" s="168"/>
      <c r="C43" s="51"/>
      <c r="D43" s="51"/>
      <c r="E43" s="210"/>
      <c r="F43" s="47"/>
      <c r="G43" s="54"/>
      <c r="H43" s="281"/>
      <c r="I43" s="157"/>
      <c r="J43" s="46"/>
      <c r="K43" s="46"/>
      <c r="L43" s="46"/>
      <c r="M43" s="281"/>
      <c r="N43" s="282"/>
      <c r="O43" s="25"/>
      <c r="P43" s="25"/>
      <c r="Q43" s="25"/>
      <c r="R43" s="184"/>
      <c r="S43" s="25"/>
      <c r="T43" s="25"/>
      <c r="U43" s="46"/>
      <c r="V43" s="281"/>
      <c r="W43" s="281"/>
      <c r="X43" s="162"/>
    </row>
    <row r="44" spans="1:24" ht="65.25" customHeight="1" x14ac:dyDescent="0.5">
      <c r="A44" s="58" t="s">
        <v>156</v>
      </c>
      <c r="B44" s="40"/>
      <c r="C44" s="51">
        <v>1100</v>
      </c>
      <c r="D44" s="51">
        <v>1000</v>
      </c>
      <c r="E44" s="283">
        <v>172.91</v>
      </c>
      <c r="F44" s="38">
        <v>15</v>
      </c>
      <c r="G44" s="50">
        <f>E44*F44</f>
        <v>2593.65</v>
      </c>
      <c r="H44" s="281">
        <v>0</v>
      </c>
      <c r="I44" s="165">
        <v>0</v>
      </c>
      <c r="J44" s="164">
        <v>0</v>
      </c>
      <c r="K44" s="164">
        <v>0</v>
      </c>
      <c r="L44" s="164">
        <v>0</v>
      </c>
      <c r="M44" s="281">
        <f>G44+H44+I44+J44+K44+L44</f>
        <v>2593.65</v>
      </c>
      <c r="N44" s="282">
        <v>0.44</v>
      </c>
      <c r="O44" s="35">
        <f>G44*1.1875%</f>
        <v>30.799593750000003</v>
      </c>
      <c r="P44" s="35">
        <v>0</v>
      </c>
      <c r="Q44" s="35">
        <v>0</v>
      </c>
      <c r="R44" s="186">
        <v>0</v>
      </c>
      <c r="S44" s="35">
        <v>0</v>
      </c>
      <c r="T44" s="35">
        <f>N44+O44+P44+Q44+R44+S44</f>
        <v>31.239593750000004</v>
      </c>
      <c r="U44" s="33">
        <f>M44-T44</f>
        <v>2562.4104062500001</v>
      </c>
      <c r="V44" s="33">
        <f>G44*0.02</f>
        <v>51.873000000000005</v>
      </c>
      <c r="W44" s="281">
        <f>U44-V44</f>
        <v>2510.53740625</v>
      </c>
      <c r="X44" s="32"/>
    </row>
    <row r="45" spans="1:24" ht="65.25" customHeight="1" x14ac:dyDescent="0.5">
      <c r="A45" s="31" t="s">
        <v>392</v>
      </c>
      <c r="B45" s="168"/>
      <c r="C45" s="51"/>
      <c r="D45" s="51"/>
      <c r="E45" s="283"/>
      <c r="F45" s="47"/>
      <c r="G45" s="54"/>
      <c r="H45" s="281"/>
      <c r="I45" s="157"/>
      <c r="J45" s="156"/>
      <c r="K45" s="156"/>
      <c r="L45" s="156"/>
      <c r="M45" s="281"/>
      <c r="N45" s="282"/>
      <c r="O45" s="25"/>
      <c r="P45" s="25"/>
      <c r="Q45" s="25"/>
      <c r="R45" s="184"/>
      <c r="S45" s="25"/>
      <c r="T45" s="25"/>
      <c r="U45" s="46"/>
      <c r="V45" s="46"/>
      <c r="W45" s="281"/>
      <c r="X45" s="162"/>
    </row>
    <row r="46" spans="1:24" ht="65.25" customHeight="1" x14ac:dyDescent="0.5">
      <c r="A46" s="415"/>
      <c r="B46" s="155" t="s">
        <v>73</v>
      </c>
      <c r="C46" s="416"/>
      <c r="D46" s="416"/>
      <c r="E46" s="418"/>
      <c r="F46" s="417"/>
      <c r="G46" s="416">
        <f>SUM(G34:G45)</f>
        <v>51454.05000000001</v>
      </c>
      <c r="H46" s="416">
        <f>SUM(H34:H45)</f>
        <v>0</v>
      </c>
      <c r="I46" s="418">
        <f>SUM(I34:I45)</f>
        <v>0</v>
      </c>
      <c r="J46" s="416">
        <f>SUM(J34:J45)</f>
        <v>0</v>
      </c>
      <c r="K46" s="416">
        <f>SUM(K34:K45)</f>
        <v>0</v>
      </c>
      <c r="L46" s="416">
        <f>SUM(L34:L45)</f>
        <v>0</v>
      </c>
      <c r="M46" s="416">
        <f>SUM(M34:M45)</f>
        <v>51454.05000000001</v>
      </c>
      <c r="N46" s="433">
        <f>SUM(N34:N45)</f>
        <v>8316.0500000000011</v>
      </c>
      <c r="O46" s="433">
        <f>SUM(O34:O45)</f>
        <v>119.878125</v>
      </c>
      <c r="P46" s="433">
        <f>SUM(P34:P45)</f>
        <v>0</v>
      </c>
      <c r="Q46" s="433">
        <f>SUM(Q34:Q45)</f>
        <v>0</v>
      </c>
      <c r="R46" s="433">
        <f>SUM(R34:R45)</f>
        <v>75.013500000000008</v>
      </c>
      <c r="S46" s="433">
        <f>SUM(S34:S45)</f>
        <v>0</v>
      </c>
      <c r="T46" s="433">
        <f>SUM(T34:T45)</f>
        <v>8510.9416250000013</v>
      </c>
      <c r="U46" s="416">
        <f>SUM(U34:U45)</f>
        <v>42943.108374999996</v>
      </c>
      <c r="V46" s="416">
        <f>SUM(V34:V45)</f>
        <v>1926.8805000000002</v>
      </c>
      <c r="W46" s="416">
        <f>SUM(W34:W45)</f>
        <v>41016.227874999997</v>
      </c>
      <c r="X46" s="415"/>
    </row>
    <row r="47" spans="1:24" ht="65.25" customHeight="1" x14ac:dyDescent="0.5">
      <c r="A47" s="422" t="s">
        <v>391</v>
      </c>
      <c r="B47" s="422"/>
      <c r="C47" s="422"/>
      <c r="D47" s="422"/>
      <c r="E47" s="423"/>
      <c r="F47" s="424"/>
      <c r="G47" s="421"/>
      <c r="H47" s="421"/>
      <c r="I47" s="423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43" t="s">
        <v>390</v>
      </c>
    </row>
    <row r="48" spans="1:24" ht="65.25" customHeight="1" x14ac:dyDescent="0.45">
      <c r="A48" s="365"/>
      <c r="B48" s="8"/>
      <c r="C48" s="8"/>
      <c r="D48" s="8"/>
      <c r="E48" s="13"/>
      <c r="F48" s="12"/>
      <c r="G48" s="11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45">
      <c r="A49" s="250" t="s">
        <v>389</v>
      </c>
      <c r="B49" s="332"/>
      <c r="C49" s="332">
        <v>1100</v>
      </c>
      <c r="D49" s="332">
        <v>1000</v>
      </c>
      <c r="E49" s="331">
        <v>207.79</v>
      </c>
      <c r="F49" s="144">
        <v>15</v>
      </c>
      <c r="G49" s="143">
        <f>E49*F49</f>
        <v>3116.85</v>
      </c>
      <c r="H49" s="411">
        <v>0</v>
      </c>
      <c r="I49" s="248">
        <v>0</v>
      </c>
      <c r="J49" s="247">
        <v>0</v>
      </c>
      <c r="K49" s="247">
        <v>0</v>
      </c>
      <c r="L49" s="247">
        <v>0</v>
      </c>
      <c r="M49" s="329">
        <f>G49+H49+I49+J49+K49+L49</f>
        <v>3116.85</v>
      </c>
      <c r="N49" s="330">
        <v>92.61</v>
      </c>
      <c r="O49" s="244"/>
      <c r="P49" s="244">
        <v>0</v>
      </c>
      <c r="Q49" s="244">
        <v>0</v>
      </c>
      <c r="R49" s="244"/>
      <c r="S49" s="244">
        <v>0</v>
      </c>
      <c r="T49" s="244">
        <f>N49+O49+P49+Q49+R49+S49</f>
        <v>92.61</v>
      </c>
      <c r="U49" s="141">
        <f>M49-T49</f>
        <v>3024.24</v>
      </c>
      <c r="V49" s="329"/>
      <c r="W49" s="329">
        <f>U49-V49</f>
        <v>3024.24</v>
      </c>
      <c r="X49" s="44"/>
    </row>
    <row r="50" spans="1:24" ht="65.25" customHeight="1" x14ac:dyDescent="0.45">
      <c r="A50" s="375" t="s">
        <v>388</v>
      </c>
      <c r="B50" s="332"/>
      <c r="C50" s="332"/>
      <c r="D50" s="332"/>
      <c r="E50" s="331"/>
      <c r="F50" s="135"/>
      <c r="G50" s="134"/>
      <c r="H50" s="411"/>
      <c r="I50" s="241"/>
      <c r="J50" s="240"/>
      <c r="K50" s="240"/>
      <c r="L50" s="240"/>
      <c r="M50" s="329"/>
      <c r="N50" s="330"/>
      <c r="O50" s="237"/>
      <c r="P50" s="237"/>
      <c r="Q50" s="237"/>
      <c r="R50" s="237"/>
      <c r="S50" s="237"/>
      <c r="T50" s="237"/>
      <c r="U50" s="132"/>
      <c r="V50" s="329"/>
      <c r="W50" s="329"/>
      <c r="X50" s="44"/>
    </row>
    <row r="51" spans="1:24" ht="65.25" customHeight="1" x14ac:dyDescent="0.5">
      <c r="A51" s="58" t="s">
        <v>387</v>
      </c>
      <c r="B51" s="40"/>
      <c r="C51" s="51">
        <v>1100</v>
      </c>
      <c r="D51" s="51">
        <v>1000</v>
      </c>
      <c r="E51" s="283">
        <v>225.9</v>
      </c>
      <c r="F51" s="38">
        <v>15</v>
      </c>
      <c r="G51" s="50">
        <f>E51*F51</f>
        <v>3388.5</v>
      </c>
      <c r="H51" s="281">
        <v>0</v>
      </c>
      <c r="I51" s="165">
        <v>0</v>
      </c>
      <c r="J51" s="164">
        <v>0</v>
      </c>
      <c r="K51" s="164">
        <v>0</v>
      </c>
      <c r="L51" s="164">
        <v>0</v>
      </c>
      <c r="M51" s="281">
        <f>G51+H51+I51+J51+K51+L51</f>
        <v>3388.5</v>
      </c>
      <c r="N51" s="282">
        <v>122.17</v>
      </c>
      <c r="O51" s="35">
        <f>G51*1.1875%</f>
        <v>40.238437500000003</v>
      </c>
      <c r="P51" s="35">
        <v>0</v>
      </c>
      <c r="Q51" s="35">
        <v>0</v>
      </c>
      <c r="R51" s="35">
        <f>G51*1%</f>
        <v>33.884999999999998</v>
      </c>
      <c r="S51" s="35">
        <f>H51*1%</f>
        <v>0</v>
      </c>
      <c r="T51" s="35">
        <f>N51+O51+P51+Q51+R51+S51</f>
        <v>196.29343749999998</v>
      </c>
      <c r="U51" s="33">
        <f>M51-T51</f>
        <v>3192.2065625</v>
      </c>
      <c r="V51" s="281">
        <v>0</v>
      </c>
      <c r="W51" s="281">
        <f>U51-V51</f>
        <v>3192.2065625</v>
      </c>
      <c r="X51" s="32"/>
    </row>
    <row r="52" spans="1:24" ht="65.25" customHeight="1" x14ac:dyDescent="0.5">
      <c r="A52" s="57" t="s">
        <v>386</v>
      </c>
      <c r="B52" s="49"/>
      <c r="C52" s="51"/>
      <c r="D52" s="51"/>
      <c r="E52" s="283"/>
      <c r="F52" s="47"/>
      <c r="G52" s="54"/>
      <c r="H52" s="281"/>
      <c r="I52" s="157"/>
      <c r="J52" s="156"/>
      <c r="K52" s="156"/>
      <c r="L52" s="156"/>
      <c r="M52" s="281"/>
      <c r="N52" s="282"/>
      <c r="O52" s="25"/>
      <c r="P52" s="25"/>
      <c r="Q52" s="25"/>
      <c r="R52" s="25"/>
      <c r="S52" s="25"/>
      <c r="T52" s="25"/>
      <c r="U52" s="46"/>
      <c r="V52" s="281"/>
      <c r="W52" s="281"/>
      <c r="X52" s="23"/>
    </row>
    <row r="53" spans="1:24" ht="65.25" hidden="1" customHeight="1" x14ac:dyDescent="0.5">
      <c r="A53" s="58"/>
      <c r="B53" s="40"/>
      <c r="C53" s="51"/>
      <c r="D53" s="51"/>
      <c r="E53" s="287">
        <v>0</v>
      </c>
      <c r="F53" s="38">
        <v>0</v>
      </c>
      <c r="G53" s="50">
        <f>E53*F53</f>
        <v>0</v>
      </c>
      <c r="H53" s="281">
        <v>0</v>
      </c>
      <c r="I53" s="286">
        <v>0</v>
      </c>
      <c r="J53" s="164">
        <v>0</v>
      </c>
      <c r="K53" s="164">
        <v>0</v>
      </c>
      <c r="L53" s="164">
        <v>0</v>
      </c>
      <c r="M53" s="281">
        <f>G53+H53+I53+J53+K53+L53</f>
        <v>0</v>
      </c>
      <c r="N53" s="282">
        <v>0</v>
      </c>
      <c r="O53" s="35"/>
      <c r="P53" s="35">
        <v>0</v>
      </c>
      <c r="Q53" s="35">
        <v>0</v>
      </c>
      <c r="R53" s="35"/>
      <c r="S53" s="35">
        <f>H53*1%</f>
        <v>0</v>
      </c>
      <c r="T53" s="35">
        <f>N53+O53+P53+Q53+R53+S53</f>
        <v>0</v>
      </c>
      <c r="U53" s="33">
        <f>M53-T53</f>
        <v>0</v>
      </c>
      <c r="V53" s="281"/>
      <c r="W53" s="281">
        <f>U53-V53</f>
        <v>0</v>
      </c>
      <c r="X53" s="32"/>
    </row>
    <row r="54" spans="1:24" ht="65.25" hidden="1" customHeight="1" x14ac:dyDescent="0.5">
      <c r="A54" s="230"/>
      <c r="B54" s="49"/>
      <c r="C54" s="51"/>
      <c r="D54" s="51"/>
      <c r="E54" s="287"/>
      <c r="F54" s="47"/>
      <c r="G54" s="54"/>
      <c r="H54" s="281"/>
      <c r="I54" s="286"/>
      <c r="J54" s="156"/>
      <c r="K54" s="156"/>
      <c r="L54" s="156"/>
      <c r="M54" s="281"/>
      <c r="N54" s="282"/>
      <c r="O54" s="25"/>
      <c r="P54" s="25"/>
      <c r="Q54" s="25"/>
      <c r="R54" s="25"/>
      <c r="S54" s="25"/>
      <c r="T54" s="25"/>
      <c r="U54" s="46"/>
      <c r="V54" s="281"/>
      <c r="W54" s="281"/>
      <c r="X54" s="23"/>
    </row>
    <row r="55" spans="1:24" ht="65.25" customHeight="1" thickBot="1" x14ac:dyDescent="0.55000000000000004">
      <c r="A55" s="435"/>
      <c r="B55" s="155" t="s">
        <v>73</v>
      </c>
      <c r="C55" s="416"/>
      <c r="D55" s="416"/>
      <c r="E55" s="418"/>
      <c r="F55" s="417"/>
      <c r="G55" s="416">
        <f>SUM(G49:G54)</f>
        <v>6505.35</v>
      </c>
      <c r="H55" s="416">
        <f>SUM(H49:H54)</f>
        <v>0</v>
      </c>
      <c r="I55" s="418">
        <f>SUM(I49:I54)</f>
        <v>0</v>
      </c>
      <c r="J55" s="416">
        <f>SUM(J49:J54)</f>
        <v>0</v>
      </c>
      <c r="K55" s="416">
        <f>SUM(K49:K54)</f>
        <v>0</v>
      </c>
      <c r="L55" s="416">
        <f>SUM(L49:L54)</f>
        <v>0</v>
      </c>
      <c r="M55" s="416">
        <f>SUM(M49:M54)</f>
        <v>6505.35</v>
      </c>
      <c r="N55" s="433">
        <f>SUM(N49:N54)</f>
        <v>214.78</v>
      </c>
      <c r="O55" s="433">
        <f>SUM(O49:O54)</f>
        <v>40.238437500000003</v>
      </c>
      <c r="P55" s="433">
        <f>SUM(P49:P54)</f>
        <v>0</v>
      </c>
      <c r="Q55" s="433">
        <f>SUM(Q49:Q54)</f>
        <v>0</v>
      </c>
      <c r="R55" s="433">
        <f>SUM(R49:R54)</f>
        <v>33.884999999999998</v>
      </c>
      <c r="S55" s="433">
        <f>SUM(S49:S54)</f>
        <v>0</v>
      </c>
      <c r="T55" s="433">
        <f>SUM(T49:T54)</f>
        <v>288.9034375</v>
      </c>
      <c r="U55" s="416">
        <f>SUM(U49:U54)</f>
        <v>6216.4465624999993</v>
      </c>
      <c r="V55" s="416">
        <f>SUM(V49:V54)</f>
        <v>0</v>
      </c>
      <c r="W55" s="416">
        <f>SUM(W49:W54)</f>
        <v>6216.4465624999993</v>
      </c>
      <c r="X55" s="415"/>
    </row>
    <row r="56" spans="1:24" s="8" customFormat="1" ht="65.25" customHeight="1" thickBot="1" x14ac:dyDescent="0.55000000000000004">
      <c r="A56" s="107" t="s">
        <v>57</v>
      </c>
      <c r="B56" s="90" t="s">
        <v>56</v>
      </c>
      <c r="C56" s="106" t="s">
        <v>55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4"/>
      <c r="N56" s="106" t="s">
        <v>54</v>
      </c>
      <c r="O56" s="105"/>
      <c r="P56" s="105"/>
      <c r="Q56" s="105"/>
      <c r="R56" s="105"/>
      <c r="S56" s="105"/>
      <c r="T56" s="104"/>
      <c r="U56" s="103"/>
      <c r="V56" s="102"/>
      <c r="W56" s="101"/>
      <c r="X56" s="66" t="s">
        <v>53</v>
      </c>
    </row>
    <row r="57" spans="1:24" s="8" customFormat="1" ht="65.25" customHeight="1" x14ac:dyDescent="0.45">
      <c r="A57" s="100"/>
      <c r="B57" s="99"/>
      <c r="C57" s="98" t="s">
        <v>52</v>
      </c>
      <c r="D57" s="98" t="s">
        <v>51</v>
      </c>
      <c r="E57" s="97" t="s">
        <v>29</v>
      </c>
      <c r="F57" s="96" t="s">
        <v>50</v>
      </c>
      <c r="G57" s="95" t="s">
        <v>49</v>
      </c>
      <c r="H57" s="94" t="s">
        <v>48</v>
      </c>
      <c r="I57" s="93" t="s">
        <v>47</v>
      </c>
      <c r="J57" s="92" t="s">
        <v>28</v>
      </c>
      <c r="K57" s="91" t="s">
        <v>46</v>
      </c>
      <c r="L57" s="91" t="s">
        <v>96</v>
      </c>
      <c r="M57" s="90" t="s">
        <v>38</v>
      </c>
      <c r="N57" s="87" t="s">
        <v>44</v>
      </c>
      <c r="O57" s="89" t="s">
        <v>43</v>
      </c>
      <c r="P57" s="88" t="s">
        <v>42</v>
      </c>
      <c r="Q57" s="87" t="s">
        <v>41</v>
      </c>
      <c r="R57" s="87" t="s">
        <v>40</v>
      </c>
      <c r="S57" s="87" t="s">
        <v>39</v>
      </c>
      <c r="T57" s="86" t="s">
        <v>38</v>
      </c>
      <c r="U57" s="84" t="s">
        <v>38</v>
      </c>
      <c r="V57" s="85" t="s">
        <v>37</v>
      </c>
      <c r="W57" s="84" t="s">
        <v>36</v>
      </c>
      <c r="X57" s="66"/>
    </row>
    <row r="58" spans="1:24" s="8" customFormat="1" ht="65.25" customHeight="1" thickBot="1" x14ac:dyDescent="0.5">
      <c r="A58" s="83" t="s">
        <v>35</v>
      </c>
      <c r="B58" s="73"/>
      <c r="C58" s="82"/>
      <c r="D58" s="82"/>
      <c r="E58" s="81" t="s">
        <v>34</v>
      </c>
      <c r="F58" s="80" t="s">
        <v>33</v>
      </c>
      <c r="G58" s="79"/>
      <c r="H58" s="78"/>
      <c r="I58" s="77" t="s">
        <v>32</v>
      </c>
      <c r="J58" s="76" t="s">
        <v>31</v>
      </c>
      <c r="K58" s="75" t="s">
        <v>95</v>
      </c>
      <c r="L58" s="74" t="s">
        <v>94</v>
      </c>
      <c r="M58" s="73"/>
      <c r="N58" s="200">
        <v>1</v>
      </c>
      <c r="O58" s="72"/>
      <c r="P58" s="71" t="s">
        <v>28</v>
      </c>
      <c r="Q58" s="70" t="s">
        <v>27</v>
      </c>
      <c r="R58" s="70" t="s">
        <v>26</v>
      </c>
      <c r="S58" s="70" t="s">
        <v>25</v>
      </c>
      <c r="T58" s="69"/>
      <c r="U58" s="67" t="s">
        <v>24</v>
      </c>
      <c r="V58" s="199" t="s">
        <v>93</v>
      </c>
      <c r="W58" s="67" t="s">
        <v>22</v>
      </c>
      <c r="X58" s="66"/>
    </row>
    <row r="59" spans="1:24" ht="65.25" customHeight="1" x14ac:dyDescent="0.5">
      <c r="A59" s="65" t="s">
        <v>385</v>
      </c>
      <c r="B59" s="422"/>
      <c r="C59" s="421"/>
      <c r="D59" s="421"/>
      <c r="E59" s="423"/>
      <c r="F59" s="424"/>
      <c r="G59" s="421"/>
      <c r="H59" s="421"/>
      <c r="I59" s="423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1"/>
    </row>
    <row r="60" spans="1:24" ht="65.25" customHeight="1" x14ac:dyDescent="0.5">
      <c r="A60" s="170" t="s">
        <v>384</v>
      </c>
      <c r="B60" s="40"/>
      <c r="C60" s="40">
        <v>1100</v>
      </c>
      <c r="D60" s="40">
        <v>1000</v>
      </c>
      <c r="E60" s="182">
        <v>705.14</v>
      </c>
      <c r="F60" s="38">
        <v>15</v>
      </c>
      <c r="G60" s="50">
        <f>E60*F60</f>
        <v>10577.1</v>
      </c>
      <c r="H60" s="33">
        <v>0</v>
      </c>
      <c r="I60" s="165">
        <v>0</v>
      </c>
      <c r="J60" s="165">
        <v>0</v>
      </c>
      <c r="K60" s="165">
        <v>0</v>
      </c>
      <c r="L60" s="165">
        <v>0</v>
      </c>
      <c r="M60" s="281">
        <f>G60+H60+I60+J60+K60+L60</f>
        <v>10577.1</v>
      </c>
      <c r="N60" s="35">
        <v>1621.09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f>N60+O60+P60+Q60+R60+S60</f>
        <v>1621.09</v>
      </c>
      <c r="U60" s="33">
        <f>M60-T60</f>
        <v>8956.01</v>
      </c>
      <c r="V60" s="33">
        <f>G60*0.04</f>
        <v>423.084</v>
      </c>
      <c r="W60" s="281">
        <f>U60-V60</f>
        <v>8532.9259999999995</v>
      </c>
      <c r="X60" s="32"/>
    </row>
    <row r="61" spans="1:24" ht="65.25" customHeight="1" x14ac:dyDescent="0.5">
      <c r="A61" s="208" t="s">
        <v>383</v>
      </c>
      <c r="B61" s="49"/>
      <c r="C61" s="49"/>
      <c r="D61" s="49"/>
      <c r="E61" s="210"/>
      <c r="F61" s="47"/>
      <c r="G61" s="54"/>
      <c r="H61" s="46"/>
      <c r="I61" s="157"/>
      <c r="J61" s="157"/>
      <c r="K61" s="157"/>
      <c r="L61" s="157"/>
      <c r="M61" s="281"/>
      <c r="N61" s="25"/>
      <c r="O61" s="25"/>
      <c r="P61" s="25"/>
      <c r="Q61" s="25"/>
      <c r="R61" s="25"/>
      <c r="S61" s="25"/>
      <c r="T61" s="25"/>
      <c r="U61" s="46"/>
      <c r="V61" s="46"/>
      <c r="W61" s="281"/>
      <c r="X61" s="23"/>
    </row>
    <row r="62" spans="1:24" ht="65.25" hidden="1" customHeight="1" x14ac:dyDescent="0.5">
      <c r="A62" s="58" t="s">
        <v>91</v>
      </c>
      <c r="B62" s="40"/>
      <c r="C62" s="40">
        <v>1100</v>
      </c>
      <c r="D62" s="40">
        <v>1000</v>
      </c>
      <c r="E62" s="180"/>
      <c r="F62" s="38"/>
      <c r="G62" s="50">
        <f>E62*F62</f>
        <v>0</v>
      </c>
      <c r="H62" s="45">
        <v>0</v>
      </c>
      <c r="I62" s="165">
        <v>0</v>
      </c>
      <c r="J62" s="197"/>
      <c r="K62" s="197">
        <v>0</v>
      </c>
      <c r="L62" s="197">
        <v>0</v>
      </c>
      <c r="M62" s="281">
        <f>G62+H62+I62+J62+K62+L62</f>
        <v>0</v>
      </c>
      <c r="N62" s="163"/>
      <c r="O62" s="35">
        <v>0</v>
      </c>
      <c r="P62" s="35"/>
      <c r="Q62" s="35">
        <v>0</v>
      </c>
      <c r="R62" s="35">
        <f>G62*1%</f>
        <v>0</v>
      </c>
      <c r="S62" s="35">
        <v>0</v>
      </c>
      <c r="T62" s="35">
        <f>N62+O62+P62+Q62+R62+S62</f>
        <v>0</v>
      </c>
      <c r="U62" s="33">
        <f>M62-T62</f>
        <v>0</v>
      </c>
      <c r="V62" s="45">
        <v>0</v>
      </c>
      <c r="W62" s="281">
        <f>U62-V62</f>
        <v>0</v>
      </c>
      <c r="X62" s="32"/>
    </row>
    <row r="63" spans="1:24" ht="65.25" hidden="1" customHeight="1" x14ac:dyDescent="0.5">
      <c r="A63" s="304"/>
      <c r="B63" s="168"/>
      <c r="C63" s="168"/>
      <c r="D63" s="168"/>
      <c r="E63" s="210"/>
      <c r="F63" s="47"/>
      <c r="G63" s="54"/>
      <c r="H63" s="46"/>
      <c r="I63" s="157"/>
      <c r="J63" s="157"/>
      <c r="K63" s="157"/>
      <c r="L63" s="157"/>
      <c r="M63" s="281"/>
      <c r="N63" s="25"/>
      <c r="O63" s="25"/>
      <c r="P63" s="25"/>
      <c r="Q63" s="25"/>
      <c r="R63" s="25"/>
      <c r="S63" s="25"/>
      <c r="T63" s="25"/>
      <c r="U63" s="46"/>
      <c r="V63" s="46"/>
      <c r="W63" s="281"/>
      <c r="X63" s="162"/>
    </row>
    <row r="64" spans="1:24" ht="66.75" customHeight="1" x14ac:dyDescent="0.45">
      <c r="A64" s="250" t="s">
        <v>382</v>
      </c>
      <c r="B64" s="146"/>
      <c r="C64" s="146">
        <v>1100</v>
      </c>
      <c r="D64" s="146">
        <v>1000</v>
      </c>
      <c r="E64" s="261">
        <v>388</v>
      </c>
      <c r="F64" s="144">
        <v>15</v>
      </c>
      <c r="G64" s="143">
        <f>E64*F64</f>
        <v>5820</v>
      </c>
      <c r="H64" s="257">
        <v>0</v>
      </c>
      <c r="I64" s="248">
        <v>0</v>
      </c>
      <c r="J64" s="442">
        <v>0</v>
      </c>
      <c r="K64" s="442">
        <v>0</v>
      </c>
      <c r="L64" s="442">
        <v>0</v>
      </c>
      <c r="M64" s="329">
        <f>G64+H64+I64+J64+K64+L64</f>
        <v>5820</v>
      </c>
      <c r="N64" s="258">
        <v>608.53</v>
      </c>
      <c r="O64" s="244">
        <v>0</v>
      </c>
      <c r="P64" s="244"/>
      <c r="Q64" s="244">
        <v>0</v>
      </c>
      <c r="R64" s="244">
        <v>0</v>
      </c>
      <c r="S64" s="244">
        <f>H64*0.8%/2</f>
        <v>0</v>
      </c>
      <c r="T64" s="244">
        <f>N64+O64+P64+Q64+R64+S64</f>
        <v>608.53</v>
      </c>
      <c r="U64" s="141">
        <f>M64-T64</f>
        <v>5211.47</v>
      </c>
      <c r="V64" s="141"/>
      <c r="W64" s="329">
        <f>U64-V64</f>
        <v>5211.47</v>
      </c>
      <c r="X64" s="32"/>
    </row>
    <row r="65" spans="1:24" ht="65.25" customHeight="1" x14ac:dyDescent="0.45">
      <c r="A65" s="441" t="s">
        <v>381</v>
      </c>
      <c r="B65" s="265"/>
      <c r="C65" s="137"/>
      <c r="D65" s="137"/>
      <c r="E65" s="242"/>
      <c r="F65" s="135"/>
      <c r="G65" s="134"/>
      <c r="H65" s="132"/>
      <c r="I65" s="241"/>
      <c r="J65" s="241"/>
      <c r="K65" s="241"/>
      <c r="L65" s="241"/>
      <c r="M65" s="329"/>
      <c r="N65" s="237"/>
      <c r="O65" s="237"/>
      <c r="P65" s="237"/>
      <c r="Q65" s="237"/>
      <c r="R65" s="237"/>
      <c r="S65" s="237"/>
      <c r="T65" s="237"/>
      <c r="U65" s="132"/>
      <c r="V65" s="132"/>
      <c r="W65" s="329"/>
      <c r="X65" s="162"/>
    </row>
    <row r="66" spans="1:24" ht="66.75" hidden="1" customHeight="1" x14ac:dyDescent="0.5">
      <c r="A66" s="58"/>
      <c r="B66" s="40"/>
      <c r="C66" s="40">
        <v>1100</v>
      </c>
      <c r="D66" s="40">
        <v>1000</v>
      </c>
      <c r="E66" s="180">
        <v>0</v>
      </c>
      <c r="F66" s="38"/>
      <c r="G66" s="50">
        <f>E66*F66</f>
        <v>0</v>
      </c>
      <c r="H66" s="45">
        <v>0</v>
      </c>
      <c r="I66" s="197">
        <v>0</v>
      </c>
      <c r="J66" s="197">
        <v>0</v>
      </c>
      <c r="K66" s="197">
        <v>0</v>
      </c>
      <c r="L66" s="197">
        <v>0</v>
      </c>
      <c r="M66" s="281">
        <f>G66+H66+I66+J66+K66+L66</f>
        <v>0</v>
      </c>
      <c r="N66" s="163">
        <v>0</v>
      </c>
      <c r="O66" s="35">
        <f>G66*1.187%</f>
        <v>0</v>
      </c>
      <c r="P66" s="35">
        <v>0</v>
      </c>
      <c r="Q66" s="35">
        <f>F66*0.8%/2</f>
        <v>0</v>
      </c>
      <c r="R66" s="35">
        <f>G66*0.8%/2</f>
        <v>0</v>
      </c>
      <c r="S66" s="35">
        <f>H66*0.8%/2</f>
        <v>0</v>
      </c>
      <c r="T66" s="35">
        <f>N66+O66+P66+Q66+R66+S66</f>
        <v>0</v>
      </c>
      <c r="U66" s="33">
        <f>M66-T66</f>
        <v>0</v>
      </c>
      <c r="V66" s="45">
        <v>0</v>
      </c>
      <c r="W66" s="281">
        <f>U66-V66</f>
        <v>0</v>
      </c>
      <c r="X66" s="32"/>
    </row>
    <row r="67" spans="1:24" ht="65.25" hidden="1" customHeight="1" x14ac:dyDescent="0.5">
      <c r="A67" s="198"/>
      <c r="B67" s="168"/>
      <c r="C67" s="49"/>
      <c r="D67" s="49"/>
      <c r="E67" s="210"/>
      <c r="F67" s="47"/>
      <c r="G67" s="54"/>
      <c r="H67" s="46"/>
      <c r="I67" s="157"/>
      <c r="J67" s="157"/>
      <c r="K67" s="157"/>
      <c r="L67" s="157"/>
      <c r="M67" s="281"/>
      <c r="N67" s="25"/>
      <c r="O67" s="25"/>
      <c r="P67" s="25"/>
      <c r="Q67" s="25"/>
      <c r="R67" s="25"/>
      <c r="S67" s="25"/>
      <c r="T67" s="25"/>
      <c r="U67" s="46"/>
      <c r="V67" s="46"/>
      <c r="W67" s="281"/>
      <c r="X67" s="162"/>
    </row>
    <row r="68" spans="1:24" ht="65.25" customHeight="1" x14ac:dyDescent="0.5">
      <c r="A68" s="435"/>
      <c r="B68" s="155" t="s">
        <v>73</v>
      </c>
      <c r="C68" s="416"/>
      <c r="D68" s="416"/>
      <c r="E68" s="434"/>
      <c r="F68" s="417"/>
      <c r="G68" s="416">
        <f>SUM(G60:G67)</f>
        <v>16397.099999999999</v>
      </c>
      <c r="H68" s="416">
        <f>SUM(H60:H67)</f>
        <v>0</v>
      </c>
      <c r="I68" s="418">
        <f>SUM(I60:I67)</f>
        <v>0</v>
      </c>
      <c r="J68" s="416">
        <f>SUM(J60:J67)</f>
        <v>0</v>
      </c>
      <c r="K68" s="416">
        <f>SUM(K60:K67)</f>
        <v>0</v>
      </c>
      <c r="L68" s="416">
        <f>SUM(L60:L67)</f>
        <v>0</v>
      </c>
      <c r="M68" s="416">
        <f>SUM(M60:M67)</f>
        <v>16397.099999999999</v>
      </c>
      <c r="N68" s="433">
        <f>SUM(N60:N67)</f>
        <v>2229.62</v>
      </c>
      <c r="O68" s="433">
        <f>SUM(O60:O67)</f>
        <v>0</v>
      </c>
      <c r="P68" s="433">
        <f>SUM(P60:P67)</f>
        <v>0</v>
      </c>
      <c r="Q68" s="433">
        <f>SUM(Q60:Q67)</f>
        <v>0</v>
      </c>
      <c r="R68" s="433">
        <f>SUM(R60:R67)</f>
        <v>0</v>
      </c>
      <c r="S68" s="433">
        <f>SUM(S60:S67)</f>
        <v>0</v>
      </c>
      <c r="T68" s="433">
        <f>SUM(T60:T67)</f>
        <v>2229.62</v>
      </c>
      <c r="U68" s="416">
        <f>SUM(U60:U67)</f>
        <v>14167.48</v>
      </c>
      <c r="V68" s="416">
        <f>SUM(V60:V67)</f>
        <v>423.084</v>
      </c>
      <c r="W68" s="416">
        <f>SUM(W60:W67)</f>
        <v>13744.396000000001</v>
      </c>
      <c r="X68" s="415"/>
    </row>
    <row r="69" spans="1:24" ht="65.25" customHeight="1" x14ac:dyDescent="0.5">
      <c r="A69" s="65" t="s">
        <v>380</v>
      </c>
      <c r="B69" s="429"/>
      <c r="C69" s="428"/>
      <c r="D69" s="428"/>
      <c r="E69" s="432"/>
      <c r="F69" s="431"/>
      <c r="G69" s="428"/>
      <c r="H69" s="428"/>
      <c r="I69" s="430"/>
      <c r="J69" s="428"/>
      <c r="K69" s="428"/>
      <c r="L69" s="428"/>
      <c r="M69" s="428"/>
      <c r="N69" s="429"/>
      <c r="O69" s="429"/>
      <c r="P69" s="429"/>
      <c r="Q69" s="429"/>
      <c r="R69" s="429"/>
      <c r="S69" s="429"/>
      <c r="T69" s="429"/>
      <c r="U69" s="428"/>
      <c r="V69" s="428"/>
      <c r="W69" s="428"/>
      <c r="X69" s="428"/>
    </row>
    <row r="70" spans="1:24" ht="65.25" customHeight="1" x14ac:dyDescent="0.5">
      <c r="A70" s="170" t="s">
        <v>379</v>
      </c>
      <c r="B70" s="168"/>
      <c r="C70" s="168">
        <v>1100</v>
      </c>
      <c r="D70" s="168">
        <v>1000</v>
      </c>
      <c r="E70" s="180">
        <v>262.45999999999998</v>
      </c>
      <c r="F70" s="38">
        <v>15</v>
      </c>
      <c r="G70" s="50">
        <f>E70*F70</f>
        <v>3936.8999999999996</v>
      </c>
      <c r="H70" s="45">
        <v>0</v>
      </c>
      <c r="I70" s="165">
        <v>0</v>
      </c>
      <c r="J70" s="33">
        <v>0</v>
      </c>
      <c r="K70" s="33">
        <v>0</v>
      </c>
      <c r="L70" s="33">
        <v>0</v>
      </c>
      <c r="M70" s="281">
        <f>G70+H70+I70+J70+K70+L70</f>
        <v>3936.8999999999996</v>
      </c>
      <c r="N70" s="163">
        <v>306.93</v>
      </c>
      <c r="O70" s="163">
        <v>0</v>
      </c>
      <c r="P70" s="35">
        <v>0</v>
      </c>
      <c r="Q70" s="35">
        <v>0</v>
      </c>
      <c r="R70" s="35">
        <v>0</v>
      </c>
      <c r="S70" s="35">
        <v>0</v>
      </c>
      <c r="T70" s="35">
        <f>N70+O70+P70+Q70+R70+S70</f>
        <v>306.93</v>
      </c>
      <c r="U70" s="33">
        <f>M70-T70</f>
        <v>3629.97</v>
      </c>
      <c r="V70" s="33">
        <v>0</v>
      </c>
      <c r="W70" s="281">
        <f>U70-V70</f>
        <v>3629.97</v>
      </c>
      <c r="X70" s="162"/>
    </row>
    <row r="71" spans="1:24" ht="65.25" customHeight="1" x14ac:dyDescent="0.5">
      <c r="A71" s="208" t="s">
        <v>378</v>
      </c>
      <c r="B71" s="49"/>
      <c r="C71" s="49"/>
      <c r="D71" s="49"/>
      <c r="E71" s="210"/>
      <c r="F71" s="47"/>
      <c r="G71" s="54"/>
      <c r="H71" s="46"/>
      <c r="I71" s="157"/>
      <c r="J71" s="46"/>
      <c r="K71" s="46"/>
      <c r="L71" s="46"/>
      <c r="M71" s="281"/>
      <c r="N71" s="25"/>
      <c r="O71" s="25"/>
      <c r="P71" s="25"/>
      <c r="Q71" s="25"/>
      <c r="R71" s="25"/>
      <c r="S71" s="25"/>
      <c r="T71" s="25"/>
      <c r="U71" s="46"/>
      <c r="V71" s="46"/>
      <c r="W71" s="281"/>
      <c r="X71" s="23"/>
    </row>
    <row r="72" spans="1:24" ht="65.25" customHeight="1" x14ac:dyDescent="0.5">
      <c r="A72" s="440"/>
      <c r="B72" s="155" t="s">
        <v>73</v>
      </c>
      <c r="C72" s="416"/>
      <c r="D72" s="416"/>
      <c r="E72" s="434"/>
      <c r="F72" s="417"/>
      <c r="G72" s="416">
        <f>SUM(G70)</f>
        <v>3936.8999999999996</v>
      </c>
      <c r="H72" s="416">
        <f>SUM(H70)</f>
        <v>0</v>
      </c>
      <c r="I72" s="418">
        <f>SUM(I70)</f>
        <v>0</v>
      </c>
      <c r="J72" s="416">
        <f>SUM(J70)</f>
        <v>0</v>
      </c>
      <c r="K72" s="416">
        <f>SUM(K70)</f>
        <v>0</v>
      </c>
      <c r="L72" s="416">
        <f>SUM(L70)</f>
        <v>0</v>
      </c>
      <c r="M72" s="416">
        <f>SUM(M70)</f>
        <v>3936.8999999999996</v>
      </c>
      <c r="N72" s="433">
        <f>SUM(N70)</f>
        <v>306.93</v>
      </c>
      <c r="O72" s="433">
        <f>SUM(O70)</f>
        <v>0</v>
      </c>
      <c r="P72" s="433">
        <f>SUM(P70)</f>
        <v>0</v>
      </c>
      <c r="Q72" s="433">
        <f>SUM(Q70)</f>
        <v>0</v>
      </c>
      <c r="R72" s="433">
        <f>SUM(R70)</f>
        <v>0</v>
      </c>
      <c r="S72" s="433">
        <f>SUM(S70)</f>
        <v>0</v>
      </c>
      <c r="T72" s="433">
        <f>SUM(T70)</f>
        <v>306.93</v>
      </c>
      <c r="U72" s="416">
        <f>SUM(U70)</f>
        <v>3629.97</v>
      </c>
      <c r="V72" s="416">
        <f>SUM(V70)</f>
        <v>0</v>
      </c>
      <c r="W72" s="416">
        <f>SUM(W70)</f>
        <v>3629.97</v>
      </c>
      <c r="X72" s="415"/>
    </row>
    <row r="73" spans="1:24" ht="65.25" customHeight="1" x14ac:dyDescent="0.5">
      <c r="A73" s="439" t="s">
        <v>377</v>
      </c>
      <c r="B73" s="429"/>
      <c r="C73" s="428"/>
      <c r="D73" s="428"/>
      <c r="E73" s="432"/>
      <c r="F73" s="431"/>
      <c r="G73" s="428"/>
      <c r="H73" s="428"/>
      <c r="I73" s="430"/>
      <c r="J73" s="428"/>
      <c r="K73" s="428"/>
      <c r="L73" s="428"/>
      <c r="M73" s="428"/>
      <c r="N73" s="429"/>
      <c r="O73" s="429"/>
      <c r="P73" s="429"/>
      <c r="Q73" s="429"/>
      <c r="R73" s="429"/>
      <c r="S73" s="429"/>
      <c r="T73" s="429"/>
      <c r="U73" s="428"/>
      <c r="V73" s="428"/>
      <c r="W73" s="428"/>
      <c r="X73" s="428"/>
    </row>
    <row r="74" spans="1:24" ht="65.25" customHeight="1" x14ac:dyDescent="0.45">
      <c r="A74" s="250" t="s">
        <v>376</v>
      </c>
      <c r="B74" s="146"/>
      <c r="C74" s="146">
        <v>1100</v>
      </c>
      <c r="D74" s="146">
        <v>1000</v>
      </c>
      <c r="E74" s="249">
        <v>303.66000000000003</v>
      </c>
      <c r="F74" s="144">
        <v>15</v>
      </c>
      <c r="G74" s="143">
        <f>E74*F74</f>
        <v>4554.9000000000005</v>
      </c>
      <c r="H74" s="141">
        <v>0</v>
      </c>
      <c r="I74" s="248">
        <v>0</v>
      </c>
      <c r="J74" s="247">
        <v>0</v>
      </c>
      <c r="K74" s="247">
        <v>0</v>
      </c>
      <c r="L74" s="247">
        <v>0</v>
      </c>
      <c r="M74" s="329">
        <f>G74+H74+I74+J74+K74+L74</f>
        <v>4554.9000000000005</v>
      </c>
      <c r="N74" s="244">
        <v>389.37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f>N74+O74+P74+Q74+R74+S74</f>
        <v>389.37</v>
      </c>
      <c r="U74" s="141">
        <f>M74-T74</f>
        <v>4165.5300000000007</v>
      </c>
      <c r="V74" s="141">
        <v>175.19</v>
      </c>
      <c r="W74" s="329">
        <f>U74-V74</f>
        <v>3990.3400000000006</v>
      </c>
      <c r="X74" s="32"/>
    </row>
    <row r="75" spans="1:24" ht="65.25" customHeight="1" x14ac:dyDescent="0.45">
      <c r="A75" s="139" t="s">
        <v>375</v>
      </c>
      <c r="B75" s="137"/>
      <c r="C75" s="137"/>
      <c r="D75" s="137"/>
      <c r="E75" s="242"/>
      <c r="F75" s="135"/>
      <c r="G75" s="134"/>
      <c r="H75" s="132"/>
      <c r="I75" s="241"/>
      <c r="J75" s="240"/>
      <c r="K75" s="240"/>
      <c r="L75" s="240"/>
      <c r="M75" s="329"/>
      <c r="N75" s="237"/>
      <c r="O75" s="237"/>
      <c r="P75" s="237"/>
      <c r="Q75" s="237"/>
      <c r="R75" s="237"/>
      <c r="S75" s="237"/>
      <c r="T75" s="237"/>
      <c r="U75" s="132"/>
      <c r="V75" s="132"/>
      <c r="W75" s="329"/>
      <c r="X75" s="23"/>
    </row>
    <row r="76" spans="1:24" ht="65.25" hidden="1" customHeight="1" x14ac:dyDescent="0.5">
      <c r="A76" s="58" t="s">
        <v>374</v>
      </c>
      <c r="B76" s="40"/>
      <c r="C76" s="40"/>
      <c r="D76" s="40"/>
      <c r="E76" s="182"/>
      <c r="F76" s="38"/>
      <c r="G76" s="50">
        <f>E76*F76</f>
        <v>0</v>
      </c>
      <c r="H76" s="36">
        <v>0</v>
      </c>
      <c r="I76" s="165">
        <f>E76*1.04</f>
        <v>0</v>
      </c>
      <c r="J76" s="164">
        <v>0</v>
      </c>
      <c r="K76" s="164">
        <v>0</v>
      </c>
      <c r="L76" s="164">
        <v>0</v>
      </c>
      <c r="M76" s="281">
        <f>G76+H76+I76+J76+K76+L76</f>
        <v>0</v>
      </c>
      <c r="N76" s="186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f>N76+O76+P76+Q76+R76+S76</f>
        <v>0</v>
      </c>
      <c r="U76" s="33">
        <f>M76-T76</f>
        <v>0</v>
      </c>
      <c r="V76" s="33">
        <v>0</v>
      </c>
      <c r="W76" s="281">
        <f>U76-V76</f>
        <v>0</v>
      </c>
      <c r="X76" s="32"/>
    </row>
    <row r="77" spans="1:24" ht="65.25" hidden="1" customHeight="1" x14ac:dyDescent="0.5">
      <c r="A77" s="161"/>
      <c r="B77" s="49"/>
      <c r="C77" s="49"/>
      <c r="D77" s="49"/>
      <c r="E77" s="210"/>
      <c r="F77" s="47"/>
      <c r="G77" s="54"/>
      <c r="H77" s="26"/>
      <c r="I77" s="157"/>
      <c r="J77" s="156"/>
      <c r="K77" s="156"/>
      <c r="L77" s="156"/>
      <c r="M77" s="281"/>
      <c r="N77" s="184"/>
      <c r="O77" s="25"/>
      <c r="P77" s="25"/>
      <c r="Q77" s="25"/>
      <c r="R77" s="25"/>
      <c r="S77" s="25"/>
      <c r="T77" s="25"/>
      <c r="U77" s="46"/>
      <c r="V77" s="46"/>
      <c r="W77" s="281"/>
      <c r="X77" s="23"/>
    </row>
    <row r="78" spans="1:24" ht="65.25" hidden="1" customHeight="1" x14ac:dyDescent="0.5">
      <c r="A78" s="58" t="s">
        <v>373</v>
      </c>
      <c r="B78" s="40"/>
      <c r="C78" s="40"/>
      <c r="D78" s="40"/>
      <c r="E78" s="182"/>
      <c r="F78" s="38"/>
      <c r="G78" s="50">
        <f>E78*F78</f>
        <v>0</v>
      </c>
      <c r="H78" s="33">
        <v>0</v>
      </c>
      <c r="I78" s="165">
        <f>E78*1.04</f>
        <v>0</v>
      </c>
      <c r="J78" s="164">
        <v>0</v>
      </c>
      <c r="K78" s="164">
        <v>0</v>
      </c>
      <c r="L78" s="164">
        <v>0</v>
      </c>
      <c r="M78" s="281">
        <f>G78+H78+I78+J78+K78+L78</f>
        <v>0</v>
      </c>
      <c r="N78" s="35"/>
      <c r="O78" s="35"/>
      <c r="P78" s="35">
        <v>0</v>
      </c>
      <c r="Q78" s="35">
        <v>0</v>
      </c>
      <c r="R78" s="35"/>
      <c r="S78" s="35">
        <f>H78*1%</f>
        <v>0</v>
      </c>
      <c r="T78" s="35">
        <f>N78+O78+P78+Q78+R78+S78</f>
        <v>0</v>
      </c>
      <c r="U78" s="33">
        <f>M78-T78</f>
        <v>0</v>
      </c>
      <c r="V78" s="33">
        <v>0</v>
      </c>
      <c r="W78" s="281">
        <f>U78-V78</f>
        <v>0</v>
      </c>
      <c r="X78" s="32"/>
    </row>
    <row r="79" spans="1:24" ht="65.25" hidden="1" customHeight="1" x14ac:dyDescent="0.5">
      <c r="A79" s="52"/>
      <c r="B79" s="168"/>
      <c r="C79" s="49"/>
      <c r="D79" s="49"/>
      <c r="E79" s="210"/>
      <c r="F79" s="47"/>
      <c r="G79" s="54"/>
      <c r="H79" s="46"/>
      <c r="I79" s="157"/>
      <c r="J79" s="156"/>
      <c r="K79" s="156"/>
      <c r="L79" s="156"/>
      <c r="M79" s="281"/>
      <c r="N79" s="25"/>
      <c r="O79" s="25"/>
      <c r="P79" s="25"/>
      <c r="Q79" s="25"/>
      <c r="R79" s="25"/>
      <c r="S79" s="25"/>
      <c r="T79" s="25"/>
      <c r="U79" s="46"/>
      <c r="V79" s="46"/>
      <c r="W79" s="281"/>
      <c r="X79" s="162"/>
    </row>
    <row r="80" spans="1:24" ht="65.25" customHeight="1" x14ac:dyDescent="0.5">
      <c r="A80" s="58" t="s">
        <v>372</v>
      </c>
      <c r="B80" s="40"/>
      <c r="C80" s="40">
        <v>1100</v>
      </c>
      <c r="D80" s="40">
        <v>1000</v>
      </c>
      <c r="E80" s="182">
        <v>258.20999999999998</v>
      </c>
      <c r="F80" s="38"/>
      <c r="G80" s="50">
        <f>E80*F80</f>
        <v>0</v>
      </c>
      <c r="H80" s="33">
        <v>0</v>
      </c>
      <c r="I80" s="165">
        <v>0</v>
      </c>
      <c r="J80" s="164">
        <v>0</v>
      </c>
      <c r="K80" s="164">
        <v>0</v>
      </c>
      <c r="L80" s="164">
        <v>0</v>
      </c>
      <c r="M80" s="281">
        <f>G80+H80+I80+J80+K80+L80</f>
        <v>0</v>
      </c>
      <c r="N80" s="35"/>
      <c r="O80" s="35">
        <f>G80*1.1875%</f>
        <v>0</v>
      </c>
      <c r="P80" s="35">
        <v>0</v>
      </c>
      <c r="Q80" s="35">
        <v>0</v>
      </c>
      <c r="R80" s="186">
        <f>G80*1%</f>
        <v>0</v>
      </c>
      <c r="S80" s="35">
        <v>0</v>
      </c>
      <c r="T80" s="35">
        <f>N80+O80+P80+Q80+R80+S80</f>
        <v>0</v>
      </c>
      <c r="U80" s="33">
        <f>M80-T80</f>
        <v>0</v>
      </c>
      <c r="V80" s="33">
        <v>0</v>
      </c>
      <c r="W80" s="281">
        <f>U80-V80</f>
        <v>0</v>
      </c>
      <c r="X80" s="32"/>
    </row>
    <row r="81" spans="1:24" ht="65.25" customHeight="1" x14ac:dyDescent="0.5">
      <c r="A81" s="31"/>
      <c r="B81" s="168"/>
      <c r="C81" s="49"/>
      <c r="D81" s="49"/>
      <c r="E81" s="210"/>
      <c r="F81" s="47"/>
      <c r="G81" s="54"/>
      <c r="H81" s="46"/>
      <c r="I81" s="157"/>
      <c r="J81" s="156"/>
      <c r="K81" s="156"/>
      <c r="L81" s="156"/>
      <c r="M81" s="281"/>
      <c r="N81" s="25"/>
      <c r="O81" s="25"/>
      <c r="P81" s="25"/>
      <c r="Q81" s="25"/>
      <c r="R81" s="184"/>
      <c r="S81" s="25"/>
      <c r="T81" s="25"/>
      <c r="U81" s="46"/>
      <c r="V81" s="46"/>
      <c r="W81" s="281"/>
      <c r="X81" s="162"/>
    </row>
    <row r="82" spans="1:24" ht="65.25" customHeight="1" x14ac:dyDescent="0.5">
      <c r="A82" s="435"/>
      <c r="B82" s="155" t="s">
        <v>73</v>
      </c>
      <c r="C82" s="416"/>
      <c r="D82" s="416"/>
      <c r="E82" s="418"/>
      <c r="F82" s="417"/>
      <c r="G82" s="416">
        <f>SUM(G74:G81)</f>
        <v>4554.9000000000005</v>
      </c>
      <c r="H82" s="416">
        <f>SUM(H74:H81)</f>
        <v>0</v>
      </c>
      <c r="I82" s="418">
        <f>SUM(I74:I81)</f>
        <v>0</v>
      </c>
      <c r="J82" s="416">
        <f>SUM(J74:J81)</f>
        <v>0</v>
      </c>
      <c r="K82" s="416">
        <f>SUM(K74:K81)</f>
        <v>0</v>
      </c>
      <c r="L82" s="416">
        <f>SUM(L74:L81)</f>
        <v>0</v>
      </c>
      <c r="M82" s="416">
        <f>SUM(M74:M81)</f>
        <v>4554.9000000000005</v>
      </c>
      <c r="N82" s="433">
        <f>SUM(N74:N81)</f>
        <v>389.37</v>
      </c>
      <c r="O82" s="433">
        <f>SUM(O74:O81)</f>
        <v>0</v>
      </c>
      <c r="P82" s="433">
        <f>SUM(P74:P81)</f>
        <v>0</v>
      </c>
      <c r="Q82" s="433">
        <f>SUM(Q74:Q81)</f>
        <v>0</v>
      </c>
      <c r="R82" s="433">
        <f>SUM(R74:R81)</f>
        <v>0</v>
      </c>
      <c r="S82" s="433">
        <f>SUM(S74:S81)</f>
        <v>0</v>
      </c>
      <c r="T82" s="433">
        <f>SUM(T74:T81)</f>
        <v>389.37</v>
      </c>
      <c r="U82" s="416">
        <f>SUM(U74:U81)</f>
        <v>4165.5300000000007</v>
      </c>
      <c r="V82" s="416">
        <f>SUM(V74:V81)</f>
        <v>175.19</v>
      </c>
      <c r="W82" s="416">
        <f>SUM(W74:W81)</f>
        <v>3990.3400000000006</v>
      </c>
      <c r="X82" s="415"/>
    </row>
    <row r="83" spans="1:24" ht="65.25" customHeight="1" thickBot="1" x14ac:dyDescent="0.55000000000000004">
      <c r="A83" s="427"/>
      <c r="B83" s="177"/>
      <c r="C83" s="396"/>
      <c r="D83" s="396"/>
      <c r="E83" s="398"/>
      <c r="F83" s="399"/>
      <c r="G83" s="396"/>
      <c r="H83" s="396"/>
      <c r="I83" s="398"/>
      <c r="J83" s="396"/>
      <c r="K83" s="396"/>
      <c r="L83" s="396"/>
      <c r="M83" s="396"/>
      <c r="N83" s="396"/>
      <c r="O83" s="396"/>
      <c r="P83" s="396"/>
      <c r="Q83" s="396"/>
      <c r="R83" s="396"/>
      <c r="S83" s="396"/>
      <c r="T83" s="396"/>
      <c r="U83" s="396"/>
      <c r="V83" s="396"/>
      <c r="W83" s="396"/>
      <c r="X83" s="421"/>
    </row>
    <row r="84" spans="1:24" ht="65.25" customHeight="1" thickBot="1" x14ac:dyDescent="0.55000000000000004">
      <c r="A84" s="107" t="s">
        <v>57</v>
      </c>
      <c r="B84" s="90" t="s">
        <v>56</v>
      </c>
      <c r="C84" s="106" t="s">
        <v>55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4"/>
      <c r="N84" s="106" t="s">
        <v>54</v>
      </c>
      <c r="O84" s="105"/>
      <c r="P84" s="105"/>
      <c r="Q84" s="105"/>
      <c r="R84" s="105"/>
      <c r="S84" s="105"/>
      <c r="T84" s="104"/>
      <c r="U84" s="103"/>
      <c r="V84" s="102"/>
      <c r="W84" s="101"/>
      <c r="X84" s="66" t="s">
        <v>53</v>
      </c>
    </row>
    <row r="85" spans="1:24" ht="65.25" customHeight="1" x14ac:dyDescent="0.45">
      <c r="A85" s="100"/>
      <c r="B85" s="99"/>
      <c r="C85" s="98" t="s">
        <v>52</v>
      </c>
      <c r="D85" s="98" t="s">
        <v>51</v>
      </c>
      <c r="E85" s="97" t="s">
        <v>29</v>
      </c>
      <c r="F85" s="96" t="s">
        <v>50</v>
      </c>
      <c r="G85" s="95" t="s">
        <v>49</v>
      </c>
      <c r="H85" s="94" t="s">
        <v>48</v>
      </c>
      <c r="I85" s="93" t="s">
        <v>47</v>
      </c>
      <c r="J85" s="92" t="s">
        <v>28</v>
      </c>
      <c r="K85" s="91" t="s">
        <v>46</v>
      </c>
      <c r="L85" s="91" t="s">
        <v>96</v>
      </c>
      <c r="M85" s="90" t="s">
        <v>38</v>
      </c>
      <c r="N85" s="87" t="s">
        <v>44</v>
      </c>
      <c r="O85" s="89" t="s">
        <v>43</v>
      </c>
      <c r="P85" s="88" t="s">
        <v>42</v>
      </c>
      <c r="Q85" s="87" t="s">
        <v>41</v>
      </c>
      <c r="R85" s="87" t="s">
        <v>40</v>
      </c>
      <c r="S85" s="87" t="s">
        <v>39</v>
      </c>
      <c r="T85" s="86" t="s">
        <v>38</v>
      </c>
      <c r="U85" s="84" t="s">
        <v>38</v>
      </c>
      <c r="V85" s="85" t="s">
        <v>37</v>
      </c>
      <c r="W85" s="84" t="s">
        <v>36</v>
      </c>
      <c r="X85" s="66"/>
    </row>
    <row r="86" spans="1:24" ht="65.25" customHeight="1" thickBot="1" x14ac:dyDescent="0.5">
      <c r="A86" s="83" t="s">
        <v>35</v>
      </c>
      <c r="B86" s="73"/>
      <c r="C86" s="82"/>
      <c r="D86" s="82"/>
      <c r="E86" s="81" t="s">
        <v>34</v>
      </c>
      <c r="F86" s="80" t="s">
        <v>33</v>
      </c>
      <c r="G86" s="79"/>
      <c r="H86" s="78"/>
      <c r="I86" s="77" t="s">
        <v>32</v>
      </c>
      <c r="J86" s="76" t="s">
        <v>31</v>
      </c>
      <c r="K86" s="75" t="s">
        <v>95</v>
      </c>
      <c r="L86" s="74" t="s">
        <v>94</v>
      </c>
      <c r="M86" s="73"/>
      <c r="N86" s="200">
        <v>1</v>
      </c>
      <c r="O86" s="72"/>
      <c r="P86" s="71" t="s">
        <v>28</v>
      </c>
      <c r="Q86" s="70" t="s">
        <v>27</v>
      </c>
      <c r="R86" s="70" t="s">
        <v>26</v>
      </c>
      <c r="S86" s="70" t="s">
        <v>25</v>
      </c>
      <c r="T86" s="69"/>
      <c r="U86" s="67" t="s">
        <v>24</v>
      </c>
      <c r="V86" s="199" t="s">
        <v>93</v>
      </c>
      <c r="W86" s="67" t="s">
        <v>22</v>
      </c>
      <c r="X86" s="66"/>
    </row>
    <row r="87" spans="1:24" ht="65.25" customHeight="1" x14ac:dyDescent="0.5">
      <c r="A87" s="65" t="s">
        <v>371</v>
      </c>
      <c r="B87" s="429"/>
      <c r="C87" s="428"/>
      <c r="D87" s="428"/>
      <c r="E87" s="430"/>
      <c r="F87" s="431"/>
      <c r="G87" s="428"/>
      <c r="H87" s="428"/>
      <c r="I87" s="430"/>
      <c r="J87" s="428"/>
      <c r="K87" s="428"/>
      <c r="L87" s="428"/>
      <c r="M87" s="428"/>
      <c r="N87" s="428"/>
      <c r="O87" s="428"/>
      <c r="P87" s="428"/>
      <c r="Q87" s="428"/>
      <c r="R87" s="428"/>
      <c r="S87" s="428"/>
      <c r="T87" s="428"/>
      <c r="U87" s="428"/>
      <c r="V87" s="428"/>
      <c r="W87" s="428"/>
      <c r="X87" s="428"/>
    </row>
    <row r="88" spans="1:24" ht="65.25" customHeight="1" x14ac:dyDescent="0.5">
      <c r="A88" s="170" t="s">
        <v>370</v>
      </c>
      <c r="B88" s="168"/>
      <c r="C88" s="40">
        <v>1100</v>
      </c>
      <c r="D88" s="40">
        <v>1000</v>
      </c>
      <c r="E88" s="182">
        <v>258.20999999999998</v>
      </c>
      <c r="F88" s="38">
        <v>15</v>
      </c>
      <c r="G88" s="234">
        <f>E88*F88</f>
        <v>3873.1499999999996</v>
      </c>
      <c r="H88" s="33">
        <v>0</v>
      </c>
      <c r="I88" s="165">
        <v>0</v>
      </c>
      <c r="J88" s="164">
        <v>0</v>
      </c>
      <c r="K88" s="164">
        <v>0</v>
      </c>
      <c r="L88" s="164">
        <v>0</v>
      </c>
      <c r="M88" s="281">
        <f>G88+H88+I88+J88+K88+L88</f>
        <v>3873.1499999999996</v>
      </c>
      <c r="N88" s="35">
        <v>300</v>
      </c>
      <c r="O88" s="35">
        <f>G88*1.1875%</f>
        <v>45.993656249999994</v>
      </c>
      <c r="P88" s="35">
        <v>0</v>
      </c>
      <c r="Q88" s="35">
        <v>0</v>
      </c>
      <c r="R88" s="186">
        <f>G88*1%</f>
        <v>38.731499999999997</v>
      </c>
      <c r="S88" s="35">
        <f>H88*1%</f>
        <v>0</v>
      </c>
      <c r="T88" s="35">
        <f>N88+O88+P88+Q88+R88+S88</f>
        <v>384.72515625</v>
      </c>
      <c r="U88" s="33">
        <f>M88-T88</f>
        <v>3488.4248437499996</v>
      </c>
      <c r="V88" s="33">
        <v>0</v>
      </c>
      <c r="W88" s="281">
        <f>U88-V88</f>
        <v>3488.4248437499996</v>
      </c>
      <c r="X88" s="162"/>
    </row>
    <row r="89" spans="1:24" ht="65.25" customHeight="1" x14ac:dyDescent="0.5">
      <c r="A89" s="31" t="s">
        <v>369</v>
      </c>
      <c r="B89" s="168"/>
      <c r="C89" s="49"/>
      <c r="D89" s="49"/>
      <c r="E89" s="210"/>
      <c r="F89" s="47"/>
      <c r="G89" s="231"/>
      <c r="H89" s="46"/>
      <c r="I89" s="157"/>
      <c r="J89" s="156"/>
      <c r="K89" s="156"/>
      <c r="L89" s="156"/>
      <c r="M89" s="281"/>
      <c r="N89" s="25"/>
      <c r="O89" s="25"/>
      <c r="P89" s="25"/>
      <c r="Q89" s="25"/>
      <c r="R89" s="184"/>
      <c r="S89" s="25"/>
      <c r="T89" s="25"/>
      <c r="U89" s="46"/>
      <c r="V89" s="46"/>
      <c r="W89" s="281"/>
      <c r="X89" s="162"/>
    </row>
    <row r="90" spans="1:24" ht="65.25" customHeight="1" x14ac:dyDescent="0.5">
      <c r="A90" s="435"/>
      <c r="B90" s="155" t="s">
        <v>73</v>
      </c>
      <c r="C90" s="416"/>
      <c r="D90" s="416"/>
      <c r="E90" s="434"/>
      <c r="F90" s="417"/>
      <c r="G90" s="416">
        <f>SUM(G88)</f>
        <v>3873.1499999999996</v>
      </c>
      <c r="H90" s="416">
        <f>SUM(H88)</f>
        <v>0</v>
      </c>
      <c r="I90" s="418">
        <f>SUM(I88)</f>
        <v>0</v>
      </c>
      <c r="J90" s="416">
        <f>SUM(J88)</f>
        <v>0</v>
      </c>
      <c r="K90" s="416">
        <f>SUM(K88)</f>
        <v>0</v>
      </c>
      <c r="L90" s="416">
        <f>SUM(L88)</f>
        <v>0</v>
      </c>
      <c r="M90" s="416">
        <f>SUM(M88)</f>
        <v>3873.1499999999996</v>
      </c>
      <c r="N90" s="433">
        <f>SUM(N88)</f>
        <v>300</v>
      </c>
      <c r="O90" s="433">
        <f>SUM(O88)</f>
        <v>45.993656249999994</v>
      </c>
      <c r="P90" s="433">
        <f>SUM(P88)</f>
        <v>0</v>
      </c>
      <c r="Q90" s="433">
        <f>SUM(Q88)</f>
        <v>0</v>
      </c>
      <c r="R90" s="433">
        <f>SUM(R88)</f>
        <v>38.731499999999997</v>
      </c>
      <c r="S90" s="433">
        <f>SUM(S88)</f>
        <v>0</v>
      </c>
      <c r="T90" s="433">
        <f>SUM(T88)</f>
        <v>384.72515625</v>
      </c>
      <c r="U90" s="416">
        <f>SUM(U88)</f>
        <v>3488.4248437499996</v>
      </c>
      <c r="V90" s="416">
        <f>SUM(V88)</f>
        <v>0</v>
      </c>
      <c r="W90" s="416">
        <f>SUM(W88)</f>
        <v>3488.4248437499996</v>
      </c>
      <c r="X90" s="416">
        <f>SUM(X88)</f>
        <v>0</v>
      </c>
    </row>
    <row r="91" spans="1:24" ht="65.25" customHeight="1" x14ac:dyDescent="0.5">
      <c r="A91" s="438"/>
      <c r="E91" s="437"/>
      <c r="N91" s="436"/>
      <c r="O91" s="436"/>
      <c r="P91" s="436"/>
      <c r="Q91" s="436"/>
      <c r="R91" s="436"/>
      <c r="S91" s="436"/>
      <c r="T91" s="436"/>
    </row>
    <row r="92" spans="1:24" ht="65.25" customHeight="1" x14ac:dyDescent="0.5">
      <c r="A92" s="65" t="s">
        <v>368</v>
      </c>
      <c r="B92" s="429"/>
      <c r="C92" s="428"/>
      <c r="D92" s="428"/>
      <c r="E92" s="432"/>
      <c r="F92" s="431"/>
      <c r="G92" s="428"/>
      <c r="H92" s="428"/>
      <c r="I92" s="430"/>
      <c r="J92" s="428"/>
      <c r="K92" s="428"/>
      <c r="L92" s="428"/>
      <c r="M92" s="428"/>
      <c r="N92" s="429"/>
      <c r="O92" s="429"/>
      <c r="P92" s="429"/>
      <c r="Q92" s="429"/>
      <c r="R92" s="429"/>
      <c r="S92" s="429"/>
      <c r="T92" s="429"/>
      <c r="U92" s="428"/>
      <c r="V92" s="428"/>
      <c r="W92" s="428"/>
      <c r="X92" s="428"/>
    </row>
    <row r="93" spans="1:24" ht="65.25" hidden="1" customHeight="1" x14ac:dyDescent="0.5">
      <c r="A93" s="170" t="s">
        <v>367</v>
      </c>
      <c r="B93" s="168"/>
      <c r="C93" s="168"/>
      <c r="D93" s="168"/>
      <c r="E93" s="180">
        <v>0</v>
      </c>
      <c r="F93" s="227">
        <v>0</v>
      </c>
      <c r="G93" s="50">
        <f>E93*F93</f>
        <v>0</v>
      </c>
      <c r="H93" s="45">
        <v>0</v>
      </c>
      <c r="I93" s="197">
        <v>0</v>
      </c>
      <c r="J93" s="164">
        <v>0</v>
      </c>
      <c r="K93" s="164">
        <v>0</v>
      </c>
      <c r="L93" s="164">
        <v>0</v>
      </c>
      <c r="M93" s="281">
        <f>G93+H93+I93+J93+K93+L93</f>
        <v>0</v>
      </c>
      <c r="N93" s="163">
        <v>0</v>
      </c>
      <c r="O93" s="163">
        <v>0</v>
      </c>
      <c r="P93" s="35">
        <v>0</v>
      </c>
      <c r="Q93" s="35">
        <v>0</v>
      </c>
      <c r="R93" s="35">
        <v>0</v>
      </c>
      <c r="S93" s="35">
        <f>H93*1%</f>
        <v>0</v>
      </c>
      <c r="T93" s="35">
        <f>N93+O93+P93+Q93+R93+S93</f>
        <v>0</v>
      </c>
      <c r="U93" s="33">
        <f>M93-T93</f>
        <v>0</v>
      </c>
      <c r="V93" s="45">
        <f>G93*3%</f>
        <v>0</v>
      </c>
      <c r="W93" s="281">
        <f>U93-V93</f>
        <v>0</v>
      </c>
      <c r="X93" s="162"/>
    </row>
    <row r="94" spans="1:24" ht="65.25" hidden="1" customHeight="1" x14ac:dyDescent="0.5">
      <c r="A94" s="198"/>
      <c r="B94" s="168"/>
      <c r="C94" s="168"/>
      <c r="D94" s="168"/>
      <c r="E94" s="180"/>
      <c r="F94" s="222"/>
      <c r="G94" s="54"/>
      <c r="H94" s="45"/>
      <c r="I94" s="197"/>
      <c r="J94" s="156"/>
      <c r="K94" s="156"/>
      <c r="L94" s="156"/>
      <c r="M94" s="281"/>
      <c r="N94" s="163"/>
      <c r="O94" s="163"/>
      <c r="P94" s="25"/>
      <c r="Q94" s="25"/>
      <c r="R94" s="25"/>
      <c r="S94" s="25"/>
      <c r="T94" s="25"/>
      <c r="U94" s="46"/>
      <c r="V94" s="45"/>
      <c r="W94" s="281"/>
      <c r="X94" s="162"/>
    </row>
    <row r="95" spans="1:24" ht="65.25" customHeight="1" x14ac:dyDescent="0.5">
      <c r="A95" s="435"/>
      <c r="B95" s="155" t="s">
        <v>73</v>
      </c>
      <c r="C95" s="416"/>
      <c r="D95" s="416"/>
      <c r="E95" s="434"/>
      <c r="F95" s="417"/>
      <c r="G95" s="416">
        <f>SUM(G93)</f>
        <v>0</v>
      </c>
      <c r="H95" s="416">
        <f>SUM(H93)</f>
        <v>0</v>
      </c>
      <c r="I95" s="418">
        <f>SUM(I93)</f>
        <v>0</v>
      </c>
      <c r="J95" s="416">
        <f>SUM(J93)</f>
        <v>0</v>
      </c>
      <c r="K95" s="416">
        <f>SUM(K93)</f>
        <v>0</v>
      </c>
      <c r="L95" s="416">
        <f>SUM(L93)</f>
        <v>0</v>
      </c>
      <c r="M95" s="416">
        <f>SUM(M93)</f>
        <v>0</v>
      </c>
      <c r="N95" s="433">
        <f>SUM(N93)</f>
        <v>0</v>
      </c>
      <c r="O95" s="433">
        <f>SUM(O93)</f>
        <v>0</v>
      </c>
      <c r="P95" s="433">
        <f>SUM(P93)</f>
        <v>0</v>
      </c>
      <c r="Q95" s="433">
        <f>SUM(Q93)</f>
        <v>0</v>
      </c>
      <c r="R95" s="433">
        <f>SUM(R93)</f>
        <v>0</v>
      </c>
      <c r="S95" s="433">
        <f>SUM(S93)</f>
        <v>0</v>
      </c>
      <c r="T95" s="433"/>
      <c r="U95" s="416">
        <f>SUM(U93)</f>
        <v>0</v>
      </c>
      <c r="V95" s="416">
        <f>SUM(V93)</f>
        <v>0</v>
      </c>
      <c r="W95" s="416">
        <f>SUM(W93)</f>
        <v>0</v>
      </c>
      <c r="X95" s="415"/>
    </row>
    <row r="96" spans="1:24" ht="65.25" customHeight="1" x14ac:dyDescent="0.5">
      <c r="A96" s="65" t="s">
        <v>366</v>
      </c>
      <c r="B96" s="429"/>
      <c r="C96" s="428"/>
      <c r="D96" s="428"/>
      <c r="E96" s="432"/>
      <c r="F96" s="431"/>
      <c r="G96" s="428"/>
      <c r="H96" s="428"/>
      <c r="I96" s="430"/>
      <c r="J96" s="428"/>
      <c r="K96" s="428"/>
      <c r="L96" s="428"/>
      <c r="M96" s="428"/>
      <c r="N96" s="429"/>
      <c r="O96" s="429"/>
      <c r="P96" s="429"/>
      <c r="Q96" s="429"/>
      <c r="R96" s="429"/>
      <c r="S96" s="429"/>
      <c r="T96" s="429"/>
      <c r="U96" s="428"/>
      <c r="V96" s="428"/>
      <c r="W96" s="428"/>
      <c r="X96" s="428"/>
    </row>
    <row r="97" spans="1:24" ht="65.25" customHeight="1" x14ac:dyDescent="0.5">
      <c r="A97" s="170" t="s">
        <v>365</v>
      </c>
      <c r="B97" s="168"/>
      <c r="C97" s="168">
        <v>1100</v>
      </c>
      <c r="D97" s="168">
        <v>1000</v>
      </c>
      <c r="E97" s="180">
        <v>449.95</v>
      </c>
      <c r="F97" s="38">
        <v>15</v>
      </c>
      <c r="G97" s="50">
        <f>E97*F97</f>
        <v>6749.25</v>
      </c>
      <c r="H97" s="45">
        <v>0</v>
      </c>
      <c r="I97" s="165">
        <v>0</v>
      </c>
      <c r="J97" s="164">
        <v>0</v>
      </c>
      <c r="K97" s="164">
        <v>0</v>
      </c>
      <c r="L97" s="164">
        <v>0</v>
      </c>
      <c r="M97" s="281">
        <f>G97+H97+I97+J97+K97+L97</f>
        <v>6749.25</v>
      </c>
      <c r="N97" s="163">
        <v>803.47</v>
      </c>
      <c r="O97" s="163">
        <v>0</v>
      </c>
      <c r="P97" s="35">
        <v>0</v>
      </c>
      <c r="Q97" s="35">
        <v>0</v>
      </c>
      <c r="R97" s="35">
        <v>0</v>
      </c>
      <c r="S97" s="35">
        <v>0</v>
      </c>
      <c r="T97" s="35">
        <f>N97+O97+P97+Q97+R97+S97</f>
        <v>803.47</v>
      </c>
      <c r="U97" s="33">
        <f>M97-T97</f>
        <v>5945.78</v>
      </c>
      <c r="V97" s="33">
        <v>259.58</v>
      </c>
      <c r="W97" s="281">
        <f>U97-V97</f>
        <v>5686.2</v>
      </c>
      <c r="X97" s="162"/>
    </row>
    <row r="98" spans="1:24" ht="65.25" customHeight="1" x14ac:dyDescent="0.5">
      <c r="A98" s="208" t="s">
        <v>364</v>
      </c>
      <c r="B98" s="49"/>
      <c r="C98" s="49"/>
      <c r="D98" s="49"/>
      <c r="E98" s="210"/>
      <c r="F98" s="47"/>
      <c r="G98" s="54"/>
      <c r="H98" s="46"/>
      <c r="I98" s="157"/>
      <c r="J98" s="156"/>
      <c r="K98" s="156"/>
      <c r="L98" s="156"/>
      <c r="M98" s="281"/>
      <c r="N98" s="25"/>
      <c r="O98" s="25"/>
      <c r="P98" s="25"/>
      <c r="Q98" s="25"/>
      <c r="R98" s="25"/>
      <c r="S98" s="25"/>
      <c r="T98" s="25"/>
      <c r="U98" s="46"/>
      <c r="V98" s="46"/>
      <c r="W98" s="281"/>
      <c r="X98" s="23"/>
    </row>
    <row r="99" spans="1:24" ht="65.25" customHeight="1" x14ac:dyDescent="0.5">
      <c r="A99" s="170" t="s">
        <v>363</v>
      </c>
      <c r="B99" s="168"/>
      <c r="C99" s="168">
        <v>1100</v>
      </c>
      <c r="D99" s="168">
        <v>1000</v>
      </c>
      <c r="E99" s="180">
        <v>0</v>
      </c>
      <c r="F99" s="38">
        <v>0</v>
      </c>
      <c r="G99" s="50">
        <f>E99*F99</f>
        <v>0</v>
      </c>
      <c r="H99" s="45">
        <v>0</v>
      </c>
      <c r="I99" s="165">
        <v>0</v>
      </c>
      <c r="J99" s="164">
        <v>0</v>
      </c>
      <c r="K99" s="164">
        <v>0</v>
      </c>
      <c r="L99" s="164">
        <v>0</v>
      </c>
      <c r="M99" s="281">
        <f>G99+H99+I99+J99+K99+L99</f>
        <v>0</v>
      </c>
      <c r="N99" s="163">
        <v>0</v>
      </c>
      <c r="O99" s="163">
        <v>0</v>
      </c>
      <c r="P99" s="35">
        <v>0</v>
      </c>
      <c r="Q99" s="35">
        <v>0</v>
      </c>
      <c r="R99" s="35">
        <v>0</v>
      </c>
      <c r="S99" s="35">
        <v>0</v>
      </c>
      <c r="T99" s="35">
        <f>N99+O99+P99+Q99+R99+S99</f>
        <v>0</v>
      </c>
      <c r="U99" s="33">
        <f>M99-T99</f>
        <v>0</v>
      </c>
      <c r="V99" s="33">
        <f>G99*0.04</f>
        <v>0</v>
      </c>
      <c r="W99" s="281">
        <f>U99-V99</f>
        <v>0</v>
      </c>
      <c r="X99" s="162"/>
    </row>
    <row r="100" spans="1:24" ht="65.25" customHeight="1" x14ac:dyDescent="0.5">
      <c r="A100" s="190"/>
      <c r="B100" s="49"/>
      <c r="C100" s="49"/>
      <c r="D100" s="49"/>
      <c r="E100" s="210"/>
      <c r="F100" s="47"/>
      <c r="G100" s="54"/>
      <c r="H100" s="46"/>
      <c r="I100" s="157"/>
      <c r="J100" s="156"/>
      <c r="K100" s="156"/>
      <c r="L100" s="156"/>
      <c r="M100" s="281"/>
      <c r="N100" s="25"/>
      <c r="O100" s="25"/>
      <c r="P100" s="25"/>
      <c r="Q100" s="25"/>
      <c r="R100" s="25"/>
      <c r="S100" s="25"/>
      <c r="T100" s="25"/>
      <c r="U100" s="46"/>
      <c r="V100" s="46"/>
      <c r="W100" s="281"/>
      <c r="X100" s="23"/>
    </row>
    <row r="101" spans="1:24" ht="65.25" customHeight="1" x14ac:dyDescent="0.5">
      <c r="A101" s="170" t="s">
        <v>362</v>
      </c>
      <c r="B101" s="168"/>
      <c r="C101" s="168">
        <v>1100</v>
      </c>
      <c r="D101" s="168">
        <v>1000</v>
      </c>
      <c r="E101" s="180">
        <v>238.71</v>
      </c>
      <c r="F101" s="38">
        <v>15</v>
      </c>
      <c r="G101" s="50">
        <f>E101*F101</f>
        <v>3580.65</v>
      </c>
      <c r="H101" s="45">
        <v>0</v>
      </c>
      <c r="I101" s="165">
        <v>0</v>
      </c>
      <c r="J101" s="164">
        <v>0</v>
      </c>
      <c r="K101" s="164">
        <v>0</v>
      </c>
      <c r="L101" s="164"/>
      <c r="M101" s="281">
        <f>G101+H101+I101+J101+K101+L101</f>
        <v>3580.65</v>
      </c>
      <c r="N101" s="163">
        <v>160.77000000000001</v>
      </c>
      <c r="O101" s="35">
        <v>0</v>
      </c>
      <c r="P101" s="35"/>
      <c r="Q101" s="35">
        <v>0</v>
      </c>
      <c r="R101" s="35"/>
      <c r="S101" s="35">
        <v>0</v>
      </c>
      <c r="T101" s="35">
        <f>N101+O101+P101+Q101+R101+S101</f>
        <v>160.77000000000001</v>
      </c>
      <c r="U101" s="33">
        <f>M101-T101</f>
        <v>3419.88</v>
      </c>
      <c r="V101" s="33">
        <v>0</v>
      </c>
      <c r="W101" s="281">
        <f>U101-V101</f>
        <v>3419.88</v>
      </c>
      <c r="X101" s="162"/>
    </row>
    <row r="102" spans="1:24" ht="65.25" customHeight="1" x14ac:dyDescent="0.5">
      <c r="A102" s="208" t="s">
        <v>361</v>
      </c>
      <c r="B102" s="49"/>
      <c r="C102" s="49"/>
      <c r="D102" s="49"/>
      <c r="E102" s="210"/>
      <c r="F102" s="47"/>
      <c r="G102" s="54"/>
      <c r="H102" s="46"/>
      <c r="I102" s="157"/>
      <c r="J102" s="156"/>
      <c r="K102" s="156"/>
      <c r="L102" s="156"/>
      <c r="M102" s="281"/>
      <c r="N102" s="25"/>
      <c r="O102" s="25"/>
      <c r="P102" s="25"/>
      <c r="Q102" s="25"/>
      <c r="R102" s="25"/>
      <c r="S102" s="25"/>
      <c r="T102" s="25"/>
      <c r="U102" s="46"/>
      <c r="V102" s="46"/>
      <c r="W102" s="281"/>
      <c r="X102" s="23"/>
    </row>
    <row r="103" spans="1:24" ht="65.25" customHeight="1" x14ac:dyDescent="0.5">
      <c r="A103" s="170" t="s">
        <v>360</v>
      </c>
      <c r="B103" s="168"/>
      <c r="C103" s="168">
        <v>1100</v>
      </c>
      <c r="D103" s="168">
        <v>1000</v>
      </c>
      <c r="E103" s="180">
        <v>348.03</v>
      </c>
      <c r="F103" s="38">
        <v>15</v>
      </c>
      <c r="G103" s="50">
        <f>E103*F103</f>
        <v>5220.45</v>
      </c>
      <c r="H103" s="45">
        <v>0</v>
      </c>
      <c r="I103" s="165">
        <v>0</v>
      </c>
      <c r="J103" s="164">
        <v>0</v>
      </c>
      <c r="K103" s="164">
        <v>0</v>
      </c>
      <c r="L103" s="164">
        <v>0</v>
      </c>
      <c r="M103" s="281">
        <f>G103+H103+I103+J103+K103+L103</f>
        <v>5220.45</v>
      </c>
      <c r="N103" s="163">
        <v>501.09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f>N103+O103+P103+Q103+R103+S103</f>
        <v>501.09</v>
      </c>
      <c r="U103" s="33">
        <f>M103-T103</f>
        <v>4719.3599999999997</v>
      </c>
      <c r="V103" s="33">
        <v>200.78</v>
      </c>
      <c r="W103" s="281">
        <f>U103-V103</f>
        <v>4518.58</v>
      </c>
      <c r="X103" s="162"/>
    </row>
    <row r="104" spans="1:24" ht="65.25" customHeight="1" x14ac:dyDescent="0.5">
      <c r="A104" s="57" t="s">
        <v>359</v>
      </c>
      <c r="B104" s="49"/>
      <c r="C104" s="49"/>
      <c r="D104" s="49"/>
      <c r="E104" s="210"/>
      <c r="F104" s="47"/>
      <c r="G104" s="54"/>
      <c r="H104" s="46"/>
      <c r="I104" s="157"/>
      <c r="J104" s="156"/>
      <c r="K104" s="156"/>
      <c r="L104" s="156"/>
      <c r="M104" s="281"/>
      <c r="N104" s="25"/>
      <c r="O104" s="25"/>
      <c r="P104" s="25"/>
      <c r="Q104" s="25"/>
      <c r="R104" s="25"/>
      <c r="S104" s="25"/>
      <c r="T104" s="25"/>
      <c r="U104" s="46"/>
      <c r="V104" s="46"/>
      <c r="W104" s="281"/>
      <c r="X104" s="23"/>
    </row>
    <row r="105" spans="1:24" ht="65.25" customHeight="1" x14ac:dyDescent="0.5">
      <c r="A105" s="427"/>
      <c r="B105" s="177" t="s">
        <v>73</v>
      </c>
      <c r="C105" s="396"/>
      <c r="D105" s="396"/>
      <c r="E105" s="426"/>
      <c r="F105" s="399"/>
      <c r="G105" s="396">
        <f>SUM(G97:G104)</f>
        <v>15550.349999999999</v>
      </c>
      <c r="H105" s="396">
        <f>SUM(H97:H104)</f>
        <v>0</v>
      </c>
      <c r="I105" s="398">
        <f>SUM(I97:I104)</f>
        <v>0</v>
      </c>
      <c r="J105" s="396">
        <f>SUM(J97:J104)</f>
        <v>0</v>
      </c>
      <c r="K105" s="396">
        <f>SUM(K97:K104)</f>
        <v>0</v>
      </c>
      <c r="L105" s="396">
        <f>SUM(L97:L104)</f>
        <v>0</v>
      </c>
      <c r="M105" s="396">
        <f>SUM(M97:M104)</f>
        <v>15550.349999999999</v>
      </c>
      <c r="N105" s="397">
        <f>SUM(N97:N104)</f>
        <v>1465.33</v>
      </c>
      <c r="O105" s="397">
        <f>SUM(O97:O104)</f>
        <v>0</v>
      </c>
      <c r="P105" s="397">
        <f>SUM(P97:P104)</f>
        <v>0</v>
      </c>
      <c r="Q105" s="397">
        <f>SUM(Q97:Q104)</f>
        <v>0</v>
      </c>
      <c r="R105" s="397">
        <f>SUM(R97:R104)</f>
        <v>0</v>
      </c>
      <c r="S105" s="397">
        <f>SUM(S97:S104)</f>
        <v>0</v>
      </c>
      <c r="T105" s="397">
        <f>SUM(T97:T104)</f>
        <v>1465.33</v>
      </c>
      <c r="U105" s="396">
        <f>SUM(U97:U104)</f>
        <v>14085.02</v>
      </c>
      <c r="V105" s="396">
        <f>SUM(V97:V104)</f>
        <v>460.36</v>
      </c>
      <c r="W105" s="396">
        <f>SUM(W97:W104)</f>
        <v>13624.66</v>
      </c>
      <c r="X105" s="421"/>
    </row>
    <row r="106" spans="1:24" ht="65.25" customHeight="1" x14ac:dyDescent="0.5">
      <c r="A106" s="65" t="s">
        <v>358</v>
      </c>
      <c r="B106" s="422"/>
      <c r="C106" s="421"/>
      <c r="D106" s="421"/>
      <c r="E106" s="425"/>
      <c r="F106" s="424"/>
      <c r="G106" s="421"/>
      <c r="H106" s="421"/>
      <c r="I106" s="423"/>
      <c r="J106" s="421"/>
      <c r="K106" s="421"/>
      <c r="L106" s="421"/>
      <c r="M106" s="421"/>
      <c r="N106" s="422"/>
      <c r="O106" s="422"/>
      <c r="P106" s="422"/>
      <c r="Q106" s="422"/>
      <c r="R106" s="422"/>
      <c r="S106" s="422"/>
      <c r="T106" s="422"/>
      <c r="U106" s="421"/>
      <c r="V106" s="421"/>
      <c r="W106" s="421"/>
      <c r="X106" s="421"/>
    </row>
    <row r="107" spans="1:24" ht="65.25" customHeight="1" x14ac:dyDescent="0.5">
      <c r="A107" s="170" t="s">
        <v>357</v>
      </c>
      <c r="B107" s="40"/>
      <c r="C107" s="40">
        <v>1100</v>
      </c>
      <c r="D107" s="40">
        <v>1000</v>
      </c>
      <c r="E107" s="182">
        <v>423.02</v>
      </c>
      <c r="F107" s="38">
        <v>15</v>
      </c>
      <c r="G107" s="50">
        <f>E107*F107</f>
        <v>6345.2999999999993</v>
      </c>
      <c r="H107" s="33">
        <v>0</v>
      </c>
      <c r="I107" s="165">
        <v>0</v>
      </c>
      <c r="J107" s="164">
        <v>0</v>
      </c>
      <c r="K107" s="164">
        <v>0</v>
      </c>
      <c r="L107" s="164">
        <v>0</v>
      </c>
      <c r="M107" s="281">
        <f>G107+H107+I107+J107+K107+L107</f>
        <v>6345.2999999999993</v>
      </c>
      <c r="N107" s="35">
        <v>717.18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f>N107+O107+P107+Q107+R107+S107</f>
        <v>717.18</v>
      </c>
      <c r="U107" s="33">
        <f>M107-T107</f>
        <v>5628.119999999999</v>
      </c>
      <c r="V107" s="33">
        <v>244.05</v>
      </c>
      <c r="W107" s="281">
        <f>U107-V107</f>
        <v>5384.0699999999988</v>
      </c>
      <c r="X107" s="32"/>
    </row>
    <row r="108" spans="1:24" ht="65.25" customHeight="1" x14ac:dyDescent="0.5">
      <c r="A108" s="190" t="s">
        <v>356</v>
      </c>
      <c r="B108" s="49"/>
      <c r="C108" s="49"/>
      <c r="D108" s="49"/>
      <c r="E108" s="210"/>
      <c r="F108" s="47"/>
      <c r="G108" s="54"/>
      <c r="H108" s="46"/>
      <c r="I108" s="157"/>
      <c r="J108" s="156"/>
      <c r="K108" s="156"/>
      <c r="L108" s="156"/>
      <c r="M108" s="281"/>
      <c r="N108" s="25"/>
      <c r="O108" s="25"/>
      <c r="P108" s="25"/>
      <c r="Q108" s="25"/>
      <c r="R108" s="25"/>
      <c r="S108" s="25"/>
      <c r="T108" s="25"/>
      <c r="U108" s="46"/>
      <c r="V108" s="46"/>
      <c r="W108" s="281"/>
      <c r="X108" s="23"/>
    </row>
    <row r="109" spans="1:24" ht="65.25" customHeight="1" x14ac:dyDescent="0.5">
      <c r="A109" s="41" t="s">
        <v>355</v>
      </c>
      <c r="B109" s="40"/>
      <c r="C109" s="40">
        <v>1100</v>
      </c>
      <c r="D109" s="40">
        <v>1000</v>
      </c>
      <c r="E109" s="180">
        <v>225.21</v>
      </c>
      <c r="F109" s="307">
        <v>12</v>
      </c>
      <c r="G109" s="50">
        <f>E109*F109</f>
        <v>2702.52</v>
      </c>
      <c r="H109" s="45">
        <v>0</v>
      </c>
      <c r="I109" s="165">
        <v>0</v>
      </c>
      <c r="J109" s="217">
        <v>0</v>
      </c>
      <c r="K109" s="217">
        <v>0</v>
      </c>
      <c r="L109" s="217">
        <v>0</v>
      </c>
      <c r="M109" s="281">
        <f>G109+H109+I109+J109+K109+L109</f>
        <v>2702.52</v>
      </c>
      <c r="N109" s="163">
        <v>110</v>
      </c>
      <c r="O109" s="35">
        <f>G109*1.1875%</f>
        <v>32.092424999999999</v>
      </c>
      <c r="P109" s="163">
        <v>0</v>
      </c>
      <c r="Q109" s="163">
        <v>0</v>
      </c>
      <c r="R109" s="253">
        <f>G109*1%</f>
        <v>27.025200000000002</v>
      </c>
      <c r="S109" s="163">
        <f>H109*1%</f>
        <v>0</v>
      </c>
      <c r="T109" s="35">
        <f>N109+O109+P109+Q109+R109+S109</f>
        <v>169.117625</v>
      </c>
      <c r="U109" s="33">
        <f>M109-T109</f>
        <v>2533.4023750000001</v>
      </c>
      <c r="V109" s="45">
        <v>0</v>
      </c>
      <c r="W109" s="281">
        <f>U109-V109</f>
        <v>2533.4023750000001</v>
      </c>
      <c r="X109" s="32"/>
    </row>
    <row r="110" spans="1:24" ht="65.25" customHeight="1" thickBot="1" x14ac:dyDescent="0.55000000000000004">
      <c r="A110" s="419" t="s">
        <v>353</v>
      </c>
      <c r="B110" s="30"/>
      <c r="C110" s="30"/>
      <c r="D110" s="30"/>
      <c r="E110" s="210"/>
      <c r="F110" s="47"/>
      <c r="G110" s="54"/>
      <c r="H110" s="46"/>
      <c r="I110" s="157"/>
      <c r="J110" s="156"/>
      <c r="K110" s="156"/>
      <c r="L110" s="156"/>
      <c r="M110" s="281"/>
      <c r="N110" s="25"/>
      <c r="O110" s="25"/>
      <c r="P110" s="25"/>
      <c r="Q110" s="25"/>
      <c r="R110" s="184"/>
      <c r="S110" s="25"/>
      <c r="T110" s="25"/>
      <c r="U110" s="46"/>
      <c r="V110" s="46"/>
      <c r="W110" s="281"/>
      <c r="X110" s="202"/>
    </row>
    <row r="111" spans="1:24" ht="65.25" customHeight="1" x14ac:dyDescent="0.5">
      <c r="A111" s="420" t="s">
        <v>355</v>
      </c>
      <c r="B111" s="168"/>
      <c r="C111" s="168">
        <v>1100</v>
      </c>
      <c r="D111" s="168">
        <v>1000</v>
      </c>
      <c r="E111" s="180">
        <v>225.21</v>
      </c>
      <c r="F111" s="38">
        <v>3</v>
      </c>
      <c r="G111" s="50">
        <f>E111*F111</f>
        <v>675.63</v>
      </c>
      <c r="H111" s="45">
        <v>0</v>
      </c>
      <c r="I111" s="165">
        <v>0</v>
      </c>
      <c r="J111" s="217">
        <v>0</v>
      </c>
      <c r="K111" s="217">
        <v>0</v>
      </c>
      <c r="L111" s="217">
        <v>0</v>
      </c>
      <c r="M111" s="281">
        <f>G111+H111+I111+J111+K111+L111</f>
        <v>675.63</v>
      </c>
      <c r="N111" s="163">
        <v>80</v>
      </c>
      <c r="O111" s="35">
        <f>G111*1.1875%</f>
        <v>8.0231062499999997</v>
      </c>
      <c r="P111" s="35"/>
      <c r="Q111" s="35">
        <v>0</v>
      </c>
      <c r="R111" s="186">
        <f>G111*1%</f>
        <v>6.7563000000000004</v>
      </c>
      <c r="S111" s="35">
        <f>H111*1%</f>
        <v>0</v>
      </c>
      <c r="T111" s="35">
        <f>N111+O111+P111+Q111+R111+S111</f>
        <v>94.779406249999994</v>
      </c>
      <c r="U111" s="33">
        <f>M111-T111</f>
        <v>580.85059375000003</v>
      </c>
      <c r="V111" s="45"/>
      <c r="W111" s="281">
        <f>U111-V111</f>
        <v>580.85059375000003</v>
      </c>
      <c r="X111" s="162"/>
    </row>
    <row r="112" spans="1:24" ht="65.25" customHeight="1" x14ac:dyDescent="0.5">
      <c r="A112" s="229" t="s">
        <v>3</v>
      </c>
      <c r="B112" s="49"/>
      <c r="C112" s="49"/>
      <c r="D112" s="49"/>
      <c r="E112" s="210"/>
      <c r="F112" s="47"/>
      <c r="G112" s="54"/>
      <c r="H112" s="46"/>
      <c r="I112" s="157"/>
      <c r="J112" s="156"/>
      <c r="K112" s="156"/>
      <c r="L112" s="156"/>
      <c r="M112" s="281"/>
      <c r="N112" s="25"/>
      <c r="O112" s="25"/>
      <c r="P112" s="25"/>
      <c r="Q112" s="25"/>
      <c r="R112" s="184"/>
      <c r="S112" s="25"/>
      <c r="T112" s="25"/>
      <c r="U112" s="46"/>
      <c r="V112" s="46"/>
      <c r="W112" s="281"/>
      <c r="X112" s="23"/>
    </row>
    <row r="113" spans="1:24" ht="65.25" customHeight="1" x14ac:dyDescent="0.5">
      <c r="A113" s="335" t="s">
        <v>229</v>
      </c>
      <c r="B113" s="40"/>
      <c r="C113" s="40">
        <v>1100</v>
      </c>
      <c r="D113" s="40">
        <v>1000</v>
      </c>
      <c r="E113" s="180">
        <v>207.79</v>
      </c>
      <c r="F113" s="38">
        <v>15</v>
      </c>
      <c r="G113" s="50">
        <f>E113*F113</f>
        <v>3116.85</v>
      </c>
      <c r="H113" s="45">
        <v>0</v>
      </c>
      <c r="I113" s="165">
        <v>0</v>
      </c>
      <c r="J113" s="217">
        <v>0</v>
      </c>
      <c r="K113" s="217">
        <v>0</v>
      </c>
      <c r="L113" s="217">
        <v>0</v>
      </c>
      <c r="M113" s="281">
        <f>G113+H113+I113+J113+K113+L113</f>
        <v>3116.85</v>
      </c>
      <c r="N113" s="163">
        <v>92.61</v>
      </c>
      <c r="O113" s="35">
        <f>G113*1.1875%</f>
        <v>37.012593750000001</v>
      </c>
      <c r="P113" s="35">
        <v>0</v>
      </c>
      <c r="Q113" s="35">
        <v>0</v>
      </c>
      <c r="R113" s="186">
        <f>G113*1%</f>
        <v>31.168499999999998</v>
      </c>
      <c r="S113" s="35">
        <f>H113*1%</f>
        <v>0</v>
      </c>
      <c r="T113" s="35">
        <f>N113+O113+P113+Q113+R113+S113</f>
        <v>160.79109374999999</v>
      </c>
      <c r="U113" s="33">
        <f>M113-T113</f>
        <v>2956.0589062499998</v>
      </c>
      <c r="V113" s="45">
        <v>0</v>
      </c>
      <c r="W113" s="281">
        <f>U113-V113</f>
        <v>2956.0589062499998</v>
      </c>
      <c r="X113" s="32"/>
    </row>
    <row r="114" spans="1:24" ht="65.25" customHeight="1" x14ac:dyDescent="0.5">
      <c r="A114" s="190" t="s">
        <v>354</v>
      </c>
      <c r="B114" s="49"/>
      <c r="C114" s="49"/>
      <c r="D114" s="49"/>
      <c r="E114" s="210"/>
      <c r="F114" s="47"/>
      <c r="G114" s="54"/>
      <c r="H114" s="46"/>
      <c r="I114" s="157"/>
      <c r="J114" s="156"/>
      <c r="K114" s="156"/>
      <c r="L114" s="156"/>
      <c r="M114" s="281"/>
      <c r="N114" s="25"/>
      <c r="O114" s="25"/>
      <c r="P114" s="25"/>
      <c r="Q114" s="25"/>
      <c r="R114" s="184"/>
      <c r="S114" s="25"/>
      <c r="T114" s="25"/>
      <c r="U114" s="46"/>
      <c r="V114" s="46"/>
      <c r="W114" s="281"/>
      <c r="X114" s="23"/>
    </row>
    <row r="115" spans="1:24" ht="65.25" customHeight="1" x14ac:dyDescent="0.5">
      <c r="A115" s="41" t="s">
        <v>91</v>
      </c>
      <c r="B115" s="40"/>
      <c r="C115" s="40">
        <v>1100</v>
      </c>
      <c r="D115" s="40">
        <v>1000</v>
      </c>
      <c r="E115" s="180">
        <v>207.79</v>
      </c>
      <c r="F115" s="307">
        <v>12</v>
      </c>
      <c r="G115" s="50">
        <f>E115*F115</f>
        <v>2493.48</v>
      </c>
      <c r="H115" s="45">
        <v>0</v>
      </c>
      <c r="I115" s="165">
        <v>0</v>
      </c>
      <c r="J115" s="217">
        <v>0</v>
      </c>
      <c r="K115" s="217">
        <v>0</v>
      </c>
      <c r="L115" s="217">
        <v>0</v>
      </c>
      <c r="M115" s="281">
        <f>G115+H115+I115+J115+K115+L115</f>
        <v>2493.48</v>
      </c>
      <c r="N115" s="163">
        <v>58</v>
      </c>
      <c r="O115" s="35">
        <v>0</v>
      </c>
      <c r="P115" s="163">
        <v>0</v>
      </c>
      <c r="Q115" s="163">
        <v>0</v>
      </c>
      <c r="R115" s="253">
        <f>G115*1%</f>
        <v>24.934799999999999</v>
      </c>
      <c r="S115" s="163">
        <f>H115*1%</f>
        <v>0</v>
      </c>
      <c r="T115" s="35">
        <f>N115+O115+P115+Q115+R115+S115</f>
        <v>82.934799999999996</v>
      </c>
      <c r="U115" s="33">
        <f>M115-T115</f>
        <v>2410.5452</v>
      </c>
      <c r="V115" s="45">
        <v>0</v>
      </c>
      <c r="W115" s="281">
        <f>U115-V115</f>
        <v>2410.5452</v>
      </c>
      <c r="X115" s="32"/>
    </row>
    <row r="116" spans="1:24" ht="65.25" customHeight="1" thickBot="1" x14ac:dyDescent="0.55000000000000004">
      <c r="A116" s="419" t="s">
        <v>349</v>
      </c>
      <c r="B116" s="30"/>
      <c r="C116" s="30"/>
      <c r="D116" s="30"/>
      <c r="E116" s="210"/>
      <c r="F116" s="47"/>
      <c r="G116" s="54"/>
      <c r="H116" s="46"/>
      <c r="I116" s="157"/>
      <c r="J116" s="156"/>
      <c r="K116" s="156"/>
      <c r="L116" s="156"/>
      <c r="M116" s="281"/>
      <c r="N116" s="25"/>
      <c r="O116" s="25"/>
      <c r="P116" s="25"/>
      <c r="Q116" s="25"/>
      <c r="R116" s="184"/>
      <c r="S116" s="25"/>
      <c r="T116" s="25"/>
      <c r="U116" s="46"/>
      <c r="V116" s="46"/>
      <c r="W116" s="281"/>
      <c r="X116" s="202"/>
    </row>
    <row r="117" spans="1:24" ht="65.25" customHeight="1" x14ac:dyDescent="0.5">
      <c r="A117" s="41" t="s">
        <v>91</v>
      </c>
      <c r="B117" s="40"/>
      <c r="C117" s="40">
        <v>1100</v>
      </c>
      <c r="D117" s="40">
        <v>1000</v>
      </c>
      <c r="E117" s="180">
        <v>207.79</v>
      </c>
      <c r="F117" s="307">
        <v>3</v>
      </c>
      <c r="G117" s="50">
        <f>E117*F117</f>
        <v>623.37</v>
      </c>
      <c r="H117" s="45">
        <v>0</v>
      </c>
      <c r="I117" s="165">
        <v>0</v>
      </c>
      <c r="J117" s="217">
        <v>0</v>
      </c>
      <c r="K117" s="217">
        <v>0</v>
      </c>
      <c r="L117" s="217">
        <v>0</v>
      </c>
      <c r="M117" s="281">
        <f>G117+H117+I117+J117+K117+L117</f>
        <v>623.37</v>
      </c>
      <c r="N117" s="163">
        <v>5.17</v>
      </c>
      <c r="O117" s="35">
        <f>G117*1.1875%</f>
        <v>7.4025187500000005</v>
      </c>
      <c r="P117" s="163">
        <v>0</v>
      </c>
      <c r="Q117" s="163">
        <v>0</v>
      </c>
      <c r="R117" s="253">
        <f>G117*1%</f>
        <v>6.2336999999999998</v>
      </c>
      <c r="S117" s="163">
        <f>H117*1%</f>
        <v>0</v>
      </c>
      <c r="T117" s="35">
        <f>N117+O117+P117+Q117+R117+S117</f>
        <v>18.806218749999999</v>
      </c>
      <c r="U117" s="33">
        <f>M117-T117</f>
        <v>604.56378125000003</v>
      </c>
      <c r="V117" s="45">
        <v>0</v>
      </c>
      <c r="W117" s="281">
        <f>U117-V117</f>
        <v>604.56378125000003</v>
      </c>
      <c r="X117" s="32"/>
    </row>
    <row r="118" spans="1:24" ht="65.25" customHeight="1" thickBot="1" x14ac:dyDescent="0.55000000000000004">
      <c r="A118" s="419" t="s">
        <v>353</v>
      </c>
      <c r="B118" s="30"/>
      <c r="C118" s="30"/>
      <c r="D118" s="30"/>
      <c r="E118" s="210"/>
      <c r="F118" s="47"/>
      <c r="G118" s="54"/>
      <c r="H118" s="46"/>
      <c r="I118" s="157"/>
      <c r="J118" s="156"/>
      <c r="K118" s="156"/>
      <c r="L118" s="156"/>
      <c r="M118" s="281"/>
      <c r="N118" s="25"/>
      <c r="O118" s="25"/>
      <c r="P118" s="25"/>
      <c r="Q118" s="25"/>
      <c r="R118" s="184"/>
      <c r="S118" s="25"/>
      <c r="T118" s="25"/>
      <c r="U118" s="46"/>
      <c r="V118" s="46"/>
      <c r="W118" s="281"/>
      <c r="X118" s="202"/>
    </row>
    <row r="119" spans="1:24" ht="65.25" customHeight="1" thickBot="1" x14ac:dyDescent="0.55000000000000004">
      <c r="A119" s="107" t="s">
        <v>57</v>
      </c>
      <c r="B119" s="90" t="s">
        <v>56</v>
      </c>
      <c r="C119" s="106" t="s">
        <v>55</v>
      </c>
      <c r="D119" s="105"/>
      <c r="E119" s="105"/>
      <c r="F119" s="105"/>
      <c r="G119" s="105"/>
      <c r="H119" s="105"/>
      <c r="I119" s="105"/>
      <c r="J119" s="105"/>
      <c r="K119" s="105"/>
      <c r="L119" s="105"/>
      <c r="M119" s="104"/>
      <c r="N119" s="106" t="s">
        <v>54</v>
      </c>
      <c r="O119" s="105"/>
      <c r="P119" s="105"/>
      <c r="Q119" s="105"/>
      <c r="R119" s="105"/>
      <c r="S119" s="105"/>
      <c r="T119" s="104"/>
      <c r="U119" s="103"/>
      <c r="V119" s="102"/>
      <c r="W119" s="101"/>
      <c r="X119" s="66" t="s">
        <v>53</v>
      </c>
    </row>
    <row r="120" spans="1:24" ht="65.25" customHeight="1" x14ac:dyDescent="0.45">
      <c r="A120" s="100"/>
      <c r="B120" s="99"/>
      <c r="C120" s="98" t="s">
        <v>52</v>
      </c>
      <c r="D120" s="98" t="s">
        <v>51</v>
      </c>
      <c r="E120" s="97" t="s">
        <v>29</v>
      </c>
      <c r="F120" s="96" t="s">
        <v>50</v>
      </c>
      <c r="G120" s="95" t="s">
        <v>49</v>
      </c>
      <c r="H120" s="94" t="s">
        <v>48</v>
      </c>
      <c r="I120" s="93" t="s">
        <v>47</v>
      </c>
      <c r="J120" s="92" t="s">
        <v>28</v>
      </c>
      <c r="K120" s="91" t="s">
        <v>46</v>
      </c>
      <c r="L120" s="91" t="s">
        <v>96</v>
      </c>
      <c r="M120" s="90" t="s">
        <v>38</v>
      </c>
      <c r="N120" s="87" t="s">
        <v>44</v>
      </c>
      <c r="O120" s="89" t="s">
        <v>43</v>
      </c>
      <c r="P120" s="88" t="s">
        <v>42</v>
      </c>
      <c r="Q120" s="87" t="s">
        <v>41</v>
      </c>
      <c r="R120" s="87" t="s">
        <v>40</v>
      </c>
      <c r="S120" s="87" t="s">
        <v>39</v>
      </c>
      <c r="T120" s="86" t="s">
        <v>38</v>
      </c>
      <c r="U120" s="84" t="s">
        <v>38</v>
      </c>
      <c r="V120" s="85" t="s">
        <v>37</v>
      </c>
      <c r="W120" s="84" t="s">
        <v>36</v>
      </c>
      <c r="X120" s="66"/>
    </row>
    <row r="121" spans="1:24" s="5" customFormat="1" ht="65.25" customHeight="1" thickBot="1" x14ac:dyDescent="0.5">
      <c r="A121" s="83" t="s">
        <v>35</v>
      </c>
      <c r="B121" s="73"/>
      <c r="C121" s="82"/>
      <c r="D121" s="82"/>
      <c r="E121" s="81" t="s">
        <v>34</v>
      </c>
      <c r="F121" s="80" t="s">
        <v>33</v>
      </c>
      <c r="G121" s="79"/>
      <c r="H121" s="78"/>
      <c r="I121" s="77" t="s">
        <v>32</v>
      </c>
      <c r="J121" s="76" t="s">
        <v>31</v>
      </c>
      <c r="K121" s="75" t="s">
        <v>95</v>
      </c>
      <c r="L121" s="74" t="s">
        <v>94</v>
      </c>
      <c r="M121" s="73"/>
      <c r="N121" s="200">
        <v>1</v>
      </c>
      <c r="O121" s="72"/>
      <c r="P121" s="71" t="s">
        <v>28</v>
      </c>
      <c r="Q121" s="70" t="s">
        <v>27</v>
      </c>
      <c r="R121" s="70" t="s">
        <v>26</v>
      </c>
      <c r="S121" s="70" t="s">
        <v>25</v>
      </c>
      <c r="T121" s="69"/>
      <c r="U121" s="67" t="s">
        <v>24</v>
      </c>
      <c r="V121" s="199" t="s">
        <v>93</v>
      </c>
      <c r="W121" s="67" t="s">
        <v>22</v>
      </c>
      <c r="X121" s="66"/>
    </row>
    <row r="122" spans="1:24" ht="65.25" hidden="1" customHeight="1" x14ac:dyDescent="0.5">
      <c r="A122" s="58" t="s">
        <v>91</v>
      </c>
      <c r="B122" s="40"/>
      <c r="C122" s="40">
        <v>1100</v>
      </c>
      <c r="D122" s="40">
        <v>1000</v>
      </c>
      <c r="E122" s="48">
        <v>0</v>
      </c>
      <c r="F122" s="307">
        <v>0</v>
      </c>
      <c r="G122" s="213">
        <f>E122*F122</f>
        <v>0</v>
      </c>
      <c r="H122" s="45">
        <v>0</v>
      </c>
      <c r="I122" s="197">
        <v>0</v>
      </c>
      <c r="J122" s="217">
        <v>0</v>
      </c>
      <c r="K122" s="217">
        <v>0</v>
      </c>
      <c r="L122" s="217">
        <v>0</v>
      </c>
      <c r="M122" s="281">
        <f>G122+H122+I122+J122+K122+L122</f>
        <v>0</v>
      </c>
      <c r="N122" s="45">
        <v>0</v>
      </c>
      <c r="O122" s="34">
        <f>G122*1.187%</f>
        <v>0</v>
      </c>
      <c r="P122" s="34">
        <v>0</v>
      </c>
      <c r="Q122" s="45">
        <v>0</v>
      </c>
      <c r="R122" s="45">
        <f>G122*1%</f>
        <v>0</v>
      </c>
      <c r="S122" s="45">
        <f>H122*1%</f>
        <v>0</v>
      </c>
      <c r="T122" s="33">
        <f>N122+O122+P122+Q122+R122+S122</f>
        <v>0</v>
      </c>
      <c r="U122" s="33">
        <f>M122-T122</f>
        <v>0</v>
      </c>
      <c r="V122" s="45">
        <v>0</v>
      </c>
      <c r="W122" s="281">
        <f>U122-V122</f>
        <v>0</v>
      </c>
      <c r="X122" s="32"/>
    </row>
    <row r="123" spans="1:24" ht="65.25" hidden="1" customHeight="1" x14ac:dyDescent="0.5">
      <c r="A123" s="198"/>
      <c r="B123" s="168"/>
      <c r="C123" s="168"/>
      <c r="D123" s="168"/>
      <c r="E123" s="56"/>
      <c r="F123" s="47"/>
      <c r="G123" s="54"/>
      <c r="H123" s="46"/>
      <c r="I123" s="157"/>
      <c r="J123" s="156"/>
      <c r="K123" s="156"/>
      <c r="L123" s="156"/>
      <c r="M123" s="281"/>
      <c r="N123" s="46"/>
      <c r="O123" s="45"/>
      <c r="P123" s="46"/>
      <c r="Q123" s="46"/>
      <c r="R123" s="46"/>
      <c r="S123" s="46"/>
      <c r="T123" s="46"/>
      <c r="U123" s="46"/>
      <c r="V123" s="46"/>
      <c r="W123" s="281"/>
      <c r="X123" s="162"/>
    </row>
    <row r="124" spans="1:24" ht="65.25" hidden="1" customHeight="1" x14ac:dyDescent="0.5">
      <c r="A124" s="58" t="s">
        <v>91</v>
      </c>
      <c r="B124" s="40"/>
      <c r="C124" s="40">
        <v>1100</v>
      </c>
      <c r="D124" s="40">
        <v>1000</v>
      </c>
      <c r="E124" s="48">
        <v>0</v>
      </c>
      <c r="F124" s="307">
        <v>0</v>
      </c>
      <c r="G124" s="213">
        <f>E124*F124</f>
        <v>0</v>
      </c>
      <c r="H124" s="45">
        <v>0</v>
      </c>
      <c r="I124" s="197">
        <v>0</v>
      </c>
      <c r="J124" s="217">
        <v>0</v>
      </c>
      <c r="K124" s="217">
        <v>0</v>
      </c>
      <c r="L124" s="217">
        <v>0</v>
      </c>
      <c r="M124" s="281">
        <f>G124+H124+I124+J124+K124+L124</f>
        <v>0</v>
      </c>
      <c r="N124" s="45">
        <v>0</v>
      </c>
      <c r="O124" s="281">
        <f>G124*1.187%</f>
        <v>0</v>
      </c>
      <c r="P124" s="33">
        <v>0</v>
      </c>
      <c r="Q124" s="45">
        <f>F124*1%</f>
        <v>0</v>
      </c>
      <c r="R124" s="45">
        <f>G124*1%</f>
        <v>0</v>
      </c>
      <c r="S124" s="45">
        <v>0</v>
      </c>
      <c r="T124" s="33">
        <f>N124+O124+P124+Q124+R124+S124</f>
        <v>0</v>
      </c>
      <c r="U124" s="33">
        <f>M124-T124</f>
        <v>0</v>
      </c>
      <c r="V124" s="45">
        <v>0</v>
      </c>
      <c r="W124" s="281">
        <f>U124-V124</f>
        <v>0</v>
      </c>
      <c r="X124" s="32"/>
    </row>
    <row r="125" spans="1:24" ht="65.25" hidden="1" customHeight="1" x14ac:dyDescent="0.5">
      <c r="A125" s="198"/>
      <c r="B125" s="168"/>
      <c r="C125" s="168"/>
      <c r="D125" s="168"/>
      <c r="E125" s="56"/>
      <c r="F125" s="47"/>
      <c r="G125" s="54"/>
      <c r="H125" s="46"/>
      <c r="I125" s="157"/>
      <c r="J125" s="156"/>
      <c r="K125" s="156"/>
      <c r="L125" s="156"/>
      <c r="M125" s="281"/>
      <c r="N125" s="46"/>
      <c r="O125" s="281"/>
      <c r="P125" s="46"/>
      <c r="Q125" s="46"/>
      <c r="R125" s="46"/>
      <c r="S125" s="46"/>
      <c r="T125" s="46"/>
      <c r="U125" s="46"/>
      <c r="V125" s="46"/>
      <c r="W125" s="281"/>
      <c r="X125" s="162"/>
    </row>
    <row r="126" spans="1:24" ht="65.25" customHeight="1" x14ac:dyDescent="0.5">
      <c r="A126" s="415"/>
      <c r="B126" s="155" t="s">
        <v>73</v>
      </c>
      <c r="C126" s="416"/>
      <c r="D126" s="416"/>
      <c r="E126" s="418"/>
      <c r="F126" s="417"/>
      <c r="G126" s="416">
        <f>G124+G122+G117+G113+G111+G107+G109+G115</f>
        <v>15957.149999999998</v>
      </c>
      <c r="H126" s="416">
        <f>H124+H122+H117+H113+H111+H107+H109+H115</f>
        <v>0</v>
      </c>
      <c r="I126" s="416">
        <f>I124+I122+I117+I113+I111+I107+I109+I115</f>
        <v>0</v>
      </c>
      <c r="J126" s="416">
        <f>J124+J122+J117+J113+J111+J107+J109+J115</f>
        <v>0</v>
      </c>
      <c r="K126" s="416">
        <f>K124+K122+K117+K113+K111+K107+K109+K115</f>
        <v>0</v>
      </c>
      <c r="L126" s="416">
        <f>L124+L122+L117+L113+L111+L107+L109+L115</f>
        <v>0</v>
      </c>
      <c r="M126" s="416">
        <f>M124+M122+M117+M113+M111+M107+M109+M115</f>
        <v>15957.149999999998</v>
      </c>
      <c r="N126" s="416">
        <f>N124+N122+N117+N113+N111+N107+N109+N115</f>
        <v>1062.96</v>
      </c>
      <c r="O126" s="416">
        <f>O124+O122+O117+O113+O111+O107+O109+O115</f>
        <v>84.530643749999996</v>
      </c>
      <c r="P126" s="416">
        <f>P124+P122+P117+P113+P111+P107+P109+P115</f>
        <v>0</v>
      </c>
      <c r="Q126" s="416">
        <f>Q124+Q122+Q117+Q113+Q111+Q107+Q109+Q115</f>
        <v>0</v>
      </c>
      <c r="R126" s="416">
        <f>R124+R122+R117+R113+R111+R107+R109+R115</f>
        <v>96.118499999999997</v>
      </c>
      <c r="S126" s="416">
        <f>S124+S122+S117+S113+S111+S107+S109+S115</f>
        <v>0</v>
      </c>
      <c r="T126" s="416">
        <f>T124+T122+T117+T113+T111+T107+T109+T115</f>
        <v>1243.6091437499999</v>
      </c>
      <c r="U126" s="416">
        <f>U124+U122+U117+U113+U111+U107+U109+U115</f>
        <v>14713.54085625</v>
      </c>
      <c r="V126" s="416">
        <f>V124+V122+V117+V113+V111+V107+V109+V115</f>
        <v>244.05</v>
      </c>
      <c r="W126" s="416">
        <f>W124+W122+W117+W113+W111+W107+W109+W115</f>
        <v>14469.490856249999</v>
      </c>
      <c r="X126" s="415"/>
    </row>
    <row r="127" spans="1:24" s="5" customFormat="1" ht="65.25" customHeight="1" x14ac:dyDescent="0.45">
      <c r="A127" s="365" t="s">
        <v>352</v>
      </c>
      <c r="B127" s="8"/>
      <c r="C127" s="8"/>
      <c r="D127" s="8"/>
      <c r="E127" s="13"/>
      <c r="F127" s="12"/>
      <c r="G127" s="11"/>
      <c r="H127" s="9"/>
      <c r="I127" s="10"/>
      <c r="J127" s="9"/>
      <c r="K127" s="9"/>
      <c r="L127" s="9"/>
      <c r="M127" s="9"/>
      <c r="N127" s="149"/>
      <c r="O127" s="149"/>
      <c r="P127" s="149"/>
      <c r="Q127" s="149"/>
      <c r="R127" s="149"/>
      <c r="S127" s="149"/>
      <c r="T127" s="149"/>
      <c r="U127" s="9"/>
      <c r="V127" s="9"/>
      <c r="W127" s="9"/>
      <c r="X127" s="8"/>
    </row>
    <row r="128" spans="1:24" s="5" customFormat="1" ht="65.25" customHeight="1" x14ac:dyDescent="0.5">
      <c r="A128" s="195" t="s">
        <v>351</v>
      </c>
      <c r="B128" s="51"/>
      <c r="C128" s="51">
        <v>1100</v>
      </c>
      <c r="D128" s="51">
        <v>1000</v>
      </c>
      <c r="E128" s="283">
        <v>386.26</v>
      </c>
      <c r="F128" s="38">
        <v>15</v>
      </c>
      <c r="G128" s="50">
        <f>E128*F128</f>
        <v>5793.9</v>
      </c>
      <c r="H128" s="387">
        <v>0</v>
      </c>
      <c r="I128" s="165">
        <v>0</v>
      </c>
      <c r="J128" s="164">
        <v>0</v>
      </c>
      <c r="K128" s="164">
        <v>0</v>
      </c>
      <c r="L128" s="164">
        <v>0</v>
      </c>
      <c r="M128" s="281">
        <f>G128+H128+I128+J128+K128+L128</f>
        <v>5793.9</v>
      </c>
      <c r="N128" s="282">
        <v>603.86</v>
      </c>
      <c r="O128" s="282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f>N128+O128+P128+Q128+R128+S128</f>
        <v>603.86</v>
      </c>
      <c r="U128" s="33">
        <f>M128-T128</f>
        <v>5190.04</v>
      </c>
      <c r="V128" s="33">
        <v>372.84</v>
      </c>
      <c r="W128" s="281">
        <f>U128-V128</f>
        <v>4817.2</v>
      </c>
      <c r="X128" s="44"/>
    </row>
    <row r="129" spans="1:24" s="5" customFormat="1" ht="65.25" customHeight="1" x14ac:dyDescent="0.5">
      <c r="A129" s="324" t="s">
        <v>350</v>
      </c>
      <c r="B129" s="51"/>
      <c r="C129" s="51"/>
      <c r="D129" s="51"/>
      <c r="E129" s="283"/>
      <c r="F129" s="47"/>
      <c r="G129" s="54"/>
      <c r="H129" s="387"/>
      <c r="I129" s="157"/>
      <c r="J129" s="156"/>
      <c r="K129" s="156"/>
      <c r="L129" s="156"/>
      <c r="M129" s="281"/>
      <c r="N129" s="282"/>
      <c r="O129" s="282"/>
      <c r="P129" s="25"/>
      <c r="Q129" s="25"/>
      <c r="R129" s="25"/>
      <c r="S129" s="25"/>
      <c r="T129" s="25"/>
      <c r="U129" s="46"/>
      <c r="V129" s="46"/>
      <c r="W129" s="281"/>
      <c r="X129" s="44"/>
    </row>
    <row r="130" spans="1:24" ht="65.25" customHeight="1" x14ac:dyDescent="0.5">
      <c r="A130" s="58" t="s">
        <v>348</v>
      </c>
      <c r="B130" s="183"/>
      <c r="C130" s="40">
        <v>1100</v>
      </c>
      <c r="D130" s="40">
        <v>1000</v>
      </c>
      <c r="E130" s="182">
        <v>145.51</v>
      </c>
      <c r="F130" s="38">
        <v>3</v>
      </c>
      <c r="G130" s="50">
        <f>E130*F130</f>
        <v>436.53</v>
      </c>
      <c r="H130" s="36">
        <v>0</v>
      </c>
      <c r="I130" s="165">
        <v>0</v>
      </c>
      <c r="J130" s="164">
        <v>0</v>
      </c>
      <c r="K130" s="164">
        <v>0</v>
      </c>
      <c r="L130" s="164"/>
      <c r="M130" s="281">
        <f>G130+H130+I130+J130+K130+L130</f>
        <v>436.53</v>
      </c>
      <c r="N130" s="35">
        <v>0.74</v>
      </c>
      <c r="O130" s="35"/>
      <c r="P130" s="35">
        <v>0</v>
      </c>
      <c r="Q130" s="35">
        <v>0</v>
      </c>
      <c r="R130" s="186"/>
      <c r="S130" s="35">
        <v>0</v>
      </c>
      <c r="T130" s="35">
        <f>N130+O130+P130+Q130+R130+S130</f>
        <v>0.74</v>
      </c>
      <c r="U130" s="33">
        <f>M130-T130</f>
        <v>435.78999999999996</v>
      </c>
      <c r="V130" s="33">
        <v>0</v>
      </c>
      <c r="W130" s="281">
        <f>U130-V130</f>
        <v>435.78999999999996</v>
      </c>
      <c r="X130" s="32"/>
    </row>
    <row r="131" spans="1:24" ht="65.25" customHeight="1" x14ac:dyDescent="0.5">
      <c r="A131" s="368" t="s">
        <v>349</v>
      </c>
      <c r="B131" s="160"/>
      <c r="C131" s="49"/>
      <c r="D131" s="49"/>
      <c r="E131" s="210"/>
      <c r="F131" s="47"/>
      <c r="G131" s="54"/>
      <c r="H131" s="26"/>
      <c r="I131" s="157"/>
      <c r="J131" s="156"/>
      <c r="K131" s="156"/>
      <c r="L131" s="156"/>
      <c r="M131" s="281"/>
      <c r="N131" s="25"/>
      <c r="O131" s="25"/>
      <c r="P131" s="25"/>
      <c r="Q131" s="25"/>
      <c r="R131" s="184"/>
      <c r="S131" s="25"/>
      <c r="T131" s="25"/>
      <c r="U131" s="46"/>
      <c r="V131" s="46"/>
      <c r="W131" s="281"/>
      <c r="X131" s="23"/>
    </row>
    <row r="132" spans="1:24" ht="65.25" customHeight="1" x14ac:dyDescent="0.45">
      <c r="A132" s="250" t="s">
        <v>348</v>
      </c>
      <c r="B132" s="412"/>
      <c r="C132" s="146">
        <v>1100</v>
      </c>
      <c r="D132" s="146">
        <v>1000</v>
      </c>
      <c r="E132" s="249">
        <v>145.51</v>
      </c>
      <c r="F132" s="144">
        <v>12</v>
      </c>
      <c r="G132" s="143">
        <f>E132*F132</f>
        <v>1746.12</v>
      </c>
      <c r="H132" s="142">
        <v>0</v>
      </c>
      <c r="I132" s="248">
        <v>0</v>
      </c>
      <c r="J132" s="247">
        <v>0</v>
      </c>
      <c r="K132" s="247">
        <v>0</v>
      </c>
      <c r="L132" s="247">
        <v>188.7</v>
      </c>
      <c r="M132" s="329">
        <f>G132+H132+I132+J132+K132+L132</f>
        <v>1934.82</v>
      </c>
      <c r="N132" s="244"/>
      <c r="O132" s="244"/>
      <c r="P132" s="244">
        <v>0</v>
      </c>
      <c r="Q132" s="244">
        <v>0</v>
      </c>
      <c r="R132" s="245"/>
      <c r="S132" s="244">
        <v>0</v>
      </c>
      <c r="T132" s="244">
        <f>N132+O132+P132+Q132+R132+S132</f>
        <v>0</v>
      </c>
      <c r="U132" s="141">
        <f>M132-T132</f>
        <v>1934.82</v>
      </c>
      <c r="V132" s="141">
        <v>0</v>
      </c>
      <c r="W132" s="329">
        <f>U132-V132</f>
        <v>1934.82</v>
      </c>
      <c r="X132" s="32"/>
    </row>
    <row r="133" spans="1:24" ht="65.25" customHeight="1" x14ac:dyDescent="0.45">
      <c r="A133" s="414" t="s">
        <v>347</v>
      </c>
      <c r="B133" s="255"/>
      <c r="C133" s="137"/>
      <c r="D133" s="137"/>
      <c r="E133" s="242"/>
      <c r="F133" s="135"/>
      <c r="G133" s="134"/>
      <c r="H133" s="133"/>
      <c r="I133" s="241"/>
      <c r="J133" s="240"/>
      <c r="K133" s="240"/>
      <c r="L133" s="240"/>
      <c r="M133" s="329"/>
      <c r="N133" s="237"/>
      <c r="O133" s="237"/>
      <c r="P133" s="237"/>
      <c r="Q133" s="237"/>
      <c r="R133" s="238"/>
      <c r="S133" s="237"/>
      <c r="T133" s="237"/>
      <c r="U133" s="132"/>
      <c r="V133" s="132"/>
      <c r="W133" s="329"/>
      <c r="X133" s="23"/>
    </row>
    <row r="134" spans="1:24" ht="65.25" customHeight="1" x14ac:dyDescent="0.5">
      <c r="A134" s="41" t="s">
        <v>346</v>
      </c>
      <c r="B134" s="40"/>
      <c r="C134" s="40">
        <v>1100</v>
      </c>
      <c r="D134" s="40">
        <v>1000</v>
      </c>
      <c r="E134" s="283">
        <v>207.79</v>
      </c>
      <c r="F134" s="38">
        <v>15</v>
      </c>
      <c r="G134" s="50">
        <f>E134*F134</f>
        <v>3116.85</v>
      </c>
      <c r="H134" s="387">
        <v>0</v>
      </c>
      <c r="I134" s="165">
        <v>0</v>
      </c>
      <c r="J134" s="164">
        <v>0</v>
      </c>
      <c r="K134" s="164">
        <v>0</v>
      </c>
      <c r="L134" s="164">
        <v>0</v>
      </c>
      <c r="M134" s="281">
        <f>G134+H134+I134+J134+K134+L134</f>
        <v>3116.85</v>
      </c>
      <c r="N134" s="282">
        <v>92.61</v>
      </c>
      <c r="O134" s="35">
        <f>G134*1.1875%</f>
        <v>37.012593750000001</v>
      </c>
      <c r="P134" s="35">
        <v>0</v>
      </c>
      <c r="Q134" s="35">
        <v>0</v>
      </c>
      <c r="R134" s="186">
        <f>G134*1%</f>
        <v>31.168499999999998</v>
      </c>
      <c r="S134" s="35">
        <f>H134*1%</f>
        <v>0</v>
      </c>
      <c r="T134" s="35">
        <f>N134+O134+P134+Q134+R134+S134</f>
        <v>160.79109374999999</v>
      </c>
      <c r="U134" s="33">
        <f>M134-T134</f>
        <v>2956.0589062499998</v>
      </c>
      <c r="V134" s="281">
        <v>0</v>
      </c>
      <c r="W134" s="281">
        <f>U134-V134</f>
        <v>2956.0589062499998</v>
      </c>
      <c r="X134" s="32"/>
    </row>
    <row r="135" spans="1:24" ht="65.25" customHeight="1" x14ac:dyDescent="0.5">
      <c r="A135" s="229" t="s">
        <v>345</v>
      </c>
      <c r="B135" s="49"/>
      <c r="C135" s="49"/>
      <c r="D135" s="49"/>
      <c r="E135" s="283"/>
      <c r="F135" s="47"/>
      <c r="G135" s="54"/>
      <c r="H135" s="387"/>
      <c r="I135" s="157"/>
      <c r="J135" s="156"/>
      <c r="K135" s="156"/>
      <c r="L135" s="156"/>
      <c r="M135" s="281"/>
      <c r="N135" s="282"/>
      <c r="O135" s="25"/>
      <c r="P135" s="25"/>
      <c r="Q135" s="25"/>
      <c r="R135" s="184"/>
      <c r="S135" s="25"/>
      <c r="T135" s="25"/>
      <c r="U135" s="46"/>
      <c r="V135" s="281"/>
      <c r="W135" s="281"/>
      <c r="X135" s="23"/>
    </row>
    <row r="136" spans="1:24" ht="65.25" customHeight="1" x14ac:dyDescent="0.5">
      <c r="A136" s="41" t="s">
        <v>344</v>
      </c>
      <c r="B136" s="40"/>
      <c r="C136" s="40">
        <v>1100</v>
      </c>
      <c r="D136" s="40">
        <v>1000</v>
      </c>
      <c r="E136" s="283">
        <v>207.79</v>
      </c>
      <c r="F136" s="38">
        <v>15</v>
      </c>
      <c r="G136" s="50">
        <f>E136*F136</f>
        <v>3116.85</v>
      </c>
      <c r="H136" s="387">
        <v>0</v>
      </c>
      <c r="I136" s="165"/>
      <c r="J136" s="164">
        <v>0</v>
      </c>
      <c r="K136" s="164">
        <v>0</v>
      </c>
      <c r="L136" s="164">
        <v>0</v>
      </c>
      <c r="M136" s="281">
        <f>G136+H136+I136+J136+K136+L136</f>
        <v>3116.85</v>
      </c>
      <c r="N136" s="282">
        <v>92.61</v>
      </c>
      <c r="O136" s="35"/>
      <c r="P136" s="35">
        <v>0</v>
      </c>
      <c r="Q136" s="35">
        <v>0</v>
      </c>
      <c r="R136" s="186"/>
      <c r="S136" s="35">
        <f>H136*1%</f>
        <v>0</v>
      </c>
      <c r="T136" s="35">
        <f>N136+O136+P136+Q136+R136+S136</f>
        <v>92.61</v>
      </c>
      <c r="U136" s="33">
        <f>M136-T136</f>
        <v>3024.24</v>
      </c>
      <c r="V136" s="281">
        <v>0</v>
      </c>
      <c r="W136" s="281">
        <f>U136-V136</f>
        <v>3024.24</v>
      </c>
      <c r="X136" s="32"/>
    </row>
    <row r="137" spans="1:24" ht="65.25" customHeight="1" x14ac:dyDescent="0.45">
      <c r="A137" s="343" t="s">
        <v>343</v>
      </c>
      <c r="B137" s="49"/>
      <c r="C137" s="49"/>
      <c r="D137" s="49"/>
      <c r="E137" s="283"/>
      <c r="F137" s="47"/>
      <c r="G137" s="54"/>
      <c r="H137" s="387"/>
      <c r="I137" s="157"/>
      <c r="J137" s="156"/>
      <c r="K137" s="156"/>
      <c r="L137" s="156"/>
      <c r="M137" s="281"/>
      <c r="N137" s="282"/>
      <c r="O137" s="25"/>
      <c r="P137" s="25"/>
      <c r="Q137" s="25"/>
      <c r="R137" s="184"/>
      <c r="S137" s="25"/>
      <c r="T137" s="25"/>
      <c r="U137" s="46"/>
      <c r="V137" s="281"/>
      <c r="W137" s="281"/>
      <c r="X137" s="23"/>
    </row>
    <row r="138" spans="1:24" ht="65.25" customHeight="1" x14ac:dyDescent="0.45">
      <c r="A138" s="413" t="s">
        <v>340</v>
      </c>
      <c r="B138" s="146"/>
      <c r="C138" s="146">
        <v>1100</v>
      </c>
      <c r="D138" s="146">
        <v>1000</v>
      </c>
      <c r="E138" s="331">
        <v>225.48</v>
      </c>
      <c r="F138" s="144">
        <v>15</v>
      </c>
      <c r="G138" s="143">
        <f>E138*F138</f>
        <v>3382.2</v>
      </c>
      <c r="H138" s="411">
        <v>0</v>
      </c>
      <c r="I138" s="248"/>
      <c r="J138" s="247">
        <v>0</v>
      </c>
      <c r="K138" s="247">
        <v>0</v>
      </c>
      <c r="L138" s="247">
        <v>0</v>
      </c>
      <c r="M138" s="329">
        <f>G138+H138+I138+J138+K138+L138</f>
        <v>3382.2</v>
      </c>
      <c r="N138" s="330">
        <v>121.48</v>
      </c>
      <c r="O138" s="244">
        <f>G138*1.1875%</f>
        <v>40.163624999999996</v>
      </c>
      <c r="P138" s="244">
        <v>0</v>
      </c>
      <c r="Q138" s="244">
        <v>0</v>
      </c>
      <c r="R138" s="245">
        <f>(G138*1%)</f>
        <v>33.821999999999996</v>
      </c>
      <c r="S138" s="244">
        <f>H138*1%</f>
        <v>0</v>
      </c>
      <c r="T138" s="244">
        <f>N138+O138+P138+Q138+R138+S138</f>
        <v>195.46562499999999</v>
      </c>
      <c r="U138" s="141">
        <f>M138-T138</f>
        <v>3186.734375</v>
      </c>
      <c r="V138" s="329">
        <v>0</v>
      </c>
      <c r="W138" s="329">
        <f>U138-V138</f>
        <v>3186.734375</v>
      </c>
      <c r="X138" s="32"/>
    </row>
    <row r="139" spans="1:24" ht="65.25" customHeight="1" x14ac:dyDescent="0.45">
      <c r="A139" s="375" t="s">
        <v>342</v>
      </c>
      <c r="B139" s="137"/>
      <c r="C139" s="137"/>
      <c r="D139" s="137"/>
      <c r="E139" s="331"/>
      <c r="F139" s="135"/>
      <c r="G139" s="134"/>
      <c r="H139" s="411"/>
      <c r="I139" s="241"/>
      <c r="J139" s="240"/>
      <c r="K139" s="240"/>
      <c r="L139" s="240"/>
      <c r="M139" s="329"/>
      <c r="N139" s="330"/>
      <c r="O139" s="237"/>
      <c r="P139" s="237"/>
      <c r="Q139" s="237"/>
      <c r="R139" s="238"/>
      <c r="S139" s="237"/>
      <c r="T139" s="237"/>
      <c r="U139" s="132"/>
      <c r="V139" s="329"/>
      <c r="W139" s="329"/>
      <c r="X139" s="23"/>
    </row>
    <row r="140" spans="1:24" ht="65.25" hidden="1" customHeight="1" x14ac:dyDescent="0.45">
      <c r="A140" s="263" t="s">
        <v>340</v>
      </c>
      <c r="B140" s="412"/>
      <c r="C140" s="146">
        <v>1100</v>
      </c>
      <c r="D140" s="146">
        <v>1000</v>
      </c>
      <c r="E140" s="249"/>
      <c r="F140" s="144"/>
      <c r="G140" s="143">
        <f>E140*F140</f>
        <v>0</v>
      </c>
      <c r="H140" s="142">
        <v>0</v>
      </c>
      <c r="I140" s="248">
        <f>E140*1.04</f>
        <v>0</v>
      </c>
      <c r="J140" s="247">
        <v>0</v>
      </c>
      <c r="K140" s="247">
        <v>0</v>
      </c>
      <c r="L140" s="247">
        <v>0</v>
      </c>
      <c r="M140" s="329">
        <f>G140+H140+I140+J140+K140+L140</f>
        <v>0</v>
      </c>
      <c r="N140" s="244"/>
      <c r="O140" s="244">
        <v>0</v>
      </c>
      <c r="P140" s="244">
        <v>0</v>
      </c>
      <c r="Q140" s="244">
        <v>0</v>
      </c>
      <c r="R140" s="244">
        <v>0</v>
      </c>
      <c r="S140" s="244">
        <v>0</v>
      </c>
      <c r="T140" s="244"/>
      <c r="U140" s="141"/>
      <c r="V140" s="141"/>
      <c r="W140" s="329"/>
      <c r="X140" s="32"/>
    </row>
    <row r="141" spans="1:24" ht="65.25" hidden="1" customHeight="1" x14ac:dyDescent="0.45">
      <c r="A141" s="256"/>
      <c r="B141" s="255"/>
      <c r="C141" s="137"/>
      <c r="D141" s="137"/>
      <c r="E141" s="242"/>
      <c r="F141" s="135"/>
      <c r="G141" s="134"/>
      <c r="H141" s="133"/>
      <c r="I141" s="241"/>
      <c r="J141" s="240"/>
      <c r="K141" s="240"/>
      <c r="L141" s="240"/>
      <c r="M141" s="329"/>
      <c r="N141" s="237"/>
      <c r="O141" s="237"/>
      <c r="P141" s="237"/>
      <c r="Q141" s="237"/>
      <c r="R141" s="237"/>
      <c r="S141" s="237"/>
      <c r="T141" s="237"/>
      <c r="U141" s="132"/>
      <c r="V141" s="132"/>
      <c r="W141" s="329"/>
      <c r="X141" s="23"/>
    </row>
    <row r="142" spans="1:24" ht="65.25" hidden="1" customHeight="1" x14ac:dyDescent="0.45">
      <c r="A142" s="250"/>
      <c r="B142" s="146"/>
      <c r="C142" s="146">
        <v>1100</v>
      </c>
      <c r="D142" s="146">
        <v>1000</v>
      </c>
      <c r="E142" s="331"/>
      <c r="F142" s="144"/>
      <c r="G142" s="143">
        <f>E142*F142</f>
        <v>0</v>
      </c>
      <c r="H142" s="411">
        <v>0</v>
      </c>
      <c r="I142" s="248">
        <f>E142*1.04</f>
        <v>0</v>
      </c>
      <c r="J142" s="247">
        <v>0</v>
      </c>
      <c r="K142" s="247">
        <v>0</v>
      </c>
      <c r="L142" s="247">
        <v>0</v>
      </c>
      <c r="M142" s="329">
        <f>G142+H142+I142+J142+K142+L142</f>
        <v>0</v>
      </c>
      <c r="N142" s="330"/>
      <c r="O142" s="330">
        <f>G142*1.187%</f>
        <v>0</v>
      </c>
      <c r="P142" s="244">
        <v>0</v>
      </c>
      <c r="Q142" s="244">
        <v>0</v>
      </c>
      <c r="R142" s="244"/>
      <c r="S142" s="244">
        <f>H142*1%</f>
        <v>0</v>
      </c>
      <c r="T142" s="244">
        <f>N142+O142+P142+Q142+R142+S142</f>
        <v>0</v>
      </c>
      <c r="U142" s="141">
        <f>M142-T142</f>
        <v>0</v>
      </c>
      <c r="V142" s="329">
        <v>0</v>
      </c>
      <c r="W142" s="329">
        <f>U142-V142</f>
        <v>0</v>
      </c>
      <c r="X142" s="32"/>
    </row>
    <row r="143" spans="1:24" ht="65.25" hidden="1" customHeight="1" x14ac:dyDescent="0.45">
      <c r="A143" s="139"/>
      <c r="B143" s="137"/>
      <c r="C143" s="137"/>
      <c r="D143" s="137"/>
      <c r="E143" s="331"/>
      <c r="F143" s="135"/>
      <c r="G143" s="134"/>
      <c r="H143" s="411"/>
      <c r="I143" s="241"/>
      <c r="J143" s="240"/>
      <c r="K143" s="240"/>
      <c r="L143" s="240"/>
      <c r="M143" s="329"/>
      <c r="N143" s="330"/>
      <c r="O143" s="330"/>
      <c r="P143" s="237"/>
      <c r="Q143" s="237"/>
      <c r="R143" s="237"/>
      <c r="S143" s="237"/>
      <c r="T143" s="237"/>
      <c r="U143" s="132"/>
      <c r="V143" s="329"/>
      <c r="W143" s="329"/>
      <c r="X143" s="23"/>
    </row>
    <row r="144" spans="1:24" ht="65.25" customHeight="1" x14ac:dyDescent="0.45">
      <c r="A144" s="250" t="s">
        <v>340</v>
      </c>
      <c r="B144" s="146"/>
      <c r="C144" s="146">
        <v>1100</v>
      </c>
      <c r="D144" s="146">
        <v>1000</v>
      </c>
      <c r="E144" s="331">
        <v>284.97000000000003</v>
      </c>
      <c r="F144" s="144">
        <v>15</v>
      </c>
      <c r="G144" s="143">
        <f>E144*F144</f>
        <v>4274.55</v>
      </c>
      <c r="H144" s="411">
        <v>0</v>
      </c>
      <c r="I144" s="248">
        <v>0</v>
      </c>
      <c r="J144" s="247">
        <v>0</v>
      </c>
      <c r="K144" s="247">
        <v>0</v>
      </c>
      <c r="L144" s="247">
        <v>0</v>
      </c>
      <c r="M144" s="329">
        <f>G144+H144+I144+J144+K144+L144</f>
        <v>4274.55</v>
      </c>
      <c r="N144" s="410">
        <v>344.51</v>
      </c>
      <c r="O144" s="244">
        <f>G144*1.1875%</f>
        <v>50.760281250000006</v>
      </c>
      <c r="P144" s="244">
        <v>0</v>
      </c>
      <c r="Q144" s="244">
        <v>0</v>
      </c>
      <c r="R144" s="244">
        <f>G144*1%</f>
        <v>42.7455</v>
      </c>
      <c r="S144" s="244">
        <f>H144*1%</f>
        <v>0</v>
      </c>
      <c r="T144" s="244">
        <f>N144+O144+P144+Q144+R144+S144</f>
        <v>438.01578124999997</v>
      </c>
      <c r="U144" s="141">
        <f>M144-T144</f>
        <v>3836.53421875</v>
      </c>
      <c r="V144" s="329">
        <v>0</v>
      </c>
      <c r="W144" s="329">
        <f>U144-V144</f>
        <v>3836.53421875</v>
      </c>
      <c r="X144" s="32"/>
    </row>
    <row r="145" spans="1:24" ht="65.25" customHeight="1" x14ac:dyDescent="0.45">
      <c r="A145" s="375" t="s">
        <v>341</v>
      </c>
      <c r="B145" s="137"/>
      <c r="C145" s="137"/>
      <c r="D145" s="137"/>
      <c r="E145" s="331"/>
      <c r="F145" s="135"/>
      <c r="G145" s="134"/>
      <c r="H145" s="411"/>
      <c r="I145" s="241"/>
      <c r="J145" s="240"/>
      <c r="K145" s="240"/>
      <c r="L145" s="240"/>
      <c r="M145" s="329"/>
      <c r="N145" s="410"/>
      <c r="O145" s="237"/>
      <c r="P145" s="237"/>
      <c r="Q145" s="237"/>
      <c r="R145" s="237"/>
      <c r="S145" s="237"/>
      <c r="T145" s="237"/>
      <c r="U145" s="132"/>
      <c r="V145" s="329"/>
      <c r="W145" s="329"/>
      <c r="X145" s="23"/>
    </row>
    <row r="146" spans="1:24" ht="65.25" customHeight="1" x14ac:dyDescent="0.5">
      <c r="A146" s="41" t="s">
        <v>340</v>
      </c>
      <c r="B146" s="40"/>
      <c r="C146" s="40">
        <v>1100</v>
      </c>
      <c r="D146" s="40">
        <v>1000</v>
      </c>
      <c r="E146" s="283">
        <v>284.97000000000003</v>
      </c>
      <c r="F146" s="38">
        <v>15</v>
      </c>
      <c r="G146" s="50">
        <f>E146*F146</f>
        <v>4274.55</v>
      </c>
      <c r="H146" s="387">
        <v>0</v>
      </c>
      <c r="I146" s="165">
        <v>0</v>
      </c>
      <c r="J146" s="164">
        <v>0</v>
      </c>
      <c r="K146" s="164">
        <v>0</v>
      </c>
      <c r="L146" s="164">
        <v>0</v>
      </c>
      <c r="M146" s="281">
        <f>G146+H146+I146+J146+K146+L146</f>
        <v>4274.55</v>
      </c>
      <c r="N146" s="282">
        <v>344.51</v>
      </c>
      <c r="O146" s="282">
        <v>0</v>
      </c>
      <c r="P146" s="35">
        <v>0</v>
      </c>
      <c r="Q146" s="35">
        <v>0</v>
      </c>
      <c r="R146" s="35">
        <f>G146*1%</f>
        <v>42.7455</v>
      </c>
      <c r="S146" s="35">
        <f>H146*1%</f>
        <v>0</v>
      </c>
      <c r="T146" s="35">
        <f>N146+O146+P146+Q146+R146+S146</f>
        <v>387.25549999999998</v>
      </c>
      <c r="U146" s="33">
        <f>M146-T146</f>
        <v>3887.2945</v>
      </c>
      <c r="V146" s="281">
        <v>0</v>
      </c>
      <c r="W146" s="281">
        <f>U146-V146</f>
        <v>3887.2945</v>
      </c>
      <c r="X146" s="32"/>
    </row>
    <row r="147" spans="1:24" ht="65.25" customHeight="1" x14ac:dyDescent="0.5">
      <c r="A147" s="190" t="s">
        <v>339</v>
      </c>
      <c r="B147" s="49"/>
      <c r="C147" s="49"/>
      <c r="D147" s="49"/>
      <c r="E147" s="283"/>
      <c r="F147" s="47"/>
      <c r="G147" s="54"/>
      <c r="H147" s="387"/>
      <c r="I147" s="157"/>
      <c r="J147" s="156"/>
      <c r="K147" s="156"/>
      <c r="L147" s="156"/>
      <c r="M147" s="281"/>
      <c r="N147" s="282"/>
      <c r="O147" s="282"/>
      <c r="P147" s="25"/>
      <c r="Q147" s="25"/>
      <c r="R147" s="25"/>
      <c r="S147" s="25"/>
      <c r="T147" s="25"/>
      <c r="U147" s="46"/>
      <c r="V147" s="281"/>
      <c r="W147" s="281"/>
      <c r="X147" s="23"/>
    </row>
    <row r="148" spans="1:24" ht="65.25" customHeight="1" x14ac:dyDescent="0.5">
      <c r="A148" s="41" t="s">
        <v>337</v>
      </c>
      <c r="B148" s="40"/>
      <c r="C148" s="40">
        <v>1100</v>
      </c>
      <c r="D148" s="40">
        <v>1000</v>
      </c>
      <c r="E148" s="283">
        <v>211.27</v>
      </c>
      <c r="F148" s="38">
        <v>15</v>
      </c>
      <c r="G148" s="50">
        <f>E148*F148</f>
        <v>3169.05</v>
      </c>
      <c r="H148" s="387">
        <v>0</v>
      </c>
      <c r="I148" s="165">
        <v>0</v>
      </c>
      <c r="J148" s="164">
        <v>0</v>
      </c>
      <c r="K148" s="164">
        <v>0</v>
      </c>
      <c r="L148" s="164">
        <v>0</v>
      </c>
      <c r="M148" s="281">
        <f>G148+H148+I148+J148+K148+L148</f>
        <v>3169.05</v>
      </c>
      <c r="N148" s="282">
        <v>98.29</v>
      </c>
      <c r="O148" s="163">
        <v>0</v>
      </c>
      <c r="P148" s="35">
        <v>0</v>
      </c>
      <c r="Q148" s="35">
        <v>0</v>
      </c>
      <c r="R148" s="35"/>
      <c r="S148" s="35">
        <f>H148*1%</f>
        <v>0</v>
      </c>
      <c r="T148" s="35">
        <f>N148+O148+P148+Q148+R148+S148</f>
        <v>98.29</v>
      </c>
      <c r="U148" s="33">
        <f>M148-T148</f>
        <v>3070.76</v>
      </c>
      <c r="V148" s="33">
        <v>60.94</v>
      </c>
      <c r="W148" s="281">
        <f>U148-V148</f>
        <v>3009.82</v>
      </c>
      <c r="X148" s="32"/>
    </row>
    <row r="149" spans="1:24" ht="65.25" customHeight="1" x14ac:dyDescent="0.5">
      <c r="A149" s="229" t="s">
        <v>338</v>
      </c>
      <c r="B149" s="49"/>
      <c r="C149" s="49"/>
      <c r="D149" s="49"/>
      <c r="E149" s="283"/>
      <c r="F149" s="47"/>
      <c r="G149" s="54"/>
      <c r="H149" s="387"/>
      <c r="I149" s="157"/>
      <c r="J149" s="156"/>
      <c r="K149" s="156"/>
      <c r="L149" s="156"/>
      <c r="M149" s="281"/>
      <c r="N149" s="282"/>
      <c r="O149" s="25"/>
      <c r="P149" s="25"/>
      <c r="Q149" s="25"/>
      <c r="R149" s="25"/>
      <c r="S149" s="25"/>
      <c r="T149" s="25"/>
      <c r="U149" s="46"/>
      <c r="V149" s="46"/>
      <c r="W149" s="281"/>
      <c r="X149" s="23"/>
    </row>
    <row r="150" spans="1:24" ht="65.25" customHeight="1" x14ac:dyDescent="0.5">
      <c r="A150" s="58" t="s">
        <v>337</v>
      </c>
      <c r="B150" s="40"/>
      <c r="C150" s="40">
        <v>1100</v>
      </c>
      <c r="D150" s="40">
        <v>1000</v>
      </c>
      <c r="E150" s="283">
        <v>166.56</v>
      </c>
      <c r="F150" s="38">
        <v>15</v>
      </c>
      <c r="G150" s="50">
        <f>E150*F150</f>
        <v>2498.4</v>
      </c>
      <c r="H150" s="387">
        <v>0</v>
      </c>
      <c r="I150" s="165">
        <v>0</v>
      </c>
      <c r="J150" s="164">
        <v>0</v>
      </c>
      <c r="K150" s="164">
        <v>0</v>
      </c>
      <c r="L150" s="164">
        <v>9.93</v>
      </c>
      <c r="M150" s="281">
        <f>G150+H150+I150+J150+K150+L150</f>
        <v>2508.33</v>
      </c>
      <c r="N150" s="282">
        <v>0</v>
      </c>
      <c r="O150" s="282"/>
      <c r="P150" s="35">
        <v>0</v>
      </c>
      <c r="Q150" s="35">
        <v>0</v>
      </c>
      <c r="R150" s="35"/>
      <c r="S150" s="35">
        <f>H150*1%</f>
        <v>0</v>
      </c>
      <c r="T150" s="35">
        <f>N150+O150+P150+Q150+R150+S150</f>
        <v>0</v>
      </c>
      <c r="U150" s="33">
        <f>M150-T150</f>
        <v>2508.33</v>
      </c>
      <c r="V150" s="33">
        <v>48.05</v>
      </c>
      <c r="W150" s="281">
        <f>U150-V150</f>
        <v>2460.2799999999997</v>
      </c>
      <c r="X150" s="32"/>
    </row>
    <row r="151" spans="1:24" ht="65.25" customHeight="1" x14ac:dyDescent="0.5">
      <c r="A151" s="389" t="s">
        <v>336</v>
      </c>
      <c r="B151" s="49"/>
      <c r="C151" s="49"/>
      <c r="D151" s="49"/>
      <c r="E151" s="283"/>
      <c r="F151" s="47"/>
      <c r="G151" s="54"/>
      <c r="H151" s="387"/>
      <c r="I151" s="157"/>
      <c r="J151" s="156"/>
      <c r="K151" s="156"/>
      <c r="L151" s="156"/>
      <c r="M151" s="281"/>
      <c r="N151" s="282"/>
      <c r="O151" s="282"/>
      <c r="P151" s="25"/>
      <c r="Q151" s="25"/>
      <c r="R151" s="25"/>
      <c r="S151" s="25"/>
      <c r="T151" s="25"/>
      <c r="U151" s="46"/>
      <c r="V151" s="46"/>
      <c r="W151" s="281"/>
      <c r="X151" s="23"/>
    </row>
    <row r="152" spans="1:24" s="219" customFormat="1" ht="65.25" customHeight="1" x14ac:dyDescent="0.5">
      <c r="A152" s="409" t="s">
        <v>335</v>
      </c>
      <c r="B152" s="169"/>
      <c r="C152" s="183">
        <v>1100</v>
      </c>
      <c r="D152" s="183">
        <v>1000</v>
      </c>
      <c r="E152" s="180">
        <v>225.89</v>
      </c>
      <c r="F152" s="227">
        <v>15</v>
      </c>
      <c r="G152" s="50">
        <f>E152*F152</f>
        <v>3388.35</v>
      </c>
      <c r="H152" s="224">
        <v>0</v>
      </c>
      <c r="I152" s="165">
        <v>0</v>
      </c>
      <c r="J152" s="197">
        <v>0</v>
      </c>
      <c r="K152" s="197">
        <v>0</v>
      </c>
      <c r="L152" s="197">
        <v>0</v>
      </c>
      <c r="M152" s="281">
        <f>G152+H152+I152+J152+K152+L152</f>
        <v>3388.35</v>
      </c>
      <c r="N152" s="226">
        <v>122.15</v>
      </c>
      <c r="O152" s="35">
        <f>G152*1.1875%</f>
        <v>40.236656250000003</v>
      </c>
      <c r="P152" s="225">
        <v>0</v>
      </c>
      <c r="Q152" s="225">
        <v>0</v>
      </c>
      <c r="R152" s="186">
        <f>G152*1%</f>
        <v>33.883499999999998</v>
      </c>
      <c r="S152" s="225">
        <v>0</v>
      </c>
      <c r="T152" s="35">
        <f>N152+O152+P152+Q152+R152+S152</f>
        <v>196.27015625000001</v>
      </c>
      <c r="U152" s="33">
        <f>M152-T152</f>
        <v>3192.0798437499998</v>
      </c>
      <c r="V152" s="224">
        <v>0</v>
      </c>
      <c r="W152" s="281">
        <f>U152-V152</f>
        <v>3192.0798437499998</v>
      </c>
      <c r="X152" s="223"/>
    </row>
    <row r="153" spans="1:24" s="219" customFormat="1" ht="65.25" customHeight="1" x14ac:dyDescent="0.5">
      <c r="A153" s="408" t="s">
        <v>334</v>
      </c>
      <c r="B153" s="160"/>
      <c r="C153" s="160"/>
      <c r="D153" s="160"/>
      <c r="E153" s="210"/>
      <c r="F153" s="222"/>
      <c r="G153" s="54"/>
      <c r="H153" s="26"/>
      <c r="I153" s="157"/>
      <c r="J153" s="157"/>
      <c r="K153" s="157"/>
      <c r="L153" s="157"/>
      <c r="M153" s="281"/>
      <c r="N153" s="221"/>
      <c r="O153" s="25"/>
      <c r="P153" s="221"/>
      <c r="Q153" s="221"/>
      <c r="R153" s="184"/>
      <c r="S153" s="221"/>
      <c r="T153" s="25"/>
      <c r="U153" s="46"/>
      <c r="V153" s="26"/>
      <c r="W153" s="281"/>
      <c r="X153" s="220"/>
    </row>
    <row r="154" spans="1:24" s="219" customFormat="1" ht="65.25" hidden="1" customHeight="1" x14ac:dyDescent="0.5">
      <c r="A154" s="312"/>
      <c r="B154" s="407"/>
      <c r="C154" s="407"/>
      <c r="D154" s="407"/>
      <c r="E154" s="305"/>
      <c r="F154" s="406"/>
      <c r="G154" s="405"/>
      <c r="H154" s="402"/>
      <c r="I154" s="298"/>
      <c r="J154" s="298"/>
      <c r="K154" s="298"/>
      <c r="L154" s="298"/>
      <c r="M154" s="401"/>
      <c r="N154" s="403"/>
      <c r="O154" s="404"/>
      <c r="P154" s="403"/>
      <c r="Q154" s="403"/>
      <c r="R154" s="296"/>
      <c r="S154" s="403"/>
      <c r="T154" s="295"/>
      <c r="U154" s="294"/>
      <c r="V154" s="402"/>
      <c r="W154" s="401"/>
      <c r="X154" s="400"/>
    </row>
    <row r="155" spans="1:24" ht="72" customHeight="1" x14ac:dyDescent="0.5">
      <c r="A155" s="41" t="s">
        <v>333</v>
      </c>
      <c r="B155" s="168"/>
      <c r="C155" s="40">
        <v>1100</v>
      </c>
      <c r="D155" s="168">
        <v>1000</v>
      </c>
      <c r="E155" s="182">
        <v>112.49</v>
      </c>
      <c r="F155" s="38">
        <v>15</v>
      </c>
      <c r="G155" s="50">
        <f>E155*F155</f>
        <v>1687.35</v>
      </c>
      <c r="H155" s="33">
        <v>0</v>
      </c>
      <c r="I155" s="165">
        <v>0</v>
      </c>
      <c r="J155" s="164">
        <v>0</v>
      </c>
      <c r="K155" s="164">
        <v>0</v>
      </c>
      <c r="L155" s="289">
        <v>105.43</v>
      </c>
      <c r="M155" s="281">
        <f>G155+H155+I155+J155+K155+L155</f>
        <v>1792.78</v>
      </c>
      <c r="N155" s="35">
        <v>0</v>
      </c>
      <c r="O155" s="35">
        <f>G155*1.1875%</f>
        <v>20.037281249999999</v>
      </c>
      <c r="P155" s="35">
        <v>0</v>
      </c>
      <c r="Q155" s="35">
        <v>0</v>
      </c>
      <c r="R155" s="35">
        <v>0</v>
      </c>
      <c r="S155" s="35">
        <f>H155*1%</f>
        <v>0</v>
      </c>
      <c r="T155" s="35">
        <f>N155+O155+P155+Q155+R155+S155</f>
        <v>20.037281249999999</v>
      </c>
      <c r="U155" s="33">
        <f>M155-T155</f>
        <v>1772.74271875</v>
      </c>
      <c r="V155" s="45">
        <v>0</v>
      </c>
      <c r="W155" s="281">
        <f>U155-V155</f>
        <v>1772.74271875</v>
      </c>
      <c r="X155" s="32"/>
    </row>
    <row r="156" spans="1:24" ht="65.25" customHeight="1" x14ac:dyDescent="0.5">
      <c r="A156" s="161" t="s">
        <v>332</v>
      </c>
      <c r="B156" s="49"/>
      <c r="C156" s="49"/>
      <c r="D156" s="49"/>
      <c r="E156" s="210"/>
      <c r="F156" s="47"/>
      <c r="G156" s="54"/>
      <c r="H156" s="46"/>
      <c r="I156" s="157"/>
      <c r="J156" s="156"/>
      <c r="K156" s="156"/>
      <c r="L156" s="288"/>
      <c r="M156" s="281"/>
      <c r="N156" s="25"/>
      <c r="O156" s="25"/>
      <c r="P156" s="25"/>
      <c r="Q156" s="25"/>
      <c r="R156" s="25"/>
      <c r="S156" s="25"/>
      <c r="T156" s="25"/>
      <c r="U156" s="46"/>
      <c r="V156" s="46"/>
      <c r="W156" s="281"/>
      <c r="X156" s="23"/>
    </row>
    <row r="157" spans="1:24" ht="65.25" customHeight="1" x14ac:dyDescent="0.5">
      <c r="A157" s="293" t="s">
        <v>331</v>
      </c>
      <c r="B157" s="168"/>
      <c r="C157" s="168">
        <v>1100</v>
      </c>
      <c r="D157" s="168">
        <v>1000</v>
      </c>
      <c r="E157" s="180">
        <v>253.09</v>
      </c>
      <c r="F157" s="38">
        <v>15</v>
      </c>
      <c r="G157" s="50">
        <f>E157*F157</f>
        <v>3796.35</v>
      </c>
      <c r="H157" s="45">
        <v>0</v>
      </c>
      <c r="I157" s="165">
        <v>0</v>
      </c>
      <c r="J157" s="217">
        <v>0</v>
      </c>
      <c r="K157" s="217">
        <v>0</v>
      </c>
      <c r="L157" s="217">
        <v>0</v>
      </c>
      <c r="M157" s="281">
        <f>G157+H157+I157+J157+K157+L157</f>
        <v>3796.35</v>
      </c>
      <c r="N157" s="163">
        <v>291.64</v>
      </c>
      <c r="O157" s="35">
        <v>0</v>
      </c>
      <c r="P157" s="35">
        <v>0</v>
      </c>
      <c r="Q157" s="35">
        <v>0</v>
      </c>
      <c r="R157" s="35">
        <f>(G157*1%)</f>
        <v>37.963500000000003</v>
      </c>
      <c r="S157" s="35">
        <v>0</v>
      </c>
      <c r="T157" s="35">
        <f>N157+O157+P157+Q157+R157+S157</f>
        <v>329.6035</v>
      </c>
      <c r="U157" s="33">
        <f>M157-T157</f>
        <v>3466.7464999999997</v>
      </c>
      <c r="V157" s="45">
        <v>0</v>
      </c>
      <c r="W157" s="281">
        <f>U157-V157</f>
        <v>3466.7464999999997</v>
      </c>
      <c r="X157" s="162"/>
    </row>
    <row r="158" spans="1:24" ht="65.25" customHeight="1" x14ac:dyDescent="0.5">
      <c r="A158" s="161" t="s">
        <v>330</v>
      </c>
      <c r="B158" s="49"/>
      <c r="C158" s="49"/>
      <c r="D158" s="49"/>
      <c r="E158" s="210"/>
      <c r="F158" s="47"/>
      <c r="G158" s="54"/>
      <c r="H158" s="46"/>
      <c r="I158" s="157"/>
      <c r="J158" s="156"/>
      <c r="K158" s="156"/>
      <c r="L158" s="156"/>
      <c r="M158" s="281"/>
      <c r="N158" s="25"/>
      <c r="O158" s="25"/>
      <c r="P158" s="25"/>
      <c r="Q158" s="25"/>
      <c r="R158" s="25"/>
      <c r="S158" s="25"/>
      <c r="T158" s="25"/>
      <c r="U158" s="46"/>
      <c r="V158" s="46"/>
      <c r="W158" s="281"/>
      <c r="X158" s="23"/>
    </row>
    <row r="159" spans="1:24" ht="65.25" customHeight="1" thickBot="1" x14ac:dyDescent="0.55000000000000004">
      <c r="A159" s="15"/>
      <c r="B159" s="177" t="s">
        <v>73</v>
      </c>
      <c r="C159" s="396"/>
      <c r="D159" s="396"/>
      <c r="E159" s="398"/>
      <c r="F159" s="399"/>
      <c r="G159" s="396">
        <f>SUM(G128:G158)</f>
        <v>40681.049999999996</v>
      </c>
      <c r="H159" s="396">
        <f>SUM(H128:H158)</f>
        <v>0</v>
      </c>
      <c r="I159" s="398">
        <f>SUM(I128:I158)</f>
        <v>0</v>
      </c>
      <c r="J159" s="396">
        <f>SUM(J128:J158)</f>
        <v>0</v>
      </c>
      <c r="K159" s="396">
        <f>SUM(K128:K158)</f>
        <v>0</v>
      </c>
      <c r="L159" s="396">
        <f>SUM(L128:L158)</f>
        <v>304.06</v>
      </c>
      <c r="M159" s="396">
        <f>SUM(M128:M158)</f>
        <v>40985.109999999993</v>
      </c>
      <c r="N159" s="397">
        <f>SUM(N128:N158)</f>
        <v>2112.4</v>
      </c>
      <c r="O159" s="397">
        <f>SUM(O128:O158)</f>
        <v>188.21043750000001</v>
      </c>
      <c r="P159" s="397">
        <f>SUM(P128:P158)</f>
        <v>0</v>
      </c>
      <c r="Q159" s="397">
        <f>SUM(Q128:Q158)</f>
        <v>0</v>
      </c>
      <c r="R159" s="397">
        <f>SUM(R128:R158)</f>
        <v>222.32849999999999</v>
      </c>
      <c r="S159" s="397">
        <f>SUM(S128:S158)</f>
        <v>0</v>
      </c>
      <c r="T159" s="397">
        <f>SUM(T128:T158)</f>
        <v>2522.9389375000001</v>
      </c>
      <c r="U159" s="396">
        <f>SUM(U128:U158)</f>
        <v>38462.171062499998</v>
      </c>
      <c r="V159" s="396">
        <f>SUM(V128:V158)</f>
        <v>481.83</v>
      </c>
      <c r="W159" s="396">
        <f>SUM(W128:W158)</f>
        <v>37980.341062499996</v>
      </c>
      <c r="X159" s="8"/>
    </row>
    <row r="160" spans="1:24" s="8" customFormat="1" ht="65.25" customHeight="1" thickBot="1" x14ac:dyDescent="0.55000000000000004">
      <c r="A160" s="107" t="s">
        <v>57</v>
      </c>
      <c r="B160" s="90" t="s">
        <v>56</v>
      </c>
      <c r="C160" s="106" t="s">
        <v>55</v>
      </c>
      <c r="D160" s="105"/>
      <c r="E160" s="105"/>
      <c r="F160" s="105"/>
      <c r="G160" s="105"/>
      <c r="H160" s="105"/>
      <c r="I160" s="105"/>
      <c r="J160" s="105"/>
      <c r="K160" s="105"/>
      <c r="L160" s="105"/>
      <c r="M160" s="104"/>
      <c r="N160" s="106" t="s">
        <v>54</v>
      </c>
      <c r="O160" s="105"/>
      <c r="P160" s="105"/>
      <c r="Q160" s="105"/>
      <c r="R160" s="105"/>
      <c r="S160" s="105"/>
      <c r="T160" s="104"/>
      <c r="U160" s="103"/>
      <c r="V160" s="102"/>
      <c r="W160" s="101"/>
      <c r="X160" s="66" t="s">
        <v>53</v>
      </c>
    </row>
    <row r="161" spans="1:24" s="8" customFormat="1" ht="65.25" customHeight="1" x14ac:dyDescent="0.45">
      <c r="A161" s="100"/>
      <c r="B161" s="99"/>
      <c r="C161" s="98" t="s">
        <v>52</v>
      </c>
      <c r="D161" s="98" t="s">
        <v>51</v>
      </c>
      <c r="E161" s="97" t="s">
        <v>29</v>
      </c>
      <c r="F161" s="96" t="s">
        <v>50</v>
      </c>
      <c r="G161" s="95" t="s">
        <v>49</v>
      </c>
      <c r="H161" s="94" t="s">
        <v>48</v>
      </c>
      <c r="I161" s="93" t="s">
        <v>47</v>
      </c>
      <c r="J161" s="92" t="s">
        <v>28</v>
      </c>
      <c r="K161" s="91" t="s">
        <v>46</v>
      </c>
      <c r="L161" s="91" t="s">
        <v>96</v>
      </c>
      <c r="M161" s="90" t="s">
        <v>38</v>
      </c>
      <c r="N161" s="87" t="s">
        <v>44</v>
      </c>
      <c r="O161" s="89" t="s">
        <v>43</v>
      </c>
      <c r="P161" s="88" t="s">
        <v>42</v>
      </c>
      <c r="Q161" s="87" t="s">
        <v>41</v>
      </c>
      <c r="R161" s="87" t="s">
        <v>40</v>
      </c>
      <c r="S161" s="87" t="s">
        <v>39</v>
      </c>
      <c r="T161" s="86" t="s">
        <v>38</v>
      </c>
      <c r="U161" s="84" t="s">
        <v>38</v>
      </c>
      <c r="V161" s="85" t="s">
        <v>37</v>
      </c>
      <c r="W161" s="84" t="s">
        <v>36</v>
      </c>
      <c r="X161" s="66"/>
    </row>
    <row r="162" spans="1:24" s="8" customFormat="1" ht="65.25" customHeight="1" thickBot="1" x14ac:dyDescent="0.5">
      <c r="A162" s="83" t="s">
        <v>35</v>
      </c>
      <c r="B162" s="73"/>
      <c r="C162" s="82"/>
      <c r="D162" s="82"/>
      <c r="E162" s="81" t="s">
        <v>34</v>
      </c>
      <c r="F162" s="80" t="s">
        <v>33</v>
      </c>
      <c r="G162" s="79"/>
      <c r="H162" s="78"/>
      <c r="I162" s="77" t="s">
        <v>32</v>
      </c>
      <c r="J162" s="76" t="s">
        <v>31</v>
      </c>
      <c r="K162" s="75" t="s">
        <v>95</v>
      </c>
      <c r="L162" s="74" t="s">
        <v>94</v>
      </c>
      <c r="M162" s="73"/>
      <c r="N162" s="200">
        <v>1</v>
      </c>
      <c r="O162" s="72"/>
      <c r="P162" s="71" t="s">
        <v>28</v>
      </c>
      <c r="Q162" s="70" t="s">
        <v>27</v>
      </c>
      <c r="R162" s="70" t="s">
        <v>26</v>
      </c>
      <c r="S162" s="70" t="s">
        <v>25</v>
      </c>
      <c r="T162" s="69"/>
      <c r="U162" s="67" t="s">
        <v>24</v>
      </c>
      <c r="V162" s="199" t="s">
        <v>93</v>
      </c>
      <c r="W162" s="67" t="s">
        <v>22</v>
      </c>
      <c r="X162" s="66"/>
    </row>
    <row r="163" spans="1:24" ht="65.25" customHeight="1" x14ac:dyDescent="0.45">
      <c r="A163" s="365" t="s">
        <v>329</v>
      </c>
      <c r="B163" s="148"/>
      <c r="C163" s="8"/>
      <c r="D163" s="8"/>
      <c r="E163" s="13"/>
      <c r="F163" s="12"/>
      <c r="G163" s="11"/>
      <c r="H163" s="9"/>
      <c r="I163" s="10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8"/>
    </row>
    <row r="164" spans="1:24" ht="65.25" customHeight="1" x14ac:dyDescent="0.5">
      <c r="A164" s="58" t="s">
        <v>271</v>
      </c>
      <c r="B164" s="392"/>
      <c r="C164" s="51">
        <v>1100</v>
      </c>
      <c r="D164" s="51">
        <v>1000</v>
      </c>
      <c r="E164" s="283">
        <v>348.03</v>
      </c>
      <c r="F164" s="38">
        <v>15</v>
      </c>
      <c r="G164" s="50">
        <f>E164*F164</f>
        <v>5220.45</v>
      </c>
      <c r="H164" s="281">
        <v>0</v>
      </c>
      <c r="I164" s="165">
        <v>0</v>
      </c>
      <c r="J164" s="33">
        <v>0</v>
      </c>
      <c r="K164" s="33">
        <v>0</v>
      </c>
      <c r="L164" s="33">
        <v>0</v>
      </c>
      <c r="M164" s="281">
        <f>G164+H164+I164+J164+K164+L164</f>
        <v>5220.45</v>
      </c>
      <c r="N164" s="282">
        <v>501.09</v>
      </c>
      <c r="O164" s="282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f>N164+O164+P164+Q164+R164+S164</f>
        <v>501.09</v>
      </c>
      <c r="U164" s="33">
        <f>M164-T164</f>
        <v>4719.3599999999997</v>
      </c>
      <c r="V164" s="33">
        <v>200.78</v>
      </c>
      <c r="W164" s="281">
        <f>U164-V164</f>
        <v>4518.58</v>
      </c>
      <c r="X164" s="44"/>
    </row>
    <row r="165" spans="1:24" ht="65.25" customHeight="1" x14ac:dyDescent="0.5">
      <c r="A165" s="334" t="s">
        <v>328</v>
      </c>
      <c r="B165" s="392"/>
      <c r="C165" s="51"/>
      <c r="D165" s="51"/>
      <c r="E165" s="283"/>
      <c r="F165" s="47"/>
      <c r="G165" s="54"/>
      <c r="H165" s="281"/>
      <c r="I165" s="157"/>
      <c r="J165" s="46"/>
      <c r="K165" s="46"/>
      <c r="L165" s="46"/>
      <c r="M165" s="281"/>
      <c r="N165" s="282"/>
      <c r="O165" s="282"/>
      <c r="P165" s="25"/>
      <c r="Q165" s="25"/>
      <c r="R165" s="25"/>
      <c r="S165" s="25"/>
      <c r="T165" s="25"/>
      <c r="U165" s="46"/>
      <c r="V165" s="46"/>
      <c r="W165" s="281"/>
      <c r="X165" s="44"/>
    </row>
    <row r="166" spans="1:24" ht="65.25" hidden="1" customHeight="1" x14ac:dyDescent="0.5">
      <c r="A166" s="58" t="s">
        <v>327</v>
      </c>
      <c r="B166" s="392"/>
      <c r="C166" s="51"/>
      <c r="D166" s="51"/>
      <c r="E166" s="283"/>
      <c r="F166" s="38"/>
      <c r="G166" s="50">
        <f>E166*F166</f>
        <v>0</v>
      </c>
      <c r="H166" s="281">
        <v>0</v>
      </c>
      <c r="I166" s="165">
        <f>E166*1.04</f>
        <v>0</v>
      </c>
      <c r="J166" s="33">
        <v>0</v>
      </c>
      <c r="K166" s="33">
        <v>0</v>
      </c>
      <c r="L166" s="273"/>
      <c r="M166" s="281">
        <f>G166+H166+I166+J166+K166+L166</f>
        <v>0</v>
      </c>
      <c r="N166" s="282">
        <v>0</v>
      </c>
      <c r="O166" s="282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f>N166+O166+P166+Q166+R166+S166</f>
        <v>0</v>
      </c>
      <c r="U166" s="33">
        <f>M166-T166</f>
        <v>0</v>
      </c>
      <c r="V166" s="33">
        <f>M166*3%</f>
        <v>0</v>
      </c>
      <c r="W166" s="281">
        <f>U166-V166</f>
        <v>0</v>
      </c>
      <c r="X166" s="44"/>
    </row>
    <row r="167" spans="1:24" ht="65.25" hidden="1" customHeight="1" x14ac:dyDescent="0.5">
      <c r="A167" s="323"/>
      <c r="B167" s="392"/>
      <c r="C167" s="51"/>
      <c r="D167" s="51"/>
      <c r="E167" s="283"/>
      <c r="F167" s="47"/>
      <c r="G167" s="54"/>
      <c r="H167" s="281"/>
      <c r="I167" s="157"/>
      <c r="J167" s="46"/>
      <c r="K167" s="46"/>
      <c r="L167" s="272"/>
      <c r="M167" s="281"/>
      <c r="N167" s="282"/>
      <c r="O167" s="282"/>
      <c r="P167" s="25"/>
      <c r="Q167" s="25"/>
      <c r="R167" s="25"/>
      <c r="S167" s="25"/>
      <c r="T167" s="25"/>
      <c r="U167" s="46"/>
      <c r="V167" s="46"/>
      <c r="W167" s="281"/>
      <c r="X167" s="44"/>
    </row>
    <row r="168" spans="1:24" ht="65.25" customHeight="1" x14ac:dyDescent="0.5">
      <c r="A168" s="195" t="s">
        <v>326</v>
      </c>
      <c r="B168" s="392"/>
      <c r="C168" s="51">
        <v>1100</v>
      </c>
      <c r="D168" s="51">
        <v>1000</v>
      </c>
      <c r="E168" s="283">
        <v>207.79</v>
      </c>
      <c r="F168" s="38">
        <v>15</v>
      </c>
      <c r="G168" s="50">
        <f>E168*F168</f>
        <v>3116.85</v>
      </c>
      <c r="H168" s="281">
        <v>0</v>
      </c>
      <c r="I168" s="165">
        <v>0</v>
      </c>
      <c r="J168" s="33">
        <v>0</v>
      </c>
      <c r="K168" s="33">
        <v>0</v>
      </c>
      <c r="L168" s="33">
        <v>0</v>
      </c>
      <c r="M168" s="281">
        <f>G168+H168+I168+J168+K168+L168</f>
        <v>3116.85</v>
      </c>
      <c r="N168" s="282">
        <v>92.61</v>
      </c>
      <c r="O168" s="282"/>
      <c r="P168" s="35">
        <v>0</v>
      </c>
      <c r="Q168" s="35">
        <v>0</v>
      </c>
      <c r="R168" s="35"/>
      <c r="S168" s="35">
        <v>0</v>
      </c>
      <c r="T168" s="35">
        <f>N168+O168+P168+Q168+R168+S168</f>
        <v>92.61</v>
      </c>
      <c r="U168" s="33">
        <f>M168-T168</f>
        <v>3024.24</v>
      </c>
      <c r="V168" s="33">
        <v>0</v>
      </c>
      <c r="W168" s="281">
        <f>U168-V168</f>
        <v>3024.24</v>
      </c>
      <c r="X168" s="44"/>
    </row>
    <row r="169" spans="1:24" ht="65.25" customHeight="1" x14ac:dyDescent="0.5">
      <c r="A169" s="389" t="s">
        <v>325</v>
      </c>
      <c r="B169" s="392"/>
      <c r="C169" s="51"/>
      <c r="D169" s="51"/>
      <c r="E169" s="283"/>
      <c r="F169" s="47"/>
      <c r="G169" s="54"/>
      <c r="H169" s="281"/>
      <c r="I169" s="157"/>
      <c r="J169" s="46"/>
      <c r="K169" s="46"/>
      <c r="L169" s="46"/>
      <c r="M169" s="281"/>
      <c r="N169" s="282"/>
      <c r="O169" s="282"/>
      <c r="P169" s="25"/>
      <c r="Q169" s="25"/>
      <c r="R169" s="25"/>
      <c r="S169" s="25"/>
      <c r="T169" s="25"/>
      <c r="U169" s="46"/>
      <c r="V169" s="46"/>
      <c r="W169" s="281"/>
      <c r="X169" s="44"/>
    </row>
    <row r="170" spans="1:24" ht="65.25" customHeight="1" x14ac:dyDescent="0.5">
      <c r="A170" s="58" t="s">
        <v>324</v>
      </c>
      <c r="B170" s="51"/>
      <c r="C170" s="51">
        <v>1100</v>
      </c>
      <c r="D170" s="51">
        <v>1000</v>
      </c>
      <c r="E170" s="283">
        <v>299.95999999999998</v>
      </c>
      <c r="F170" s="38">
        <v>15</v>
      </c>
      <c r="G170" s="50">
        <f>E170*F170</f>
        <v>4499.3999999999996</v>
      </c>
      <c r="H170" s="281">
        <v>0</v>
      </c>
      <c r="I170" s="165">
        <v>0</v>
      </c>
      <c r="J170" s="33">
        <v>0</v>
      </c>
      <c r="K170" s="33">
        <v>0</v>
      </c>
      <c r="L170" s="33">
        <v>0</v>
      </c>
      <c r="M170" s="281">
        <f>G170+H170+I170+J170+K170+L170</f>
        <v>4499.3999999999996</v>
      </c>
      <c r="N170" s="282">
        <v>380.49</v>
      </c>
      <c r="O170" s="282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f>N170+O170+P170+Q170+R170+S170</f>
        <v>380.49</v>
      </c>
      <c r="U170" s="33">
        <f>M170-T170</f>
        <v>4118.91</v>
      </c>
      <c r="V170" s="33">
        <v>173.05</v>
      </c>
      <c r="W170" s="281">
        <f>U170-V170</f>
        <v>3945.8599999999997</v>
      </c>
      <c r="X170" s="44"/>
    </row>
    <row r="171" spans="1:24" ht="65.25" customHeight="1" x14ac:dyDescent="0.5">
      <c r="A171" s="323" t="s">
        <v>323</v>
      </c>
      <c r="B171" s="51"/>
      <c r="C171" s="51"/>
      <c r="D171" s="51"/>
      <c r="E171" s="283"/>
      <c r="F171" s="47"/>
      <c r="G171" s="54"/>
      <c r="H171" s="281"/>
      <c r="I171" s="157"/>
      <c r="J171" s="46"/>
      <c r="K171" s="46"/>
      <c r="L171" s="46"/>
      <c r="M171" s="281"/>
      <c r="N171" s="282"/>
      <c r="O171" s="282"/>
      <c r="P171" s="25"/>
      <c r="Q171" s="25"/>
      <c r="R171" s="25"/>
      <c r="S171" s="25"/>
      <c r="T171" s="25"/>
      <c r="U171" s="46"/>
      <c r="V171" s="46"/>
      <c r="W171" s="281"/>
      <c r="X171" s="44"/>
    </row>
    <row r="172" spans="1:24" ht="65.25" customHeight="1" x14ac:dyDescent="0.5">
      <c r="A172" s="41" t="s">
        <v>322</v>
      </c>
      <c r="B172" s="40"/>
      <c r="C172" s="40">
        <v>1100</v>
      </c>
      <c r="D172" s="40">
        <v>1000</v>
      </c>
      <c r="E172" s="283">
        <v>207.79</v>
      </c>
      <c r="F172" s="38">
        <v>15</v>
      </c>
      <c r="G172" s="50">
        <f>E172*F172</f>
        <v>3116.85</v>
      </c>
      <c r="H172" s="387">
        <v>0</v>
      </c>
      <c r="I172" s="165">
        <v>0</v>
      </c>
      <c r="J172" s="164">
        <v>0</v>
      </c>
      <c r="K172" s="164">
        <v>0</v>
      </c>
      <c r="L172" s="164">
        <v>0</v>
      </c>
      <c r="M172" s="281">
        <f>G172+H172+I172+J172+K172+L172</f>
        <v>3116.85</v>
      </c>
      <c r="N172" s="282">
        <v>92.61</v>
      </c>
      <c r="O172" s="35">
        <f>G172*1.1875%</f>
        <v>37.012593750000001</v>
      </c>
      <c r="P172" s="35">
        <v>0</v>
      </c>
      <c r="Q172" s="35">
        <v>0</v>
      </c>
      <c r="R172" s="186">
        <f>G172*1%</f>
        <v>31.168499999999998</v>
      </c>
      <c r="S172" s="35">
        <f>H172*1%</f>
        <v>0</v>
      </c>
      <c r="T172" s="35">
        <f>N172+O172+P172+Q172+R172+S172</f>
        <v>160.79109374999999</v>
      </c>
      <c r="U172" s="33">
        <f>M172-T172</f>
        <v>2956.0589062499998</v>
      </c>
      <c r="V172" s="281">
        <v>177.43</v>
      </c>
      <c r="W172" s="281">
        <f>U172-V172</f>
        <v>2778.62890625</v>
      </c>
      <c r="X172" s="32"/>
    </row>
    <row r="173" spans="1:24" ht="65.25" customHeight="1" x14ac:dyDescent="0.5">
      <c r="A173" s="57" t="s">
        <v>321</v>
      </c>
      <c r="B173" s="49"/>
      <c r="C173" s="49"/>
      <c r="D173" s="49"/>
      <c r="E173" s="283"/>
      <c r="F173" s="47"/>
      <c r="G173" s="54"/>
      <c r="H173" s="387"/>
      <c r="I173" s="157"/>
      <c r="J173" s="156"/>
      <c r="K173" s="156"/>
      <c r="L173" s="156"/>
      <c r="M173" s="281"/>
      <c r="N173" s="282"/>
      <c r="O173" s="25"/>
      <c r="P173" s="25"/>
      <c r="Q173" s="25"/>
      <c r="R173" s="184"/>
      <c r="S173" s="25"/>
      <c r="T173" s="25"/>
      <c r="U173" s="46"/>
      <c r="V173" s="281"/>
      <c r="W173" s="281"/>
      <c r="X173" s="23"/>
    </row>
    <row r="174" spans="1:24" s="219" customFormat="1" ht="65.25" customHeight="1" x14ac:dyDescent="0.5">
      <c r="A174" s="194" t="s">
        <v>320</v>
      </c>
      <c r="B174" s="392"/>
      <c r="C174" s="392">
        <v>1100</v>
      </c>
      <c r="D174" s="392">
        <v>1000</v>
      </c>
      <c r="E174" s="283">
        <v>180.72</v>
      </c>
      <c r="F174" s="227">
        <v>15</v>
      </c>
      <c r="G174" s="50">
        <f>E174*F174</f>
        <v>2710.8</v>
      </c>
      <c r="H174" s="387">
        <v>0</v>
      </c>
      <c r="I174" s="165">
        <v>0</v>
      </c>
      <c r="J174" s="36">
        <v>0</v>
      </c>
      <c r="K174" s="36">
        <v>0</v>
      </c>
      <c r="L174" s="36">
        <v>0</v>
      </c>
      <c r="M174" s="281">
        <f>G174+H174+I174+J174+K174+L174</f>
        <v>2710.8</v>
      </c>
      <c r="N174" s="395">
        <v>28.18</v>
      </c>
      <c r="O174" s="395">
        <v>0</v>
      </c>
      <c r="P174" s="225">
        <v>0</v>
      </c>
      <c r="Q174" s="225">
        <v>0</v>
      </c>
      <c r="R174" s="186">
        <f>G174*1%</f>
        <v>27.108000000000004</v>
      </c>
      <c r="S174" s="225">
        <v>0</v>
      </c>
      <c r="T174" s="35">
        <f>N174+O174+P174+Q174+R174+S174</f>
        <v>55.288000000000004</v>
      </c>
      <c r="U174" s="33">
        <f>M174-T174</f>
        <v>2655.5120000000002</v>
      </c>
      <c r="V174" s="387">
        <v>0</v>
      </c>
      <c r="W174" s="281">
        <f>U174-V174</f>
        <v>2655.5120000000002</v>
      </c>
      <c r="X174" s="394"/>
    </row>
    <row r="175" spans="1:24" s="219" customFormat="1" ht="65.25" customHeight="1" x14ac:dyDescent="0.5">
      <c r="A175" s="334" t="s">
        <v>319</v>
      </c>
      <c r="B175" s="392"/>
      <c r="C175" s="392"/>
      <c r="D175" s="392"/>
      <c r="E175" s="283"/>
      <c r="F175" s="222"/>
      <c r="G175" s="54"/>
      <c r="H175" s="387"/>
      <c r="I175" s="157"/>
      <c r="J175" s="26"/>
      <c r="K175" s="26"/>
      <c r="L175" s="26"/>
      <c r="M175" s="281"/>
      <c r="N175" s="395"/>
      <c r="O175" s="395"/>
      <c r="P175" s="221"/>
      <c r="Q175" s="221"/>
      <c r="R175" s="184"/>
      <c r="S175" s="221"/>
      <c r="T175" s="25"/>
      <c r="U175" s="46"/>
      <c r="V175" s="387"/>
      <c r="W175" s="281"/>
      <c r="X175" s="394"/>
    </row>
    <row r="176" spans="1:24" ht="65.25" customHeight="1" x14ac:dyDescent="0.5">
      <c r="A176" s="41" t="s">
        <v>317</v>
      </c>
      <c r="B176" s="51"/>
      <c r="C176" s="51">
        <v>1100</v>
      </c>
      <c r="D176" s="51">
        <v>1000</v>
      </c>
      <c r="E176" s="283">
        <v>273.95</v>
      </c>
      <c r="F176" s="227">
        <v>15</v>
      </c>
      <c r="G176" s="50">
        <f>E176*F176</f>
        <v>4109.25</v>
      </c>
      <c r="H176" s="281">
        <v>0</v>
      </c>
      <c r="I176" s="165">
        <v>0</v>
      </c>
      <c r="J176" s="33">
        <v>0</v>
      </c>
      <c r="K176" s="33">
        <v>0</v>
      </c>
      <c r="L176" s="33"/>
      <c r="M176" s="281">
        <f>G176+H176+I176+J176+K176+L176</f>
        <v>4109.25</v>
      </c>
      <c r="N176" s="282">
        <v>325.68</v>
      </c>
      <c r="O176" s="35">
        <f>G176*1.1875%</f>
        <v>48.797343750000003</v>
      </c>
      <c r="P176" s="35">
        <v>0</v>
      </c>
      <c r="Q176" s="35">
        <v>0</v>
      </c>
      <c r="R176" s="186">
        <f>G176*1%</f>
        <v>41.092500000000001</v>
      </c>
      <c r="S176" s="35">
        <v>0</v>
      </c>
      <c r="T176" s="35">
        <f>N176+O176+P176+Q176+R176+S176</f>
        <v>415.56984375000002</v>
      </c>
      <c r="U176" s="33">
        <f>M176-T176</f>
        <v>3693.68015625</v>
      </c>
      <c r="V176" s="281">
        <v>0</v>
      </c>
      <c r="W176" s="281">
        <f>U176-V176</f>
        <v>3693.68015625</v>
      </c>
      <c r="X176" s="44"/>
    </row>
    <row r="177" spans="1:24" ht="65.25" customHeight="1" x14ac:dyDescent="0.5">
      <c r="A177" s="334" t="s">
        <v>318</v>
      </c>
      <c r="B177" s="51"/>
      <c r="C177" s="51"/>
      <c r="D177" s="51"/>
      <c r="E177" s="283"/>
      <c r="F177" s="222"/>
      <c r="G177" s="54"/>
      <c r="H177" s="281"/>
      <c r="I177" s="157"/>
      <c r="J177" s="46"/>
      <c r="K177" s="46"/>
      <c r="L177" s="46"/>
      <c r="M177" s="281"/>
      <c r="N177" s="282"/>
      <c r="O177" s="25"/>
      <c r="P177" s="25"/>
      <c r="Q177" s="25"/>
      <c r="R177" s="184"/>
      <c r="S177" s="25"/>
      <c r="T177" s="25"/>
      <c r="U177" s="46"/>
      <c r="V177" s="281"/>
      <c r="W177" s="281"/>
      <c r="X177" s="44"/>
    </row>
    <row r="178" spans="1:24" ht="65.25" customHeight="1" x14ac:dyDescent="0.5">
      <c r="A178" s="41" t="s">
        <v>317</v>
      </c>
      <c r="B178" s="51"/>
      <c r="C178" s="392">
        <v>1100</v>
      </c>
      <c r="D178" s="392">
        <v>1000</v>
      </c>
      <c r="E178" s="182">
        <v>175.86</v>
      </c>
      <c r="F178" s="227">
        <v>15</v>
      </c>
      <c r="G178" s="50">
        <f>E178*F178</f>
        <v>2637.9</v>
      </c>
      <c r="H178" s="281">
        <v>0</v>
      </c>
      <c r="I178" s="165">
        <v>0</v>
      </c>
      <c r="J178" s="33">
        <v>0</v>
      </c>
      <c r="K178" s="33">
        <v>0</v>
      </c>
      <c r="L178" s="33"/>
      <c r="M178" s="281">
        <f>G178+H178+I178+J178+K178+L178</f>
        <v>2637.9</v>
      </c>
      <c r="N178" s="282">
        <v>20.25</v>
      </c>
      <c r="O178" s="35">
        <f>G178*1.1875%</f>
        <v>31.325062500000001</v>
      </c>
      <c r="P178" s="35">
        <v>0</v>
      </c>
      <c r="Q178" s="35">
        <v>0</v>
      </c>
      <c r="R178" s="186">
        <f>G178*1%</f>
        <v>26.379000000000001</v>
      </c>
      <c r="S178" s="35">
        <v>0</v>
      </c>
      <c r="T178" s="35">
        <f>N178+O178+P178+Q178+R178+S178</f>
        <v>77.954062500000006</v>
      </c>
      <c r="U178" s="33">
        <f>M178-T178</f>
        <v>2559.9459375000001</v>
      </c>
      <c r="V178" s="281">
        <v>0</v>
      </c>
      <c r="W178" s="281">
        <f>U178-V178</f>
        <v>2559.9459375000001</v>
      </c>
      <c r="X178" s="44"/>
    </row>
    <row r="179" spans="1:24" ht="65.25" customHeight="1" x14ac:dyDescent="0.5">
      <c r="A179" s="368" t="s">
        <v>316</v>
      </c>
      <c r="B179" s="51"/>
      <c r="C179" s="392"/>
      <c r="D179" s="392"/>
      <c r="E179" s="210"/>
      <c r="F179" s="222"/>
      <c r="G179" s="54"/>
      <c r="H179" s="281"/>
      <c r="I179" s="157"/>
      <c r="J179" s="46"/>
      <c r="K179" s="46"/>
      <c r="L179" s="46"/>
      <c r="M179" s="281"/>
      <c r="N179" s="282"/>
      <c r="O179" s="25"/>
      <c r="P179" s="25"/>
      <c r="Q179" s="25"/>
      <c r="R179" s="184"/>
      <c r="S179" s="25"/>
      <c r="T179" s="25"/>
      <c r="U179" s="46"/>
      <c r="V179" s="281"/>
      <c r="W179" s="281"/>
      <c r="X179" s="44"/>
    </row>
    <row r="180" spans="1:24" ht="65.25" customHeight="1" x14ac:dyDescent="0.5">
      <c r="A180" s="15"/>
      <c r="B180" s="177" t="s">
        <v>73</v>
      </c>
      <c r="C180" s="8"/>
      <c r="D180" s="8"/>
      <c r="E180" s="176"/>
      <c r="F180" s="175"/>
      <c r="G180" s="111">
        <f>SUM(G164:G179)</f>
        <v>25411.5</v>
      </c>
      <c r="H180" s="111">
        <f>SUM(H164:H179)</f>
        <v>0</v>
      </c>
      <c r="I180" s="129">
        <f>SUM(I164:I179)</f>
        <v>0</v>
      </c>
      <c r="J180" s="111">
        <f>SUM(J164:J179)</f>
        <v>0</v>
      </c>
      <c r="K180" s="111">
        <f>SUM(K164:K179)</f>
        <v>0</v>
      </c>
      <c r="L180" s="111">
        <f>SUM(L164:L179)</f>
        <v>0</v>
      </c>
      <c r="M180" s="111">
        <f>SUM(M164:M179)</f>
        <v>25411.5</v>
      </c>
      <c r="N180" s="174">
        <f>SUM(N164:N179)</f>
        <v>1440.91</v>
      </c>
      <c r="O180" s="174">
        <f>SUM(O164:O179)</f>
        <v>117.13500000000001</v>
      </c>
      <c r="P180" s="174">
        <f>SUM(P164:P179)</f>
        <v>0</v>
      </c>
      <c r="Q180" s="174">
        <f>SUM(Q164:Q179)</f>
        <v>0</v>
      </c>
      <c r="R180" s="174">
        <f>SUM(R164:R179)</f>
        <v>125.748</v>
      </c>
      <c r="S180" s="174">
        <f>SUM(S164:S179)</f>
        <v>0</v>
      </c>
      <c r="T180" s="174">
        <f>SUM(T164:T179)</f>
        <v>1683.7929999999999</v>
      </c>
      <c r="U180" s="111">
        <f>SUM(U164:U179)</f>
        <v>23727.706999999999</v>
      </c>
      <c r="V180" s="111">
        <f>SUM(V164:V179)</f>
        <v>551.26</v>
      </c>
      <c r="W180" s="111">
        <f>SUM(W164:W179)</f>
        <v>23176.447</v>
      </c>
      <c r="X180" s="8"/>
    </row>
    <row r="181" spans="1:24" ht="65.25" customHeight="1" x14ac:dyDescent="0.5">
      <c r="A181" s="15"/>
      <c r="B181" s="177"/>
      <c r="C181" s="8"/>
      <c r="D181" s="8"/>
      <c r="E181" s="176"/>
      <c r="F181" s="175"/>
      <c r="G181" s="111"/>
      <c r="H181" s="111"/>
      <c r="I181" s="129"/>
      <c r="J181" s="111"/>
      <c r="K181" s="111"/>
      <c r="L181" s="111"/>
      <c r="M181" s="111"/>
      <c r="N181" s="174"/>
      <c r="O181" s="174"/>
      <c r="P181" s="174"/>
      <c r="Q181" s="174"/>
      <c r="R181" s="174"/>
      <c r="S181" s="174"/>
      <c r="T181" s="174"/>
      <c r="U181" s="111"/>
      <c r="V181" s="111"/>
      <c r="W181" s="111"/>
      <c r="X181" s="8"/>
    </row>
    <row r="182" spans="1:24" ht="65.25" customHeight="1" x14ac:dyDescent="0.45">
      <c r="A182" s="393" t="s">
        <v>315</v>
      </c>
      <c r="B182" s="148"/>
      <c r="C182" s="8"/>
      <c r="D182" s="8"/>
      <c r="E182" s="109"/>
      <c r="F182" s="12"/>
      <c r="G182" s="11"/>
      <c r="H182" s="9"/>
      <c r="I182" s="10"/>
      <c r="J182" s="9"/>
      <c r="K182" s="9"/>
      <c r="L182" s="9"/>
      <c r="M182" s="9"/>
      <c r="N182" s="149"/>
      <c r="O182" s="149"/>
      <c r="P182" s="149"/>
      <c r="Q182" s="149"/>
      <c r="R182" s="149"/>
      <c r="S182" s="149"/>
      <c r="T182" s="149"/>
      <c r="U182" s="9"/>
      <c r="V182" s="9"/>
      <c r="W182" s="9"/>
      <c r="X182" s="8"/>
    </row>
    <row r="183" spans="1:24" ht="65.25" hidden="1" customHeight="1" x14ac:dyDescent="0.5">
      <c r="A183" s="41" t="s">
        <v>314</v>
      </c>
      <c r="B183" s="392"/>
      <c r="C183" s="51">
        <v>1100</v>
      </c>
      <c r="D183" s="51">
        <v>1000</v>
      </c>
      <c r="E183" s="283"/>
      <c r="F183" s="38"/>
      <c r="G183" s="50">
        <f>E183*F183</f>
        <v>0</v>
      </c>
      <c r="H183" s="281">
        <v>0</v>
      </c>
      <c r="I183" s="387">
        <v>0</v>
      </c>
      <c r="J183" s="164">
        <v>0</v>
      </c>
      <c r="K183" s="164">
        <v>0</v>
      </c>
      <c r="L183" s="164">
        <v>0</v>
      </c>
      <c r="M183" s="281">
        <f>G183+H183+I183+J183+K183+L183</f>
        <v>0</v>
      </c>
      <c r="N183" s="282"/>
      <c r="O183" s="282">
        <v>0</v>
      </c>
      <c r="P183" s="35">
        <v>0</v>
      </c>
      <c r="Q183" s="35">
        <v>0</v>
      </c>
      <c r="R183" s="35"/>
      <c r="S183" s="35">
        <v>0</v>
      </c>
      <c r="T183" s="35">
        <f>N183+O183+P183+Q183+R183+S183</f>
        <v>0</v>
      </c>
      <c r="U183" s="33">
        <f>M183-T183</f>
        <v>0</v>
      </c>
      <c r="V183" s="33">
        <f>M183*3%</f>
        <v>0</v>
      </c>
      <c r="W183" s="281">
        <f>U183-V183</f>
        <v>0</v>
      </c>
      <c r="X183" s="44"/>
    </row>
    <row r="184" spans="1:24" ht="65.25" hidden="1" customHeight="1" x14ac:dyDescent="0.5">
      <c r="A184" s="312"/>
      <c r="B184" s="392"/>
      <c r="C184" s="51"/>
      <c r="D184" s="51"/>
      <c r="E184" s="283"/>
      <c r="F184" s="47"/>
      <c r="G184" s="54"/>
      <c r="H184" s="281"/>
      <c r="I184" s="387"/>
      <c r="J184" s="156"/>
      <c r="K184" s="156"/>
      <c r="L184" s="156"/>
      <c r="M184" s="281"/>
      <c r="N184" s="282"/>
      <c r="O184" s="282"/>
      <c r="P184" s="25"/>
      <c r="Q184" s="25"/>
      <c r="R184" s="25"/>
      <c r="S184" s="25"/>
      <c r="T184" s="25"/>
      <c r="U184" s="46"/>
      <c r="V184" s="46"/>
      <c r="W184" s="281"/>
      <c r="X184" s="44"/>
    </row>
    <row r="185" spans="1:24" ht="65.25" customHeight="1" x14ac:dyDescent="0.45">
      <c r="A185" s="263" t="s">
        <v>314</v>
      </c>
      <c r="B185" s="390"/>
      <c r="C185" s="332">
        <v>1100</v>
      </c>
      <c r="D185" s="332">
        <v>1000</v>
      </c>
      <c r="E185" s="331">
        <v>273.02999999999997</v>
      </c>
      <c r="F185" s="144">
        <v>15</v>
      </c>
      <c r="G185" s="143">
        <f>E185*F185</f>
        <v>4095.45</v>
      </c>
      <c r="H185" s="329">
        <v>0</v>
      </c>
      <c r="I185" s="248">
        <v>0</v>
      </c>
      <c r="J185" s="247">
        <v>0</v>
      </c>
      <c r="K185" s="247">
        <v>0</v>
      </c>
      <c r="L185" s="247">
        <v>0</v>
      </c>
      <c r="M185" s="329">
        <f>G185+H185+I185+J185+K185+L185</f>
        <v>4095.45</v>
      </c>
      <c r="N185" s="330">
        <v>324.18</v>
      </c>
      <c r="O185" s="330">
        <v>0</v>
      </c>
      <c r="P185" s="244"/>
      <c r="Q185" s="244">
        <v>0</v>
      </c>
      <c r="R185" s="244">
        <v>0</v>
      </c>
      <c r="S185" s="244">
        <v>0</v>
      </c>
      <c r="T185" s="244">
        <f>N185+O185+P185+Q185+R185+S185</f>
        <v>324.18</v>
      </c>
      <c r="U185" s="141">
        <f>M185-T185</f>
        <v>3771.27</v>
      </c>
      <c r="V185" s="141">
        <v>0</v>
      </c>
      <c r="W185" s="329">
        <f>U185-V185</f>
        <v>3771.27</v>
      </c>
      <c r="X185" s="44"/>
    </row>
    <row r="186" spans="1:24" ht="65.25" customHeight="1" x14ac:dyDescent="0.45">
      <c r="A186" s="391" t="s">
        <v>313</v>
      </c>
      <c r="B186" s="390"/>
      <c r="C186" s="332"/>
      <c r="D186" s="332"/>
      <c r="E186" s="331"/>
      <c r="F186" s="135"/>
      <c r="G186" s="134"/>
      <c r="H186" s="329"/>
      <c r="I186" s="241"/>
      <c r="J186" s="240"/>
      <c r="K186" s="240"/>
      <c r="L186" s="240"/>
      <c r="M186" s="329"/>
      <c r="N186" s="330"/>
      <c r="O186" s="330"/>
      <c r="P186" s="237"/>
      <c r="Q186" s="237"/>
      <c r="R186" s="237"/>
      <c r="S186" s="237"/>
      <c r="T186" s="237"/>
      <c r="U186" s="132"/>
      <c r="V186" s="132"/>
      <c r="W186" s="329"/>
      <c r="X186" s="44"/>
    </row>
    <row r="187" spans="1:24" ht="65.25" customHeight="1" x14ac:dyDescent="0.5">
      <c r="B187" s="177" t="s">
        <v>73</v>
      </c>
      <c r="C187" s="8"/>
      <c r="D187" s="8"/>
      <c r="E187" s="176"/>
      <c r="F187" s="175"/>
      <c r="G187" s="111">
        <f>G183+G185</f>
        <v>4095.45</v>
      </c>
      <c r="H187" s="111">
        <f>SUM(H185)</f>
        <v>0</v>
      </c>
      <c r="I187" s="129">
        <f>SUM(I183:I185)</f>
        <v>0</v>
      </c>
      <c r="J187" s="111">
        <f>SUM(J183+J185)</f>
        <v>0</v>
      </c>
      <c r="K187" s="111">
        <f>SUM(K185)</f>
        <v>0</v>
      </c>
      <c r="L187" s="111">
        <f>SUM(L185)</f>
        <v>0</v>
      </c>
      <c r="M187" s="111">
        <f>SUM(M183:M185)</f>
        <v>4095.45</v>
      </c>
      <c r="N187" s="174">
        <f>SUM(N183:N185)</f>
        <v>324.18</v>
      </c>
      <c r="O187" s="174">
        <f>SUM(O185)</f>
        <v>0</v>
      </c>
      <c r="P187" s="174">
        <f>SUM(P185)</f>
        <v>0</v>
      </c>
      <c r="Q187" s="174">
        <f>SUM(Q183+Q185)</f>
        <v>0</v>
      </c>
      <c r="R187" s="174">
        <f>SUM(R185)</f>
        <v>0</v>
      </c>
      <c r="S187" s="174">
        <f>SUM(S185)</f>
        <v>0</v>
      </c>
      <c r="T187" s="174">
        <f>SUM(T183:T185)</f>
        <v>324.18</v>
      </c>
      <c r="U187" s="111">
        <f>SUM(U183:U185)</f>
        <v>3771.27</v>
      </c>
      <c r="V187" s="111">
        <v>0</v>
      </c>
      <c r="W187" s="111">
        <f>SUM(W183:W185)</f>
        <v>3771.27</v>
      </c>
      <c r="X187" s="8"/>
    </row>
    <row r="188" spans="1:24" ht="65.25" customHeight="1" x14ac:dyDescent="0.45">
      <c r="A188" s="365" t="s">
        <v>312</v>
      </c>
      <c r="B188" s="148"/>
      <c r="C188" s="8"/>
      <c r="D188" s="8"/>
      <c r="E188" s="109"/>
      <c r="F188" s="12"/>
      <c r="G188" s="11"/>
      <c r="H188" s="9"/>
      <c r="I188" s="10"/>
      <c r="J188" s="9"/>
      <c r="K188" s="9"/>
      <c r="L188" s="9"/>
      <c r="M188" s="9"/>
      <c r="N188" s="149"/>
      <c r="O188" s="149"/>
      <c r="P188" s="149"/>
      <c r="Q188" s="149"/>
      <c r="R188" s="149"/>
      <c r="S188" s="149"/>
      <c r="T188" s="149"/>
      <c r="U188" s="9"/>
      <c r="V188" s="9"/>
      <c r="W188" s="9"/>
      <c r="X188" s="8"/>
    </row>
    <row r="189" spans="1:24" ht="65.25" customHeight="1" x14ac:dyDescent="0.5">
      <c r="A189" s="58" t="s">
        <v>311</v>
      </c>
      <c r="B189" s="51"/>
      <c r="C189" s="51">
        <v>1100</v>
      </c>
      <c r="D189" s="51">
        <v>1000</v>
      </c>
      <c r="E189" s="283">
        <v>337.46</v>
      </c>
      <c r="F189" s="38">
        <v>15</v>
      </c>
      <c r="G189" s="50">
        <f>E189*F189</f>
        <v>5061.8999999999996</v>
      </c>
      <c r="H189" s="281">
        <v>0</v>
      </c>
      <c r="I189" s="165">
        <v>0</v>
      </c>
      <c r="J189" s="33">
        <v>0</v>
      </c>
      <c r="K189" s="33">
        <v>0</v>
      </c>
      <c r="L189" s="33">
        <v>0</v>
      </c>
      <c r="M189" s="281">
        <f>G189+H189+I189+J189+K189+L189</f>
        <v>5061.8999999999996</v>
      </c>
      <c r="N189" s="282">
        <v>472.68</v>
      </c>
      <c r="O189" s="35">
        <f>G189*1.1875%</f>
        <v>60.110062499999998</v>
      </c>
      <c r="P189" s="35"/>
      <c r="Q189" s="35">
        <v>0</v>
      </c>
      <c r="R189" s="35">
        <v>0</v>
      </c>
      <c r="S189" s="35">
        <v>0</v>
      </c>
      <c r="T189" s="35">
        <f>N189+O189+P189+Q189+R189+S189</f>
        <v>532.79006249999998</v>
      </c>
      <c r="U189" s="33">
        <f>M189-T189</f>
        <v>4529.1099374999994</v>
      </c>
      <c r="V189" s="33">
        <v>194.69</v>
      </c>
      <c r="W189" s="281">
        <f>U189-V189</f>
        <v>4334.4199374999998</v>
      </c>
      <c r="X189" s="44"/>
    </row>
    <row r="190" spans="1:24" ht="65.25" customHeight="1" x14ac:dyDescent="0.5">
      <c r="A190" s="389" t="s">
        <v>310</v>
      </c>
      <c r="B190" s="51"/>
      <c r="C190" s="51"/>
      <c r="D190" s="51"/>
      <c r="E190" s="283"/>
      <c r="F190" s="47"/>
      <c r="G190" s="54"/>
      <c r="H190" s="281"/>
      <c r="I190" s="157"/>
      <c r="J190" s="46"/>
      <c r="K190" s="46"/>
      <c r="L190" s="46"/>
      <c r="M190" s="281"/>
      <c r="N190" s="282"/>
      <c r="O190" s="25"/>
      <c r="P190" s="25"/>
      <c r="Q190" s="25"/>
      <c r="R190" s="25"/>
      <c r="S190" s="25"/>
      <c r="T190" s="25"/>
      <c r="U190" s="46"/>
      <c r="V190" s="46"/>
      <c r="W190" s="281"/>
      <c r="X190" s="44"/>
    </row>
    <row r="191" spans="1:24" ht="65.25" customHeight="1" x14ac:dyDescent="0.5">
      <c r="A191" s="15"/>
      <c r="B191" s="177" t="s">
        <v>73</v>
      </c>
      <c r="C191" s="8"/>
      <c r="D191" s="8"/>
      <c r="E191" s="176"/>
      <c r="F191" s="175"/>
      <c r="G191" s="111">
        <f>SUM(G189)</f>
        <v>5061.8999999999996</v>
      </c>
      <c r="H191" s="111">
        <f>SUM(H189)</f>
        <v>0</v>
      </c>
      <c r="I191" s="129">
        <f>SUM(I189)</f>
        <v>0</v>
      </c>
      <c r="J191" s="111">
        <f>SUM(J189)</f>
        <v>0</v>
      </c>
      <c r="K191" s="111">
        <f>SUM(K189)</f>
        <v>0</v>
      </c>
      <c r="L191" s="111">
        <f>SUM(L189)</f>
        <v>0</v>
      </c>
      <c r="M191" s="111">
        <f>SUM(M189)</f>
        <v>5061.8999999999996</v>
      </c>
      <c r="N191" s="174">
        <f>SUM(N189)</f>
        <v>472.68</v>
      </c>
      <c r="O191" s="174">
        <f>SUM(O189)</f>
        <v>60.110062499999998</v>
      </c>
      <c r="P191" s="174">
        <f>SUM(P189)</f>
        <v>0</v>
      </c>
      <c r="Q191" s="174">
        <f>SUM(Q189)</f>
        <v>0</v>
      </c>
      <c r="R191" s="174">
        <f>SUM(R189)</f>
        <v>0</v>
      </c>
      <c r="S191" s="174">
        <f>SUM(S189)</f>
        <v>0</v>
      </c>
      <c r="T191" s="174">
        <f>SUM(T189)</f>
        <v>532.79006249999998</v>
      </c>
      <c r="U191" s="111">
        <f>SUM(U189)</f>
        <v>4529.1099374999994</v>
      </c>
      <c r="V191" s="111">
        <f>SUM(V189)</f>
        <v>194.69</v>
      </c>
      <c r="W191" s="111">
        <f>SUM(W189)</f>
        <v>4334.4199374999998</v>
      </c>
      <c r="X191" s="8"/>
    </row>
    <row r="192" spans="1:24" ht="65.25" hidden="1" customHeight="1" x14ac:dyDescent="0.5">
      <c r="A192" s="15"/>
      <c r="B192" s="177"/>
      <c r="C192" s="8"/>
      <c r="D192" s="8"/>
      <c r="E192" s="176"/>
      <c r="F192" s="175"/>
      <c r="G192" s="111"/>
      <c r="H192" s="111"/>
      <c r="I192" s="129"/>
      <c r="J192" s="111"/>
      <c r="K192" s="111"/>
      <c r="L192" s="111"/>
      <c r="M192" s="111"/>
      <c r="N192" s="174"/>
      <c r="O192" s="174"/>
      <c r="P192" s="174"/>
      <c r="Q192" s="174"/>
      <c r="R192" s="174"/>
      <c r="S192" s="174"/>
      <c r="T192" s="174"/>
      <c r="U192" s="111"/>
      <c r="V192" s="111"/>
      <c r="W192" s="111"/>
      <c r="X192" s="8"/>
    </row>
    <row r="193" spans="1:24" ht="65.25" hidden="1" customHeight="1" x14ac:dyDescent="0.5">
      <c r="A193" s="15"/>
      <c r="B193" s="177"/>
      <c r="C193" s="8"/>
      <c r="D193" s="8"/>
      <c r="E193" s="176"/>
      <c r="F193" s="175"/>
      <c r="G193" s="111"/>
      <c r="H193" s="111"/>
      <c r="I193" s="129"/>
      <c r="J193" s="111"/>
      <c r="K193" s="111"/>
      <c r="L193" s="111"/>
      <c r="M193" s="111"/>
      <c r="N193" s="174"/>
      <c r="O193" s="174"/>
      <c r="P193" s="174"/>
      <c r="Q193" s="174"/>
      <c r="R193" s="174"/>
      <c r="S193" s="174"/>
      <c r="T193" s="174"/>
      <c r="U193" s="111"/>
      <c r="V193" s="111"/>
      <c r="W193" s="111"/>
      <c r="X193" s="8"/>
    </row>
    <row r="194" spans="1:24" ht="65.25" customHeight="1" x14ac:dyDescent="0.45">
      <c r="A194" s="365" t="s">
        <v>309</v>
      </c>
      <c r="B194" s="148"/>
      <c r="C194" s="8"/>
      <c r="D194" s="8"/>
      <c r="E194" s="109"/>
      <c r="F194" s="12"/>
      <c r="G194" s="11"/>
      <c r="H194" s="9"/>
      <c r="I194" s="10"/>
      <c r="J194" s="9"/>
      <c r="K194" s="9"/>
      <c r="L194" s="9"/>
      <c r="M194" s="9"/>
      <c r="N194" s="149"/>
      <c r="O194" s="149"/>
      <c r="P194" s="149"/>
      <c r="Q194" s="149"/>
      <c r="R194" s="149"/>
      <c r="S194" s="149"/>
      <c r="T194" s="149"/>
      <c r="U194" s="9"/>
      <c r="V194" s="9"/>
      <c r="W194" s="9"/>
      <c r="X194" s="8"/>
    </row>
    <row r="195" spans="1:24" ht="65.25" customHeight="1" x14ac:dyDescent="0.5">
      <c r="A195" s="195" t="s">
        <v>308</v>
      </c>
      <c r="B195" s="51"/>
      <c r="C195" s="51">
        <v>1100</v>
      </c>
      <c r="D195" s="51">
        <v>1000</v>
      </c>
      <c r="E195" s="283">
        <v>423.02</v>
      </c>
      <c r="F195" s="38">
        <v>15</v>
      </c>
      <c r="G195" s="50">
        <f>E195*F195</f>
        <v>6345.2999999999993</v>
      </c>
      <c r="H195" s="281">
        <v>0</v>
      </c>
      <c r="I195" s="165">
        <v>0</v>
      </c>
      <c r="J195" s="33">
        <v>0</v>
      </c>
      <c r="K195" s="33">
        <v>0</v>
      </c>
      <c r="L195" s="33">
        <v>0</v>
      </c>
      <c r="M195" s="281">
        <f>G195+H195+I195+J195+K195+L195</f>
        <v>6345.2999999999993</v>
      </c>
      <c r="N195" s="282">
        <v>717.18</v>
      </c>
      <c r="O195" s="282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f>N195+O195+P195+Q195+R195+S195</f>
        <v>717.18</v>
      </c>
      <c r="U195" s="33">
        <f>M195-T195</f>
        <v>5628.119999999999</v>
      </c>
      <c r="V195" s="33">
        <v>244.05</v>
      </c>
      <c r="W195" s="281">
        <f>U195-V195</f>
        <v>5384.0699999999988</v>
      </c>
      <c r="X195" s="44"/>
    </row>
    <row r="196" spans="1:24" ht="65.25" customHeight="1" x14ac:dyDescent="0.5">
      <c r="A196" s="208" t="s">
        <v>307</v>
      </c>
      <c r="B196" s="51"/>
      <c r="C196" s="51"/>
      <c r="D196" s="51"/>
      <c r="E196" s="283"/>
      <c r="F196" s="47"/>
      <c r="G196" s="54"/>
      <c r="H196" s="281"/>
      <c r="I196" s="157"/>
      <c r="J196" s="46"/>
      <c r="K196" s="46"/>
      <c r="L196" s="46"/>
      <c r="M196" s="281"/>
      <c r="N196" s="282"/>
      <c r="O196" s="282"/>
      <c r="P196" s="25"/>
      <c r="Q196" s="25"/>
      <c r="R196" s="25"/>
      <c r="S196" s="25"/>
      <c r="T196" s="25"/>
      <c r="U196" s="46"/>
      <c r="V196" s="46"/>
      <c r="W196" s="281"/>
      <c r="X196" s="44"/>
    </row>
    <row r="197" spans="1:24" ht="65.25" customHeight="1" x14ac:dyDescent="0.5">
      <c r="A197" s="58" t="s">
        <v>306</v>
      </c>
      <c r="B197" s="51"/>
      <c r="C197" s="51">
        <v>1100</v>
      </c>
      <c r="D197" s="51">
        <v>1000</v>
      </c>
      <c r="E197" s="283">
        <v>348.03</v>
      </c>
      <c r="F197" s="38">
        <v>0</v>
      </c>
      <c r="G197" s="50">
        <f>E197*F197</f>
        <v>0</v>
      </c>
      <c r="H197" s="281">
        <v>0</v>
      </c>
      <c r="I197" s="165">
        <v>0</v>
      </c>
      <c r="J197" s="33">
        <v>0</v>
      </c>
      <c r="K197" s="33">
        <v>0</v>
      </c>
      <c r="L197" s="33">
        <v>0</v>
      </c>
      <c r="M197" s="281">
        <f>G197+H197+I197+J197+K197+L197</f>
        <v>0</v>
      </c>
      <c r="N197" s="282">
        <v>0</v>
      </c>
      <c r="O197" s="35">
        <f>G197*1.1875%</f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f>N197+O197+P197+Q197+R197+S197</f>
        <v>0</v>
      </c>
      <c r="U197" s="33">
        <f>M197-T197</f>
        <v>0</v>
      </c>
      <c r="V197" s="33">
        <v>0</v>
      </c>
      <c r="W197" s="281">
        <f>U197-V197</f>
        <v>0</v>
      </c>
      <c r="X197" s="44"/>
    </row>
    <row r="198" spans="1:24" ht="65.25" customHeight="1" x14ac:dyDescent="0.5">
      <c r="A198" s="57"/>
      <c r="B198" s="51"/>
      <c r="C198" s="51"/>
      <c r="D198" s="51"/>
      <c r="E198" s="283"/>
      <c r="F198" s="47"/>
      <c r="G198" s="54"/>
      <c r="H198" s="281"/>
      <c r="I198" s="157"/>
      <c r="J198" s="46"/>
      <c r="K198" s="46"/>
      <c r="L198" s="46"/>
      <c r="M198" s="281"/>
      <c r="N198" s="282"/>
      <c r="O198" s="25"/>
      <c r="P198" s="25"/>
      <c r="Q198" s="25"/>
      <c r="R198" s="25"/>
      <c r="S198" s="25"/>
      <c r="T198" s="25"/>
      <c r="U198" s="46"/>
      <c r="V198" s="46"/>
      <c r="W198" s="281"/>
      <c r="X198" s="44"/>
    </row>
    <row r="199" spans="1:24" ht="65.25" hidden="1" customHeight="1" x14ac:dyDescent="0.5">
      <c r="A199" s="58" t="s">
        <v>91</v>
      </c>
      <c r="B199" s="51"/>
      <c r="C199" s="51"/>
      <c r="D199" s="51"/>
      <c r="E199" s="287">
        <v>0</v>
      </c>
      <c r="F199" s="227">
        <v>0</v>
      </c>
      <c r="G199" s="50">
        <f>E199*F199</f>
        <v>0</v>
      </c>
      <c r="H199" s="281">
        <v>0</v>
      </c>
      <c r="I199" s="387">
        <v>0</v>
      </c>
      <c r="J199" s="33">
        <v>0</v>
      </c>
      <c r="K199" s="33">
        <v>0</v>
      </c>
      <c r="L199" s="33">
        <v>0</v>
      </c>
      <c r="M199" s="281">
        <f>G199+H199+I199+J199+K199+L199</f>
        <v>0</v>
      </c>
      <c r="N199" s="282">
        <v>0</v>
      </c>
      <c r="O199" s="282">
        <v>0</v>
      </c>
      <c r="P199" s="35">
        <v>0</v>
      </c>
      <c r="Q199" s="35">
        <f>F199*1%</f>
        <v>0</v>
      </c>
      <c r="R199" s="35">
        <f>G199*1%</f>
        <v>0</v>
      </c>
      <c r="S199" s="35">
        <f>H199*1%</f>
        <v>0</v>
      </c>
      <c r="T199" s="35">
        <f>N199+O199+P199+Q199+R199+S199</f>
        <v>0</v>
      </c>
      <c r="U199" s="33">
        <f>M199-T199</f>
        <v>0</v>
      </c>
      <c r="V199" s="281">
        <v>0</v>
      </c>
      <c r="W199" s="281">
        <f>U199-V199</f>
        <v>0</v>
      </c>
      <c r="X199" s="44"/>
    </row>
    <row r="200" spans="1:24" ht="65.25" hidden="1" customHeight="1" x14ac:dyDescent="0.5">
      <c r="A200" s="214"/>
      <c r="B200" s="51"/>
      <c r="C200" s="51"/>
      <c r="D200" s="51"/>
      <c r="E200" s="287"/>
      <c r="F200" s="222"/>
      <c r="G200" s="54"/>
      <c r="H200" s="281"/>
      <c r="I200" s="387"/>
      <c r="J200" s="46"/>
      <c r="K200" s="46"/>
      <c r="L200" s="46"/>
      <c r="M200" s="281"/>
      <c r="N200" s="282"/>
      <c r="O200" s="282"/>
      <c r="P200" s="25"/>
      <c r="Q200" s="25"/>
      <c r="R200" s="25"/>
      <c r="S200" s="25"/>
      <c r="T200" s="25"/>
      <c r="U200" s="46"/>
      <c r="V200" s="281"/>
      <c r="W200" s="281"/>
      <c r="X200" s="44"/>
    </row>
    <row r="201" spans="1:24" ht="65.25" customHeight="1" thickBot="1" x14ac:dyDescent="0.55000000000000004">
      <c r="A201" s="15"/>
      <c r="B201" s="177" t="s">
        <v>73</v>
      </c>
      <c r="C201" s="8"/>
      <c r="D201" s="8"/>
      <c r="E201" s="129"/>
      <c r="F201" s="175"/>
      <c r="G201" s="111">
        <f>SUM(G195:G200)</f>
        <v>6345.2999999999993</v>
      </c>
      <c r="H201" s="111">
        <f>SUM(H195:H200)</f>
        <v>0</v>
      </c>
      <c r="I201" s="129">
        <f>SUM(I195:I200)</f>
        <v>0</v>
      </c>
      <c r="J201" s="111">
        <f>SUM(J195:J200)</f>
        <v>0</v>
      </c>
      <c r="K201" s="111">
        <f>SUM(K195:K200)</f>
        <v>0</v>
      </c>
      <c r="L201" s="111">
        <f>SUM(L195:L200)</f>
        <v>0</v>
      </c>
      <c r="M201" s="111">
        <f>SUM(M195:M200)</f>
        <v>6345.2999999999993</v>
      </c>
      <c r="N201" s="174">
        <f>SUM(N195:N200)</f>
        <v>717.18</v>
      </c>
      <c r="O201" s="174">
        <f>SUM(O195:O200)</f>
        <v>0</v>
      </c>
      <c r="P201" s="174">
        <f>SUM(P195:P200)</f>
        <v>0</v>
      </c>
      <c r="Q201" s="174">
        <f>SUM(Q195:Q200)</f>
        <v>0</v>
      </c>
      <c r="R201" s="174">
        <f>SUM(R195:R200)</f>
        <v>0</v>
      </c>
      <c r="S201" s="174">
        <f>SUM(S195:S200)</f>
        <v>0</v>
      </c>
      <c r="T201" s="174">
        <f>SUM(T195:T200)</f>
        <v>717.18</v>
      </c>
      <c r="U201" s="111">
        <f>SUM(U195:U200)</f>
        <v>5628.119999999999</v>
      </c>
      <c r="V201" s="111">
        <f>SUM(V195:V200)</f>
        <v>244.05</v>
      </c>
      <c r="W201" s="111">
        <f>SUM(W195:W200)</f>
        <v>5384.0699999999988</v>
      </c>
      <c r="X201" s="8"/>
    </row>
    <row r="202" spans="1:24" s="8" customFormat="1" ht="65.25" customHeight="1" thickBot="1" x14ac:dyDescent="0.55000000000000004">
      <c r="A202" s="107" t="s">
        <v>57</v>
      </c>
      <c r="B202" s="90" t="s">
        <v>56</v>
      </c>
      <c r="C202" s="106" t="s">
        <v>55</v>
      </c>
      <c r="D202" s="105"/>
      <c r="E202" s="105"/>
      <c r="F202" s="105"/>
      <c r="G202" s="105"/>
      <c r="H202" s="105"/>
      <c r="I202" s="105"/>
      <c r="J202" s="105"/>
      <c r="K202" s="105"/>
      <c r="L202" s="105"/>
      <c r="M202" s="104"/>
      <c r="N202" s="106" t="s">
        <v>54</v>
      </c>
      <c r="O202" s="105"/>
      <c r="P202" s="105"/>
      <c r="Q202" s="105"/>
      <c r="R202" s="105"/>
      <c r="S202" s="105"/>
      <c r="T202" s="104"/>
      <c r="U202" s="103"/>
      <c r="V202" s="102"/>
      <c r="W202" s="101"/>
      <c r="X202" s="66" t="s">
        <v>53</v>
      </c>
    </row>
    <row r="203" spans="1:24" s="8" customFormat="1" ht="65.25" customHeight="1" x14ac:dyDescent="0.45">
      <c r="A203" s="100"/>
      <c r="B203" s="99"/>
      <c r="C203" s="98" t="s">
        <v>52</v>
      </c>
      <c r="D203" s="98" t="s">
        <v>51</v>
      </c>
      <c r="E203" s="97" t="s">
        <v>29</v>
      </c>
      <c r="F203" s="96" t="s">
        <v>50</v>
      </c>
      <c r="G203" s="95" t="s">
        <v>49</v>
      </c>
      <c r="H203" s="94" t="s">
        <v>48</v>
      </c>
      <c r="I203" s="93" t="s">
        <v>47</v>
      </c>
      <c r="J203" s="92" t="s">
        <v>28</v>
      </c>
      <c r="K203" s="91" t="s">
        <v>46</v>
      </c>
      <c r="L203" s="91" t="s">
        <v>96</v>
      </c>
      <c r="M203" s="90" t="s">
        <v>38</v>
      </c>
      <c r="N203" s="87" t="s">
        <v>44</v>
      </c>
      <c r="O203" s="89" t="s">
        <v>43</v>
      </c>
      <c r="P203" s="88" t="s">
        <v>42</v>
      </c>
      <c r="Q203" s="87" t="s">
        <v>41</v>
      </c>
      <c r="R203" s="87" t="s">
        <v>40</v>
      </c>
      <c r="S203" s="87" t="s">
        <v>39</v>
      </c>
      <c r="T203" s="86" t="s">
        <v>38</v>
      </c>
      <c r="U203" s="84" t="s">
        <v>38</v>
      </c>
      <c r="V203" s="85" t="s">
        <v>37</v>
      </c>
      <c r="W203" s="84" t="s">
        <v>36</v>
      </c>
      <c r="X203" s="66"/>
    </row>
    <row r="204" spans="1:24" s="8" customFormat="1" ht="65.25" customHeight="1" thickBot="1" x14ac:dyDescent="0.5">
      <c r="A204" s="83" t="s">
        <v>35</v>
      </c>
      <c r="B204" s="73"/>
      <c r="C204" s="82"/>
      <c r="D204" s="82"/>
      <c r="E204" s="81" t="s">
        <v>34</v>
      </c>
      <c r="F204" s="80" t="s">
        <v>33</v>
      </c>
      <c r="G204" s="79"/>
      <c r="H204" s="78"/>
      <c r="I204" s="77" t="s">
        <v>32</v>
      </c>
      <c r="J204" s="76" t="s">
        <v>31</v>
      </c>
      <c r="K204" s="75" t="s">
        <v>95</v>
      </c>
      <c r="L204" s="74" t="s">
        <v>94</v>
      </c>
      <c r="M204" s="73"/>
      <c r="N204" s="200">
        <v>1</v>
      </c>
      <c r="O204" s="72"/>
      <c r="P204" s="71" t="s">
        <v>28</v>
      </c>
      <c r="Q204" s="70" t="s">
        <v>27</v>
      </c>
      <c r="R204" s="70" t="s">
        <v>26</v>
      </c>
      <c r="S204" s="70" t="s">
        <v>25</v>
      </c>
      <c r="T204" s="69"/>
      <c r="U204" s="67" t="s">
        <v>24</v>
      </c>
      <c r="V204" s="199" t="s">
        <v>93</v>
      </c>
      <c r="W204" s="67" t="s">
        <v>22</v>
      </c>
      <c r="X204" s="66"/>
    </row>
    <row r="205" spans="1:24" ht="65.25" customHeight="1" x14ac:dyDescent="0.45">
      <c r="A205" s="365" t="s">
        <v>305</v>
      </c>
      <c r="B205" s="148"/>
      <c r="C205" s="8"/>
      <c r="D205" s="8"/>
      <c r="E205" s="13"/>
      <c r="F205" s="12"/>
      <c r="G205" s="11"/>
      <c r="H205" s="9"/>
      <c r="I205" s="10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8"/>
    </row>
    <row r="206" spans="1:24" ht="65.25" hidden="1" customHeight="1" x14ac:dyDescent="0.5">
      <c r="A206" s="58" t="s">
        <v>304</v>
      </c>
      <c r="B206" s="51"/>
      <c r="C206" s="51"/>
      <c r="D206" s="51"/>
      <c r="E206" s="287">
        <v>0</v>
      </c>
      <c r="F206" s="38">
        <v>0</v>
      </c>
      <c r="G206" s="50">
        <f>E206*F206</f>
        <v>0</v>
      </c>
      <c r="H206" s="281">
        <v>0</v>
      </c>
      <c r="I206" s="387">
        <v>0</v>
      </c>
      <c r="J206" s="33">
        <v>0</v>
      </c>
      <c r="K206" s="33">
        <v>0</v>
      </c>
      <c r="L206" s="33">
        <v>0</v>
      </c>
      <c r="M206" s="281">
        <f>G206+H206+I206+J206+K206+L206</f>
        <v>0</v>
      </c>
      <c r="N206" s="281">
        <v>0</v>
      </c>
      <c r="O206" s="281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f>N206+O206+P206+Q206+R206+S206</f>
        <v>0</v>
      </c>
      <c r="U206" s="33">
        <f>M206-T206</f>
        <v>0</v>
      </c>
      <c r="V206" s="281">
        <v>0</v>
      </c>
      <c r="W206" s="281">
        <f>U206-V206</f>
        <v>0</v>
      </c>
      <c r="X206" s="44"/>
    </row>
    <row r="207" spans="1:24" ht="65.25" hidden="1" customHeight="1" x14ac:dyDescent="0.5">
      <c r="A207" s="388"/>
      <c r="B207" s="51"/>
      <c r="C207" s="51"/>
      <c r="D207" s="51"/>
      <c r="E207" s="287"/>
      <c r="F207" s="47"/>
      <c r="G207" s="54"/>
      <c r="H207" s="281"/>
      <c r="I207" s="387"/>
      <c r="J207" s="46"/>
      <c r="K207" s="46"/>
      <c r="L207" s="46"/>
      <c r="M207" s="281"/>
      <c r="N207" s="281"/>
      <c r="O207" s="281"/>
      <c r="P207" s="46"/>
      <c r="Q207" s="46"/>
      <c r="R207" s="46"/>
      <c r="S207" s="46"/>
      <c r="T207" s="46"/>
      <c r="U207" s="46"/>
      <c r="V207" s="281"/>
      <c r="W207" s="281"/>
      <c r="X207" s="44"/>
    </row>
    <row r="208" spans="1:24" ht="65.25" customHeight="1" x14ac:dyDescent="0.5">
      <c r="A208" s="15"/>
      <c r="B208" s="177" t="s">
        <v>73</v>
      </c>
      <c r="C208" s="8"/>
      <c r="D208" s="8"/>
      <c r="E208" s="129"/>
      <c r="F208" s="175"/>
      <c r="G208" s="111">
        <f>SUM(G206)</f>
        <v>0</v>
      </c>
      <c r="H208" s="111">
        <f>SUM(H206)</f>
        <v>0</v>
      </c>
      <c r="I208" s="129">
        <f>SUM(I206)</f>
        <v>0</v>
      </c>
      <c r="J208" s="111">
        <f>SUM(J206)</f>
        <v>0</v>
      </c>
      <c r="K208" s="111">
        <f>SUM(K206)</f>
        <v>0</v>
      </c>
      <c r="L208" s="111">
        <f>SUM(L206)</f>
        <v>0</v>
      </c>
      <c r="M208" s="111">
        <f>SUM(M206)</f>
        <v>0</v>
      </c>
      <c r="N208" s="111">
        <f>SUM(N206)</f>
        <v>0</v>
      </c>
      <c r="O208" s="111">
        <f>SUM(O206)</f>
        <v>0</v>
      </c>
      <c r="P208" s="111">
        <f>SUM(P206)</f>
        <v>0</v>
      </c>
      <c r="Q208" s="111">
        <f>SUM(Q206)</f>
        <v>0</v>
      </c>
      <c r="R208" s="111">
        <f>SUM(R206)</f>
        <v>0</v>
      </c>
      <c r="S208" s="111">
        <f>SUM(S206)</f>
        <v>0</v>
      </c>
      <c r="T208" s="111"/>
      <c r="U208" s="111">
        <f>SUM(U206)</f>
        <v>0</v>
      </c>
      <c r="V208" s="111">
        <f>SUM(V206)</f>
        <v>0</v>
      </c>
      <c r="W208" s="111">
        <f>SUM(W206)</f>
        <v>0</v>
      </c>
      <c r="X208" s="8"/>
    </row>
    <row r="209" spans="1:26" ht="65.25" customHeight="1" thickBot="1" x14ac:dyDescent="0.55000000000000004">
      <c r="A209" s="14"/>
      <c r="B209" s="8"/>
      <c r="C209" s="8"/>
      <c r="D209" s="8"/>
      <c r="E209" s="13"/>
      <c r="F209" s="12"/>
      <c r="G209" s="11"/>
      <c r="H209" s="9"/>
      <c r="I209" s="10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0"/>
      <c r="X209" s="8"/>
    </row>
    <row r="210" spans="1:26" ht="65.25" customHeight="1" thickBot="1" x14ac:dyDescent="0.55000000000000004">
      <c r="A210" s="117" t="s">
        <v>72</v>
      </c>
      <c r="B210" s="128"/>
      <c r="C210" s="127"/>
      <c r="D210" s="127"/>
      <c r="E210" s="115"/>
      <c r="F210" s="114"/>
      <c r="G210" s="18">
        <f>G208+G201+G191+G187+G180+G159+G126+G105+G95+G90+G82+G72+G68+G55+G46</f>
        <v>199824.15</v>
      </c>
      <c r="H210" s="18">
        <f>H208+H201+H191+H187+H180+H159+H126+H105+H95+H90+H82+H72+H68+H55+H46+H29</f>
        <v>0</v>
      </c>
      <c r="I210" s="18">
        <f>I208+I201+I191+I187+I180+I159+I126+I105+I95+I90+I82+I72+I68+I55+I46</f>
        <v>0</v>
      </c>
      <c r="J210" s="18">
        <f>J208+J201+J191+J187+J180+J159+J126+J105+J95+J90+J82+J72+J68+J55+J46+J29</f>
        <v>0</v>
      </c>
      <c r="K210" s="18">
        <f>K208+K201+K191+K187+K180+K159+K126+K105+K95+K90+K82+K72+K68+K55+K46+K29</f>
        <v>0</v>
      </c>
      <c r="L210" s="18">
        <f>L208+L201+L191+L187+L180+L159+L126+L105+L95+L90+L82+L72+L68+L55+L46</f>
        <v>304.06</v>
      </c>
      <c r="M210" s="18">
        <f>M208+M201+M191+M187+M180+M159+M126+M105+M95+M90+M82+M72+M68+M55+M46</f>
        <v>200128.21</v>
      </c>
      <c r="N210" s="113">
        <f>N208+N201+N191+N187+N180+N159+N126+N105+N95+N90+N82+N72+N68+N55+N46</f>
        <v>19352.390000000003</v>
      </c>
      <c r="O210" s="113">
        <f>O208+O201+O191+O187+O180+O159+O126+O105+O95+O90+O82+O72+O68+O55+O46</f>
        <v>656.09636249999994</v>
      </c>
      <c r="P210" s="113">
        <f>P208+P201+P191+P187+P180+P159+P126+P105+P95+P90+P82+P72+P68+P55+P46</f>
        <v>0</v>
      </c>
      <c r="Q210" s="113">
        <f>Q208+Q201+Q191+Q187+Q180+Q159+Q126+Q105+Q95+Q90+Q82+Q72+Q68+Q55+Q46</f>
        <v>0</v>
      </c>
      <c r="R210" s="113">
        <f>R208+R201+R191+R187+R180+R159+R126+R105+R95+R90+R82+R72+R68+R55+R46</f>
        <v>591.82500000000005</v>
      </c>
      <c r="S210" s="113">
        <f>S208+S201+S191+S187+S180+S159+S126+S105+S95+S90+S82+S72+S68+S55+S46</f>
        <v>0</v>
      </c>
      <c r="T210" s="113">
        <f>T208+T201+T191+T187+T180+T159+T126+T105+T95+T90+T82+T72+T68+T55+T46</f>
        <v>20600.311362500001</v>
      </c>
      <c r="U210" s="18">
        <f>U208+U201+U191+U187+U180+U159+U126+U105+U95+U90+U82+U72+U68+U55+U46</f>
        <v>179527.89863750001</v>
      </c>
      <c r="V210" s="18">
        <f>V208+V201+V191+V187+V180+V159+V126+V105+V95+V90+V82+V72+V68+V55+V46</f>
        <v>4701.3945000000003</v>
      </c>
      <c r="W210" s="18">
        <f>W208+W201+W191+W187+W180+W159+W126+W105+W95+W90+W82+W72+W68+W55+W46</f>
        <v>174826.50413750001</v>
      </c>
      <c r="X210" s="386"/>
    </row>
    <row r="211" spans="1:26" ht="65.25" customHeight="1" x14ac:dyDescent="0.5">
      <c r="A211" s="126"/>
      <c r="B211" s="148"/>
      <c r="C211" s="8"/>
      <c r="D211" s="8"/>
      <c r="E211" s="13"/>
      <c r="F211" s="12"/>
      <c r="G211" s="11"/>
      <c r="H211" s="9"/>
      <c r="I211" s="10"/>
      <c r="J211" s="9"/>
      <c r="K211" s="9"/>
      <c r="L211" s="9"/>
      <c r="M211" s="9"/>
      <c r="N211" s="149"/>
      <c r="O211" s="149"/>
      <c r="P211" s="149"/>
      <c r="Q211" s="149"/>
      <c r="R211" s="149"/>
      <c r="S211" s="149"/>
      <c r="T211" s="149"/>
      <c r="U211" s="9"/>
      <c r="V211" s="9"/>
      <c r="W211" s="9"/>
      <c r="X211" s="8"/>
    </row>
    <row r="212" spans="1:26" ht="65.25" customHeight="1" x14ac:dyDescent="0.5">
      <c r="A212" s="15"/>
      <c r="B212" s="8"/>
      <c r="C212" s="8"/>
      <c r="D212" s="8"/>
      <c r="E212" s="13"/>
      <c r="F212" s="12"/>
      <c r="G212" s="11"/>
      <c r="H212" s="9"/>
      <c r="I212" s="10"/>
      <c r="J212" s="9"/>
      <c r="K212" s="9"/>
      <c r="L212" s="9"/>
      <c r="M212" s="9"/>
      <c r="N212" s="149"/>
      <c r="O212" s="149"/>
      <c r="P212" s="149"/>
      <c r="Q212" s="149"/>
      <c r="R212" s="149"/>
      <c r="S212" s="149"/>
      <c r="T212" s="149"/>
      <c r="U212" s="9"/>
      <c r="V212" s="9"/>
      <c r="W212" s="9"/>
      <c r="X212" s="385" t="s">
        <v>303</v>
      </c>
      <c r="Y212" s="384"/>
      <c r="Z212" s="384"/>
    </row>
    <row r="213" spans="1:26" ht="65.25" customHeight="1" x14ac:dyDescent="0.45">
      <c r="A213" s="383" t="s">
        <v>302</v>
      </c>
      <c r="B213" s="376"/>
      <c r="C213" s="380"/>
      <c r="D213" s="380"/>
      <c r="E213" s="380"/>
      <c r="F213" s="382"/>
      <c r="G213" s="380"/>
      <c r="H213" s="381"/>
      <c r="I213" s="380"/>
      <c r="J213" s="380"/>
      <c r="K213" s="380"/>
      <c r="L213" s="380"/>
      <c r="M213" s="376"/>
      <c r="N213" s="379"/>
      <c r="O213" s="379"/>
      <c r="P213" s="379"/>
      <c r="Q213" s="379"/>
      <c r="R213" s="379"/>
      <c r="S213" s="379"/>
      <c r="T213" s="379"/>
      <c r="U213" s="378"/>
      <c r="V213" s="378"/>
      <c r="W213" s="377"/>
      <c r="X213" s="376"/>
    </row>
    <row r="214" spans="1:26" ht="65.25" customHeight="1" x14ac:dyDescent="0.5">
      <c r="A214" s="41" t="s">
        <v>301</v>
      </c>
      <c r="B214" s="183"/>
      <c r="C214" s="40">
        <v>1100</v>
      </c>
      <c r="D214" s="40">
        <v>1000</v>
      </c>
      <c r="E214" s="182">
        <v>164.98</v>
      </c>
      <c r="F214" s="38">
        <v>15</v>
      </c>
      <c r="G214" s="50">
        <f>E214*F214</f>
        <v>2474.6999999999998</v>
      </c>
      <c r="H214" s="33">
        <v>0</v>
      </c>
      <c r="I214" s="165">
        <v>0</v>
      </c>
      <c r="J214" s="164">
        <v>0</v>
      </c>
      <c r="K214" s="164">
        <v>0</v>
      </c>
      <c r="L214" s="164">
        <v>12.5</v>
      </c>
      <c r="M214" s="33">
        <f>G214+H214+I214+J214+K214+L214</f>
        <v>2487.1999999999998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f>N214+O214+P214+Q214+R214+S214</f>
        <v>0</v>
      </c>
      <c r="U214" s="33">
        <f>M214-T214</f>
        <v>2487.1999999999998</v>
      </c>
      <c r="V214" s="33">
        <v>47.59</v>
      </c>
      <c r="W214" s="281">
        <f>U214-V214</f>
        <v>2439.6099999999997</v>
      </c>
      <c r="X214" s="32"/>
    </row>
    <row r="215" spans="1:26" ht="65.25" customHeight="1" x14ac:dyDescent="0.5">
      <c r="A215" s="190" t="s">
        <v>300</v>
      </c>
      <c r="B215" s="160"/>
      <c r="C215" s="49"/>
      <c r="D215" s="49"/>
      <c r="E215" s="210"/>
      <c r="F215" s="47"/>
      <c r="G215" s="54"/>
      <c r="H215" s="46"/>
      <c r="I215" s="157"/>
      <c r="J215" s="156"/>
      <c r="K215" s="156"/>
      <c r="L215" s="156"/>
      <c r="M215" s="46"/>
      <c r="N215" s="25"/>
      <c r="O215" s="25"/>
      <c r="P215" s="25"/>
      <c r="Q215" s="25"/>
      <c r="R215" s="25"/>
      <c r="S215" s="25"/>
      <c r="T215" s="25"/>
      <c r="U215" s="46"/>
      <c r="V215" s="46"/>
      <c r="W215" s="281"/>
      <c r="X215" s="23"/>
    </row>
    <row r="216" spans="1:26" ht="65.25" customHeight="1" x14ac:dyDescent="0.45">
      <c r="A216" s="263" t="s">
        <v>299</v>
      </c>
      <c r="B216" s="146"/>
      <c r="C216" s="146">
        <v>1100</v>
      </c>
      <c r="D216" s="146">
        <v>1000</v>
      </c>
      <c r="E216" s="249">
        <v>108.16</v>
      </c>
      <c r="F216" s="144">
        <v>15</v>
      </c>
      <c r="G216" s="143">
        <f>E216*F216</f>
        <v>1622.3999999999999</v>
      </c>
      <c r="H216" s="141">
        <v>0</v>
      </c>
      <c r="I216" s="248">
        <v>0</v>
      </c>
      <c r="J216" s="247">
        <v>0</v>
      </c>
      <c r="K216" s="247">
        <v>0</v>
      </c>
      <c r="L216" s="247">
        <v>109.59</v>
      </c>
      <c r="M216" s="141">
        <f>G216+H216+I216+J216+K216+L216</f>
        <v>1731.9899999999998</v>
      </c>
      <c r="N216" s="244">
        <v>0</v>
      </c>
      <c r="O216" s="244">
        <v>0</v>
      </c>
      <c r="P216" s="244">
        <v>0</v>
      </c>
      <c r="Q216" s="244">
        <v>0</v>
      </c>
      <c r="R216" s="244">
        <v>0</v>
      </c>
      <c r="S216" s="244">
        <v>0</v>
      </c>
      <c r="T216" s="244">
        <f>N216+O216+P216+Q216+R216+S216</f>
        <v>0</v>
      </c>
      <c r="U216" s="141">
        <f>M216-T216</f>
        <v>1731.9899999999998</v>
      </c>
      <c r="V216" s="141">
        <v>0</v>
      </c>
      <c r="W216" s="329">
        <f>U216-V216</f>
        <v>1731.9899999999998</v>
      </c>
      <c r="X216" s="32"/>
    </row>
    <row r="217" spans="1:26" ht="65.25" customHeight="1" x14ac:dyDescent="0.45">
      <c r="A217" s="375" t="s">
        <v>298</v>
      </c>
      <c r="B217" s="137"/>
      <c r="C217" s="137"/>
      <c r="D217" s="137"/>
      <c r="E217" s="242"/>
      <c r="F217" s="135"/>
      <c r="G217" s="134"/>
      <c r="H217" s="132"/>
      <c r="I217" s="241"/>
      <c r="J217" s="240"/>
      <c r="K217" s="240"/>
      <c r="L217" s="240"/>
      <c r="M217" s="132"/>
      <c r="N217" s="237"/>
      <c r="O217" s="237"/>
      <c r="P217" s="237"/>
      <c r="Q217" s="237"/>
      <c r="R217" s="237"/>
      <c r="S217" s="237"/>
      <c r="T217" s="237"/>
      <c r="U217" s="132"/>
      <c r="V217" s="132"/>
      <c r="W217" s="329"/>
      <c r="X217" s="23"/>
    </row>
    <row r="218" spans="1:26" ht="65.25" customHeight="1" x14ac:dyDescent="0.5">
      <c r="A218" s="41" t="s">
        <v>151</v>
      </c>
      <c r="B218" s="40"/>
      <c r="C218" s="40">
        <v>1100</v>
      </c>
      <c r="D218" s="40">
        <v>1000</v>
      </c>
      <c r="E218" s="182">
        <v>100.86</v>
      </c>
      <c r="F218" s="38">
        <v>15</v>
      </c>
      <c r="G218" s="50">
        <f>E218*F218</f>
        <v>1512.9</v>
      </c>
      <c r="H218" s="33">
        <v>0</v>
      </c>
      <c r="I218" s="165">
        <v>0</v>
      </c>
      <c r="J218" s="164">
        <v>0</v>
      </c>
      <c r="K218" s="164">
        <v>0</v>
      </c>
      <c r="L218" s="164">
        <v>116.59</v>
      </c>
      <c r="M218" s="33">
        <f>G218+H218+I218+J218+K218+L218</f>
        <v>1629.49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f>N218+O218+P218+Q218+R218+S218</f>
        <v>0</v>
      </c>
      <c r="U218" s="33">
        <f>M218-T218</f>
        <v>1629.49</v>
      </c>
      <c r="V218" s="33">
        <v>0</v>
      </c>
      <c r="W218" s="281">
        <f>U218-V218</f>
        <v>1629.49</v>
      </c>
      <c r="X218" s="32"/>
    </row>
    <row r="219" spans="1:26" ht="65.25" customHeight="1" x14ac:dyDescent="0.5">
      <c r="A219" s="57" t="s">
        <v>297</v>
      </c>
      <c r="B219" s="49"/>
      <c r="C219" s="49"/>
      <c r="D219" s="49"/>
      <c r="E219" s="210"/>
      <c r="F219" s="47"/>
      <c r="G219" s="54"/>
      <c r="H219" s="46"/>
      <c r="I219" s="157"/>
      <c r="J219" s="156"/>
      <c r="K219" s="156"/>
      <c r="L219" s="156"/>
      <c r="M219" s="46"/>
      <c r="N219" s="25"/>
      <c r="O219" s="25"/>
      <c r="P219" s="25"/>
      <c r="Q219" s="25"/>
      <c r="R219" s="25"/>
      <c r="S219" s="25"/>
      <c r="T219" s="25"/>
      <c r="U219" s="46"/>
      <c r="V219" s="46"/>
      <c r="W219" s="281"/>
      <c r="X219" s="23"/>
    </row>
    <row r="220" spans="1:26" ht="65.25" customHeight="1" x14ac:dyDescent="0.5">
      <c r="A220" s="41" t="s">
        <v>296</v>
      </c>
      <c r="B220" s="51"/>
      <c r="C220" s="40">
        <v>1100</v>
      </c>
      <c r="D220" s="40">
        <v>1000</v>
      </c>
      <c r="E220" s="182">
        <v>86.37</v>
      </c>
      <c r="F220" s="38">
        <v>15</v>
      </c>
      <c r="G220" s="50">
        <f>E220*F220</f>
        <v>1295.5500000000002</v>
      </c>
      <c r="H220" s="33">
        <v>0</v>
      </c>
      <c r="I220" s="165">
        <v>0</v>
      </c>
      <c r="J220" s="164">
        <v>0</v>
      </c>
      <c r="K220" s="164">
        <v>0</v>
      </c>
      <c r="L220" s="164">
        <v>130.5</v>
      </c>
      <c r="M220" s="33">
        <f>G220+H220+I220+J220+K220+L220</f>
        <v>1426.0500000000002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f>N220+O220+P220+Q220+R220+S220</f>
        <v>0</v>
      </c>
      <c r="U220" s="33">
        <f>M220-T220</f>
        <v>1426.0500000000002</v>
      </c>
      <c r="V220" s="33">
        <v>0</v>
      </c>
      <c r="W220" s="281">
        <f>U220-V220</f>
        <v>1426.0500000000002</v>
      </c>
      <c r="X220" s="44"/>
    </row>
    <row r="221" spans="1:26" ht="65.25" customHeight="1" x14ac:dyDescent="0.5">
      <c r="A221" s="161" t="s">
        <v>295</v>
      </c>
      <c r="B221" s="51"/>
      <c r="C221" s="49"/>
      <c r="D221" s="49"/>
      <c r="E221" s="210"/>
      <c r="F221" s="47"/>
      <c r="G221" s="54"/>
      <c r="H221" s="46"/>
      <c r="I221" s="157"/>
      <c r="J221" s="156"/>
      <c r="K221" s="156"/>
      <c r="L221" s="156"/>
      <c r="M221" s="46"/>
      <c r="N221" s="25"/>
      <c r="O221" s="25"/>
      <c r="P221" s="25"/>
      <c r="Q221" s="25"/>
      <c r="R221" s="25"/>
      <c r="S221" s="25"/>
      <c r="T221" s="25"/>
      <c r="U221" s="46"/>
      <c r="V221" s="46"/>
      <c r="W221" s="281"/>
      <c r="X221" s="44"/>
    </row>
    <row r="222" spans="1:26" ht="65.25" customHeight="1" thickBot="1" x14ac:dyDescent="0.55000000000000004">
      <c r="A222" s="374"/>
      <c r="B222" s="177" t="s">
        <v>73</v>
      </c>
      <c r="C222" s="8"/>
      <c r="D222" s="8"/>
      <c r="E222" s="129"/>
      <c r="F222" s="175"/>
      <c r="G222" s="111">
        <f>SUM(G214:G221)</f>
        <v>6905.55</v>
      </c>
      <c r="H222" s="111">
        <f>SUM(H214:H221)</f>
        <v>0</v>
      </c>
      <c r="I222" s="129">
        <f>SUM(I214:I221)</f>
        <v>0</v>
      </c>
      <c r="J222" s="111">
        <f>SUM(J214:J221)</f>
        <v>0</v>
      </c>
      <c r="K222" s="111">
        <f>SUM(K214:K221)</f>
        <v>0</v>
      </c>
      <c r="L222" s="111">
        <f>SUM(L214:L221)</f>
        <v>369.18</v>
      </c>
      <c r="M222" s="111">
        <f>SUM(M214:M221)</f>
        <v>7274.73</v>
      </c>
      <c r="N222" s="174">
        <f>SUM(N214:N221)</f>
        <v>0</v>
      </c>
      <c r="O222" s="174">
        <f>SUM(O214:O221)</f>
        <v>0</v>
      </c>
      <c r="P222" s="174">
        <f>SUM(P214:P221)</f>
        <v>0</v>
      </c>
      <c r="Q222" s="174">
        <f>SUM(Q214:Q221)</f>
        <v>0</v>
      </c>
      <c r="R222" s="174">
        <f>SUM(R214:R221)</f>
        <v>0</v>
      </c>
      <c r="S222" s="174">
        <f>SUM(S214:S221)</f>
        <v>0</v>
      </c>
      <c r="T222" s="174">
        <f>SUM(T214:T221)</f>
        <v>0</v>
      </c>
      <c r="U222" s="111">
        <f>SUM(U214:U221)</f>
        <v>7274.73</v>
      </c>
      <c r="V222" s="111">
        <f>SUM(V214:V221)</f>
        <v>47.59</v>
      </c>
      <c r="W222" s="111">
        <f>SUM(W214:W221)</f>
        <v>7227.1399999999994</v>
      </c>
      <c r="X222" s="8"/>
    </row>
    <row r="223" spans="1:26" s="8" customFormat="1" ht="65.25" customHeight="1" thickBot="1" x14ac:dyDescent="0.55000000000000004">
      <c r="A223" s="107" t="s">
        <v>57</v>
      </c>
      <c r="B223" s="90" t="s">
        <v>56</v>
      </c>
      <c r="C223" s="106" t="s">
        <v>55</v>
      </c>
      <c r="D223" s="105"/>
      <c r="E223" s="105"/>
      <c r="F223" s="105"/>
      <c r="G223" s="105"/>
      <c r="H223" s="105"/>
      <c r="I223" s="105"/>
      <c r="J223" s="105"/>
      <c r="K223" s="105"/>
      <c r="L223" s="105"/>
      <c r="M223" s="104"/>
      <c r="N223" s="106" t="s">
        <v>54</v>
      </c>
      <c r="O223" s="105"/>
      <c r="P223" s="105"/>
      <c r="Q223" s="105"/>
      <c r="R223" s="105"/>
      <c r="S223" s="105"/>
      <c r="T223" s="104"/>
      <c r="U223" s="103"/>
      <c r="V223" s="102"/>
      <c r="W223" s="101"/>
      <c r="X223" s="66" t="s">
        <v>53</v>
      </c>
    </row>
    <row r="224" spans="1:26" s="8" customFormat="1" ht="65.25" customHeight="1" x14ac:dyDescent="0.45">
      <c r="A224" s="100"/>
      <c r="B224" s="99"/>
      <c r="C224" s="98" t="s">
        <v>52</v>
      </c>
      <c r="D224" s="98" t="s">
        <v>51</v>
      </c>
      <c r="E224" s="97" t="s">
        <v>29</v>
      </c>
      <c r="F224" s="96" t="s">
        <v>50</v>
      </c>
      <c r="G224" s="95" t="s">
        <v>49</v>
      </c>
      <c r="H224" s="94" t="s">
        <v>48</v>
      </c>
      <c r="I224" s="93" t="s">
        <v>47</v>
      </c>
      <c r="J224" s="92" t="s">
        <v>28</v>
      </c>
      <c r="K224" s="91" t="s">
        <v>46</v>
      </c>
      <c r="L224" s="91" t="s">
        <v>96</v>
      </c>
      <c r="M224" s="90" t="s">
        <v>38</v>
      </c>
      <c r="N224" s="87" t="s">
        <v>44</v>
      </c>
      <c r="O224" s="89" t="s">
        <v>43</v>
      </c>
      <c r="P224" s="88" t="s">
        <v>42</v>
      </c>
      <c r="Q224" s="87" t="s">
        <v>41</v>
      </c>
      <c r="R224" s="87" t="s">
        <v>40</v>
      </c>
      <c r="S224" s="87" t="s">
        <v>39</v>
      </c>
      <c r="T224" s="86" t="s">
        <v>38</v>
      </c>
      <c r="U224" s="84" t="s">
        <v>38</v>
      </c>
      <c r="V224" s="85" t="s">
        <v>37</v>
      </c>
      <c r="W224" s="84" t="s">
        <v>36</v>
      </c>
      <c r="X224" s="66"/>
    </row>
    <row r="225" spans="1:24" s="8" customFormat="1" ht="65.25" customHeight="1" thickBot="1" x14ac:dyDescent="0.5">
      <c r="A225" s="83" t="s">
        <v>35</v>
      </c>
      <c r="B225" s="73"/>
      <c r="C225" s="82"/>
      <c r="D225" s="82"/>
      <c r="E225" s="81" t="s">
        <v>34</v>
      </c>
      <c r="F225" s="80" t="s">
        <v>33</v>
      </c>
      <c r="G225" s="79"/>
      <c r="H225" s="78"/>
      <c r="I225" s="77" t="s">
        <v>32</v>
      </c>
      <c r="J225" s="76" t="s">
        <v>31</v>
      </c>
      <c r="K225" s="75" t="s">
        <v>95</v>
      </c>
      <c r="L225" s="74" t="s">
        <v>94</v>
      </c>
      <c r="M225" s="73"/>
      <c r="N225" s="200">
        <v>1</v>
      </c>
      <c r="O225" s="72"/>
      <c r="P225" s="71" t="s">
        <v>28</v>
      </c>
      <c r="Q225" s="70" t="s">
        <v>27</v>
      </c>
      <c r="R225" s="70" t="s">
        <v>26</v>
      </c>
      <c r="S225" s="70" t="s">
        <v>25</v>
      </c>
      <c r="T225" s="69"/>
      <c r="U225" s="67" t="s">
        <v>24</v>
      </c>
      <c r="V225" s="199" t="s">
        <v>93</v>
      </c>
      <c r="W225" s="67" t="s">
        <v>22</v>
      </c>
      <c r="X225" s="66"/>
    </row>
    <row r="226" spans="1:24" ht="65.25" customHeight="1" x14ac:dyDescent="0.45">
      <c r="A226" s="65" t="s">
        <v>294</v>
      </c>
      <c r="B226" s="148"/>
      <c r="C226" s="8"/>
      <c r="D226" s="8"/>
      <c r="E226" s="13"/>
      <c r="F226" s="12"/>
      <c r="G226" s="11"/>
      <c r="H226" s="9"/>
      <c r="I226" s="10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8"/>
    </row>
    <row r="227" spans="1:24" ht="65.25" customHeight="1" x14ac:dyDescent="0.5">
      <c r="A227" s="58" t="s">
        <v>293</v>
      </c>
      <c r="B227" s="183"/>
      <c r="C227" s="40">
        <v>1100</v>
      </c>
      <c r="D227" s="40">
        <v>1000</v>
      </c>
      <c r="E227" s="182">
        <v>164.98</v>
      </c>
      <c r="F227" s="38">
        <v>15</v>
      </c>
      <c r="G227" s="50">
        <f>E227*F227</f>
        <v>2474.6999999999998</v>
      </c>
      <c r="H227" s="33">
        <v>0</v>
      </c>
      <c r="I227" s="165">
        <v>0</v>
      </c>
      <c r="J227" s="164">
        <v>0</v>
      </c>
      <c r="K227" s="164">
        <v>0</v>
      </c>
      <c r="L227" s="164">
        <v>12.5</v>
      </c>
      <c r="M227" s="33">
        <f>G227+H227+I227+J227+K227+L227</f>
        <v>2487.1999999999998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f>N227+O227+P227+Q227+R227+S227</f>
        <v>0</v>
      </c>
      <c r="U227" s="33">
        <f>M227-T227</f>
        <v>2487.1999999999998</v>
      </c>
      <c r="V227" s="33">
        <v>47.59</v>
      </c>
      <c r="W227" s="33">
        <f>U227-V227</f>
        <v>2439.6099999999997</v>
      </c>
      <c r="X227" s="32"/>
    </row>
    <row r="228" spans="1:24" ht="65.25" customHeight="1" x14ac:dyDescent="0.5">
      <c r="A228" s="57" t="s">
        <v>292</v>
      </c>
      <c r="B228" s="160"/>
      <c r="C228" s="49"/>
      <c r="D228" s="49"/>
      <c r="E228" s="210"/>
      <c r="F228" s="47"/>
      <c r="G228" s="54"/>
      <c r="H228" s="46"/>
      <c r="I228" s="157"/>
      <c r="J228" s="156"/>
      <c r="K228" s="156"/>
      <c r="L228" s="156"/>
      <c r="M228" s="46"/>
      <c r="N228" s="25"/>
      <c r="O228" s="25"/>
      <c r="P228" s="25"/>
      <c r="Q228" s="25"/>
      <c r="R228" s="25"/>
      <c r="S228" s="25"/>
      <c r="T228" s="25"/>
      <c r="U228" s="46"/>
      <c r="V228" s="46"/>
      <c r="W228" s="46"/>
      <c r="X228" s="23"/>
    </row>
    <row r="229" spans="1:24" ht="65.25" customHeight="1" x14ac:dyDescent="0.5">
      <c r="A229" s="373" t="s">
        <v>291</v>
      </c>
      <c r="B229" s="40"/>
      <c r="C229" s="40">
        <v>1100</v>
      </c>
      <c r="D229" s="40">
        <v>1000</v>
      </c>
      <c r="E229" s="180">
        <v>144.52000000000001</v>
      </c>
      <c r="F229" s="38">
        <v>15</v>
      </c>
      <c r="G229" s="50">
        <f>E229*F229</f>
        <v>2167.8000000000002</v>
      </c>
      <c r="H229" s="45">
        <v>0</v>
      </c>
      <c r="I229" s="165">
        <v>0</v>
      </c>
      <c r="J229" s="217">
        <v>0</v>
      </c>
      <c r="K229" s="217">
        <v>0</v>
      </c>
      <c r="L229" s="217">
        <v>62.68</v>
      </c>
      <c r="M229" s="33">
        <f>G229+H229+I229+J229+K229+L229</f>
        <v>2230.48</v>
      </c>
      <c r="N229" s="163">
        <v>0</v>
      </c>
      <c r="O229" s="35">
        <v>0</v>
      </c>
      <c r="P229" s="35"/>
      <c r="Q229" s="35">
        <v>0</v>
      </c>
      <c r="R229" s="186">
        <f>G229*1%</f>
        <v>21.678000000000001</v>
      </c>
      <c r="S229" s="35">
        <v>0</v>
      </c>
      <c r="T229" s="35">
        <f>N229+O229+P229+Q229+R229+S229</f>
        <v>21.678000000000001</v>
      </c>
      <c r="U229" s="33">
        <f>M229-T229</f>
        <v>2208.8020000000001</v>
      </c>
      <c r="V229" s="45">
        <v>0</v>
      </c>
      <c r="W229" s="33">
        <f>U229-V229</f>
        <v>2208.8020000000001</v>
      </c>
      <c r="X229" s="32"/>
    </row>
    <row r="230" spans="1:24" ht="65.25" customHeight="1" x14ac:dyDescent="0.5">
      <c r="A230" s="352" t="s">
        <v>290</v>
      </c>
      <c r="B230" s="49"/>
      <c r="C230" s="49"/>
      <c r="D230" s="49"/>
      <c r="E230" s="210"/>
      <c r="F230" s="47"/>
      <c r="G230" s="54"/>
      <c r="H230" s="46"/>
      <c r="I230" s="157"/>
      <c r="J230" s="156"/>
      <c r="K230" s="156"/>
      <c r="L230" s="156"/>
      <c r="M230" s="46"/>
      <c r="N230" s="25"/>
      <c r="O230" s="25"/>
      <c r="P230" s="25"/>
      <c r="Q230" s="25"/>
      <c r="R230" s="184"/>
      <c r="S230" s="25"/>
      <c r="T230" s="25"/>
      <c r="U230" s="46"/>
      <c r="V230" s="46"/>
      <c r="W230" s="46"/>
      <c r="X230" s="23"/>
    </row>
    <row r="231" spans="1:24" ht="65.25" customHeight="1" x14ac:dyDescent="0.5">
      <c r="A231" s="41" t="s">
        <v>289</v>
      </c>
      <c r="B231" s="40"/>
      <c r="C231" s="40">
        <v>1100</v>
      </c>
      <c r="D231" s="40">
        <v>1000</v>
      </c>
      <c r="E231" s="180">
        <v>162.06</v>
      </c>
      <c r="F231" s="38">
        <v>15</v>
      </c>
      <c r="G231" s="50">
        <f>E231*F231</f>
        <v>2430.9</v>
      </c>
      <c r="H231" s="45">
        <v>0</v>
      </c>
      <c r="I231" s="165">
        <v>0</v>
      </c>
      <c r="J231" s="217">
        <v>0</v>
      </c>
      <c r="K231" s="217">
        <v>0</v>
      </c>
      <c r="L231" s="217">
        <v>17.27</v>
      </c>
      <c r="M231" s="33">
        <f>G231+H231+I231+J231+K231+L231</f>
        <v>2448.17</v>
      </c>
      <c r="N231" s="163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f>N231+O231+P231+Q231+R231+S231</f>
        <v>0</v>
      </c>
      <c r="U231" s="33">
        <f>M231-T231</f>
        <v>2448.17</v>
      </c>
      <c r="V231" s="33">
        <v>0</v>
      </c>
      <c r="W231" s="33">
        <f>U231-V231</f>
        <v>2448.17</v>
      </c>
      <c r="X231" s="32"/>
    </row>
    <row r="232" spans="1:24" ht="65.25" customHeight="1" x14ac:dyDescent="0.5">
      <c r="A232" s="161" t="s">
        <v>288</v>
      </c>
      <c r="B232" s="49"/>
      <c r="C232" s="49"/>
      <c r="D232" s="49"/>
      <c r="E232" s="210"/>
      <c r="F232" s="47"/>
      <c r="G232" s="54"/>
      <c r="H232" s="46"/>
      <c r="I232" s="157"/>
      <c r="J232" s="156"/>
      <c r="K232" s="156"/>
      <c r="L232" s="156"/>
      <c r="M232" s="46"/>
      <c r="N232" s="25"/>
      <c r="O232" s="25"/>
      <c r="P232" s="25"/>
      <c r="Q232" s="25"/>
      <c r="R232" s="25"/>
      <c r="S232" s="25"/>
      <c r="T232" s="25"/>
      <c r="U232" s="46"/>
      <c r="V232" s="46"/>
      <c r="W232" s="46"/>
      <c r="X232" s="23"/>
    </row>
    <row r="233" spans="1:24" ht="65.25" hidden="1" customHeight="1" x14ac:dyDescent="0.5">
      <c r="A233" s="41"/>
      <c r="B233" s="40"/>
      <c r="C233" s="40">
        <v>1100</v>
      </c>
      <c r="D233" s="40">
        <v>1000</v>
      </c>
      <c r="E233" s="180"/>
      <c r="F233" s="38"/>
      <c r="G233" s="50">
        <f>E233*F233</f>
        <v>0</v>
      </c>
      <c r="H233" s="45">
        <v>0</v>
      </c>
      <c r="I233" s="165">
        <f>E233*1.04</f>
        <v>0</v>
      </c>
      <c r="J233" s="217">
        <v>0</v>
      </c>
      <c r="K233" s="217">
        <v>0</v>
      </c>
      <c r="L233" s="217"/>
      <c r="M233" s="33">
        <f>G233+H233+I233+J233+K233+L233</f>
        <v>0</v>
      </c>
      <c r="N233" s="163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f>N233+O233+P233+Q233+R233+S233</f>
        <v>0</v>
      </c>
      <c r="U233" s="33">
        <f>M233-T233</f>
        <v>0</v>
      </c>
      <c r="V233" s="45">
        <v>0</v>
      </c>
      <c r="W233" s="33">
        <f>U233-V233</f>
        <v>0</v>
      </c>
      <c r="X233" s="32"/>
    </row>
    <row r="234" spans="1:24" ht="65.25" hidden="1" customHeight="1" x14ac:dyDescent="0.5">
      <c r="A234" s="161"/>
      <c r="B234" s="49"/>
      <c r="C234" s="49"/>
      <c r="D234" s="49"/>
      <c r="E234" s="210"/>
      <c r="F234" s="47"/>
      <c r="G234" s="54"/>
      <c r="H234" s="46"/>
      <c r="I234" s="157"/>
      <c r="J234" s="156"/>
      <c r="K234" s="156"/>
      <c r="L234" s="156"/>
      <c r="M234" s="46"/>
      <c r="N234" s="25"/>
      <c r="O234" s="25"/>
      <c r="P234" s="25"/>
      <c r="Q234" s="25"/>
      <c r="R234" s="25"/>
      <c r="S234" s="25"/>
      <c r="T234" s="25"/>
      <c r="U234" s="46"/>
      <c r="V234" s="46"/>
      <c r="W234" s="46"/>
      <c r="X234" s="23"/>
    </row>
    <row r="235" spans="1:24" ht="65.25" customHeight="1" x14ac:dyDescent="0.5">
      <c r="A235" s="41" t="s">
        <v>287</v>
      </c>
      <c r="B235" s="40"/>
      <c r="C235" s="40">
        <v>1100</v>
      </c>
      <c r="D235" s="40">
        <v>1000</v>
      </c>
      <c r="E235" s="180">
        <v>198.78</v>
      </c>
      <c r="F235" s="38">
        <v>15</v>
      </c>
      <c r="G235" s="50">
        <f>E235*F235</f>
        <v>2981.7</v>
      </c>
      <c r="H235" s="45">
        <v>0</v>
      </c>
      <c r="I235" s="165">
        <v>0</v>
      </c>
      <c r="J235" s="217">
        <v>0</v>
      </c>
      <c r="K235" s="217">
        <v>0</v>
      </c>
      <c r="L235" s="217">
        <v>0</v>
      </c>
      <c r="M235" s="33">
        <f>G235+H235+I235+J235+K235+L235</f>
        <v>2981.7</v>
      </c>
      <c r="N235" s="163">
        <v>57.66</v>
      </c>
      <c r="O235" s="35">
        <f>G235*1.1875%</f>
        <v>35.407687500000002</v>
      </c>
      <c r="P235" s="35">
        <v>0</v>
      </c>
      <c r="Q235" s="35">
        <v>0</v>
      </c>
      <c r="R235" s="186">
        <f>(G235*1%)</f>
        <v>29.817</v>
      </c>
      <c r="S235" s="35">
        <v>0</v>
      </c>
      <c r="T235" s="35">
        <f>N235+O235+P235+Q235+R235+S235</f>
        <v>122.88468750000001</v>
      </c>
      <c r="U235" s="33">
        <f>M235-T235</f>
        <v>2858.8153124999999</v>
      </c>
      <c r="V235" s="45">
        <v>0</v>
      </c>
      <c r="W235" s="33">
        <f>U235-V235</f>
        <v>2858.8153124999999</v>
      </c>
      <c r="X235" s="32"/>
    </row>
    <row r="236" spans="1:24" ht="65.25" customHeight="1" x14ac:dyDescent="0.5">
      <c r="A236" s="57" t="s">
        <v>286</v>
      </c>
      <c r="B236" s="49"/>
      <c r="C236" s="49"/>
      <c r="D236" s="49"/>
      <c r="E236" s="210"/>
      <c r="F236" s="47"/>
      <c r="G236" s="54"/>
      <c r="H236" s="46"/>
      <c r="I236" s="157"/>
      <c r="J236" s="156"/>
      <c r="K236" s="156"/>
      <c r="L236" s="156"/>
      <c r="M236" s="46"/>
      <c r="N236" s="25"/>
      <c r="O236" s="25"/>
      <c r="P236" s="25"/>
      <c r="Q236" s="25"/>
      <c r="R236" s="184"/>
      <c r="S236" s="25"/>
      <c r="T236" s="25"/>
      <c r="U236" s="46"/>
      <c r="V236" s="46"/>
      <c r="W236" s="46"/>
      <c r="X236" s="23"/>
    </row>
    <row r="237" spans="1:24" ht="65.25" customHeight="1" x14ac:dyDescent="0.5">
      <c r="A237" s="14"/>
      <c r="B237" s="177" t="s">
        <v>73</v>
      </c>
      <c r="C237" s="8"/>
      <c r="D237" s="8"/>
      <c r="E237" s="129"/>
      <c r="F237" s="175"/>
      <c r="G237" s="111">
        <f>SUM(G227:G236)</f>
        <v>10055.099999999999</v>
      </c>
      <c r="H237" s="111">
        <f>SUM(H227:H236)</f>
        <v>0</v>
      </c>
      <c r="I237" s="129">
        <f>SUM(I227:I236)</f>
        <v>0</v>
      </c>
      <c r="J237" s="111">
        <f>SUM(J227:J236)</f>
        <v>0</v>
      </c>
      <c r="K237" s="111">
        <f>SUM(K227:K236)</f>
        <v>0</v>
      </c>
      <c r="L237" s="111">
        <f>SUM(L227:L236)</f>
        <v>92.45</v>
      </c>
      <c r="M237" s="111">
        <f>SUM(M227:M236)</f>
        <v>10147.549999999999</v>
      </c>
      <c r="N237" s="174">
        <f>SUM(N227:N236)</f>
        <v>57.66</v>
      </c>
      <c r="O237" s="174">
        <f>SUM(O227:O236)</f>
        <v>35.407687500000002</v>
      </c>
      <c r="P237" s="174">
        <f>SUM(P227:P236)</f>
        <v>0</v>
      </c>
      <c r="Q237" s="174">
        <f>SUM(Q227:Q236)</f>
        <v>0</v>
      </c>
      <c r="R237" s="174">
        <f>SUM(R227:R236)</f>
        <v>51.495000000000005</v>
      </c>
      <c r="S237" s="174">
        <f>SUM(S227:S236)</f>
        <v>0</v>
      </c>
      <c r="T237" s="174">
        <f>SUM(T227:T236)</f>
        <v>144.56268750000001</v>
      </c>
      <c r="U237" s="111">
        <f>SUM(U227:U236)</f>
        <v>10002.987312500001</v>
      </c>
      <c r="V237" s="111">
        <f>SUM(V227:V236)</f>
        <v>47.59</v>
      </c>
      <c r="W237" s="111">
        <f>SUM(W227:W236)</f>
        <v>9955.3973125000011</v>
      </c>
      <c r="X237" s="8"/>
    </row>
    <row r="238" spans="1:24" ht="65.25" customHeight="1" thickBot="1" x14ac:dyDescent="0.55000000000000004">
      <c r="A238" s="130"/>
      <c r="B238" s="148"/>
      <c r="C238" s="8"/>
      <c r="D238" s="8"/>
      <c r="E238" s="13"/>
      <c r="F238" s="12"/>
      <c r="G238" s="11"/>
      <c r="H238" s="11"/>
      <c r="I238" s="13"/>
      <c r="J238" s="11"/>
      <c r="K238" s="11"/>
      <c r="L238" s="11"/>
      <c r="M238" s="11"/>
      <c r="N238" s="108"/>
      <c r="O238" s="108"/>
      <c r="P238" s="108"/>
      <c r="Q238" s="108"/>
      <c r="R238" s="108"/>
      <c r="S238" s="108"/>
      <c r="T238" s="108"/>
      <c r="U238" s="11"/>
      <c r="V238" s="11"/>
      <c r="W238" s="11"/>
      <c r="X238" s="8"/>
    </row>
    <row r="239" spans="1:24" ht="65.25" customHeight="1" thickBot="1" x14ac:dyDescent="0.55000000000000004">
      <c r="A239" s="117" t="s">
        <v>72</v>
      </c>
      <c r="B239" s="128"/>
      <c r="C239" s="127"/>
      <c r="D239" s="127"/>
      <c r="E239" s="115"/>
      <c r="F239" s="114"/>
      <c r="G239" s="18">
        <f>G237+G222</f>
        <v>16960.649999999998</v>
      </c>
      <c r="H239" s="18">
        <f>H237+H222</f>
        <v>0</v>
      </c>
      <c r="I239" s="18">
        <f>I237+I222</f>
        <v>0</v>
      </c>
      <c r="J239" s="18">
        <f>J237+J222</f>
        <v>0</v>
      </c>
      <c r="K239" s="18">
        <f>K237+K222</f>
        <v>0</v>
      </c>
      <c r="L239" s="18">
        <f>L237+L222</f>
        <v>461.63</v>
      </c>
      <c r="M239" s="18">
        <f>M237+M222</f>
        <v>17422.28</v>
      </c>
      <c r="N239" s="113">
        <f>N237+N222</f>
        <v>57.66</v>
      </c>
      <c r="O239" s="113">
        <f>O237+O222</f>
        <v>35.407687500000002</v>
      </c>
      <c r="P239" s="113">
        <f>P237+P222</f>
        <v>0</v>
      </c>
      <c r="Q239" s="113">
        <f>Q237+Q222</f>
        <v>0</v>
      </c>
      <c r="R239" s="113">
        <f>R237+R222</f>
        <v>51.495000000000005</v>
      </c>
      <c r="S239" s="113">
        <f>S237+S222</f>
        <v>0</v>
      </c>
      <c r="T239" s="113">
        <f>T237+T222</f>
        <v>144.56268750000001</v>
      </c>
      <c r="U239" s="18">
        <f>U237+U222</f>
        <v>17277.717312500001</v>
      </c>
      <c r="V239" s="18">
        <f>V237+V222</f>
        <v>95.18</v>
      </c>
      <c r="W239" s="18">
        <f>W237+W222</f>
        <v>17182.537312500001</v>
      </c>
      <c r="X239" s="372"/>
    </row>
    <row r="240" spans="1:24" ht="65.25" customHeight="1" x14ac:dyDescent="0.5">
      <c r="A240" s="371"/>
      <c r="B240" s="112"/>
      <c r="C240" s="177"/>
      <c r="D240" s="177"/>
      <c r="E240" s="129"/>
      <c r="F240" s="175"/>
      <c r="G240" s="111"/>
      <c r="H240" s="111"/>
      <c r="I240" s="129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77"/>
    </row>
    <row r="241" spans="1:24" ht="65.25" customHeight="1" x14ac:dyDescent="0.5">
      <c r="A241" s="14"/>
      <c r="B241" s="112"/>
      <c r="C241" s="177"/>
      <c r="D241" s="177"/>
      <c r="E241" s="129"/>
      <c r="F241" s="175"/>
      <c r="G241" s="111"/>
      <c r="H241" s="111"/>
      <c r="I241" s="129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77"/>
    </row>
    <row r="242" spans="1:24" ht="65.25" customHeight="1" thickBot="1" x14ac:dyDescent="0.55000000000000004">
      <c r="A242" s="15"/>
      <c r="B242" s="8"/>
      <c r="C242" s="8"/>
      <c r="D242" s="8"/>
      <c r="E242" s="13"/>
      <c r="F242" s="12"/>
      <c r="G242" s="11"/>
      <c r="H242" s="9"/>
      <c r="I242" s="10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16" t="s">
        <v>0</v>
      </c>
    </row>
    <row r="243" spans="1:24" ht="65.25" customHeight="1" thickBot="1" x14ac:dyDescent="0.55000000000000004">
      <c r="A243" s="107" t="s">
        <v>57</v>
      </c>
      <c r="B243" s="90" t="s">
        <v>56</v>
      </c>
      <c r="C243" s="106" t="s">
        <v>55</v>
      </c>
      <c r="D243" s="105"/>
      <c r="E243" s="105"/>
      <c r="F243" s="105"/>
      <c r="G243" s="105"/>
      <c r="H243" s="105"/>
      <c r="I243" s="105"/>
      <c r="J243" s="105"/>
      <c r="K243" s="105"/>
      <c r="L243" s="105"/>
      <c r="M243" s="104"/>
      <c r="N243" s="106" t="s">
        <v>54</v>
      </c>
      <c r="O243" s="105"/>
      <c r="P243" s="105"/>
      <c r="Q243" s="105"/>
      <c r="R243" s="105"/>
      <c r="S243" s="105"/>
      <c r="T243" s="104"/>
      <c r="U243" s="103"/>
      <c r="V243" s="102"/>
      <c r="W243" s="101"/>
      <c r="X243" s="66" t="s">
        <v>53</v>
      </c>
    </row>
    <row r="244" spans="1:24" ht="65.25" customHeight="1" x14ac:dyDescent="0.45">
      <c r="A244" s="100"/>
      <c r="B244" s="99"/>
      <c r="C244" s="98" t="s">
        <v>52</v>
      </c>
      <c r="D244" s="98" t="s">
        <v>51</v>
      </c>
      <c r="E244" s="97" t="s">
        <v>29</v>
      </c>
      <c r="F244" s="96" t="s">
        <v>50</v>
      </c>
      <c r="G244" s="95" t="s">
        <v>58</v>
      </c>
      <c r="H244" s="94" t="s">
        <v>48</v>
      </c>
      <c r="I244" s="93" t="s">
        <v>47</v>
      </c>
      <c r="J244" s="92" t="s">
        <v>28</v>
      </c>
      <c r="K244" s="91" t="s">
        <v>46</v>
      </c>
      <c r="L244" s="91" t="s">
        <v>96</v>
      </c>
      <c r="M244" s="90" t="s">
        <v>38</v>
      </c>
      <c r="N244" s="87" t="s">
        <v>44</v>
      </c>
      <c r="O244" s="89" t="s">
        <v>43</v>
      </c>
      <c r="P244" s="88" t="s">
        <v>42</v>
      </c>
      <c r="Q244" s="87" t="s">
        <v>41</v>
      </c>
      <c r="R244" s="87" t="s">
        <v>40</v>
      </c>
      <c r="S244" s="87" t="s">
        <v>39</v>
      </c>
      <c r="T244" s="86" t="s">
        <v>38</v>
      </c>
      <c r="U244" s="84" t="s">
        <v>38</v>
      </c>
      <c r="V244" s="85" t="s">
        <v>37</v>
      </c>
      <c r="W244" s="84" t="s">
        <v>36</v>
      </c>
      <c r="X244" s="66"/>
    </row>
    <row r="245" spans="1:24" ht="65.25" customHeight="1" thickBot="1" x14ac:dyDescent="0.5">
      <c r="A245" s="83" t="s">
        <v>35</v>
      </c>
      <c r="B245" s="73"/>
      <c r="C245" s="82"/>
      <c r="D245" s="82"/>
      <c r="E245" s="81" t="s">
        <v>34</v>
      </c>
      <c r="F245" s="80" t="s">
        <v>33</v>
      </c>
      <c r="G245" s="79"/>
      <c r="H245" s="78"/>
      <c r="I245" s="77" t="s">
        <v>32</v>
      </c>
      <c r="J245" s="76" t="s">
        <v>31</v>
      </c>
      <c r="K245" s="75" t="s">
        <v>95</v>
      </c>
      <c r="L245" s="74" t="s">
        <v>94</v>
      </c>
      <c r="M245" s="73"/>
      <c r="N245" s="200">
        <v>1</v>
      </c>
      <c r="O245" s="72"/>
      <c r="P245" s="71" t="s">
        <v>28</v>
      </c>
      <c r="Q245" s="70" t="s">
        <v>27</v>
      </c>
      <c r="R245" s="70" t="s">
        <v>26</v>
      </c>
      <c r="S245" s="70" t="s">
        <v>25</v>
      </c>
      <c r="T245" s="69"/>
      <c r="U245" s="67" t="s">
        <v>24</v>
      </c>
      <c r="V245" s="199" t="s">
        <v>93</v>
      </c>
      <c r="W245" s="67" t="s">
        <v>22</v>
      </c>
      <c r="X245" s="66"/>
    </row>
    <row r="246" spans="1:24" ht="65.25" customHeight="1" x14ac:dyDescent="0.45">
      <c r="A246" s="365" t="s">
        <v>285</v>
      </c>
      <c r="B246" s="8"/>
      <c r="C246" s="8"/>
      <c r="D246" s="8"/>
      <c r="E246" s="13"/>
      <c r="F246" s="12"/>
      <c r="G246" s="11"/>
      <c r="H246" s="9"/>
      <c r="I246" s="10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8"/>
    </row>
    <row r="247" spans="1:24" ht="65.25" customHeight="1" x14ac:dyDescent="0.5">
      <c r="A247" s="58" t="s">
        <v>284</v>
      </c>
      <c r="B247" s="40"/>
      <c r="C247" s="40">
        <v>1100</v>
      </c>
      <c r="D247" s="40">
        <v>1000</v>
      </c>
      <c r="E247" s="182">
        <v>707.98</v>
      </c>
      <c r="F247" s="38">
        <v>15</v>
      </c>
      <c r="G247" s="50">
        <f>E247*F247</f>
        <v>10619.7</v>
      </c>
      <c r="H247" s="33">
        <v>0</v>
      </c>
      <c r="I247" s="165">
        <v>0</v>
      </c>
      <c r="J247" s="164">
        <v>0</v>
      </c>
      <c r="K247" s="164">
        <v>0</v>
      </c>
      <c r="L247" s="164">
        <v>0</v>
      </c>
      <c r="M247" s="33">
        <f>G247+H247+I247+J247+K247+L247</f>
        <v>10619.7</v>
      </c>
      <c r="N247" s="35">
        <v>1630.19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f>N247+O247+P247+Q247+R247+S247</f>
        <v>1630.19</v>
      </c>
      <c r="U247" s="33">
        <f>M247-T247</f>
        <v>8989.51</v>
      </c>
      <c r="V247" s="33">
        <v>1321.2</v>
      </c>
      <c r="W247" s="33">
        <f>U247-V247</f>
        <v>7668.31</v>
      </c>
      <c r="X247" s="32"/>
    </row>
    <row r="248" spans="1:24" ht="65.25" customHeight="1" x14ac:dyDescent="0.5">
      <c r="A248" s="208" t="s">
        <v>283</v>
      </c>
      <c r="B248" s="49"/>
      <c r="C248" s="49"/>
      <c r="D248" s="49"/>
      <c r="E248" s="210"/>
      <c r="F248" s="47"/>
      <c r="G248" s="54"/>
      <c r="H248" s="46"/>
      <c r="I248" s="157"/>
      <c r="J248" s="156"/>
      <c r="K248" s="156"/>
      <c r="L248" s="156"/>
      <c r="M248" s="46"/>
      <c r="N248" s="25"/>
      <c r="O248" s="25"/>
      <c r="P248" s="25"/>
      <c r="Q248" s="25"/>
      <c r="R248" s="25"/>
      <c r="S248" s="25"/>
      <c r="T248" s="25"/>
      <c r="U248" s="46"/>
      <c r="V248" s="46"/>
      <c r="W248" s="46"/>
      <c r="X248" s="23"/>
    </row>
    <row r="249" spans="1:24" ht="65.25" hidden="1" customHeight="1" x14ac:dyDescent="0.5">
      <c r="A249" s="58"/>
      <c r="B249" s="40"/>
      <c r="C249" s="40"/>
      <c r="D249" s="40"/>
      <c r="E249" s="182">
        <v>0</v>
      </c>
      <c r="F249" s="38">
        <v>0</v>
      </c>
      <c r="G249" s="50">
        <f>E249*F249</f>
        <v>0</v>
      </c>
      <c r="H249" s="33">
        <v>0</v>
      </c>
      <c r="I249" s="165">
        <f>E249*1.04</f>
        <v>0</v>
      </c>
      <c r="J249" s="164">
        <v>0</v>
      </c>
      <c r="K249" s="164">
        <v>0</v>
      </c>
      <c r="L249" s="164">
        <v>0</v>
      </c>
      <c r="M249" s="33">
        <f>G249+H249+I249+J249+K249+L249</f>
        <v>0</v>
      </c>
      <c r="N249" s="35">
        <v>0</v>
      </c>
      <c r="O249" s="225">
        <v>0</v>
      </c>
      <c r="P249" s="35">
        <v>0</v>
      </c>
      <c r="Q249" s="35">
        <v>0</v>
      </c>
      <c r="R249" s="35">
        <v>0</v>
      </c>
      <c r="S249" s="35">
        <f>H249*1%</f>
        <v>0</v>
      </c>
      <c r="T249" s="35">
        <f>N249+O249+P249+Q249+R249+S249</f>
        <v>0</v>
      </c>
      <c r="U249" s="33">
        <f>M249-T249</f>
        <v>0</v>
      </c>
      <c r="V249" s="33">
        <v>0</v>
      </c>
      <c r="W249" s="33">
        <f>U249-V249</f>
        <v>0</v>
      </c>
      <c r="X249" s="32"/>
    </row>
    <row r="250" spans="1:24" s="5" customFormat="1" ht="65.25" hidden="1" customHeight="1" x14ac:dyDescent="0.5">
      <c r="A250" s="216"/>
      <c r="B250" s="49"/>
      <c r="C250" s="49"/>
      <c r="D250" s="49"/>
      <c r="E250" s="210"/>
      <c r="F250" s="47"/>
      <c r="G250" s="54"/>
      <c r="H250" s="46"/>
      <c r="I250" s="157"/>
      <c r="J250" s="156"/>
      <c r="K250" s="156"/>
      <c r="L250" s="156"/>
      <c r="M250" s="46"/>
      <c r="N250" s="25"/>
      <c r="O250" s="221"/>
      <c r="P250" s="25"/>
      <c r="Q250" s="25"/>
      <c r="R250" s="25"/>
      <c r="S250" s="25"/>
      <c r="T250" s="25"/>
      <c r="U250" s="46"/>
      <c r="V250" s="46"/>
      <c r="W250" s="46"/>
      <c r="X250" s="23"/>
    </row>
    <row r="251" spans="1:24" ht="65.25" customHeight="1" x14ac:dyDescent="0.5">
      <c r="A251" s="58" t="s">
        <v>282</v>
      </c>
      <c r="B251" s="40"/>
      <c r="C251" s="40">
        <v>1100</v>
      </c>
      <c r="D251" s="40">
        <v>1000</v>
      </c>
      <c r="E251" s="182">
        <v>571.51</v>
      </c>
      <c r="F251" s="38">
        <v>15</v>
      </c>
      <c r="G251" s="50">
        <f>E251*F251</f>
        <v>8572.65</v>
      </c>
      <c r="H251" s="33">
        <v>0</v>
      </c>
      <c r="I251" s="165">
        <v>0</v>
      </c>
      <c r="J251" s="164">
        <v>0</v>
      </c>
      <c r="K251" s="164">
        <v>0</v>
      </c>
      <c r="L251" s="164">
        <v>0</v>
      </c>
      <c r="M251" s="33">
        <f>G251+H251+I251+J251+K251+L251</f>
        <v>8572.65</v>
      </c>
      <c r="N251" s="35">
        <v>1192.94</v>
      </c>
      <c r="O251" s="35">
        <f>G251*1.1875%</f>
        <v>101.80021875</v>
      </c>
      <c r="P251" s="35">
        <v>0</v>
      </c>
      <c r="Q251" s="35">
        <v>0</v>
      </c>
      <c r="R251" s="35">
        <f>G251*1%</f>
        <v>85.726500000000001</v>
      </c>
      <c r="S251" s="35">
        <f>H251*1%</f>
        <v>0</v>
      </c>
      <c r="T251" s="35">
        <f>N251+O251+P251+Q251+R251+S251</f>
        <v>1380.4667187500002</v>
      </c>
      <c r="U251" s="33">
        <f>M251-T251</f>
        <v>7192.1832812499997</v>
      </c>
      <c r="V251" s="33">
        <v>0</v>
      </c>
      <c r="W251" s="33">
        <f>U251-V251</f>
        <v>7192.1832812499997</v>
      </c>
      <c r="X251" s="32"/>
    </row>
    <row r="252" spans="1:24" s="5" customFormat="1" ht="65.25" customHeight="1" x14ac:dyDescent="0.5">
      <c r="A252" s="31" t="s">
        <v>281</v>
      </c>
      <c r="B252" s="49"/>
      <c r="C252" s="49"/>
      <c r="D252" s="49"/>
      <c r="E252" s="210"/>
      <c r="F252" s="47"/>
      <c r="G252" s="54"/>
      <c r="H252" s="46"/>
      <c r="I252" s="157"/>
      <c r="J252" s="156"/>
      <c r="K252" s="156"/>
      <c r="L252" s="156"/>
      <c r="M252" s="46"/>
      <c r="N252" s="25"/>
      <c r="O252" s="25"/>
      <c r="P252" s="25"/>
      <c r="Q252" s="25"/>
      <c r="R252" s="25"/>
      <c r="S252" s="25"/>
      <c r="T252" s="25"/>
      <c r="U252" s="46"/>
      <c r="V252" s="46"/>
      <c r="W252" s="46"/>
      <c r="X252" s="23"/>
    </row>
    <row r="253" spans="1:24" ht="65.25" customHeight="1" x14ac:dyDescent="0.5">
      <c r="A253" s="195" t="s">
        <v>280</v>
      </c>
      <c r="B253" s="183"/>
      <c r="C253" s="40">
        <v>1100</v>
      </c>
      <c r="D253" s="40">
        <v>1000</v>
      </c>
      <c r="E253" s="182">
        <v>403.87</v>
      </c>
      <c r="F253" s="38">
        <v>15</v>
      </c>
      <c r="G253" s="50">
        <f>E253*F253</f>
        <v>6058.05</v>
      </c>
      <c r="H253" s="33">
        <v>0</v>
      </c>
      <c r="I253" s="165">
        <v>0</v>
      </c>
      <c r="J253" s="164">
        <v>0</v>
      </c>
      <c r="K253" s="164"/>
      <c r="L253" s="164">
        <v>0</v>
      </c>
      <c r="M253" s="33">
        <f>G253+H253+I253+J253+K253+L253</f>
        <v>6058.05</v>
      </c>
      <c r="N253" s="186">
        <v>665.83</v>
      </c>
      <c r="O253" s="35">
        <f>G253*1.1875%</f>
        <v>71.939343750000006</v>
      </c>
      <c r="P253" s="35">
        <v>0</v>
      </c>
      <c r="Q253" s="35">
        <v>0</v>
      </c>
      <c r="R253" s="35">
        <f>G253*1%</f>
        <v>60.580500000000001</v>
      </c>
      <c r="S253" s="35">
        <v>0</v>
      </c>
      <c r="T253" s="35">
        <f>N253+O253+P253+Q253+R253+S253</f>
        <v>798.3498437500001</v>
      </c>
      <c r="U253" s="33">
        <f>M253-T253</f>
        <v>5259.70015625</v>
      </c>
      <c r="V253" s="33">
        <v>0</v>
      </c>
      <c r="W253" s="33">
        <f>U253-V253</f>
        <v>5259.70015625</v>
      </c>
      <c r="X253" s="32"/>
    </row>
    <row r="254" spans="1:24" s="5" customFormat="1" ht="65.25" customHeight="1" x14ac:dyDescent="0.5">
      <c r="A254" s="181" t="s">
        <v>279</v>
      </c>
      <c r="B254" s="160"/>
      <c r="C254" s="49"/>
      <c r="D254" s="49"/>
      <c r="E254" s="210"/>
      <c r="F254" s="47"/>
      <c r="G254" s="54"/>
      <c r="H254" s="46"/>
      <c r="I254" s="157"/>
      <c r="J254" s="156"/>
      <c r="K254" s="156"/>
      <c r="L254" s="156"/>
      <c r="M254" s="46"/>
      <c r="N254" s="184"/>
      <c r="O254" s="25"/>
      <c r="P254" s="25"/>
      <c r="Q254" s="25"/>
      <c r="R254" s="25"/>
      <c r="S254" s="25"/>
      <c r="T254" s="25"/>
      <c r="U254" s="46"/>
      <c r="V254" s="46"/>
      <c r="W254" s="46"/>
      <c r="X254" s="23"/>
    </row>
    <row r="255" spans="1:24" ht="65.25" hidden="1" customHeight="1" x14ac:dyDescent="0.5">
      <c r="A255" s="58" t="s">
        <v>278</v>
      </c>
      <c r="B255" s="183"/>
      <c r="C255" s="40">
        <v>1100</v>
      </c>
      <c r="D255" s="40">
        <v>1000</v>
      </c>
      <c r="E255" s="182">
        <v>0</v>
      </c>
      <c r="F255" s="38">
        <v>0</v>
      </c>
      <c r="G255" s="50">
        <f>E255*F255</f>
        <v>0</v>
      </c>
      <c r="H255" s="33">
        <v>0</v>
      </c>
      <c r="I255" s="165">
        <v>0</v>
      </c>
      <c r="J255" s="164">
        <v>0</v>
      </c>
      <c r="K255" s="164">
        <v>0</v>
      </c>
      <c r="L255" s="164">
        <v>0</v>
      </c>
      <c r="M255" s="33">
        <f>G255+H255+I255+J255+K255+L255</f>
        <v>0</v>
      </c>
      <c r="N255" s="35">
        <v>0</v>
      </c>
      <c r="O255" s="225">
        <f>G255*1.187%</f>
        <v>0</v>
      </c>
      <c r="P255" s="35">
        <v>0</v>
      </c>
      <c r="Q255" s="35">
        <v>0</v>
      </c>
      <c r="R255" s="35">
        <f>G255*1%</f>
        <v>0</v>
      </c>
      <c r="S255" s="35">
        <v>0</v>
      </c>
      <c r="T255" s="35">
        <f>N255+O255+P255+Q255+R255+S255</f>
        <v>0</v>
      </c>
      <c r="U255" s="33">
        <f>M255-T255</f>
        <v>0</v>
      </c>
      <c r="V255" s="33">
        <v>0</v>
      </c>
      <c r="W255" s="33">
        <f>U255-V255</f>
        <v>0</v>
      </c>
      <c r="X255" s="32"/>
    </row>
    <row r="256" spans="1:24" s="5" customFormat="1" ht="65.25" hidden="1" customHeight="1" x14ac:dyDescent="0.5">
      <c r="A256" s="216"/>
      <c r="B256" s="160"/>
      <c r="C256" s="49"/>
      <c r="D256" s="49"/>
      <c r="E256" s="210"/>
      <c r="F256" s="47"/>
      <c r="G256" s="54"/>
      <c r="H256" s="46"/>
      <c r="I256" s="157"/>
      <c r="J256" s="156"/>
      <c r="K256" s="156"/>
      <c r="L256" s="156"/>
      <c r="M256" s="46"/>
      <c r="N256" s="25"/>
      <c r="O256" s="221"/>
      <c r="P256" s="25"/>
      <c r="Q256" s="25"/>
      <c r="R256" s="25"/>
      <c r="S256" s="25"/>
      <c r="T256" s="25"/>
      <c r="U256" s="46"/>
      <c r="V256" s="46"/>
      <c r="W256" s="46"/>
      <c r="X256" s="23"/>
    </row>
    <row r="257" spans="1:24" s="5" customFormat="1" ht="65.25" customHeight="1" x14ac:dyDescent="0.5">
      <c r="A257" s="179"/>
      <c r="B257" s="155" t="s">
        <v>73</v>
      </c>
      <c r="C257" s="150"/>
      <c r="D257" s="150"/>
      <c r="E257" s="178"/>
      <c r="F257" s="154"/>
      <c r="G257" s="151">
        <f>SUM(G247:G256)</f>
        <v>25250.399999999998</v>
      </c>
      <c r="H257" s="151">
        <f>SUM(H247:H256)</f>
        <v>0</v>
      </c>
      <c r="I257" s="153">
        <f>SUM(I247:I256)</f>
        <v>0</v>
      </c>
      <c r="J257" s="151">
        <f>SUM(J247:J256)</f>
        <v>0</v>
      </c>
      <c r="K257" s="151">
        <f>SUM(K247:K256)</f>
        <v>0</v>
      </c>
      <c r="L257" s="151">
        <f>SUM(L247:L256)</f>
        <v>0</v>
      </c>
      <c r="M257" s="151">
        <f>SUM(M247:M256)</f>
        <v>25250.399999999998</v>
      </c>
      <c r="N257" s="152">
        <f>SUM(N247:N256)</f>
        <v>3488.96</v>
      </c>
      <c r="O257" s="152">
        <f>SUM(O247:O256)</f>
        <v>173.73956250000001</v>
      </c>
      <c r="P257" s="152">
        <f>SUM(P247:P256)</f>
        <v>0</v>
      </c>
      <c r="Q257" s="152">
        <f>SUM(Q247:Q256)</f>
        <v>0</v>
      </c>
      <c r="R257" s="152">
        <f>SUM(R247:R256)</f>
        <v>146.30700000000002</v>
      </c>
      <c r="S257" s="152">
        <f>SUM(S247:S256)</f>
        <v>0</v>
      </c>
      <c r="T257" s="152">
        <f>SUM(T247:T256)</f>
        <v>3809.0065625000007</v>
      </c>
      <c r="U257" s="151">
        <f>SUM(U247:U256)</f>
        <v>21441.393437499999</v>
      </c>
      <c r="V257" s="151">
        <f>SUM(V247:V256)</f>
        <v>1321.2</v>
      </c>
      <c r="W257" s="151">
        <f>SUM(W247:W256)</f>
        <v>20120.193437500002</v>
      </c>
      <c r="X257" s="370"/>
    </row>
    <row r="258" spans="1:24" s="5" customFormat="1" ht="65.25" customHeight="1" x14ac:dyDescent="0.45">
      <c r="A258" s="65" t="s">
        <v>277</v>
      </c>
      <c r="B258" s="59"/>
      <c r="C258" s="59"/>
      <c r="D258" s="59"/>
      <c r="E258" s="172"/>
      <c r="F258" s="291"/>
      <c r="G258" s="64"/>
      <c r="H258" s="60"/>
      <c r="I258" s="61"/>
      <c r="J258" s="60"/>
      <c r="K258" s="60"/>
      <c r="L258" s="60"/>
      <c r="M258" s="60"/>
      <c r="N258" s="171"/>
      <c r="O258" s="171"/>
      <c r="P258" s="171"/>
      <c r="Q258" s="171"/>
      <c r="R258" s="171"/>
      <c r="S258" s="171"/>
      <c r="T258" s="171"/>
      <c r="U258" s="60"/>
      <c r="V258" s="60"/>
      <c r="W258" s="60"/>
      <c r="X258" s="59"/>
    </row>
    <row r="259" spans="1:24" s="5" customFormat="1" ht="65.25" customHeight="1" x14ac:dyDescent="0.5">
      <c r="A259" s="293" t="s">
        <v>276</v>
      </c>
      <c r="B259" s="40"/>
      <c r="C259" s="40">
        <v>1100</v>
      </c>
      <c r="D259" s="40">
        <v>1000</v>
      </c>
      <c r="E259" s="182">
        <v>381.52</v>
      </c>
      <c r="F259" s="38">
        <v>15</v>
      </c>
      <c r="G259" s="50">
        <f>E259*F259</f>
        <v>5722.7999999999993</v>
      </c>
      <c r="H259" s="33">
        <v>0</v>
      </c>
      <c r="I259" s="165">
        <v>0</v>
      </c>
      <c r="J259" s="164">
        <v>0</v>
      </c>
      <c r="K259" s="164">
        <v>0</v>
      </c>
      <c r="L259" s="164">
        <v>0</v>
      </c>
      <c r="M259" s="33">
        <f>G259+H259+I259+J259+K259+L259</f>
        <v>5722.7999999999993</v>
      </c>
      <c r="N259" s="35">
        <v>591.11</v>
      </c>
      <c r="O259" s="35">
        <f>G259*1.1875%</f>
        <v>67.958249999999992</v>
      </c>
      <c r="P259" s="35">
        <v>0</v>
      </c>
      <c r="Q259" s="35">
        <v>0</v>
      </c>
      <c r="R259" s="186">
        <f>G259*1%</f>
        <v>57.227999999999994</v>
      </c>
      <c r="S259" s="35">
        <v>0</v>
      </c>
      <c r="T259" s="35">
        <f>N259+O259+P259+Q259+R259+S259</f>
        <v>716.29624999999999</v>
      </c>
      <c r="U259" s="33">
        <f>M259-T259</f>
        <v>5006.5037499999989</v>
      </c>
      <c r="V259" s="33">
        <v>0</v>
      </c>
      <c r="W259" s="36">
        <f>U259-V259</f>
        <v>5006.5037499999989</v>
      </c>
      <c r="X259" s="32"/>
    </row>
    <row r="260" spans="1:24" s="5" customFormat="1" ht="65.25" customHeight="1" x14ac:dyDescent="0.5">
      <c r="A260" s="57" t="s">
        <v>275</v>
      </c>
      <c r="B260" s="49"/>
      <c r="C260" s="49"/>
      <c r="D260" s="49"/>
      <c r="E260" s="210"/>
      <c r="F260" s="47"/>
      <c r="G260" s="54"/>
      <c r="H260" s="46"/>
      <c r="I260" s="157"/>
      <c r="J260" s="156"/>
      <c r="K260" s="156"/>
      <c r="L260" s="156"/>
      <c r="M260" s="46"/>
      <c r="N260" s="25"/>
      <c r="O260" s="25"/>
      <c r="P260" s="25"/>
      <c r="Q260" s="25"/>
      <c r="R260" s="184"/>
      <c r="S260" s="25"/>
      <c r="T260" s="25"/>
      <c r="U260" s="46"/>
      <c r="V260" s="46"/>
      <c r="W260" s="26"/>
      <c r="X260" s="23"/>
    </row>
    <row r="261" spans="1:24" s="5" customFormat="1" ht="65.25" hidden="1" customHeight="1" x14ac:dyDescent="0.5">
      <c r="A261" s="58"/>
      <c r="B261" s="40"/>
      <c r="C261" s="40">
        <v>1100</v>
      </c>
      <c r="D261" s="40">
        <v>1000</v>
      </c>
      <c r="E261" s="182">
        <v>0</v>
      </c>
      <c r="F261" s="38">
        <v>0</v>
      </c>
      <c r="G261" s="50">
        <f>E261*F261</f>
        <v>0</v>
      </c>
      <c r="H261" s="33">
        <v>0</v>
      </c>
      <c r="I261" s="165">
        <f>E261*1.04</f>
        <v>0</v>
      </c>
      <c r="J261" s="164">
        <v>0</v>
      </c>
      <c r="K261" s="164">
        <v>0</v>
      </c>
      <c r="L261" s="164">
        <v>0</v>
      </c>
      <c r="M261" s="33">
        <f>G261+H261+I261+J261+K261+L261</f>
        <v>0</v>
      </c>
      <c r="N261" s="35">
        <v>0</v>
      </c>
      <c r="O261" s="225">
        <f>G261*1.187%</f>
        <v>0</v>
      </c>
      <c r="P261" s="35">
        <v>0</v>
      </c>
      <c r="Q261" s="35">
        <v>0</v>
      </c>
      <c r="R261" s="35">
        <f>G261*1%</f>
        <v>0</v>
      </c>
      <c r="S261" s="35">
        <v>0</v>
      </c>
      <c r="T261" s="35">
        <f>N261+O261+P261+Q261+R261+S261</f>
        <v>0</v>
      </c>
      <c r="U261" s="33">
        <f>M261-T261</f>
        <v>0</v>
      </c>
      <c r="V261" s="33">
        <v>0</v>
      </c>
      <c r="W261" s="36">
        <f>U261-V261</f>
        <v>0</v>
      </c>
      <c r="X261" s="32"/>
    </row>
    <row r="262" spans="1:24" s="5" customFormat="1" ht="65.25" hidden="1" customHeight="1" x14ac:dyDescent="0.5">
      <c r="A262" s="230"/>
      <c r="B262" s="49"/>
      <c r="C262" s="49"/>
      <c r="D262" s="49"/>
      <c r="E262" s="210"/>
      <c r="F262" s="47"/>
      <c r="G262" s="54"/>
      <c r="H262" s="46"/>
      <c r="I262" s="157"/>
      <c r="J262" s="156"/>
      <c r="K262" s="156"/>
      <c r="L262" s="156"/>
      <c r="M262" s="46"/>
      <c r="N262" s="25"/>
      <c r="O262" s="221"/>
      <c r="P262" s="25"/>
      <c r="Q262" s="25"/>
      <c r="R262" s="25"/>
      <c r="S262" s="25"/>
      <c r="T262" s="25"/>
      <c r="U262" s="46"/>
      <c r="V262" s="46"/>
      <c r="W262" s="26"/>
      <c r="X262" s="23"/>
    </row>
    <row r="263" spans="1:24" s="5" customFormat="1" ht="65.25" customHeight="1" x14ac:dyDescent="0.5">
      <c r="A263" s="58" t="s">
        <v>274</v>
      </c>
      <c r="B263" s="40"/>
      <c r="C263" s="40">
        <v>1100</v>
      </c>
      <c r="D263" s="40">
        <v>1000</v>
      </c>
      <c r="E263" s="182">
        <v>281.22000000000003</v>
      </c>
      <c r="F263" s="38">
        <v>15</v>
      </c>
      <c r="G263" s="50">
        <f>E263*F263</f>
        <v>4218.3</v>
      </c>
      <c r="H263" s="33">
        <v>0</v>
      </c>
      <c r="I263" s="165">
        <v>0</v>
      </c>
      <c r="J263" s="164">
        <v>0</v>
      </c>
      <c r="K263" s="164">
        <v>0</v>
      </c>
      <c r="L263" s="164">
        <v>0</v>
      </c>
      <c r="M263" s="33">
        <f>G263+H263+I263+J263+K263+L263</f>
        <v>4218.3</v>
      </c>
      <c r="N263" s="35">
        <v>337.55</v>
      </c>
      <c r="O263" s="225"/>
      <c r="P263" s="35">
        <v>0</v>
      </c>
      <c r="Q263" s="35">
        <v>0</v>
      </c>
      <c r="R263" s="35">
        <v>0</v>
      </c>
      <c r="S263" s="35">
        <v>0</v>
      </c>
      <c r="T263" s="35">
        <f>N263+O263+P263+Q263+R263+S263</f>
        <v>337.55</v>
      </c>
      <c r="U263" s="33">
        <f>M263-T263</f>
        <v>3880.75</v>
      </c>
      <c r="V263" s="33">
        <v>0</v>
      </c>
      <c r="W263" s="36">
        <f>U263-V263</f>
        <v>3880.75</v>
      </c>
      <c r="X263" s="32"/>
    </row>
    <row r="264" spans="1:24" s="5" customFormat="1" ht="65.25" customHeight="1" x14ac:dyDescent="0.5">
      <c r="A264" s="181" t="s">
        <v>273</v>
      </c>
      <c r="B264" s="168"/>
      <c r="C264" s="49"/>
      <c r="D264" s="49"/>
      <c r="E264" s="210"/>
      <c r="F264" s="47"/>
      <c r="G264" s="54"/>
      <c r="H264" s="46"/>
      <c r="I264" s="157"/>
      <c r="J264" s="156"/>
      <c r="K264" s="156"/>
      <c r="L264" s="156"/>
      <c r="M264" s="46"/>
      <c r="N264" s="25"/>
      <c r="O264" s="221"/>
      <c r="P264" s="25"/>
      <c r="Q264" s="25"/>
      <c r="R264" s="25"/>
      <c r="S264" s="25"/>
      <c r="T264" s="25"/>
      <c r="U264" s="46"/>
      <c r="V264" s="46"/>
      <c r="W264" s="26"/>
      <c r="X264" s="162"/>
    </row>
    <row r="265" spans="1:24" s="5" customFormat="1" ht="65.25" customHeight="1" x14ac:dyDescent="0.5">
      <c r="A265" s="179"/>
      <c r="B265" s="155" t="s">
        <v>73</v>
      </c>
      <c r="C265" s="150"/>
      <c r="D265" s="150"/>
      <c r="E265" s="178"/>
      <c r="F265" s="154"/>
      <c r="G265" s="151">
        <f>SUM(G259:G264)</f>
        <v>9941.0999999999985</v>
      </c>
      <c r="H265" s="151">
        <f>SUM(H259:H264)</f>
        <v>0</v>
      </c>
      <c r="I265" s="153">
        <f>SUM(I259:I264)</f>
        <v>0</v>
      </c>
      <c r="J265" s="151">
        <f>SUM(J259:J264)</f>
        <v>0</v>
      </c>
      <c r="K265" s="151">
        <f>SUM(K259:K264)</f>
        <v>0</v>
      </c>
      <c r="L265" s="151">
        <f>SUM(L259:L264)</f>
        <v>0</v>
      </c>
      <c r="M265" s="151">
        <f>SUM(M259:M264)</f>
        <v>9941.0999999999985</v>
      </c>
      <c r="N265" s="152">
        <f>SUM(N259:N264)</f>
        <v>928.66000000000008</v>
      </c>
      <c r="O265" s="152">
        <f>SUM(O259:O264)</f>
        <v>67.958249999999992</v>
      </c>
      <c r="P265" s="152">
        <f>SUM(P259:P264)</f>
        <v>0</v>
      </c>
      <c r="Q265" s="152">
        <f>SUM(Q259:Q264)</f>
        <v>0</v>
      </c>
      <c r="R265" s="152">
        <f>SUM(R259:R264)</f>
        <v>57.227999999999994</v>
      </c>
      <c r="S265" s="152">
        <f>SUM(S259:S264)</f>
        <v>0</v>
      </c>
      <c r="T265" s="152">
        <f>SUM(T259:T264)</f>
        <v>1053.8462500000001</v>
      </c>
      <c r="U265" s="151">
        <f>SUM(U259:U264)</f>
        <v>8887.2537499999999</v>
      </c>
      <c r="V265" s="151">
        <f>SUM(V259:V264)</f>
        <v>0</v>
      </c>
      <c r="W265" s="151">
        <f>SUM(W259:W264)</f>
        <v>8887.2537499999999</v>
      </c>
      <c r="X265" s="150"/>
    </row>
    <row r="266" spans="1:24" s="5" customFormat="1" ht="65.25" customHeight="1" x14ac:dyDescent="0.5">
      <c r="A266" s="15"/>
      <c r="B266" s="177"/>
      <c r="C266" s="8"/>
      <c r="D266" s="8"/>
      <c r="E266" s="176"/>
      <c r="F266" s="175"/>
      <c r="G266" s="111"/>
      <c r="H266" s="111"/>
      <c r="I266" s="129"/>
      <c r="J266" s="111"/>
      <c r="K266" s="111"/>
      <c r="L266" s="111"/>
      <c r="M266" s="111"/>
      <c r="N266" s="174"/>
      <c r="O266" s="174"/>
      <c r="P266" s="174"/>
      <c r="Q266" s="174"/>
      <c r="R266" s="174"/>
      <c r="S266" s="174"/>
      <c r="T266" s="174"/>
      <c r="U266" s="111"/>
      <c r="V266" s="111"/>
      <c r="W266" s="111"/>
      <c r="X266" s="8"/>
    </row>
    <row r="267" spans="1:24" s="5" customFormat="1" ht="65.25" customHeight="1" x14ac:dyDescent="0.45">
      <c r="A267" s="65" t="s">
        <v>272</v>
      </c>
      <c r="B267" s="59"/>
      <c r="C267" s="59"/>
      <c r="D267" s="59"/>
      <c r="E267" s="172"/>
      <c r="F267" s="63"/>
      <c r="G267" s="62"/>
      <c r="H267" s="60"/>
      <c r="I267" s="61"/>
      <c r="J267" s="60"/>
      <c r="K267" s="60"/>
      <c r="L267" s="60"/>
      <c r="M267" s="60"/>
      <c r="N267" s="171"/>
      <c r="O267" s="171"/>
      <c r="P267" s="171"/>
      <c r="Q267" s="171"/>
      <c r="R267" s="171"/>
      <c r="S267" s="171"/>
      <c r="T267" s="171"/>
      <c r="U267" s="60"/>
      <c r="V267" s="60"/>
      <c r="W267" s="60"/>
      <c r="X267" s="59"/>
    </row>
    <row r="268" spans="1:24" s="6" customFormat="1" ht="65.25" customHeight="1" x14ac:dyDescent="0.5">
      <c r="A268" s="264" t="s">
        <v>271</v>
      </c>
      <c r="B268" s="183"/>
      <c r="C268" s="183">
        <v>1100</v>
      </c>
      <c r="D268" s="183">
        <v>1000</v>
      </c>
      <c r="E268" s="182">
        <v>348.03</v>
      </c>
      <c r="F268" s="227">
        <v>15</v>
      </c>
      <c r="G268" s="39">
        <f>E268*F268</f>
        <v>5220.45</v>
      </c>
      <c r="H268" s="36">
        <v>0</v>
      </c>
      <c r="I268" s="165">
        <v>0</v>
      </c>
      <c r="J268" s="165">
        <v>0</v>
      </c>
      <c r="K268" s="165">
        <v>0</v>
      </c>
      <c r="L268" s="165">
        <v>0</v>
      </c>
      <c r="M268" s="36">
        <f>G268+H268+I268+J268+K268+L268</f>
        <v>5220.45</v>
      </c>
      <c r="N268" s="225">
        <v>501.09</v>
      </c>
      <c r="O268" s="225">
        <v>0</v>
      </c>
      <c r="P268" s="225">
        <v>0</v>
      </c>
      <c r="Q268" s="225">
        <v>0</v>
      </c>
      <c r="R268" s="225">
        <v>0</v>
      </c>
      <c r="S268" s="225">
        <v>0</v>
      </c>
      <c r="T268" s="225">
        <f>N268+O268+P268+Q268+R268+S268</f>
        <v>501.09</v>
      </c>
      <c r="U268" s="36">
        <f>M268-T268</f>
        <v>4719.3599999999997</v>
      </c>
      <c r="V268" s="33">
        <v>150</v>
      </c>
      <c r="W268" s="36">
        <f>U268-V268</f>
        <v>4569.3599999999997</v>
      </c>
      <c r="X268" s="369"/>
    </row>
    <row r="269" spans="1:24" s="6" customFormat="1" ht="65.25" customHeight="1" x14ac:dyDescent="0.5">
      <c r="A269" s="368" t="s">
        <v>270</v>
      </c>
      <c r="B269" s="160"/>
      <c r="C269" s="160"/>
      <c r="D269" s="160"/>
      <c r="E269" s="210"/>
      <c r="F269" s="222"/>
      <c r="G269" s="56"/>
      <c r="H269" s="26"/>
      <c r="I269" s="157"/>
      <c r="J269" s="157"/>
      <c r="K269" s="157"/>
      <c r="L269" s="157"/>
      <c r="M269" s="26"/>
      <c r="N269" s="221"/>
      <c r="O269" s="221"/>
      <c r="P269" s="221"/>
      <c r="Q269" s="221"/>
      <c r="R269" s="221"/>
      <c r="S269" s="221"/>
      <c r="T269" s="221"/>
      <c r="U269" s="26"/>
      <c r="V269" s="46"/>
      <c r="W269" s="26"/>
      <c r="X269" s="220"/>
    </row>
    <row r="270" spans="1:24" s="5" customFormat="1" ht="65.25" customHeight="1" x14ac:dyDescent="0.5">
      <c r="A270" s="293" t="s">
        <v>269</v>
      </c>
      <c r="B270" s="40"/>
      <c r="C270" s="40">
        <v>1100</v>
      </c>
      <c r="D270" s="40">
        <v>1000</v>
      </c>
      <c r="E270" s="182">
        <v>207.79</v>
      </c>
      <c r="F270" s="38">
        <v>15</v>
      </c>
      <c r="G270" s="39">
        <f>E270*F270</f>
        <v>3116.85</v>
      </c>
      <c r="H270" s="33">
        <v>0</v>
      </c>
      <c r="I270" s="165">
        <v>0</v>
      </c>
      <c r="J270" s="164">
        <v>0</v>
      </c>
      <c r="K270" s="164">
        <v>0</v>
      </c>
      <c r="L270" s="164">
        <v>0</v>
      </c>
      <c r="M270" s="36">
        <f>G270+H270+I270+J270+K270+L270</f>
        <v>3116.85</v>
      </c>
      <c r="N270" s="35">
        <v>92.61</v>
      </c>
      <c r="O270" s="35">
        <f>G270*1.1875%</f>
        <v>37.012593750000001</v>
      </c>
      <c r="P270" s="35">
        <v>0</v>
      </c>
      <c r="Q270" s="35">
        <v>0</v>
      </c>
      <c r="R270" s="186">
        <f>G270*1%</f>
        <v>31.168499999999998</v>
      </c>
      <c r="S270" s="35">
        <f>H270*1%</f>
        <v>0</v>
      </c>
      <c r="T270" s="225">
        <f>N270+O270+P270+Q270+R270+S270</f>
        <v>160.79109374999999</v>
      </c>
      <c r="U270" s="36">
        <f>M270-T270</f>
        <v>2956.0589062499998</v>
      </c>
      <c r="V270" s="33"/>
      <c r="W270" s="36">
        <f>U270-V270</f>
        <v>2956.0589062499998</v>
      </c>
      <c r="X270" s="32"/>
    </row>
    <row r="271" spans="1:24" s="5" customFormat="1" ht="65.25" customHeight="1" x14ac:dyDescent="0.5">
      <c r="A271" s="57" t="s">
        <v>268</v>
      </c>
      <c r="B271" s="49"/>
      <c r="C271" s="49"/>
      <c r="D271" s="49"/>
      <c r="E271" s="210"/>
      <c r="F271" s="47"/>
      <c r="G271" s="56"/>
      <c r="H271" s="46"/>
      <c r="I271" s="157"/>
      <c r="J271" s="156"/>
      <c r="K271" s="156"/>
      <c r="L271" s="156"/>
      <c r="M271" s="26"/>
      <c r="N271" s="25"/>
      <c r="O271" s="25"/>
      <c r="P271" s="25"/>
      <c r="Q271" s="25"/>
      <c r="R271" s="184"/>
      <c r="S271" s="25"/>
      <c r="T271" s="221"/>
      <c r="U271" s="26"/>
      <c r="V271" s="46"/>
      <c r="W271" s="26"/>
      <c r="X271" s="23"/>
    </row>
    <row r="272" spans="1:24" s="5" customFormat="1" ht="65.25" hidden="1" customHeight="1" x14ac:dyDescent="0.5">
      <c r="A272" s="293" t="s">
        <v>267</v>
      </c>
      <c r="B272" s="40"/>
      <c r="C272" s="40">
        <v>1100</v>
      </c>
      <c r="D272" s="40">
        <v>1000</v>
      </c>
      <c r="E272" s="182">
        <v>0</v>
      </c>
      <c r="F272" s="38">
        <v>0</v>
      </c>
      <c r="G272" s="39">
        <f>E272*F272</f>
        <v>0</v>
      </c>
      <c r="H272" s="33">
        <v>0</v>
      </c>
      <c r="I272" s="165">
        <v>0</v>
      </c>
      <c r="J272" s="164">
        <v>0</v>
      </c>
      <c r="K272" s="164">
        <v>0</v>
      </c>
      <c r="L272" s="164">
        <v>0</v>
      </c>
      <c r="M272" s="36">
        <f>G272+H272+I272+J272+K272+L272</f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225">
        <f>N272+O272+P272+Q272+R272+S272</f>
        <v>0</v>
      </c>
      <c r="U272" s="36">
        <f>M272-T272</f>
        <v>0</v>
      </c>
      <c r="V272" s="33">
        <f>G272*2%</f>
        <v>0</v>
      </c>
      <c r="W272" s="36">
        <f>U272-V272</f>
        <v>0</v>
      </c>
      <c r="X272" s="32"/>
    </row>
    <row r="273" spans="1:24" s="5" customFormat="1" ht="65.25" hidden="1" customHeight="1" x14ac:dyDescent="0.5">
      <c r="A273" s="161"/>
      <c r="B273" s="49"/>
      <c r="C273" s="49"/>
      <c r="D273" s="49"/>
      <c r="E273" s="210"/>
      <c r="F273" s="47"/>
      <c r="G273" s="56"/>
      <c r="H273" s="46"/>
      <c r="I273" s="157"/>
      <c r="J273" s="156"/>
      <c r="K273" s="156"/>
      <c r="L273" s="156"/>
      <c r="M273" s="26"/>
      <c r="N273" s="25"/>
      <c r="O273" s="25"/>
      <c r="P273" s="25"/>
      <c r="Q273" s="25"/>
      <c r="R273" s="25"/>
      <c r="S273" s="25"/>
      <c r="T273" s="221"/>
      <c r="U273" s="26"/>
      <c r="V273" s="46"/>
      <c r="W273" s="26"/>
      <c r="X273" s="23"/>
    </row>
    <row r="274" spans="1:24" s="5" customFormat="1" ht="65.25" customHeight="1" thickBot="1" x14ac:dyDescent="0.55000000000000004">
      <c r="A274" s="179"/>
      <c r="B274" s="155" t="s">
        <v>73</v>
      </c>
      <c r="C274" s="150"/>
      <c r="D274" s="150"/>
      <c r="E274" s="153"/>
      <c r="F274" s="154"/>
      <c r="G274" s="151">
        <f>SUM(G268:G273)</f>
        <v>8337.2999999999993</v>
      </c>
      <c r="H274" s="151">
        <f>SUM(H268:H273)</f>
        <v>0</v>
      </c>
      <c r="I274" s="153">
        <f>SUM(I268:I273)</f>
        <v>0</v>
      </c>
      <c r="J274" s="151">
        <f>SUM(J268:J273)</f>
        <v>0</v>
      </c>
      <c r="K274" s="151">
        <f>SUM(K268:K273)</f>
        <v>0</v>
      </c>
      <c r="L274" s="151">
        <f>SUM(L268:L273)</f>
        <v>0</v>
      </c>
      <c r="M274" s="151">
        <f>SUM(M268:M273)</f>
        <v>8337.2999999999993</v>
      </c>
      <c r="N274" s="152">
        <f>SUM(N268:N273)</f>
        <v>593.69999999999993</v>
      </c>
      <c r="O274" s="152">
        <f>SUM(O268:O273)</f>
        <v>37.012593750000001</v>
      </c>
      <c r="P274" s="152">
        <f>SUM(P268:P273)</f>
        <v>0</v>
      </c>
      <c r="Q274" s="152">
        <f>SUM(Q268:Q273)</f>
        <v>0</v>
      </c>
      <c r="R274" s="152">
        <f>SUM(R268:R273)</f>
        <v>31.168499999999998</v>
      </c>
      <c r="S274" s="152">
        <f>SUM(S268:S273)</f>
        <v>0</v>
      </c>
      <c r="T274" s="152">
        <f>SUM(T268:T273)</f>
        <v>661.88109374999999</v>
      </c>
      <c r="U274" s="151">
        <f>SUM(U268:U273)</f>
        <v>7675.4189062499991</v>
      </c>
      <c r="V274" s="151">
        <f>SUM(V268:V273)</f>
        <v>150</v>
      </c>
      <c r="W274" s="151">
        <f>SUM(W268:W273)</f>
        <v>7525.4189062499991</v>
      </c>
      <c r="X274" s="150"/>
    </row>
    <row r="275" spans="1:24" s="8" customFormat="1" ht="65.25" customHeight="1" thickBot="1" x14ac:dyDescent="0.55000000000000004">
      <c r="A275" s="107" t="s">
        <v>57</v>
      </c>
      <c r="B275" s="90" t="s">
        <v>56</v>
      </c>
      <c r="C275" s="106" t="s">
        <v>55</v>
      </c>
      <c r="D275" s="105"/>
      <c r="E275" s="105"/>
      <c r="F275" s="105"/>
      <c r="G275" s="105"/>
      <c r="H275" s="105"/>
      <c r="I275" s="105"/>
      <c r="J275" s="105"/>
      <c r="K275" s="105"/>
      <c r="L275" s="105"/>
      <c r="M275" s="104"/>
      <c r="N275" s="106" t="s">
        <v>54</v>
      </c>
      <c r="O275" s="105"/>
      <c r="P275" s="105"/>
      <c r="Q275" s="105"/>
      <c r="R275" s="105"/>
      <c r="S275" s="105"/>
      <c r="T275" s="104"/>
      <c r="U275" s="103"/>
      <c r="V275" s="102"/>
      <c r="W275" s="101"/>
      <c r="X275" s="66" t="s">
        <v>53</v>
      </c>
    </row>
    <row r="276" spans="1:24" s="8" customFormat="1" ht="65.25" customHeight="1" x14ac:dyDescent="0.45">
      <c r="A276" s="100"/>
      <c r="B276" s="99"/>
      <c r="C276" s="98" t="s">
        <v>52</v>
      </c>
      <c r="D276" s="98" t="s">
        <v>51</v>
      </c>
      <c r="E276" s="97" t="s">
        <v>29</v>
      </c>
      <c r="F276" s="96" t="s">
        <v>50</v>
      </c>
      <c r="G276" s="95" t="s">
        <v>49</v>
      </c>
      <c r="H276" s="94" t="s">
        <v>48</v>
      </c>
      <c r="I276" s="93" t="s">
        <v>47</v>
      </c>
      <c r="J276" s="92" t="s">
        <v>28</v>
      </c>
      <c r="K276" s="91" t="s">
        <v>46</v>
      </c>
      <c r="L276" s="91" t="s">
        <v>96</v>
      </c>
      <c r="M276" s="90" t="s">
        <v>38</v>
      </c>
      <c r="N276" s="87" t="s">
        <v>44</v>
      </c>
      <c r="O276" s="89" t="s">
        <v>43</v>
      </c>
      <c r="P276" s="88" t="s">
        <v>42</v>
      </c>
      <c r="Q276" s="87" t="s">
        <v>41</v>
      </c>
      <c r="R276" s="87" t="s">
        <v>40</v>
      </c>
      <c r="S276" s="87" t="s">
        <v>39</v>
      </c>
      <c r="T276" s="86" t="s">
        <v>38</v>
      </c>
      <c r="U276" s="84" t="s">
        <v>38</v>
      </c>
      <c r="V276" s="85" t="s">
        <v>37</v>
      </c>
      <c r="W276" s="84" t="s">
        <v>36</v>
      </c>
      <c r="X276" s="66"/>
    </row>
    <row r="277" spans="1:24" s="8" customFormat="1" ht="65.25" customHeight="1" thickBot="1" x14ac:dyDescent="0.5">
      <c r="A277" s="83" t="s">
        <v>35</v>
      </c>
      <c r="B277" s="73"/>
      <c r="C277" s="82"/>
      <c r="D277" s="82"/>
      <c r="E277" s="81" t="s">
        <v>34</v>
      </c>
      <c r="F277" s="80" t="s">
        <v>33</v>
      </c>
      <c r="G277" s="79"/>
      <c r="H277" s="78"/>
      <c r="I277" s="77" t="s">
        <v>32</v>
      </c>
      <c r="J277" s="76" t="s">
        <v>31</v>
      </c>
      <c r="K277" s="75" t="s">
        <v>95</v>
      </c>
      <c r="L277" s="74" t="s">
        <v>94</v>
      </c>
      <c r="M277" s="73"/>
      <c r="N277" s="200">
        <v>1</v>
      </c>
      <c r="O277" s="72"/>
      <c r="P277" s="71" t="s">
        <v>28</v>
      </c>
      <c r="Q277" s="70" t="s">
        <v>27</v>
      </c>
      <c r="R277" s="70" t="s">
        <v>26</v>
      </c>
      <c r="S277" s="70" t="s">
        <v>25</v>
      </c>
      <c r="T277" s="69"/>
      <c r="U277" s="67" t="s">
        <v>24</v>
      </c>
      <c r="V277" s="199" t="s">
        <v>93</v>
      </c>
      <c r="W277" s="67" t="s">
        <v>22</v>
      </c>
      <c r="X277" s="66"/>
    </row>
    <row r="278" spans="1:24" s="5" customFormat="1" ht="65.25" customHeight="1" x14ac:dyDescent="0.5">
      <c r="A278" s="365" t="s">
        <v>266</v>
      </c>
      <c r="B278" s="177"/>
      <c r="C278" s="8"/>
      <c r="D278" s="8"/>
      <c r="E278" s="129"/>
      <c r="F278" s="175"/>
      <c r="G278" s="111"/>
      <c r="H278" s="111"/>
      <c r="I278" s="129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8"/>
    </row>
    <row r="279" spans="1:24" s="5" customFormat="1" ht="65.25" customHeight="1" x14ac:dyDescent="0.5">
      <c r="A279" s="58" t="s">
        <v>265</v>
      </c>
      <c r="B279" s="40"/>
      <c r="C279" s="40">
        <v>1100</v>
      </c>
      <c r="D279" s="40">
        <v>1000</v>
      </c>
      <c r="E279" s="182">
        <v>364.81</v>
      </c>
      <c r="F279" s="38">
        <v>15</v>
      </c>
      <c r="G279" s="50">
        <f>E279*F279</f>
        <v>5472.15</v>
      </c>
      <c r="H279" s="33">
        <v>0</v>
      </c>
      <c r="I279" s="165">
        <v>0</v>
      </c>
      <c r="J279" s="164">
        <v>0</v>
      </c>
      <c r="K279" s="164">
        <v>0</v>
      </c>
      <c r="L279" s="164">
        <v>0</v>
      </c>
      <c r="M279" s="33">
        <f>G279+H279+I279+J279+K279+L279</f>
        <v>5472.15</v>
      </c>
      <c r="N279" s="186">
        <v>546.20000000000005</v>
      </c>
      <c r="O279" s="35">
        <f>G279*1.1875%</f>
        <v>64.981781249999997</v>
      </c>
      <c r="P279" s="35">
        <v>0</v>
      </c>
      <c r="Q279" s="35">
        <v>0</v>
      </c>
      <c r="R279" s="35">
        <f>G279*1%</f>
        <v>54.721499999999999</v>
      </c>
      <c r="S279" s="35">
        <v>0</v>
      </c>
      <c r="T279" s="35">
        <f>N279+O279+P279+Q279+R279+S279</f>
        <v>665.90328125000008</v>
      </c>
      <c r="U279" s="35">
        <f>M279-T279</f>
        <v>4806.2467187499997</v>
      </c>
      <c r="V279" s="33">
        <v>0</v>
      </c>
      <c r="W279" s="36">
        <f>U279-V279</f>
        <v>4806.2467187499997</v>
      </c>
      <c r="X279" s="32"/>
    </row>
    <row r="280" spans="1:24" s="5" customFormat="1" ht="65.25" customHeight="1" x14ac:dyDescent="0.5">
      <c r="A280" s="229" t="s">
        <v>264</v>
      </c>
      <c r="B280" s="49"/>
      <c r="C280" s="49"/>
      <c r="D280" s="49"/>
      <c r="E280" s="210"/>
      <c r="F280" s="47"/>
      <c r="G280" s="54"/>
      <c r="H280" s="46"/>
      <c r="I280" s="157"/>
      <c r="J280" s="156"/>
      <c r="K280" s="156"/>
      <c r="L280" s="156"/>
      <c r="M280" s="46"/>
      <c r="N280" s="184"/>
      <c r="O280" s="25"/>
      <c r="P280" s="25"/>
      <c r="Q280" s="25"/>
      <c r="R280" s="25"/>
      <c r="S280" s="25"/>
      <c r="T280" s="25"/>
      <c r="U280" s="25"/>
      <c r="V280" s="46"/>
      <c r="W280" s="26"/>
      <c r="X280" s="23"/>
    </row>
    <row r="281" spans="1:24" s="5" customFormat="1" ht="65.25" customHeight="1" x14ac:dyDescent="0.5">
      <c r="A281" s="179"/>
      <c r="B281" s="155" t="s">
        <v>73</v>
      </c>
      <c r="C281" s="150"/>
      <c r="D281" s="150"/>
      <c r="E281" s="178"/>
      <c r="F281" s="154"/>
      <c r="G281" s="151">
        <f>SUM(G279)</f>
        <v>5472.15</v>
      </c>
      <c r="H281" s="151">
        <f>SUM(H279)</f>
        <v>0</v>
      </c>
      <c r="I281" s="153">
        <f>SUM(I279)</f>
        <v>0</v>
      </c>
      <c r="J281" s="151">
        <f>SUM(J279)</f>
        <v>0</v>
      </c>
      <c r="K281" s="151">
        <f>SUM(K279)</f>
        <v>0</v>
      </c>
      <c r="L281" s="151">
        <f>SUM(L279)</f>
        <v>0</v>
      </c>
      <c r="M281" s="151">
        <f>SUM(M279)</f>
        <v>5472.15</v>
      </c>
      <c r="N281" s="152">
        <f>SUM(N279)</f>
        <v>546.20000000000005</v>
      </c>
      <c r="O281" s="152">
        <f>SUM(O279)</f>
        <v>64.981781249999997</v>
      </c>
      <c r="P281" s="152">
        <f>SUM(P279)</f>
        <v>0</v>
      </c>
      <c r="Q281" s="152">
        <f>SUM(Q279)</f>
        <v>0</v>
      </c>
      <c r="R281" s="152">
        <f>SUM(R279)</f>
        <v>54.721499999999999</v>
      </c>
      <c r="S281" s="152">
        <f>SUM(S279)</f>
        <v>0</v>
      </c>
      <c r="T281" s="152">
        <f>SUM(T279)</f>
        <v>665.90328125000008</v>
      </c>
      <c r="U281" s="152">
        <f>SUM(U279)</f>
        <v>4806.2467187499997</v>
      </c>
      <c r="V281" s="151">
        <f>SUM(V279)</f>
        <v>0</v>
      </c>
      <c r="W281" s="151">
        <f>SUM(W279)</f>
        <v>4806.2467187499997</v>
      </c>
      <c r="X281" s="150"/>
    </row>
    <row r="282" spans="1:24" s="5" customFormat="1" ht="65.25" customHeight="1" x14ac:dyDescent="0.45">
      <c r="A282" s="65" t="s">
        <v>263</v>
      </c>
      <c r="B282" s="173"/>
      <c r="C282" s="59"/>
      <c r="D282" s="59"/>
      <c r="E282" s="172"/>
      <c r="F282" s="63"/>
      <c r="G282" s="62"/>
      <c r="H282" s="60"/>
      <c r="I282" s="61"/>
      <c r="J282" s="60"/>
      <c r="K282" s="60"/>
      <c r="L282" s="60"/>
      <c r="M282" s="60"/>
      <c r="N282" s="171"/>
      <c r="O282" s="171"/>
      <c r="P282" s="171"/>
      <c r="Q282" s="171"/>
      <c r="R282" s="171"/>
      <c r="S282" s="171"/>
      <c r="T282" s="171"/>
      <c r="U282" s="171"/>
      <c r="V282" s="60"/>
      <c r="W282" s="60"/>
      <c r="X282" s="59"/>
    </row>
    <row r="283" spans="1:24" s="5" customFormat="1" ht="65.25" hidden="1" customHeight="1" x14ac:dyDescent="0.5">
      <c r="A283" s="195" t="s">
        <v>262</v>
      </c>
      <c r="B283" s="40"/>
      <c r="C283" s="40">
        <v>1100</v>
      </c>
      <c r="D283" s="40">
        <v>1000</v>
      </c>
      <c r="E283" s="182">
        <v>0</v>
      </c>
      <c r="F283" s="38">
        <v>0</v>
      </c>
      <c r="G283" s="50">
        <f>E283*F283</f>
        <v>0</v>
      </c>
      <c r="H283" s="33">
        <v>0</v>
      </c>
      <c r="I283" s="165">
        <v>0</v>
      </c>
      <c r="J283" s="164">
        <v>0</v>
      </c>
      <c r="K283" s="164">
        <v>0</v>
      </c>
      <c r="L283" s="164">
        <v>0</v>
      </c>
      <c r="M283" s="33">
        <f>G283+H283+I283+J283+K283+L283</f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f>N283+O283+P283+Q283+R283+S283</f>
        <v>0</v>
      </c>
      <c r="U283" s="35">
        <f>M283-T283</f>
        <v>0</v>
      </c>
      <c r="V283" s="33">
        <f>G283*4%</f>
        <v>0</v>
      </c>
      <c r="W283" s="33">
        <f>U283-V283</f>
        <v>0</v>
      </c>
      <c r="X283" s="32"/>
    </row>
    <row r="284" spans="1:24" s="5" customFormat="1" ht="65.25" hidden="1" customHeight="1" x14ac:dyDescent="0.5">
      <c r="A284" s="230"/>
      <c r="B284" s="49"/>
      <c r="C284" s="49"/>
      <c r="D284" s="49"/>
      <c r="E284" s="210"/>
      <c r="F284" s="47"/>
      <c r="G284" s="54"/>
      <c r="H284" s="46"/>
      <c r="I284" s="157"/>
      <c r="J284" s="156"/>
      <c r="K284" s="156"/>
      <c r="L284" s="156"/>
      <c r="M284" s="46"/>
      <c r="N284" s="25"/>
      <c r="O284" s="25"/>
      <c r="P284" s="25"/>
      <c r="Q284" s="25"/>
      <c r="R284" s="25"/>
      <c r="S284" s="25"/>
      <c r="T284" s="25"/>
      <c r="U284" s="25"/>
      <c r="V284" s="46"/>
      <c r="W284" s="46"/>
      <c r="X284" s="23"/>
    </row>
    <row r="285" spans="1:24" s="5" customFormat="1" ht="65.25" hidden="1" customHeight="1" x14ac:dyDescent="0.5">
      <c r="A285" s="170" t="s">
        <v>261</v>
      </c>
      <c r="B285" s="40"/>
      <c r="C285" s="40"/>
      <c r="D285" s="40"/>
      <c r="E285" s="182">
        <v>0</v>
      </c>
      <c r="F285" s="38">
        <v>0</v>
      </c>
      <c r="G285" s="50">
        <f>E285*F285</f>
        <v>0</v>
      </c>
      <c r="H285" s="33">
        <v>0</v>
      </c>
      <c r="I285" s="165">
        <v>0</v>
      </c>
      <c r="J285" s="164">
        <v>0</v>
      </c>
      <c r="K285" s="164">
        <v>0</v>
      </c>
      <c r="L285" s="164">
        <v>0</v>
      </c>
      <c r="M285" s="33">
        <f>G285+H285+I285+J285+K285+L285</f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f>N285+O285+P285+Q285+R285+S285</f>
        <v>0</v>
      </c>
      <c r="U285" s="35">
        <f>M285-T285</f>
        <v>0</v>
      </c>
      <c r="V285" s="33">
        <v>0</v>
      </c>
      <c r="W285" s="33">
        <f>U285-V285</f>
        <v>0</v>
      </c>
      <c r="X285" s="32"/>
    </row>
    <row r="286" spans="1:24" s="5" customFormat="1" ht="65.25" hidden="1" customHeight="1" x14ac:dyDescent="0.5">
      <c r="A286" s="214" t="s">
        <v>260</v>
      </c>
      <c r="B286" s="49"/>
      <c r="C286" s="49"/>
      <c r="D286" s="49"/>
      <c r="E286" s="210"/>
      <c r="F286" s="47"/>
      <c r="G286" s="54"/>
      <c r="H286" s="46"/>
      <c r="I286" s="157"/>
      <c r="J286" s="156"/>
      <c r="K286" s="156"/>
      <c r="L286" s="156"/>
      <c r="M286" s="46"/>
      <c r="N286" s="25"/>
      <c r="O286" s="25"/>
      <c r="P286" s="25"/>
      <c r="Q286" s="25"/>
      <c r="R286" s="25"/>
      <c r="S286" s="25"/>
      <c r="T286" s="25"/>
      <c r="U286" s="25"/>
      <c r="V286" s="46"/>
      <c r="W286" s="46"/>
      <c r="X286" s="23"/>
    </row>
    <row r="287" spans="1:24" s="5" customFormat="1" ht="65.25" customHeight="1" x14ac:dyDescent="0.5">
      <c r="A287" s="293" t="s">
        <v>259</v>
      </c>
      <c r="B287" s="40"/>
      <c r="C287" s="40">
        <v>1100</v>
      </c>
      <c r="D287" s="40">
        <v>1000</v>
      </c>
      <c r="E287" s="182">
        <v>174.01</v>
      </c>
      <c r="F287" s="38">
        <v>15</v>
      </c>
      <c r="G287" s="50">
        <f>E287*F287</f>
        <v>2610.1499999999996</v>
      </c>
      <c r="H287" s="33">
        <v>0</v>
      </c>
      <c r="I287" s="165">
        <v>0</v>
      </c>
      <c r="J287" s="164">
        <v>0</v>
      </c>
      <c r="K287" s="164">
        <v>0</v>
      </c>
      <c r="L287" s="164">
        <v>0</v>
      </c>
      <c r="M287" s="33">
        <f>G287+H287+I287+J287+K287+L287</f>
        <v>2610.1499999999996</v>
      </c>
      <c r="N287" s="35">
        <v>2.23</v>
      </c>
      <c r="O287" s="35">
        <f>G287*1.1875%</f>
        <v>30.995531249999996</v>
      </c>
      <c r="P287" s="35">
        <v>0</v>
      </c>
      <c r="Q287" s="35">
        <v>0</v>
      </c>
      <c r="R287" s="186">
        <f>G287*1%</f>
        <v>26.101499999999998</v>
      </c>
      <c r="S287" s="35">
        <v>0</v>
      </c>
      <c r="T287" s="35">
        <f>N287+O287+P287+Q287+R287+S287</f>
        <v>59.32703124999999</v>
      </c>
      <c r="U287" s="35">
        <f>M287-T287</f>
        <v>2550.8229687499997</v>
      </c>
      <c r="V287" s="33">
        <v>0</v>
      </c>
      <c r="W287" s="33">
        <f>U287-V287</f>
        <v>2550.8229687499997</v>
      </c>
      <c r="X287" s="32"/>
    </row>
    <row r="288" spans="1:24" s="5" customFormat="1" ht="65.25" customHeight="1" x14ac:dyDescent="0.5">
      <c r="A288" s="52" t="s">
        <v>258</v>
      </c>
      <c r="B288" s="49"/>
      <c r="C288" s="49"/>
      <c r="D288" s="49"/>
      <c r="E288" s="210"/>
      <c r="F288" s="47"/>
      <c r="G288" s="54"/>
      <c r="H288" s="46"/>
      <c r="I288" s="157"/>
      <c r="J288" s="156"/>
      <c r="K288" s="156"/>
      <c r="L288" s="156"/>
      <c r="M288" s="46"/>
      <c r="N288" s="25"/>
      <c r="O288" s="25"/>
      <c r="P288" s="25"/>
      <c r="Q288" s="25"/>
      <c r="R288" s="184"/>
      <c r="S288" s="25"/>
      <c r="T288" s="25"/>
      <c r="U288" s="25"/>
      <c r="V288" s="46"/>
      <c r="W288" s="46"/>
      <c r="X288" s="23"/>
    </row>
    <row r="289" spans="1:24" s="5" customFormat="1" ht="65.25" customHeight="1" x14ac:dyDescent="0.5">
      <c r="A289" s="179"/>
      <c r="B289" s="155" t="s">
        <v>73</v>
      </c>
      <c r="C289" s="150"/>
      <c r="D289" s="150"/>
      <c r="E289" s="178"/>
      <c r="F289" s="154"/>
      <c r="G289" s="151">
        <f>G283+G285+G287</f>
        <v>2610.1499999999996</v>
      </c>
      <c r="H289" s="151">
        <f>H283+H285+H287</f>
        <v>0</v>
      </c>
      <c r="I289" s="153">
        <f>I283+I285+I287</f>
        <v>0</v>
      </c>
      <c r="J289" s="151">
        <f>J283+J285+J287</f>
        <v>0</v>
      </c>
      <c r="K289" s="151">
        <f>K283+K285+K287</f>
        <v>0</v>
      </c>
      <c r="L289" s="151">
        <f>L283+L285+L287</f>
        <v>0</v>
      </c>
      <c r="M289" s="151">
        <f>M283+M285+M287</f>
        <v>2610.1499999999996</v>
      </c>
      <c r="N289" s="152">
        <f>N283+N285+N287</f>
        <v>2.23</v>
      </c>
      <c r="O289" s="152">
        <f>O283+O285+O287</f>
        <v>30.995531249999996</v>
      </c>
      <c r="P289" s="152">
        <f>P283+P285+P287</f>
        <v>0</v>
      </c>
      <c r="Q289" s="152">
        <f>Q283+Q285+Q287</f>
        <v>0</v>
      </c>
      <c r="R289" s="152">
        <f>R283+R285+R287</f>
        <v>26.101499999999998</v>
      </c>
      <c r="S289" s="152">
        <f>S283+S285+S287</f>
        <v>0</v>
      </c>
      <c r="T289" s="152">
        <f>T283+T285+T287</f>
        <v>59.32703124999999</v>
      </c>
      <c r="U289" s="152">
        <f>U283+U285+U287</f>
        <v>2550.8229687499997</v>
      </c>
      <c r="V289" s="151">
        <f>V283+V285+V287</f>
        <v>0</v>
      </c>
      <c r="W289" s="151">
        <f>W283+W285+W287</f>
        <v>2550.8229687499997</v>
      </c>
      <c r="X289" s="150"/>
    </row>
    <row r="290" spans="1:24" s="5" customFormat="1" ht="65.25" customHeight="1" x14ac:dyDescent="0.45">
      <c r="A290" s="65" t="s">
        <v>257</v>
      </c>
      <c r="B290" s="173"/>
      <c r="C290" s="59"/>
      <c r="D290" s="59"/>
      <c r="E290" s="172"/>
      <c r="F290" s="63"/>
      <c r="G290" s="62"/>
      <c r="H290" s="60"/>
      <c r="I290" s="61"/>
      <c r="J290" s="60"/>
      <c r="K290" s="60"/>
      <c r="L290" s="60"/>
      <c r="M290" s="60"/>
      <c r="N290" s="171"/>
      <c r="O290" s="171"/>
      <c r="P290" s="171"/>
      <c r="Q290" s="171"/>
      <c r="R290" s="171"/>
      <c r="S290" s="171"/>
      <c r="T290" s="171"/>
      <c r="U290" s="171"/>
      <c r="V290" s="60"/>
      <c r="W290" s="60"/>
      <c r="X290" s="59"/>
    </row>
    <row r="291" spans="1:24" s="5" customFormat="1" ht="65.25" customHeight="1" x14ac:dyDescent="0.5">
      <c r="A291" s="195" t="s">
        <v>256</v>
      </c>
      <c r="B291" s="40"/>
      <c r="C291" s="40">
        <v>1100</v>
      </c>
      <c r="D291" s="40">
        <v>1000</v>
      </c>
      <c r="E291" s="182">
        <v>397.3</v>
      </c>
      <c r="F291" s="38">
        <v>15</v>
      </c>
      <c r="G291" s="50">
        <f>E291*F291</f>
        <v>5959.5</v>
      </c>
      <c r="H291" s="33">
        <v>0</v>
      </c>
      <c r="I291" s="165">
        <v>0</v>
      </c>
      <c r="J291" s="164">
        <v>0</v>
      </c>
      <c r="K291" s="164">
        <v>0</v>
      </c>
      <c r="L291" s="164">
        <v>0</v>
      </c>
      <c r="M291" s="33">
        <f>G291+H291+I291+J291+K291+L291</f>
        <v>5959.5</v>
      </c>
      <c r="N291" s="35">
        <v>634.77</v>
      </c>
      <c r="O291" s="35">
        <f>G291*1.1875%</f>
        <v>70.769062500000004</v>
      </c>
      <c r="P291" s="35">
        <v>0</v>
      </c>
      <c r="Q291" s="35">
        <v>0</v>
      </c>
      <c r="R291" s="186">
        <f>G291*1%</f>
        <v>59.594999999999999</v>
      </c>
      <c r="S291" s="35">
        <v>0</v>
      </c>
      <c r="T291" s="35">
        <f>N291+O291+P291+Q291+R291+S291</f>
        <v>765.13406250000003</v>
      </c>
      <c r="U291" s="35">
        <f>M291-T291</f>
        <v>5194.3659374999997</v>
      </c>
      <c r="V291" s="33">
        <v>150</v>
      </c>
      <c r="W291" s="33">
        <f>U291-V291</f>
        <v>5044.3659374999997</v>
      </c>
      <c r="X291" s="32"/>
    </row>
    <row r="292" spans="1:24" s="5" customFormat="1" ht="65.25" customHeight="1" x14ac:dyDescent="0.5">
      <c r="A292" s="208" t="s">
        <v>255</v>
      </c>
      <c r="B292" s="49"/>
      <c r="C292" s="49"/>
      <c r="D292" s="49"/>
      <c r="E292" s="210"/>
      <c r="F292" s="47"/>
      <c r="G292" s="54"/>
      <c r="H292" s="46"/>
      <c r="I292" s="157"/>
      <c r="J292" s="156"/>
      <c r="K292" s="156"/>
      <c r="L292" s="156"/>
      <c r="M292" s="46"/>
      <c r="N292" s="25"/>
      <c r="O292" s="25"/>
      <c r="P292" s="25"/>
      <c r="Q292" s="25"/>
      <c r="R292" s="184"/>
      <c r="S292" s="25"/>
      <c r="T292" s="25"/>
      <c r="U292" s="25"/>
      <c r="V292" s="46"/>
      <c r="W292" s="46"/>
      <c r="X292" s="23"/>
    </row>
    <row r="293" spans="1:24" s="5" customFormat="1" ht="65.25" customHeight="1" x14ac:dyDescent="0.5">
      <c r="A293" s="170" t="s">
        <v>254</v>
      </c>
      <c r="B293" s="168"/>
      <c r="C293" s="168">
        <v>1100</v>
      </c>
      <c r="D293" s="168">
        <v>1000</v>
      </c>
      <c r="E293" s="180">
        <v>273.02999999999997</v>
      </c>
      <c r="F293" s="307"/>
      <c r="G293" s="50">
        <f>E293*F293</f>
        <v>0</v>
      </c>
      <c r="H293" s="45">
        <v>0</v>
      </c>
      <c r="I293" s="165">
        <v>0</v>
      </c>
      <c r="J293" s="217">
        <v>0</v>
      </c>
      <c r="K293" s="217">
        <v>0</v>
      </c>
      <c r="L293" s="217">
        <v>0</v>
      </c>
      <c r="M293" s="33">
        <f>G293+H293+I293+J293+K293+L293</f>
        <v>0</v>
      </c>
      <c r="N293" s="163"/>
      <c r="O293" s="163"/>
      <c r="P293" s="35">
        <v>0</v>
      </c>
      <c r="Q293" s="163">
        <v>0</v>
      </c>
      <c r="R293" s="163">
        <v>0</v>
      </c>
      <c r="S293" s="163">
        <v>0</v>
      </c>
      <c r="T293" s="35">
        <f>N293+O293+P293+Q293+R293+S293</f>
        <v>0</v>
      </c>
      <c r="U293" s="163">
        <f>M293-T293</f>
        <v>0</v>
      </c>
      <c r="V293" s="33"/>
      <c r="W293" s="33">
        <f>U293-V293</f>
        <v>0</v>
      </c>
      <c r="X293" s="162"/>
    </row>
    <row r="294" spans="1:24" s="5" customFormat="1" ht="65.25" customHeight="1" x14ac:dyDescent="0.5">
      <c r="A294" s="181"/>
      <c r="B294" s="168"/>
      <c r="C294" s="168"/>
      <c r="D294" s="168"/>
      <c r="E294" s="180"/>
      <c r="F294" s="47"/>
      <c r="G294" s="54"/>
      <c r="H294" s="45"/>
      <c r="I294" s="157"/>
      <c r="J294" s="156"/>
      <c r="K294" s="156"/>
      <c r="L294" s="156"/>
      <c r="M294" s="46"/>
      <c r="N294" s="163"/>
      <c r="O294" s="163"/>
      <c r="P294" s="25"/>
      <c r="Q294" s="25"/>
      <c r="R294" s="25"/>
      <c r="S294" s="25"/>
      <c r="T294" s="25"/>
      <c r="U294" s="25"/>
      <c r="V294" s="46"/>
      <c r="W294" s="46"/>
      <c r="X294" s="162"/>
    </row>
    <row r="295" spans="1:24" s="5" customFormat="1" ht="65.25" customHeight="1" x14ac:dyDescent="0.5">
      <c r="A295" s="179"/>
      <c r="B295" s="155" t="s">
        <v>73</v>
      </c>
      <c r="C295" s="150"/>
      <c r="D295" s="150"/>
      <c r="E295" s="178"/>
      <c r="F295" s="154"/>
      <c r="G295" s="151">
        <f>G293+G291</f>
        <v>5959.5</v>
      </c>
      <c r="H295" s="151">
        <f>H293+H291</f>
        <v>0</v>
      </c>
      <c r="I295" s="153">
        <f>I293+I291</f>
        <v>0</v>
      </c>
      <c r="J295" s="151">
        <f>J293+J291</f>
        <v>0</v>
      </c>
      <c r="K295" s="151">
        <f>K293+K291</f>
        <v>0</v>
      </c>
      <c r="L295" s="151">
        <f>L293+L291</f>
        <v>0</v>
      </c>
      <c r="M295" s="151">
        <f>M293+M291</f>
        <v>5959.5</v>
      </c>
      <c r="N295" s="152">
        <f>N293+N291</f>
        <v>634.77</v>
      </c>
      <c r="O295" s="152">
        <f>O293+O291</f>
        <v>70.769062500000004</v>
      </c>
      <c r="P295" s="152">
        <f>P293+P291</f>
        <v>0</v>
      </c>
      <c r="Q295" s="152">
        <f>Q293+Q291</f>
        <v>0</v>
      </c>
      <c r="R295" s="152">
        <f>R293+R291</f>
        <v>59.594999999999999</v>
      </c>
      <c r="S295" s="152">
        <f>S293+S291</f>
        <v>0</v>
      </c>
      <c r="T295" s="152">
        <f>T293+T291</f>
        <v>765.13406250000003</v>
      </c>
      <c r="U295" s="152">
        <f>U293+U291</f>
        <v>5194.3659374999997</v>
      </c>
      <c r="V295" s="151">
        <f>V293+V291</f>
        <v>150</v>
      </c>
      <c r="W295" s="151">
        <f>W293+W291</f>
        <v>5044.3659374999997</v>
      </c>
      <c r="X295" s="150"/>
    </row>
    <row r="296" spans="1:24" s="5" customFormat="1" ht="65.25" customHeight="1" x14ac:dyDescent="0.5">
      <c r="A296" s="15"/>
      <c r="B296" s="177"/>
      <c r="C296" s="8"/>
      <c r="D296" s="8"/>
      <c r="E296" s="176"/>
      <c r="F296" s="175"/>
      <c r="G296" s="111"/>
      <c r="H296" s="111"/>
      <c r="I296" s="129"/>
      <c r="J296" s="111"/>
      <c r="K296" s="111"/>
      <c r="L296" s="111"/>
      <c r="M296" s="111"/>
      <c r="N296" s="174"/>
      <c r="O296" s="174"/>
      <c r="P296" s="174"/>
      <c r="Q296" s="174"/>
      <c r="R296" s="174"/>
      <c r="S296" s="174"/>
      <c r="T296" s="174"/>
      <c r="U296" s="174"/>
      <c r="V296" s="111"/>
      <c r="W296" s="111"/>
      <c r="X296" s="8"/>
    </row>
    <row r="297" spans="1:24" s="5" customFormat="1" ht="65.25" customHeight="1" x14ac:dyDescent="0.45">
      <c r="A297" s="209" t="s">
        <v>253</v>
      </c>
      <c r="B297" s="173"/>
      <c r="C297" s="59"/>
      <c r="D297" s="59"/>
      <c r="E297" s="172"/>
      <c r="F297" s="63"/>
      <c r="G297" s="62"/>
      <c r="H297" s="60"/>
      <c r="I297" s="61"/>
      <c r="J297" s="60"/>
      <c r="K297" s="60"/>
      <c r="L297" s="60"/>
      <c r="M297" s="60"/>
      <c r="N297" s="171"/>
      <c r="O297" s="171"/>
      <c r="P297" s="171"/>
      <c r="Q297" s="171"/>
      <c r="R297" s="171"/>
      <c r="S297" s="171"/>
      <c r="T297" s="171"/>
      <c r="U297" s="171"/>
      <c r="V297" s="60"/>
      <c r="W297" s="60"/>
      <c r="X297" s="59"/>
    </row>
    <row r="298" spans="1:24" s="5" customFormat="1" ht="65.25" customHeight="1" x14ac:dyDescent="0.5">
      <c r="A298" s="293" t="s">
        <v>252</v>
      </c>
      <c r="B298" s="168"/>
      <c r="C298" s="168">
        <v>1100</v>
      </c>
      <c r="D298" s="168">
        <v>1000</v>
      </c>
      <c r="E298" s="180">
        <v>529.88</v>
      </c>
      <c r="F298" s="38">
        <v>15</v>
      </c>
      <c r="G298" s="50">
        <f>E298*F298</f>
        <v>7948.2</v>
      </c>
      <c r="H298" s="45">
        <v>0</v>
      </c>
      <c r="I298" s="165">
        <v>0</v>
      </c>
      <c r="J298" s="164">
        <v>0</v>
      </c>
      <c r="K298" s="164">
        <v>0</v>
      </c>
      <c r="L298" s="164">
        <v>0</v>
      </c>
      <c r="M298" s="45">
        <f>G298+H298+I298+J298+K298+L298</f>
        <v>7948.2</v>
      </c>
      <c r="N298" s="163">
        <v>1059.56</v>
      </c>
      <c r="O298" s="35">
        <f>G298*1.1875%</f>
        <v>94.384874999999994</v>
      </c>
      <c r="P298" s="35"/>
      <c r="Q298" s="35">
        <v>0</v>
      </c>
      <c r="R298" s="35">
        <v>0</v>
      </c>
      <c r="S298" s="35">
        <v>0</v>
      </c>
      <c r="T298" s="35">
        <f>N298+O298+P298+Q298+R298+S298</f>
        <v>1153.9448749999999</v>
      </c>
      <c r="U298" s="35">
        <f>M298-T298</f>
        <v>6794.2551249999997</v>
      </c>
      <c r="V298" s="45">
        <v>200</v>
      </c>
      <c r="W298" s="45">
        <f>U298-V298</f>
        <v>6594.2551249999997</v>
      </c>
      <c r="X298" s="367"/>
    </row>
    <row r="299" spans="1:24" s="5" customFormat="1" ht="65.25" customHeight="1" x14ac:dyDescent="0.5">
      <c r="A299" s="57" t="s">
        <v>251</v>
      </c>
      <c r="B299" s="49"/>
      <c r="C299" s="49"/>
      <c r="D299" s="49"/>
      <c r="E299" s="210"/>
      <c r="F299" s="47"/>
      <c r="G299" s="54"/>
      <c r="H299" s="46"/>
      <c r="I299" s="157"/>
      <c r="J299" s="156"/>
      <c r="K299" s="156"/>
      <c r="L299" s="156"/>
      <c r="M299" s="46"/>
      <c r="N299" s="25"/>
      <c r="O299" s="25"/>
      <c r="P299" s="25"/>
      <c r="Q299" s="25"/>
      <c r="R299" s="25"/>
      <c r="S299" s="25"/>
      <c r="T299" s="25"/>
      <c r="U299" s="25"/>
      <c r="V299" s="46"/>
      <c r="W299" s="46"/>
      <c r="X299" s="23"/>
    </row>
    <row r="300" spans="1:24" s="5" customFormat="1" ht="65.25" customHeight="1" x14ac:dyDescent="0.5">
      <c r="A300" s="41" t="s">
        <v>250</v>
      </c>
      <c r="B300" s="40"/>
      <c r="C300" s="40">
        <v>1100</v>
      </c>
      <c r="D300" s="40">
        <v>1000</v>
      </c>
      <c r="E300" s="180">
        <v>207.79</v>
      </c>
      <c r="F300" s="38">
        <v>15</v>
      </c>
      <c r="G300" s="50">
        <f>E300*F300</f>
        <v>3116.85</v>
      </c>
      <c r="H300" s="45">
        <v>0</v>
      </c>
      <c r="I300" s="165">
        <v>0</v>
      </c>
      <c r="J300" s="164">
        <v>0</v>
      </c>
      <c r="K300" s="164">
        <v>0</v>
      </c>
      <c r="L300" s="164">
        <v>0</v>
      </c>
      <c r="M300" s="45">
        <f>G300+H300+I300+J300+K300+L300</f>
        <v>3116.85</v>
      </c>
      <c r="N300" s="163">
        <v>92.61</v>
      </c>
      <c r="O300" s="35">
        <f>G300*1.1875%</f>
        <v>37.012593750000001</v>
      </c>
      <c r="P300" s="35">
        <v>0</v>
      </c>
      <c r="Q300" s="35">
        <v>0</v>
      </c>
      <c r="R300" s="35">
        <f>G300*1%</f>
        <v>31.168499999999998</v>
      </c>
      <c r="S300" s="35">
        <f>H300*1%</f>
        <v>0</v>
      </c>
      <c r="T300" s="35">
        <f>N300+O300+P300+Q300+R300+S300</f>
        <v>160.79109374999999</v>
      </c>
      <c r="U300" s="35">
        <f>M300-T300</f>
        <v>2956.0589062499998</v>
      </c>
      <c r="V300" s="45">
        <v>0</v>
      </c>
      <c r="W300" s="45">
        <f>U300-V300</f>
        <v>2956.0589062499998</v>
      </c>
      <c r="X300" s="32"/>
    </row>
    <row r="301" spans="1:24" s="5" customFormat="1" ht="65.25" customHeight="1" x14ac:dyDescent="0.5">
      <c r="A301" s="57" t="s">
        <v>249</v>
      </c>
      <c r="B301" s="49"/>
      <c r="C301" s="49"/>
      <c r="D301" s="49"/>
      <c r="E301" s="210"/>
      <c r="F301" s="47"/>
      <c r="G301" s="54"/>
      <c r="H301" s="46"/>
      <c r="I301" s="157"/>
      <c r="J301" s="156"/>
      <c r="K301" s="156"/>
      <c r="L301" s="156"/>
      <c r="M301" s="46"/>
      <c r="N301" s="25"/>
      <c r="O301" s="25"/>
      <c r="P301" s="25"/>
      <c r="Q301" s="25"/>
      <c r="R301" s="25"/>
      <c r="S301" s="25"/>
      <c r="T301" s="25"/>
      <c r="U301" s="25"/>
      <c r="V301" s="46"/>
      <c r="W301" s="46"/>
      <c r="X301" s="23"/>
    </row>
    <row r="302" spans="1:24" s="5" customFormat="1" ht="65.25" customHeight="1" x14ac:dyDescent="0.5">
      <c r="A302" s="41" t="s">
        <v>248</v>
      </c>
      <c r="B302" s="40"/>
      <c r="C302" s="168">
        <v>1100</v>
      </c>
      <c r="D302" s="168">
        <v>1000</v>
      </c>
      <c r="E302" s="180">
        <v>207.79</v>
      </c>
      <c r="F302" s="38">
        <v>15</v>
      </c>
      <c r="G302" s="50">
        <f>E302*F302</f>
        <v>3116.85</v>
      </c>
      <c r="H302" s="45">
        <v>0</v>
      </c>
      <c r="I302" s="197">
        <v>0</v>
      </c>
      <c r="J302" s="164">
        <v>0</v>
      </c>
      <c r="K302" s="164">
        <v>0</v>
      </c>
      <c r="L302" s="164"/>
      <c r="M302" s="45">
        <f>G302+H302+I302+J302+K302+L302</f>
        <v>3116.85</v>
      </c>
      <c r="N302" s="163">
        <v>92.61</v>
      </c>
      <c r="O302" s="35">
        <f>G302*1.1875%</f>
        <v>37.012593750000001</v>
      </c>
      <c r="P302" s="35">
        <v>0</v>
      </c>
      <c r="Q302" s="35">
        <v>0</v>
      </c>
      <c r="R302" s="35">
        <f>G302*1%</f>
        <v>31.168499999999998</v>
      </c>
      <c r="S302" s="35">
        <f>H302*1%</f>
        <v>0</v>
      </c>
      <c r="T302" s="35">
        <f>N302+O302+P302+Q302+R302+S302</f>
        <v>160.79109374999999</v>
      </c>
      <c r="U302" s="35">
        <f>M302-T302</f>
        <v>2956.0589062499998</v>
      </c>
      <c r="V302" s="45">
        <v>0</v>
      </c>
      <c r="W302" s="45">
        <f>U302-V302</f>
        <v>2956.0589062499998</v>
      </c>
      <c r="X302" s="32"/>
    </row>
    <row r="303" spans="1:24" s="5" customFormat="1" ht="65.25" customHeight="1" x14ac:dyDescent="0.5">
      <c r="A303" s="229" t="s">
        <v>247</v>
      </c>
      <c r="B303" s="49"/>
      <c r="C303" s="49"/>
      <c r="D303" s="49"/>
      <c r="E303" s="210"/>
      <c r="F303" s="47"/>
      <c r="G303" s="54"/>
      <c r="H303" s="46"/>
      <c r="I303" s="157"/>
      <c r="J303" s="156"/>
      <c r="K303" s="156"/>
      <c r="L303" s="156"/>
      <c r="M303" s="46"/>
      <c r="N303" s="25"/>
      <c r="O303" s="25"/>
      <c r="P303" s="25"/>
      <c r="Q303" s="25"/>
      <c r="R303" s="25"/>
      <c r="S303" s="25"/>
      <c r="T303" s="25"/>
      <c r="U303" s="25"/>
      <c r="V303" s="46"/>
      <c r="W303" s="46"/>
      <c r="X303" s="23"/>
    </row>
    <row r="304" spans="1:24" s="5" customFormat="1" ht="65.25" customHeight="1" x14ac:dyDescent="0.5">
      <c r="A304" s="41" t="s">
        <v>246</v>
      </c>
      <c r="B304" s="40"/>
      <c r="C304" s="40">
        <v>1100</v>
      </c>
      <c r="D304" s="40">
        <v>1000</v>
      </c>
      <c r="E304" s="180">
        <v>207.79</v>
      </c>
      <c r="F304" s="38">
        <v>15</v>
      </c>
      <c r="G304" s="50">
        <f>E304*F304</f>
        <v>3116.85</v>
      </c>
      <c r="H304" s="45">
        <v>0</v>
      </c>
      <c r="I304" s="165">
        <v>0</v>
      </c>
      <c r="J304" s="164">
        <v>0</v>
      </c>
      <c r="K304" s="164">
        <v>0</v>
      </c>
      <c r="L304" s="164">
        <v>0</v>
      </c>
      <c r="M304" s="45">
        <f>G304+H304+I304+J304+K304+L304</f>
        <v>3116.85</v>
      </c>
      <c r="N304" s="163">
        <v>92.61</v>
      </c>
      <c r="O304" s="35">
        <f>G304*1.1875%</f>
        <v>37.012593750000001</v>
      </c>
      <c r="P304" s="35"/>
      <c r="Q304" s="35">
        <v>0</v>
      </c>
      <c r="R304" s="186">
        <f>(G304*1%)</f>
        <v>31.168499999999998</v>
      </c>
      <c r="S304" s="35">
        <v>0</v>
      </c>
      <c r="T304" s="35">
        <f>N304+O304+P304+Q304+R304+S304</f>
        <v>160.79109374999999</v>
      </c>
      <c r="U304" s="35">
        <f>M304-T304</f>
        <v>2956.0589062499998</v>
      </c>
      <c r="V304" s="45">
        <v>0</v>
      </c>
      <c r="W304" s="45">
        <f>U304-V304</f>
        <v>2956.0589062499998</v>
      </c>
      <c r="X304" s="32"/>
    </row>
    <row r="305" spans="1:24" s="5" customFormat="1" ht="65.25" customHeight="1" x14ac:dyDescent="0.5">
      <c r="A305" s="327" t="s">
        <v>245</v>
      </c>
      <c r="B305" s="49"/>
      <c r="C305" s="49"/>
      <c r="D305" s="49"/>
      <c r="E305" s="210"/>
      <c r="F305" s="47"/>
      <c r="G305" s="54"/>
      <c r="H305" s="46"/>
      <c r="I305" s="157"/>
      <c r="J305" s="156"/>
      <c r="K305" s="156"/>
      <c r="L305" s="156"/>
      <c r="M305" s="46"/>
      <c r="N305" s="25"/>
      <c r="O305" s="25"/>
      <c r="P305" s="25"/>
      <c r="Q305" s="25"/>
      <c r="R305" s="184"/>
      <c r="S305" s="25"/>
      <c r="T305" s="25"/>
      <c r="U305" s="25"/>
      <c r="V305" s="46"/>
      <c r="W305" s="46"/>
      <c r="X305" s="23"/>
    </row>
    <row r="306" spans="1:24" ht="65.25" customHeight="1" thickBot="1" x14ac:dyDescent="0.55000000000000004">
      <c r="A306" s="215"/>
      <c r="B306" s="155" t="s">
        <v>73</v>
      </c>
      <c r="C306" s="150"/>
      <c r="D306" s="150"/>
      <c r="E306" s="153"/>
      <c r="F306" s="154"/>
      <c r="G306" s="151">
        <f>SUM(G298:G305)</f>
        <v>17298.75</v>
      </c>
      <c r="H306" s="151">
        <f>SUM(H298:H305)</f>
        <v>0</v>
      </c>
      <c r="I306" s="153">
        <f>SUM(I298:I305)</f>
        <v>0</v>
      </c>
      <c r="J306" s="151">
        <f>SUM(J298:J305)</f>
        <v>0</v>
      </c>
      <c r="K306" s="151">
        <f>SUM(K298:K305)</f>
        <v>0</v>
      </c>
      <c r="L306" s="151">
        <f>SUM(L298:L305)</f>
        <v>0</v>
      </c>
      <c r="M306" s="151">
        <f>SUM(M298:M305)</f>
        <v>17298.75</v>
      </c>
      <c r="N306" s="152">
        <f>SUM(N298:N305)</f>
        <v>1337.3899999999996</v>
      </c>
      <c r="O306" s="152">
        <f>SUM(O298:O305)</f>
        <v>205.42265625000002</v>
      </c>
      <c r="P306" s="152">
        <f>SUM(P298:P305)</f>
        <v>0</v>
      </c>
      <c r="Q306" s="152">
        <f>SUM(Q298:Q305)</f>
        <v>0</v>
      </c>
      <c r="R306" s="152">
        <f>SUM(R298:R305)</f>
        <v>93.505499999999998</v>
      </c>
      <c r="S306" s="152">
        <f>SUM(S298:S305)</f>
        <v>0</v>
      </c>
      <c r="T306" s="152">
        <f>SUM(T298:T305)</f>
        <v>1636.3181562500001</v>
      </c>
      <c r="U306" s="152">
        <f>SUM(U298:U305)</f>
        <v>15662.431843750001</v>
      </c>
      <c r="V306" s="151">
        <f>SUM(V298:V305)</f>
        <v>200</v>
      </c>
      <c r="W306" s="151">
        <f>SUM(W298:W305)</f>
        <v>15462.431843750001</v>
      </c>
      <c r="X306" s="150"/>
    </row>
    <row r="307" spans="1:24" s="8" customFormat="1" ht="65.25" customHeight="1" thickBot="1" x14ac:dyDescent="0.55000000000000004">
      <c r="A307" s="107" t="s">
        <v>57</v>
      </c>
      <c r="B307" s="90" t="s">
        <v>56</v>
      </c>
      <c r="C307" s="106" t="s">
        <v>55</v>
      </c>
      <c r="D307" s="105"/>
      <c r="E307" s="105"/>
      <c r="F307" s="105"/>
      <c r="G307" s="105"/>
      <c r="H307" s="105"/>
      <c r="I307" s="105"/>
      <c r="J307" s="105"/>
      <c r="K307" s="105"/>
      <c r="L307" s="105"/>
      <c r="M307" s="104"/>
      <c r="N307" s="106" t="s">
        <v>54</v>
      </c>
      <c r="O307" s="105"/>
      <c r="P307" s="105"/>
      <c r="Q307" s="105"/>
      <c r="R307" s="105"/>
      <c r="S307" s="105"/>
      <c r="T307" s="104"/>
      <c r="U307" s="103"/>
      <c r="V307" s="102"/>
      <c r="W307" s="101"/>
      <c r="X307" s="66" t="s">
        <v>53</v>
      </c>
    </row>
    <row r="308" spans="1:24" s="8" customFormat="1" ht="65.25" customHeight="1" x14ac:dyDescent="0.45">
      <c r="A308" s="100"/>
      <c r="B308" s="99"/>
      <c r="C308" s="98" t="s">
        <v>52</v>
      </c>
      <c r="D308" s="98" t="s">
        <v>51</v>
      </c>
      <c r="E308" s="97" t="s">
        <v>29</v>
      </c>
      <c r="F308" s="96" t="s">
        <v>50</v>
      </c>
      <c r="G308" s="95" t="s">
        <v>49</v>
      </c>
      <c r="H308" s="94" t="s">
        <v>48</v>
      </c>
      <c r="I308" s="93" t="s">
        <v>47</v>
      </c>
      <c r="J308" s="92" t="s">
        <v>28</v>
      </c>
      <c r="K308" s="91" t="s">
        <v>46</v>
      </c>
      <c r="L308" s="91" t="s">
        <v>96</v>
      </c>
      <c r="M308" s="90" t="s">
        <v>38</v>
      </c>
      <c r="N308" s="87" t="s">
        <v>44</v>
      </c>
      <c r="O308" s="89" t="s">
        <v>43</v>
      </c>
      <c r="P308" s="88" t="s">
        <v>42</v>
      </c>
      <c r="Q308" s="87" t="s">
        <v>41</v>
      </c>
      <c r="R308" s="87" t="s">
        <v>40</v>
      </c>
      <c r="S308" s="87" t="s">
        <v>39</v>
      </c>
      <c r="T308" s="86" t="s">
        <v>38</v>
      </c>
      <c r="U308" s="84" t="s">
        <v>38</v>
      </c>
      <c r="V308" s="85" t="s">
        <v>37</v>
      </c>
      <c r="W308" s="84" t="s">
        <v>36</v>
      </c>
      <c r="X308" s="66"/>
    </row>
    <row r="309" spans="1:24" s="8" customFormat="1" ht="65.25" customHeight="1" thickBot="1" x14ac:dyDescent="0.5">
      <c r="A309" s="83" t="s">
        <v>35</v>
      </c>
      <c r="B309" s="73"/>
      <c r="C309" s="82"/>
      <c r="D309" s="82"/>
      <c r="E309" s="81" t="s">
        <v>34</v>
      </c>
      <c r="F309" s="80" t="s">
        <v>33</v>
      </c>
      <c r="G309" s="79"/>
      <c r="H309" s="78"/>
      <c r="I309" s="77" t="s">
        <v>32</v>
      </c>
      <c r="J309" s="76" t="s">
        <v>31</v>
      </c>
      <c r="K309" s="75" t="s">
        <v>95</v>
      </c>
      <c r="L309" s="74" t="s">
        <v>94</v>
      </c>
      <c r="M309" s="73"/>
      <c r="N309" s="200">
        <v>1</v>
      </c>
      <c r="O309" s="72"/>
      <c r="P309" s="71" t="s">
        <v>28</v>
      </c>
      <c r="Q309" s="70" t="s">
        <v>27</v>
      </c>
      <c r="R309" s="70" t="s">
        <v>26</v>
      </c>
      <c r="S309" s="70" t="s">
        <v>25</v>
      </c>
      <c r="T309" s="69"/>
      <c r="U309" s="67" t="s">
        <v>24</v>
      </c>
      <c r="V309" s="68" t="s">
        <v>23</v>
      </c>
      <c r="W309" s="67" t="s">
        <v>22</v>
      </c>
      <c r="X309" s="66"/>
    </row>
    <row r="310" spans="1:24" ht="65.25" customHeight="1" x14ac:dyDescent="0.45">
      <c r="A310" s="209" t="s">
        <v>244</v>
      </c>
      <c r="B310" s="173"/>
      <c r="C310" s="173"/>
      <c r="D310" s="173"/>
      <c r="E310" s="64"/>
      <c r="F310" s="63"/>
      <c r="G310" s="62"/>
      <c r="H310" s="60"/>
      <c r="I310" s="61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59"/>
    </row>
    <row r="311" spans="1:24" ht="65.25" customHeight="1" x14ac:dyDescent="0.5">
      <c r="A311" s="293" t="s">
        <v>243</v>
      </c>
      <c r="B311" s="168"/>
      <c r="C311" s="168">
        <v>1100</v>
      </c>
      <c r="D311" s="168">
        <v>1000</v>
      </c>
      <c r="E311" s="180">
        <v>423.02</v>
      </c>
      <c r="F311" s="38">
        <v>15</v>
      </c>
      <c r="G311" s="50">
        <f>E311*F311</f>
        <v>6345.2999999999993</v>
      </c>
      <c r="H311" s="45">
        <v>0</v>
      </c>
      <c r="I311" s="165">
        <v>0</v>
      </c>
      <c r="J311" s="164">
        <v>0</v>
      </c>
      <c r="K311" s="164">
        <v>0</v>
      </c>
      <c r="L311" s="164">
        <v>0</v>
      </c>
      <c r="M311" s="45">
        <f>G311+H311+I311+J311+K311+L311</f>
        <v>6345.2999999999993</v>
      </c>
      <c r="N311" s="163">
        <v>717.18</v>
      </c>
      <c r="O311" s="163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f>N311+O311+P311+Q311+R311+S311</f>
        <v>717.18</v>
      </c>
      <c r="U311" s="33">
        <f>M311-T311</f>
        <v>5628.119999999999</v>
      </c>
      <c r="V311" s="33">
        <v>244.05</v>
      </c>
      <c r="W311" s="45">
        <f>U311-V311</f>
        <v>5384.0699999999988</v>
      </c>
      <c r="X311" s="162"/>
    </row>
    <row r="312" spans="1:24" ht="65.25" customHeight="1" x14ac:dyDescent="0.5">
      <c r="A312" s="190" t="s">
        <v>242</v>
      </c>
      <c r="B312" s="49"/>
      <c r="C312" s="49"/>
      <c r="D312" s="49"/>
      <c r="E312" s="210"/>
      <c r="F312" s="47"/>
      <c r="G312" s="54"/>
      <c r="H312" s="46"/>
      <c r="I312" s="157"/>
      <c r="J312" s="156"/>
      <c r="K312" s="156"/>
      <c r="L312" s="156"/>
      <c r="M312" s="46"/>
      <c r="N312" s="25"/>
      <c r="O312" s="25"/>
      <c r="P312" s="25"/>
      <c r="Q312" s="25"/>
      <c r="R312" s="25"/>
      <c r="S312" s="25"/>
      <c r="T312" s="25"/>
      <c r="U312" s="46"/>
      <c r="V312" s="46"/>
      <c r="W312" s="46"/>
      <c r="X312" s="23"/>
    </row>
    <row r="313" spans="1:24" ht="65.25" hidden="1" customHeight="1" x14ac:dyDescent="0.5">
      <c r="A313" s="366" t="s">
        <v>241</v>
      </c>
      <c r="B313" s="51"/>
      <c r="C313" s="51">
        <v>1100</v>
      </c>
      <c r="D313" s="51">
        <v>1000</v>
      </c>
      <c r="E313" s="180">
        <v>207.79</v>
      </c>
      <c r="F313" s="227"/>
      <c r="G313" s="50">
        <f>E313*F313</f>
        <v>0</v>
      </c>
      <c r="H313" s="45">
        <v>0</v>
      </c>
      <c r="I313" s="165">
        <v>0</v>
      </c>
      <c r="J313" s="164">
        <v>0</v>
      </c>
      <c r="K313" s="164">
        <v>0</v>
      </c>
      <c r="L313" s="164">
        <v>0</v>
      </c>
      <c r="M313" s="45">
        <f>G313+H313+I313+J313+K313+L313</f>
        <v>0</v>
      </c>
      <c r="N313" s="163"/>
      <c r="O313" s="35">
        <f>G313*1.1875%</f>
        <v>0</v>
      </c>
      <c r="P313" s="35">
        <v>0</v>
      </c>
      <c r="Q313" s="35">
        <v>0</v>
      </c>
      <c r="R313" s="186">
        <f>G313*1%</f>
        <v>0</v>
      </c>
      <c r="S313" s="35">
        <f>H313*1%</f>
        <v>0</v>
      </c>
      <c r="T313" s="35">
        <f>N313+O313+P313+Q313+R313+S313</f>
        <v>0</v>
      </c>
      <c r="U313" s="33">
        <f>M313-T313</f>
        <v>0</v>
      </c>
      <c r="V313" s="45">
        <v>0</v>
      </c>
      <c r="W313" s="45">
        <f>U313-V313</f>
        <v>0</v>
      </c>
      <c r="X313" s="44"/>
    </row>
    <row r="314" spans="1:24" ht="65.25" hidden="1" customHeight="1" x14ac:dyDescent="0.5">
      <c r="A314" s="57"/>
      <c r="B314" s="51"/>
      <c r="C314" s="51"/>
      <c r="D314" s="51"/>
      <c r="E314" s="210"/>
      <c r="F314" s="222"/>
      <c r="G314" s="54"/>
      <c r="H314" s="46"/>
      <c r="I314" s="157"/>
      <c r="J314" s="156"/>
      <c r="K314" s="156"/>
      <c r="L314" s="156"/>
      <c r="M314" s="46"/>
      <c r="N314" s="25"/>
      <c r="O314" s="25"/>
      <c r="P314" s="25"/>
      <c r="Q314" s="25"/>
      <c r="R314" s="184"/>
      <c r="S314" s="25"/>
      <c r="T314" s="25"/>
      <c r="U314" s="46"/>
      <c r="V314" s="46"/>
      <c r="W314" s="46"/>
      <c r="X314" s="44"/>
    </row>
    <row r="315" spans="1:24" ht="65.25" customHeight="1" x14ac:dyDescent="0.5">
      <c r="A315" s="41" t="s">
        <v>91</v>
      </c>
      <c r="B315" s="51"/>
      <c r="C315" s="168">
        <v>1100</v>
      </c>
      <c r="D315" s="168">
        <v>1000</v>
      </c>
      <c r="E315" s="180">
        <v>207.79</v>
      </c>
      <c r="F315" s="38">
        <v>15</v>
      </c>
      <c r="G315" s="50">
        <f>E315*F315</f>
        <v>3116.85</v>
      </c>
      <c r="H315" s="45">
        <v>0</v>
      </c>
      <c r="I315" s="165">
        <v>0</v>
      </c>
      <c r="J315" s="164">
        <v>0</v>
      </c>
      <c r="K315" s="164">
        <v>0</v>
      </c>
      <c r="L315" s="164">
        <v>0</v>
      </c>
      <c r="M315" s="45">
        <f>G315+H315+I315+J315+K315+L315</f>
        <v>3116.85</v>
      </c>
      <c r="N315" s="163">
        <v>92.61</v>
      </c>
      <c r="O315" s="35">
        <f>G315*1.1875%</f>
        <v>37.012593750000001</v>
      </c>
      <c r="P315" s="35">
        <v>0</v>
      </c>
      <c r="Q315" s="35">
        <v>0</v>
      </c>
      <c r="R315" s="186">
        <f>G315*1%</f>
        <v>31.168499999999998</v>
      </c>
      <c r="S315" s="35">
        <f>H315*1%</f>
        <v>0</v>
      </c>
      <c r="T315" s="35">
        <f>N315+O315+P315+Q315+R315+S315</f>
        <v>160.79109374999999</v>
      </c>
      <c r="U315" s="33">
        <f>M315-T315</f>
        <v>2956.0589062499998</v>
      </c>
      <c r="V315" s="45">
        <v>0</v>
      </c>
      <c r="W315" s="45">
        <f>U315-V315</f>
        <v>2956.0589062499998</v>
      </c>
      <c r="X315" s="44"/>
    </row>
    <row r="316" spans="1:24" ht="65.25" customHeight="1" x14ac:dyDescent="0.5">
      <c r="A316" s="161" t="s">
        <v>240</v>
      </c>
      <c r="B316" s="51"/>
      <c r="C316" s="49"/>
      <c r="D316" s="49"/>
      <c r="E316" s="210"/>
      <c r="F316" s="47"/>
      <c r="G316" s="54"/>
      <c r="H316" s="46"/>
      <c r="I316" s="157"/>
      <c r="J316" s="156"/>
      <c r="K316" s="156"/>
      <c r="L316" s="156"/>
      <c r="M316" s="46"/>
      <c r="N316" s="25"/>
      <c r="O316" s="25"/>
      <c r="P316" s="25"/>
      <c r="Q316" s="25"/>
      <c r="R316" s="184"/>
      <c r="S316" s="25"/>
      <c r="T316" s="25"/>
      <c r="U316" s="46"/>
      <c r="V316" s="46"/>
      <c r="W316" s="46"/>
      <c r="X316" s="44"/>
    </row>
    <row r="317" spans="1:24" ht="65.25" customHeight="1" x14ac:dyDescent="0.5">
      <c r="A317" s="41" t="s">
        <v>239</v>
      </c>
      <c r="B317" s="183"/>
      <c r="C317" s="40">
        <v>1100</v>
      </c>
      <c r="D317" s="40">
        <v>1000</v>
      </c>
      <c r="E317" s="182">
        <v>361.5</v>
      </c>
      <c r="F317" s="38">
        <v>15</v>
      </c>
      <c r="G317" s="50">
        <f>E317*F317</f>
        <v>5422.5</v>
      </c>
      <c r="H317" s="33">
        <v>0</v>
      </c>
      <c r="I317" s="165">
        <v>0</v>
      </c>
      <c r="J317" s="164">
        <v>0</v>
      </c>
      <c r="K317" s="164">
        <v>0</v>
      </c>
      <c r="L317" s="164">
        <v>0</v>
      </c>
      <c r="M317" s="45">
        <f>G317+H317+I317+J317+K317+L317</f>
        <v>5422.5</v>
      </c>
      <c r="N317" s="35">
        <v>537.29999999999995</v>
      </c>
      <c r="O317" s="35">
        <f>G317*1.1875%</f>
        <v>64.392187500000006</v>
      </c>
      <c r="P317" s="35">
        <v>0</v>
      </c>
      <c r="Q317" s="35">
        <v>0</v>
      </c>
      <c r="R317" s="186">
        <f>G317*1%</f>
        <v>54.225000000000001</v>
      </c>
      <c r="S317" s="35">
        <v>0</v>
      </c>
      <c r="T317" s="35">
        <f>N317+O317+P317+Q317+R317+S317</f>
        <v>655.91718749999995</v>
      </c>
      <c r="U317" s="33">
        <f>M317-T317</f>
        <v>4766.5828124999998</v>
      </c>
      <c r="V317" s="33">
        <v>0</v>
      </c>
      <c r="W317" s="45">
        <f>U317-V317</f>
        <v>4766.5828124999998</v>
      </c>
      <c r="X317" s="32"/>
    </row>
    <row r="318" spans="1:24" s="5" customFormat="1" ht="65.25" customHeight="1" x14ac:dyDescent="0.5">
      <c r="A318" s="190" t="s">
        <v>238</v>
      </c>
      <c r="B318" s="160"/>
      <c r="C318" s="49"/>
      <c r="D318" s="49"/>
      <c r="E318" s="210"/>
      <c r="F318" s="47"/>
      <c r="G318" s="54"/>
      <c r="H318" s="46"/>
      <c r="I318" s="157"/>
      <c r="J318" s="156"/>
      <c r="K318" s="156"/>
      <c r="L318" s="156"/>
      <c r="M318" s="46"/>
      <c r="N318" s="25"/>
      <c r="O318" s="25"/>
      <c r="P318" s="25"/>
      <c r="Q318" s="25"/>
      <c r="R318" s="184"/>
      <c r="S318" s="25"/>
      <c r="T318" s="25"/>
      <c r="U318" s="46"/>
      <c r="V318" s="46"/>
      <c r="W318" s="46"/>
      <c r="X318" s="23"/>
    </row>
    <row r="319" spans="1:24" ht="65.25" hidden="1" customHeight="1" x14ac:dyDescent="0.5">
      <c r="A319" s="58"/>
      <c r="B319" s="51"/>
      <c r="C319" s="51"/>
      <c r="D319" s="51"/>
      <c r="E319" s="48">
        <v>0</v>
      </c>
      <c r="F319" s="227">
        <v>0</v>
      </c>
      <c r="G319" s="50">
        <f>E319*F319</f>
        <v>0</v>
      </c>
      <c r="H319" s="45">
        <v>0</v>
      </c>
      <c r="I319" s="197">
        <v>0</v>
      </c>
      <c r="J319" s="164">
        <v>0</v>
      </c>
      <c r="K319" s="164">
        <v>0</v>
      </c>
      <c r="L319" s="164">
        <v>0</v>
      </c>
      <c r="M319" s="45">
        <f>G319+H319+I319+J319+K319+L319</f>
        <v>0</v>
      </c>
      <c r="N319" s="163">
        <v>0</v>
      </c>
      <c r="O319" s="163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f>N319+O319+P319+Q319+R319+S319</f>
        <v>0</v>
      </c>
      <c r="U319" s="33">
        <f>M319-T319</f>
        <v>0</v>
      </c>
      <c r="V319" s="45">
        <v>0</v>
      </c>
      <c r="W319" s="45">
        <f>U319-V319</f>
        <v>0</v>
      </c>
      <c r="X319" s="44"/>
    </row>
    <row r="320" spans="1:24" ht="65.25" hidden="1" customHeight="1" x14ac:dyDescent="0.5">
      <c r="A320" s="214"/>
      <c r="B320" s="51"/>
      <c r="C320" s="51"/>
      <c r="D320" s="51"/>
      <c r="E320" s="56"/>
      <c r="F320" s="222"/>
      <c r="G320" s="54"/>
      <c r="H320" s="46"/>
      <c r="I320" s="157"/>
      <c r="J320" s="156"/>
      <c r="K320" s="156"/>
      <c r="L320" s="156"/>
      <c r="M320" s="46"/>
      <c r="N320" s="25"/>
      <c r="O320" s="25"/>
      <c r="P320" s="25"/>
      <c r="Q320" s="25"/>
      <c r="R320" s="25"/>
      <c r="S320" s="25"/>
      <c r="T320" s="25"/>
      <c r="U320" s="46"/>
      <c r="V320" s="46"/>
      <c r="W320" s="46"/>
      <c r="X320" s="44"/>
    </row>
    <row r="321" spans="1:24" ht="65.25" customHeight="1" x14ac:dyDescent="0.5">
      <c r="A321" s="278"/>
      <c r="B321" s="177" t="s">
        <v>73</v>
      </c>
      <c r="C321" s="8"/>
      <c r="D321" s="8"/>
      <c r="E321" s="129"/>
      <c r="F321" s="175"/>
      <c r="G321" s="111">
        <f>SUM(G311:G320)</f>
        <v>14884.65</v>
      </c>
      <c r="H321" s="111">
        <f>SUM(H311:H320)</f>
        <v>0</v>
      </c>
      <c r="I321" s="129">
        <f>SUM(I311:I320)</f>
        <v>0</v>
      </c>
      <c r="J321" s="111">
        <f>SUM(J311:J320)</f>
        <v>0</v>
      </c>
      <c r="K321" s="111">
        <f>SUM(K311:K320)</f>
        <v>0</v>
      </c>
      <c r="L321" s="111">
        <f>SUM(L311:L320)</f>
        <v>0</v>
      </c>
      <c r="M321" s="111">
        <f>SUM(M311:M320)</f>
        <v>14884.65</v>
      </c>
      <c r="N321" s="174">
        <f>SUM(N311:N320)</f>
        <v>1347.09</v>
      </c>
      <c r="O321" s="174">
        <f>SUM(O311:O320)</f>
        <v>101.40478125000001</v>
      </c>
      <c r="P321" s="174">
        <f>SUM(P311:P320)</f>
        <v>0</v>
      </c>
      <c r="Q321" s="174">
        <f>SUM(Q311:Q320)</f>
        <v>0</v>
      </c>
      <c r="R321" s="174">
        <f>SUM(R311:R320)</f>
        <v>85.393500000000003</v>
      </c>
      <c r="S321" s="174">
        <f>SUM(S311:S320)</f>
        <v>0</v>
      </c>
      <c r="T321" s="174">
        <f>SUM(T311:T320)</f>
        <v>1533.8882812499999</v>
      </c>
      <c r="U321" s="111">
        <f>SUM(U311:U320)</f>
        <v>13350.76171875</v>
      </c>
      <c r="V321" s="111">
        <f>SUM(V311:V320)</f>
        <v>244.05</v>
      </c>
      <c r="W321" s="111">
        <f>SUM(W311:W320)</f>
        <v>13106.711718749997</v>
      </c>
      <c r="X321" s="8"/>
    </row>
    <row r="322" spans="1:24" ht="65.25" customHeight="1" thickBot="1" x14ac:dyDescent="0.55000000000000004">
      <c r="A322" s="15"/>
      <c r="B322" s="177"/>
      <c r="C322" s="8"/>
      <c r="D322" s="8"/>
      <c r="E322" s="129"/>
      <c r="F322" s="175"/>
      <c r="G322" s="111"/>
      <c r="H322" s="111"/>
      <c r="I322" s="129"/>
      <c r="J322" s="111"/>
      <c r="K322" s="111"/>
      <c r="L322" s="111"/>
      <c r="M322" s="111"/>
      <c r="N322" s="174"/>
      <c r="O322" s="174"/>
      <c r="P322" s="174"/>
      <c r="Q322" s="174"/>
      <c r="R322" s="174"/>
      <c r="S322" s="174"/>
      <c r="T322" s="174"/>
      <c r="U322" s="111"/>
      <c r="V322" s="111"/>
      <c r="W322" s="111"/>
      <c r="X322" s="16" t="s">
        <v>237</v>
      </c>
    </row>
    <row r="323" spans="1:24" ht="65.25" customHeight="1" thickBot="1" x14ac:dyDescent="0.55000000000000004">
      <c r="A323" s="117" t="s">
        <v>72</v>
      </c>
      <c r="B323" s="128"/>
      <c r="C323" s="127"/>
      <c r="D323" s="127"/>
      <c r="E323" s="115">
        <f>E321+E295+E289+E281+E274+E265+E257</f>
        <v>0</v>
      </c>
      <c r="F323" s="114"/>
      <c r="G323" s="18">
        <f>G321+G306+G295+G289+G281+G274+G265+G257</f>
        <v>89754</v>
      </c>
      <c r="H323" s="18">
        <f>H321+H306+H295+H289+H281+H274+H265+H257</f>
        <v>0</v>
      </c>
      <c r="I323" s="18">
        <f>I321+I306+I295+I289+I281+I274+I265+I257</f>
        <v>0</v>
      </c>
      <c r="J323" s="18">
        <f>J321+J306+J295+J289+J281+J274+J265+J257</f>
        <v>0</v>
      </c>
      <c r="K323" s="18">
        <f>K321+K306+K295+K289+K281+K274+K265+K257</f>
        <v>0</v>
      </c>
      <c r="L323" s="18">
        <f>L321+L306+L295+L289+L281+L274+L265+L257</f>
        <v>0</v>
      </c>
      <c r="M323" s="18">
        <f>M321+M306+M295+M289+M281+M274+M265+M257</f>
        <v>89754</v>
      </c>
      <c r="N323" s="113">
        <f>N321+N306+N295+N289+N281+N274+N265+N257</f>
        <v>8879</v>
      </c>
      <c r="O323" s="113">
        <f>O321+O306+O295+O289+O281+O274+O265+O257</f>
        <v>752.28421875000004</v>
      </c>
      <c r="P323" s="113">
        <f>P321+P306+P295+P289+P281+P274+P265+P257</f>
        <v>0</v>
      </c>
      <c r="Q323" s="113">
        <f>Q321+Q306+Q295+Q289+Q281+Q274+Q265+Q257</f>
        <v>0</v>
      </c>
      <c r="R323" s="113">
        <f>R321+R306+R295+R289+R281+R274+R265+R257</f>
        <v>554.02050000000008</v>
      </c>
      <c r="S323" s="113">
        <f>S321+S306+S295+S289+S281+S274+S265+S257</f>
        <v>0</v>
      </c>
      <c r="T323" s="113">
        <f>T321+T306+T295+T289+T281+T274+T265+T257</f>
        <v>10185.304718750001</v>
      </c>
      <c r="U323" s="18">
        <f>U321+U306+U295+U289+U281+U274+U265+U257</f>
        <v>79568.695281249995</v>
      </c>
      <c r="V323" s="18">
        <f>V321+V306+V295+V289+V281+V274+V265+V257</f>
        <v>2065.25</v>
      </c>
      <c r="W323" s="18">
        <f>W321+W306+W295+W289+W281+W274+W265+W257</f>
        <v>77503.445281249995</v>
      </c>
      <c r="X323" s="17"/>
    </row>
    <row r="324" spans="1:24" ht="65.25" customHeight="1" x14ac:dyDescent="0.5">
      <c r="A324" s="14"/>
      <c r="B324" s="8"/>
      <c r="C324" s="8"/>
      <c r="D324" s="8"/>
      <c r="E324" s="13"/>
      <c r="F324" s="12"/>
      <c r="G324" s="11"/>
      <c r="H324" s="9"/>
      <c r="I324" s="10"/>
      <c r="J324" s="9"/>
      <c r="K324" s="9"/>
      <c r="L324" s="9"/>
      <c r="M324" s="9"/>
      <c r="N324" s="149"/>
      <c r="O324" s="149"/>
      <c r="P324" s="149"/>
      <c r="Q324" s="149"/>
      <c r="R324" s="149"/>
      <c r="S324" s="149"/>
      <c r="T324" s="149"/>
      <c r="U324" s="9"/>
      <c r="V324" s="9"/>
      <c r="W324" s="9"/>
      <c r="X324" s="8"/>
    </row>
    <row r="325" spans="1:24" ht="65.25" customHeight="1" x14ac:dyDescent="0.5">
      <c r="A325" s="15"/>
      <c r="B325" s="8"/>
      <c r="C325" s="8"/>
      <c r="D325" s="8"/>
      <c r="E325" s="13"/>
      <c r="F325" s="12"/>
      <c r="G325" s="11"/>
      <c r="H325" s="9"/>
      <c r="I325" s="10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8"/>
    </row>
    <row r="326" spans="1:24" ht="65.25" customHeight="1" thickBot="1" x14ac:dyDescent="0.55000000000000004">
      <c r="A326" s="14"/>
      <c r="B326" s="8"/>
      <c r="C326" s="8"/>
      <c r="D326" s="8"/>
      <c r="E326" s="13"/>
      <c r="F326" s="12"/>
      <c r="G326" s="11"/>
      <c r="H326" s="9"/>
      <c r="I326" s="10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16" t="s">
        <v>236</v>
      </c>
    </row>
    <row r="327" spans="1:24" ht="65.25" customHeight="1" thickBot="1" x14ac:dyDescent="0.55000000000000004">
      <c r="A327" s="107" t="s">
        <v>57</v>
      </c>
      <c r="B327" s="90" t="s">
        <v>56</v>
      </c>
      <c r="C327" s="106" t="s">
        <v>55</v>
      </c>
      <c r="D327" s="105"/>
      <c r="E327" s="105"/>
      <c r="F327" s="105"/>
      <c r="G327" s="105"/>
      <c r="H327" s="105"/>
      <c r="I327" s="105"/>
      <c r="J327" s="105"/>
      <c r="K327" s="105"/>
      <c r="L327" s="105"/>
      <c r="M327" s="104"/>
      <c r="N327" s="106" t="s">
        <v>54</v>
      </c>
      <c r="O327" s="105"/>
      <c r="P327" s="105"/>
      <c r="Q327" s="105"/>
      <c r="R327" s="105"/>
      <c r="S327" s="105"/>
      <c r="T327" s="104"/>
      <c r="U327" s="103"/>
      <c r="V327" s="102"/>
      <c r="W327" s="101"/>
      <c r="X327" s="66" t="s">
        <v>53</v>
      </c>
    </row>
    <row r="328" spans="1:24" ht="65.25" customHeight="1" x14ac:dyDescent="0.45">
      <c r="A328" s="100"/>
      <c r="B328" s="99"/>
      <c r="C328" s="98" t="s">
        <v>52</v>
      </c>
      <c r="D328" s="98" t="s">
        <v>51</v>
      </c>
      <c r="E328" s="97" t="s">
        <v>29</v>
      </c>
      <c r="F328" s="96" t="s">
        <v>50</v>
      </c>
      <c r="G328" s="95" t="s">
        <v>49</v>
      </c>
      <c r="H328" s="94" t="s">
        <v>48</v>
      </c>
      <c r="I328" s="93" t="s">
        <v>47</v>
      </c>
      <c r="J328" s="92" t="s">
        <v>28</v>
      </c>
      <c r="K328" s="91" t="s">
        <v>46</v>
      </c>
      <c r="L328" s="91" t="s">
        <v>96</v>
      </c>
      <c r="M328" s="90" t="s">
        <v>38</v>
      </c>
      <c r="N328" s="87" t="s">
        <v>44</v>
      </c>
      <c r="O328" s="89" t="s">
        <v>43</v>
      </c>
      <c r="P328" s="88" t="s">
        <v>42</v>
      </c>
      <c r="Q328" s="87" t="s">
        <v>41</v>
      </c>
      <c r="R328" s="87" t="s">
        <v>40</v>
      </c>
      <c r="S328" s="87" t="s">
        <v>39</v>
      </c>
      <c r="T328" s="86" t="s">
        <v>38</v>
      </c>
      <c r="U328" s="84" t="s">
        <v>38</v>
      </c>
      <c r="V328" s="85" t="s">
        <v>37</v>
      </c>
      <c r="W328" s="84" t="s">
        <v>36</v>
      </c>
      <c r="X328" s="66"/>
    </row>
    <row r="329" spans="1:24" ht="65.25" customHeight="1" thickBot="1" x14ac:dyDescent="0.5">
      <c r="A329" s="83" t="s">
        <v>35</v>
      </c>
      <c r="B329" s="73"/>
      <c r="C329" s="82"/>
      <c r="D329" s="82"/>
      <c r="E329" s="81" t="s">
        <v>34</v>
      </c>
      <c r="F329" s="80" t="s">
        <v>33</v>
      </c>
      <c r="G329" s="79"/>
      <c r="H329" s="78"/>
      <c r="I329" s="77" t="s">
        <v>32</v>
      </c>
      <c r="J329" s="76" t="s">
        <v>31</v>
      </c>
      <c r="K329" s="75" t="s">
        <v>95</v>
      </c>
      <c r="L329" s="74" t="s">
        <v>94</v>
      </c>
      <c r="M329" s="73"/>
      <c r="N329" s="200">
        <v>1</v>
      </c>
      <c r="O329" s="72"/>
      <c r="P329" s="71" t="s">
        <v>28</v>
      </c>
      <c r="Q329" s="70" t="s">
        <v>27</v>
      </c>
      <c r="R329" s="70" t="s">
        <v>26</v>
      </c>
      <c r="S329" s="70" t="s">
        <v>25</v>
      </c>
      <c r="T329" s="69"/>
      <c r="U329" s="67" t="s">
        <v>24</v>
      </c>
      <c r="V329" s="199" t="s">
        <v>93</v>
      </c>
      <c r="W329" s="67" t="s">
        <v>22</v>
      </c>
      <c r="X329" s="66"/>
    </row>
    <row r="330" spans="1:24" ht="65.25" customHeight="1" x14ac:dyDescent="0.45">
      <c r="A330" s="365" t="s">
        <v>235</v>
      </c>
      <c r="B330" s="8"/>
      <c r="C330" s="8"/>
      <c r="D330" s="8"/>
      <c r="E330" s="13"/>
      <c r="F330" s="12"/>
      <c r="G330" s="11"/>
      <c r="H330" s="9"/>
      <c r="I330" s="10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8"/>
    </row>
    <row r="331" spans="1:24" ht="65.25" customHeight="1" x14ac:dyDescent="0.5">
      <c r="A331" s="58" t="s">
        <v>234</v>
      </c>
      <c r="B331" s="51"/>
      <c r="C331" s="51">
        <v>1100</v>
      </c>
      <c r="D331" s="51">
        <v>1000</v>
      </c>
      <c r="E331" s="283">
        <v>647.99</v>
      </c>
      <c r="F331" s="38">
        <v>15</v>
      </c>
      <c r="G331" s="50">
        <f>E331*F331</f>
        <v>9719.85</v>
      </c>
      <c r="H331" s="281">
        <v>0</v>
      </c>
      <c r="I331" s="165">
        <v>0</v>
      </c>
      <c r="J331" s="164">
        <v>0</v>
      </c>
      <c r="K331" s="164">
        <v>0</v>
      </c>
      <c r="L331" s="164">
        <v>0</v>
      </c>
      <c r="M331" s="281">
        <f>G331+H331+I331+J331+K331+L331</f>
        <v>9719.85</v>
      </c>
      <c r="N331" s="282">
        <v>1437.99</v>
      </c>
      <c r="O331" s="282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f>N331+O331+P331+Q331+R331+S331</f>
        <v>1437.99</v>
      </c>
      <c r="U331" s="33">
        <f>M331-T331</f>
        <v>8281.86</v>
      </c>
      <c r="V331" s="33">
        <v>717.38</v>
      </c>
      <c r="W331" s="281">
        <f>U331-V331</f>
        <v>7564.4800000000005</v>
      </c>
      <c r="X331" s="44"/>
    </row>
    <row r="332" spans="1:24" ht="65.25" customHeight="1" x14ac:dyDescent="0.5">
      <c r="A332" s="208" t="s">
        <v>233</v>
      </c>
      <c r="B332" s="51"/>
      <c r="C332" s="51"/>
      <c r="D332" s="51"/>
      <c r="E332" s="283"/>
      <c r="F332" s="47"/>
      <c r="G332" s="54"/>
      <c r="H332" s="281"/>
      <c r="I332" s="157"/>
      <c r="J332" s="156"/>
      <c r="K332" s="156"/>
      <c r="L332" s="156"/>
      <c r="M332" s="281"/>
      <c r="N332" s="282"/>
      <c r="O332" s="282"/>
      <c r="P332" s="25"/>
      <c r="Q332" s="25"/>
      <c r="R332" s="25"/>
      <c r="S332" s="25"/>
      <c r="T332" s="25"/>
      <c r="U332" s="46"/>
      <c r="V332" s="46"/>
      <c r="W332" s="281"/>
      <c r="X332" s="44"/>
    </row>
    <row r="333" spans="1:24" ht="65.25" customHeight="1" x14ac:dyDescent="0.5">
      <c r="A333" s="58" t="s">
        <v>232</v>
      </c>
      <c r="B333" s="51"/>
      <c r="C333" s="51">
        <v>1100</v>
      </c>
      <c r="D333" s="51">
        <v>1000</v>
      </c>
      <c r="E333" s="283">
        <v>423.02</v>
      </c>
      <c r="F333" s="38">
        <v>15</v>
      </c>
      <c r="G333" s="50">
        <f>E333*F333</f>
        <v>6345.2999999999993</v>
      </c>
      <c r="H333" s="281">
        <v>0</v>
      </c>
      <c r="I333" s="165">
        <v>0</v>
      </c>
      <c r="J333" s="164">
        <v>0</v>
      </c>
      <c r="K333" s="164">
        <v>0</v>
      </c>
      <c r="L333" s="164">
        <v>0</v>
      </c>
      <c r="M333" s="281">
        <f>G333+H333+I333+J333+K333+L333</f>
        <v>6345.2999999999993</v>
      </c>
      <c r="N333" s="282">
        <v>717.18</v>
      </c>
      <c r="O333" s="282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f>N333+O333+P333+Q333+R333+S333</f>
        <v>717.18</v>
      </c>
      <c r="U333" s="33">
        <f>M333-T333</f>
        <v>5628.119999999999</v>
      </c>
      <c r="V333" s="33">
        <v>244.05</v>
      </c>
      <c r="W333" s="281">
        <f>U333-V333</f>
        <v>5384.0699999999988</v>
      </c>
      <c r="X333" s="44"/>
    </row>
    <row r="334" spans="1:24" ht="65.25" customHeight="1" x14ac:dyDescent="0.5">
      <c r="A334" s="208" t="s">
        <v>231</v>
      </c>
      <c r="B334" s="51"/>
      <c r="C334" s="51"/>
      <c r="D334" s="51"/>
      <c r="E334" s="283"/>
      <c r="F334" s="47"/>
      <c r="G334" s="54"/>
      <c r="H334" s="281"/>
      <c r="I334" s="157"/>
      <c r="J334" s="156"/>
      <c r="K334" s="156"/>
      <c r="L334" s="156"/>
      <c r="M334" s="281"/>
      <c r="N334" s="282"/>
      <c r="O334" s="282"/>
      <c r="P334" s="25"/>
      <c r="Q334" s="25"/>
      <c r="R334" s="25"/>
      <c r="S334" s="25"/>
      <c r="T334" s="25"/>
      <c r="U334" s="46"/>
      <c r="V334" s="46"/>
      <c r="W334" s="281"/>
      <c r="X334" s="44"/>
    </row>
    <row r="335" spans="1:24" ht="65.25" customHeight="1" x14ac:dyDescent="0.5">
      <c r="A335" s="58" t="s">
        <v>91</v>
      </c>
      <c r="B335" s="40"/>
      <c r="C335" s="51">
        <v>1100</v>
      </c>
      <c r="D335" s="51">
        <v>1000</v>
      </c>
      <c r="E335" s="283">
        <v>207.79</v>
      </c>
      <c r="F335" s="38">
        <v>15</v>
      </c>
      <c r="G335" s="50">
        <f>E335*F335</f>
        <v>3116.85</v>
      </c>
      <c r="H335" s="281">
        <v>0</v>
      </c>
      <c r="I335" s="165">
        <v>0</v>
      </c>
      <c r="J335" s="164">
        <v>0</v>
      </c>
      <c r="K335" s="164">
        <v>0</v>
      </c>
      <c r="L335" s="164">
        <v>0</v>
      </c>
      <c r="M335" s="281">
        <f>G335+H335+I335+J335+K335+L335</f>
        <v>3116.85</v>
      </c>
      <c r="N335" s="282">
        <v>92.61</v>
      </c>
      <c r="O335" s="35">
        <f>G335*1.1875%</f>
        <v>37.012593750000001</v>
      </c>
      <c r="P335" s="35">
        <v>0</v>
      </c>
      <c r="Q335" s="35">
        <v>0</v>
      </c>
      <c r="R335" s="186">
        <f>G335*1%</f>
        <v>31.168499999999998</v>
      </c>
      <c r="S335" s="35">
        <f>H335*1%</f>
        <v>0</v>
      </c>
      <c r="T335" s="35">
        <f>N335+O335+P335+Q335+R335+S335</f>
        <v>160.79109374999999</v>
      </c>
      <c r="U335" s="33">
        <f>M335-T335</f>
        <v>2956.0589062499998</v>
      </c>
      <c r="V335" s="281">
        <v>0</v>
      </c>
      <c r="W335" s="281">
        <f>U335-V335</f>
        <v>2956.0589062499998</v>
      </c>
      <c r="X335" s="32"/>
    </row>
    <row r="336" spans="1:24" ht="65.25" customHeight="1" x14ac:dyDescent="0.5">
      <c r="A336" s="161" t="s">
        <v>230</v>
      </c>
      <c r="B336" s="49"/>
      <c r="C336" s="51"/>
      <c r="D336" s="51"/>
      <c r="E336" s="283"/>
      <c r="F336" s="47"/>
      <c r="G336" s="54"/>
      <c r="H336" s="281"/>
      <c r="I336" s="157"/>
      <c r="J336" s="156"/>
      <c r="K336" s="156"/>
      <c r="L336" s="156"/>
      <c r="M336" s="281"/>
      <c r="N336" s="282"/>
      <c r="O336" s="25"/>
      <c r="P336" s="25"/>
      <c r="Q336" s="25"/>
      <c r="R336" s="184"/>
      <c r="S336" s="25"/>
      <c r="T336" s="25"/>
      <c r="U336" s="46"/>
      <c r="V336" s="281"/>
      <c r="W336" s="281"/>
      <c r="X336" s="23"/>
    </row>
    <row r="337" spans="1:24" ht="65.25" customHeight="1" x14ac:dyDescent="0.5">
      <c r="A337" s="41" t="s">
        <v>229</v>
      </c>
      <c r="B337" s="40"/>
      <c r="C337" s="51">
        <v>1100</v>
      </c>
      <c r="D337" s="51">
        <v>1000</v>
      </c>
      <c r="E337" s="283">
        <v>207.79</v>
      </c>
      <c r="F337" s="38">
        <v>15</v>
      </c>
      <c r="G337" s="50">
        <f>E337*F337</f>
        <v>3116.85</v>
      </c>
      <c r="H337" s="281">
        <v>0</v>
      </c>
      <c r="I337" s="165">
        <v>0</v>
      </c>
      <c r="J337" s="164">
        <v>0</v>
      </c>
      <c r="K337" s="164">
        <v>0</v>
      </c>
      <c r="L337" s="164">
        <v>0</v>
      </c>
      <c r="M337" s="281">
        <f>G337+H337+I337+J337+K337+L337</f>
        <v>3116.85</v>
      </c>
      <c r="N337" s="282">
        <v>92.61</v>
      </c>
      <c r="O337" s="35">
        <f>G337*1.1875%</f>
        <v>37.012593750000001</v>
      </c>
      <c r="P337" s="35">
        <v>0</v>
      </c>
      <c r="Q337" s="35">
        <v>0</v>
      </c>
      <c r="R337" s="186">
        <f>G337*1%</f>
        <v>31.168499999999998</v>
      </c>
      <c r="S337" s="35">
        <f>H337*1%</f>
        <v>0</v>
      </c>
      <c r="T337" s="35">
        <f>N337+O337+P337+Q337+R337+S337</f>
        <v>160.79109374999999</v>
      </c>
      <c r="U337" s="33">
        <f>M337-T337</f>
        <v>2956.0589062499998</v>
      </c>
      <c r="V337" s="281">
        <v>0</v>
      </c>
      <c r="W337" s="281">
        <f>U337-V337</f>
        <v>2956.0589062499998</v>
      </c>
      <c r="X337" s="32"/>
    </row>
    <row r="338" spans="1:24" ht="65.25" customHeight="1" x14ac:dyDescent="0.5">
      <c r="A338" s="334" t="s">
        <v>228</v>
      </c>
      <c r="B338" s="49"/>
      <c r="C338" s="51"/>
      <c r="D338" s="51"/>
      <c r="E338" s="283"/>
      <c r="F338" s="47"/>
      <c r="G338" s="54"/>
      <c r="H338" s="281"/>
      <c r="I338" s="157"/>
      <c r="J338" s="156"/>
      <c r="K338" s="156"/>
      <c r="L338" s="156"/>
      <c r="M338" s="281"/>
      <c r="N338" s="282"/>
      <c r="O338" s="25"/>
      <c r="P338" s="25"/>
      <c r="Q338" s="25"/>
      <c r="R338" s="184"/>
      <c r="S338" s="25"/>
      <c r="T338" s="25"/>
      <c r="U338" s="46"/>
      <c r="V338" s="281"/>
      <c r="W338" s="281"/>
      <c r="X338" s="23"/>
    </row>
    <row r="339" spans="1:24" ht="65.25" hidden="1" customHeight="1" x14ac:dyDescent="0.5">
      <c r="A339" s="41" t="s">
        <v>227</v>
      </c>
      <c r="B339" s="40"/>
      <c r="C339" s="51">
        <v>1100</v>
      </c>
      <c r="D339" s="51">
        <v>1000</v>
      </c>
      <c r="E339" s="283"/>
      <c r="F339" s="38"/>
      <c r="G339" s="50">
        <f>E339*F339</f>
        <v>0</v>
      </c>
      <c r="H339" s="281">
        <v>0</v>
      </c>
      <c r="I339" s="165">
        <v>0</v>
      </c>
      <c r="J339" s="164"/>
      <c r="K339" s="164">
        <v>0</v>
      </c>
      <c r="L339" s="164"/>
      <c r="M339" s="281">
        <f>G339+H339+I339+J339+K339+L339</f>
        <v>0</v>
      </c>
      <c r="N339" s="282"/>
      <c r="O339" s="282">
        <f>G339*1.187%</f>
        <v>0</v>
      </c>
      <c r="P339" s="35"/>
      <c r="Q339" s="35">
        <v>0</v>
      </c>
      <c r="R339" s="186">
        <f>G339*1%</f>
        <v>0</v>
      </c>
      <c r="S339" s="35">
        <f>H339*1%</f>
        <v>0</v>
      </c>
      <c r="T339" s="35">
        <f>N339+O339+P339+Q339+R339+S339</f>
        <v>0</v>
      </c>
      <c r="U339" s="33">
        <f>M339-T339</f>
        <v>0</v>
      </c>
      <c r="V339" s="281">
        <v>0</v>
      </c>
      <c r="W339" s="281">
        <f>U339-V339</f>
        <v>0</v>
      </c>
      <c r="X339" s="32"/>
    </row>
    <row r="340" spans="1:24" ht="65.25" hidden="1" customHeight="1" x14ac:dyDescent="0.5">
      <c r="A340" s="52"/>
      <c r="B340" s="168"/>
      <c r="C340" s="51"/>
      <c r="D340" s="51"/>
      <c r="E340" s="283"/>
      <c r="F340" s="47"/>
      <c r="G340" s="54"/>
      <c r="H340" s="281"/>
      <c r="I340" s="157"/>
      <c r="J340" s="156"/>
      <c r="K340" s="156"/>
      <c r="L340" s="156"/>
      <c r="M340" s="281"/>
      <c r="N340" s="282"/>
      <c r="O340" s="282"/>
      <c r="P340" s="25"/>
      <c r="Q340" s="25"/>
      <c r="R340" s="184"/>
      <c r="S340" s="25"/>
      <c r="T340" s="25"/>
      <c r="U340" s="46"/>
      <c r="V340" s="281"/>
      <c r="W340" s="281"/>
      <c r="X340" s="162"/>
    </row>
    <row r="341" spans="1:24" ht="65.25" customHeight="1" x14ac:dyDescent="0.5">
      <c r="A341" s="41" t="s">
        <v>227</v>
      </c>
      <c r="B341" s="40"/>
      <c r="C341" s="51">
        <v>1100</v>
      </c>
      <c r="D341" s="51">
        <v>1000</v>
      </c>
      <c r="E341" s="283">
        <v>234.82</v>
      </c>
      <c r="F341" s="38">
        <v>15</v>
      </c>
      <c r="G341" s="50">
        <f>E341*F341</f>
        <v>3522.2999999999997</v>
      </c>
      <c r="H341" s="281">
        <v>0</v>
      </c>
      <c r="I341" s="165">
        <v>0</v>
      </c>
      <c r="J341" s="164">
        <v>0</v>
      </c>
      <c r="K341" s="164">
        <v>0</v>
      </c>
      <c r="L341" s="164">
        <v>0</v>
      </c>
      <c r="M341" s="281">
        <f>G341+H341+I341+J341+K341+L341</f>
        <v>3522.2999999999997</v>
      </c>
      <c r="N341" s="282">
        <v>154.41999999999999</v>
      </c>
      <c r="O341" s="35">
        <f>G341*1.1875%</f>
        <v>41.827312499999998</v>
      </c>
      <c r="P341" s="35">
        <v>0</v>
      </c>
      <c r="Q341" s="35">
        <v>0</v>
      </c>
      <c r="R341" s="186">
        <f>(G341*1%)</f>
        <v>35.222999999999999</v>
      </c>
      <c r="S341" s="35">
        <f>H341*1%</f>
        <v>0</v>
      </c>
      <c r="T341" s="35">
        <f>N341+O341+P341+Q341+R341+S341</f>
        <v>231.47031249999998</v>
      </c>
      <c r="U341" s="33">
        <f>M341-T341</f>
        <v>3290.8296874999996</v>
      </c>
      <c r="V341" s="281">
        <v>0</v>
      </c>
      <c r="W341" s="281">
        <f>U341-V341</f>
        <v>3290.8296874999996</v>
      </c>
      <c r="X341" s="32"/>
    </row>
    <row r="342" spans="1:24" ht="65.25" customHeight="1" x14ac:dyDescent="0.5">
      <c r="A342" s="193" t="s">
        <v>226</v>
      </c>
      <c r="B342" s="168"/>
      <c r="C342" s="51"/>
      <c r="D342" s="51"/>
      <c r="E342" s="283"/>
      <c r="F342" s="47"/>
      <c r="G342" s="54"/>
      <c r="H342" s="281"/>
      <c r="I342" s="157"/>
      <c r="J342" s="156"/>
      <c r="K342" s="156"/>
      <c r="L342" s="156"/>
      <c r="M342" s="281"/>
      <c r="N342" s="282"/>
      <c r="O342" s="25"/>
      <c r="P342" s="25"/>
      <c r="Q342" s="25"/>
      <c r="R342" s="184"/>
      <c r="S342" s="25"/>
      <c r="T342" s="25"/>
      <c r="U342" s="46"/>
      <c r="V342" s="281"/>
      <c r="W342" s="281"/>
      <c r="X342" s="162"/>
    </row>
    <row r="343" spans="1:24" ht="65.25" hidden="1" customHeight="1" x14ac:dyDescent="0.5">
      <c r="A343" s="41" t="s">
        <v>225</v>
      </c>
      <c r="B343" s="40"/>
      <c r="C343" s="51">
        <v>1100</v>
      </c>
      <c r="D343" s="51">
        <v>1000</v>
      </c>
      <c r="E343" s="287"/>
      <c r="F343" s="38"/>
      <c r="G343" s="50">
        <f>E343*F343</f>
        <v>0</v>
      </c>
      <c r="H343" s="281">
        <v>0</v>
      </c>
      <c r="I343" s="286">
        <v>0</v>
      </c>
      <c r="J343" s="164">
        <v>0</v>
      </c>
      <c r="K343" s="164">
        <v>0</v>
      </c>
      <c r="L343" s="164"/>
      <c r="M343" s="281">
        <f>G343+H343+I343+J343+K343+L343</f>
        <v>0</v>
      </c>
      <c r="N343" s="282"/>
      <c r="O343" s="282">
        <v>0</v>
      </c>
      <c r="P343" s="35">
        <v>0</v>
      </c>
      <c r="Q343" s="35">
        <v>0</v>
      </c>
      <c r="R343" s="35">
        <v>0</v>
      </c>
      <c r="S343" s="35">
        <f>H343*1%</f>
        <v>0</v>
      </c>
      <c r="T343" s="35">
        <f>N343+O343+P343+Q343+R343+S343</f>
        <v>0</v>
      </c>
      <c r="U343" s="33">
        <f>M343-T343</f>
        <v>0</v>
      </c>
      <c r="V343" s="281">
        <v>0</v>
      </c>
      <c r="W343" s="281">
        <f>U343-V343</f>
        <v>0</v>
      </c>
      <c r="X343" s="32"/>
    </row>
    <row r="344" spans="1:24" ht="65.25" hidden="1" customHeight="1" x14ac:dyDescent="0.5">
      <c r="A344" s="181"/>
      <c r="B344" s="168"/>
      <c r="C344" s="51"/>
      <c r="D344" s="51"/>
      <c r="E344" s="287"/>
      <c r="F344" s="47"/>
      <c r="G344" s="54"/>
      <c r="H344" s="281"/>
      <c r="I344" s="286"/>
      <c r="J344" s="156"/>
      <c r="K344" s="156"/>
      <c r="L344" s="156"/>
      <c r="M344" s="281"/>
      <c r="N344" s="282"/>
      <c r="O344" s="282"/>
      <c r="P344" s="25"/>
      <c r="Q344" s="25"/>
      <c r="R344" s="25"/>
      <c r="S344" s="25"/>
      <c r="T344" s="25"/>
      <c r="U344" s="46"/>
      <c r="V344" s="281"/>
      <c r="W344" s="281"/>
      <c r="X344" s="162"/>
    </row>
    <row r="345" spans="1:24" ht="65.25" customHeight="1" thickBot="1" x14ac:dyDescent="0.55000000000000004">
      <c r="A345" s="179"/>
      <c r="B345" s="155" t="s">
        <v>73</v>
      </c>
      <c r="C345" s="150"/>
      <c r="D345" s="150"/>
      <c r="E345" s="153"/>
      <c r="F345" s="154"/>
      <c r="G345" s="151">
        <f>SUM(G331:G344)</f>
        <v>25821.149999999998</v>
      </c>
      <c r="H345" s="151">
        <f>SUM(H331:H344)</f>
        <v>0</v>
      </c>
      <c r="I345" s="153">
        <f>SUM(I331:I344)</f>
        <v>0</v>
      </c>
      <c r="J345" s="151">
        <f>SUM(J331:J344)</f>
        <v>0</v>
      </c>
      <c r="K345" s="151">
        <f>SUM(K331:K344)</f>
        <v>0</v>
      </c>
      <c r="L345" s="151">
        <f>SUM(L331:L344)</f>
        <v>0</v>
      </c>
      <c r="M345" s="151">
        <f>SUM(M331:M344)</f>
        <v>25821.149999999998</v>
      </c>
      <c r="N345" s="152">
        <f>SUM(N331:N344)</f>
        <v>2494.8100000000004</v>
      </c>
      <c r="O345" s="152">
        <f>SUM(O331:O344)</f>
        <v>115.85249999999999</v>
      </c>
      <c r="P345" s="152">
        <f>SUM(P331:P344)</f>
        <v>0</v>
      </c>
      <c r="Q345" s="152">
        <f>SUM(Q331:Q344)</f>
        <v>0</v>
      </c>
      <c r="R345" s="152">
        <f>SUM(R331:R344)</f>
        <v>97.56</v>
      </c>
      <c r="S345" s="152">
        <f>SUM(S331:S344)</f>
        <v>0</v>
      </c>
      <c r="T345" s="152">
        <f>SUM(T331:T344)</f>
        <v>2708.2225000000003</v>
      </c>
      <c r="U345" s="151">
        <f>SUM(U331:U344)</f>
        <v>23112.927499999998</v>
      </c>
      <c r="V345" s="151">
        <f>SUM(V331:V344)</f>
        <v>961.43000000000006</v>
      </c>
      <c r="W345" s="151">
        <f>SUM(W331:W344)</f>
        <v>22151.497499999998</v>
      </c>
      <c r="X345" s="150"/>
    </row>
    <row r="346" spans="1:24" s="8" customFormat="1" ht="65.25" customHeight="1" thickBot="1" x14ac:dyDescent="0.55000000000000004">
      <c r="A346" s="107" t="s">
        <v>57</v>
      </c>
      <c r="B346" s="90" t="s">
        <v>56</v>
      </c>
      <c r="C346" s="106" t="s">
        <v>55</v>
      </c>
      <c r="D346" s="105"/>
      <c r="E346" s="105"/>
      <c r="F346" s="105"/>
      <c r="G346" s="105"/>
      <c r="H346" s="105"/>
      <c r="I346" s="105"/>
      <c r="J346" s="105"/>
      <c r="K346" s="105"/>
      <c r="L346" s="105"/>
      <c r="M346" s="104"/>
      <c r="N346" s="364" t="s">
        <v>54</v>
      </c>
      <c r="O346" s="363"/>
      <c r="P346" s="363"/>
      <c r="Q346" s="363"/>
      <c r="R346" s="363"/>
      <c r="S346" s="363"/>
      <c r="T346" s="362"/>
      <c r="U346" s="103"/>
      <c r="V346" s="102"/>
      <c r="W346" s="101"/>
      <c r="X346" s="66" t="s">
        <v>53</v>
      </c>
    </row>
    <row r="347" spans="1:24" s="8" customFormat="1" ht="65.25" customHeight="1" x14ac:dyDescent="0.45">
      <c r="A347" s="100"/>
      <c r="B347" s="99"/>
      <c r="C347" s="98" t="s">
        <v>52</v>
      </c>
      <c r="D347" s="98" t="s">
        <v>51</v>
      </c>
      <c r="E347" s="97" t="s">
        <v>29</v>
      </c>
      <c r="F347" s="96" t="s">
        <v>50</v>
      </c>
      <c r="G347" s="95" t="s">
        <v>49</v>
      </c>
      <c r="H347" s="94" t="s">
        <v>48</v>
      </c>
      <c r="I347" s="93" t="s">
        <v>47</v>
      </c>
      <c r="J347" s="92" t="s">
        <v>28</v>
      </c>
      <c r="K347" s="91" t="s">
        <v>46</v>
      </c>
      <c r="L347" s="91" t="s">
        <v>96</v>
      </c>
      <c r="M347" s="90" t="s">
        <v>38</v>
      </c>
      <c r="N347" s="359" t="s">
        <v>44</v>
      </c>
      <c r="O347" s="361" t="s">
        <v>43</v>
      </c>
      <c r="P347" s="360" t="s">
        <v>42</v>
      </c>
      <c r="Q347" s="359" t="s">
        <v>41</v>
      </c>
      <c r="R347" s="359" t="s">
        <v>40</v>
      </c>
      <c r="S347" s="359" t="s">
        <v>39</v>
      </c>
      <c r="T347" s="358" t="s">
        <v>38</v>
      </c>
      <c r="U347" s="84" t="s">
        <v>38</v>
      </c>
      <c r="V347" s="85" t="s">
        <v>37</v>
      </c>
      <c r="W347" s="84" t="s">
        <v>36</v>
      </c>
      <c r="X347" s="66"/>
    </row>
    <row r="348" spans="1:24" s="8" customFormat="1" ht="65.25" customHeight="1" thickBot="1" x14ac:dyDescent="0.5">
      <c r="A348" s="83" t="s">
        <v>35</v>
      </c>
      <c r="B348" s="73"/>
      <c r="C348" s="82"/>
      <c r="D348" s="82"/>
      <c r="E348" s="81" t="s">
        <v>34</v>
      </c>
      <c r="F348" s="80" t="s">
        <v>33</v>
      </c>
      <c r="G348" s="79"/>
      <c r="H348" s="78"/>
      <c r="I348" s="77" t="s">
        <v>32</v>
      </c>
      <c r="J348" s="76" t="s">
        <v>31</v>
      </c>
      <c r="K348" s="75" t="s">
        <v>95</v>
      </c>
      <c r="L348" s="74" t="s">
        <v>94</v>
      </c>
      <c r="M348" s="73"/>
      <c r="N348" s="200">
        <v>1</v>
      </c>
      <c r="O348" s="357"/>
      <c r="P348" s="356" t="s">
        <v>28</v>
      </c>
      <c r="Q348" s="355" t="s">
        <v>27</v>
      </c>
      <c r="R348" s="355" t="s">
        <v>26</v>
      </c>
      <c r="S348" s="355" t="s">
        <v>25</v>
      </c>
      <c r="T348" s="354"/>
      <c r="U348" s="67" t="s">
        <v>24</v>
      </c>
      <c r="V348" s="199" t="s">
        <v>93</v>
      </c>
      <c r="W348" s="67" t="s">
        <v>22</v>
      </c>
      <c r="X348" s="66"/>
    </row>
    <row r="349" spans="1:24" ht="65.25" customHeight="1" x14ac:dyDescent="0.45">
      <c r="A349" s="65" t="s">
        <v>224</v>
      </c>
      <c r="B349" s="148"/>
      <c r="C349" s="8"/>
      <c r="D349" s="8"/>
      <c r="E349" s="13"/>
      <c r="F349" s="12"/>
      <c r="G349" s="11"/>
      <c r="H349" s="9"/>
      <c r="I349" s="10"/>
      <c r="J349" s="9"/>
      <c r="K349" s="9"/>
      <c r="L349" s="9"/>
      <c r="M349" s="9"/>
      <c r="N349" s="149"/>
      <c r="O349" s="149"/>
      <c r="P349" s="149"/>
      <c r="Q349" s="149"/>
      <c r="R349" s="149"/>
      <c r="S349" s="149"/>
      <c r="T349" s="149"/>
      <c r="U349" s="9"/>
      <c r="V349" s="9"/>
      <c r="W349" s="9"/>
      <c r="X349" s="8"/>
    </row>
    <row r="350" spans="1:24" ht="65.25" hidden="1" customHeight="1" x14ac:dyDescent="0.5">
      <c r="A350" s="170" t="s">
        <v>223</v>
      </c>
      <c r="B350" s="183"/>
      <c r="C350" s="40"/>
      <c r="D350" s="40"/>
      <c r="E350" s="39">
        <v>0</v>
      </c>
      <c r="F350" s="38">
        <v>0</v>
      </c>
      <c r="G350" s="50">
        <f>E350*F350</f>
        <v>0</v>
      </c>
      <c r="H350" s="33">
        <v>0</v>
      </c>
      <c r="I350" s="36">
        <v>0</v>
      </c>
      <c r="J350" s="33">
        <v>0</v>
      </c>
      <c r="K350" s="33">
        <v>0</v>
      </c>
      <c r="L350" s="33">
        <v>0</v>
      </c>
      <c r="M350" s="33">
        <f>G350+H350+I350+J350+K350+L350</f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f>N350+O350+P350+Q350+R350+S350</f>
        <v>0</v>
      </c>
      <c r="U350" s="33">
        <f>M350-T350</f>
        <v>0</v>
      </c>
      <c r="V350" s="33">
        <v>0</v>
      </c>
      <c r="W350" s="33">
        <f>U350-V350</f>
        <v>0</v>
      </c>
      <c r="X350" s="32"/>
    </row>
    <row r="351" spans="1:24" ht="65.25" hidden="1" customHeight="1" x14ac:dyDescent="0.5">
      <c r="A351" s="353"/>
      <c r="B351" s="160"/>
      <c r="C351" s="49"/>
      <c r="D351" s="49"/>
      <c r="E351" s="56"/>
      <c r="F351" s="47"/>
      <c r="G351" s="54"/>
      <c r="H351" s="46"/>
      <c r="I351" s="26"/>
      <c r="J351" s="46"/>
      <c r="K351" s="46"/>
      <c r="L351" s="46"/>
      <c r="M351" s="46"/>
      <c r="N351" s="25"/>
      <c r="O351" s="25"/>
      <c r="P351" s="25"/>
      <c r="Q351" s="25"/>
      <c r="R351" s="25"/>
      <c r="S351" s="25"/>
      <c r="T351" s="25"/>
      <c r="U351" s="46"/>
      <c r="V351" s="46"/>
      <c r="W351" s="46"/>
      <c r="X351" s="23"/>
    </row>
    <row r="352" spans="1:24" ht="65.25" customHeight="1" x14ac:dyDescent="0.5">
      <c r="A352" s="179"/>
      <c r="B352" s="155" t="s">
        <v>73</v>
      </c>
      <c r="C352" s="150"/>
      <c r="D352" s="150"/>
      <c r="E352" s="153"/>
      <c r="F352" s="154"/>
      <c r="G352" s="151">
        <f>SUM(G350)</f>
        <v>0</v>
      </c>
      <c r="H352" s="151">
        <f>SUM(H350)</f>
        <v>0</v>
      </c>
      <c r="I352" s="153">
        <f>SUM(I350)</f>
        <v>0</v>
      </c>
      <c r="J352" s="151">
        <f>SUM(J350)</f>
        <v>0</v>
      </c>
      <c r="K352" s="151">
        <f>SUM(K350)</f>
        <v>0</v>
      </c>
      <c r="L352" s="151">
        <f>SUM(L350)</f>
        <v>0</v>
      </c>
      <c r="M352" s="151">
        <f>SUM(M350)</f>
        <v>0</v>
      </c>
      <c r="N352" s="152">
        <f>SUM(N350)</f>
        <v>0</v>
      </c>
      <c r="O352" s="152">
        <f>SUM(O350)</f>
        <v>0</v>
      </c>
      <c r="P352" s="152">
        <f>SUM(P350)</f>
        <v>0</v>
      </c>
      <c r="Q352" s="152">
        <f>SUM(Q350)</f>
        <v>0</v>
      </c>
      <c r="R352" s="152">
        <f>SUM(R350)</f>
        <v>0</v>
      </c>
      <c r="S352" s="152">
        <f>SUM(S350)</f>
        <v>0</v>
      </c>
      <c r="T352" s="152">
        <f>SUM(T350)</f>
        <v>0</v>
      </c>
      <c r="U352" s="151">
        <f>SUM(U350)</f>
        <v>0</v>
      </c>
      <c r="V352" s="151">
        <f>SUM(V350)</f>
        <v>0</v>
      </c>
      <c r="W352" s="151">
        <f>SUM(W350)</f>
        <v>0</v>
      </c>
      <c r="X352" s="151">
        <f>SUM(X350:X350)</f>
        <v>0</v>
      </c>
    </row>
    <row r="353" spans="1:24" ht="65.25" customHeight="1" x14ac:dyDescent="0.45">
      <c r="A353" s="65" t="s">
        <v>222</v>
      </c>
      <c r="B353" s="59"/>
      <c r="C353" s="59"/>
      <c r="D353" s="59"/>
      <c r="E353" s="64"/>
      <c r="F353" s="63"/>
      <c r="G353" s="62"/>
      <c r="H353" s="60"/>
      <c r="I353" s="61"/>
      <c r="J353" s="60"/>
      <c r="K353" s="60"/>
      <c r="L353" s="60"/>
      <c r="M353" s="60"/>
      <c r="N353" s="171"/>
      <c r="O353" s="171"/>
      <c r="P353" s="171"/>
      <c r="Q353" s="171"/>
      <c r="R353" s="171"/>
      <c r="S353" s="171"/>
      <c r="T353" s="171"/>
      <c r="U353" s="60"/>
      <c r="V353" s="60"/>
      <c r="W353" s="60"/>
      <c r="X353" s="59"/>
    </row>
    <row r="354" spans="1:24" ht="65.25" customHeight="1" x14ac:dyDescent="0.5">
      <c r="A354" s="293" t="s">
        <v>221</v>
      </c>
      <c r="B354" s="169"/>
      <c r="C354" s="168">
        <v>1100</v>
      </c>
      <c r="D354" s="168">
        <v>1000</v>
      </c>
      <c r="E354" s="180">
        <v>299.95999999999998</v>
      </c>
      <c r="F354" s="38">
        <v>15</v>
      </c>
      <c r="G354" s="50">
        <f>E354*F354</f>
        <v>4499.3999999999996</v>
      </c>
      <c r="H354" s="45">
        <v>0</v>
      </c>
      <c r="I354" s="165">
        <v>0</v>
      </c>
      <c r="J354" s="289">
        <v>0</v>
      </c>
      <c r="K354" s="289"/>
      <c r="L354" s="164">
        <v>0</v>
      </c>
      <c r="M354" s="45">
        <f>G354+H354+I354+J354+K354+L354</f>
        <v>4499.3999999999996</v>
      </c>
      <c r="N354" s="163">
        <v>380.49</v>
      </c>
      <c r="O354" s="163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f>N354+O354+P354+Q354+R354+S354</f>
        <v>380.49</v>
      </c>
      <c r="U354" s="33">
        <f>M354-T354</f>
        <v>4118.91</v>
      </c>
      <c r="V354" s="33">
        <v>173.05</v>
      </c>
      <c r="W354" s="45">
        <f>U354-V354</f>
        <v>3945.8599999999997</v>
      </c>
      <c r="X354" s="162"/>
    </row>
    <row r="355" spans="1:24" ht="65.25" customHeight="1" x14ac:dyDescent="0.5">
      <c r="A355" s="229" t="s">
        <v>220</v>
      </c>
      <c r="B355" s="160"/>
      <c r="C355" s="49"/>
      <c r="D355" s="49"/>
      <c r="E355" s="210"/>
      <c r="F355" s="47"/>
      <c r="G355" s="54"/>
      <c r="H355" s="46"/>
      <c r="I355" s="157"/>
      <c r="J355" s="288"/>
      <c r="K355" s="288"/>
      <c r="L355" s="156"/>
      <c r="M355" s="46"/>
      <c r="N355" s="25"/>
      <c r="O355" s="25"/>
      <c r="P355" s="25"/>
      <c r="Q355" s="25"/>
      <c r="R355" s="25"/>
      <c r="S355" s="25"/>
      <c r="T355" s="25"/>
      <c r="U355" s="46"/>
      <c r="V355" s="46"/>
      <c r="W355" s="46"/>
      <c r="X355" s="23"/>
    </row>
    <row r="356" spans="1:24" ht="65.25" customHeight="1" x14ac:dyDescent="0.5">
      <c r="A356" s="41" t="s">
        <v>219</v>
      </c>
      <c r="B356" s="40"/>
      <c r="C356" s="40">
        <v>1100</v>
      </c>
      <c r="D356" s="40">
        <v>1000</v>
      </c>
      <c r="E356" s="180">
        <v>291.93</v>
      </c>
      <c r="F356" s="38">
        <v>15</v>
      </c>
      <c r="G356" s="50">
        <f>E356*F356</f>
        <v>4378.95</v>
      </c>
      <c r="H356" s="45">
        <v>0</v>
      </c>
      <c r="I356" s="165">
        <v>0</v>
      </c>
      <c r="J356" s="164">
        <v>0</v>
      </c>
      <c r="K356" s="164">
        <v>0</v>
      </c>
      <c r="L356" s="164">
        <v>0</v>
      </c>
      <c r="M356" s="45">
        <f>G356+H356+I356+J356+K356+L356</f>
        <v>4378.95</v>
      </c>
      <c r="N356" s="163">
        <v>361.22</v>
      </c>
      <c r="O356" s="35">
        <f>G356*1.1875%</f>
        <v>52.000031249999999</v>
      </c>
      <c r="P356" s="35">
        <v>0</v>
      </c>
      <c r="Q356" s="35">
        <v>0</v>
      </c>
      <c r="R356" s="186">
        <f>G356*1%</f>
        <v>43.789499999999997</v>
      </c>
      <c r="S356" s="35">
        <f>H356*1%</f>
        <v>0</v>
      </c>
      <c r="T356" s="35">
        <f>N356+O356+P356+Q356+R356+S356</f>
        <v>457.00953125000001</v>
      </c>
      <c r="U356" s="33">
        <f>M356-T356</f>
        <v>3921.94046875</v>
      </c>
      <c r="V356" s="45">
        <v>0</v>
      </c>
      <c r="W356" s="45">
        <f>U356-V356</f>
        <v>3921.94046875</v>
      </c>
      <c r="X356" s="32"/>
    </row>
    <row r="357" spans="1:24" ht="65.25" customHeight="1" x14ac:dyDescent="0.5">
      <c r="A357" s="352" t="s">
        <v>218</v>
      </c>
      <c r="B357" s="49"/>
      <c r="C357" s="49"/>
      <c r="D357" s="49"/>
      <c r="E357" s="210"/>
      <c r="F357" s="47"/>
      <c r="G357" s="54"/>
      <c r="H357" s="46"/>
      <c r="I357" s="157"/>
      <c r="J357" s="156"/>
      <c r="K357" s="156"/>
      <c r="L357" s="156"/>
      <c r="M357" s="46"/>
      <c r="N357" s="25"/>
      <c r="O357" s="25"/>
      <c r="P357" s="25"/>
      <c r="Q357" s="25"/>
      <c r="R357" s="184"/>
      <c r="S357" s="25"/>
      <c r="T357" s="25"/>
      <c r="U357" s="46"/>
      <c r="V357" s="46"/>
      <c r="W357" s="46"/>
      <c r="X357" s="23"/>
    </row>
    <row r="358" spans="1:24" s="336" customFormat="1" ht="65.25" customHeight="1" x14ac:dyDescent="0.45">
      <c r="A358" s="263" t="s">
        <v>211</v>
      </c>
      <c r="B358" s="351"/>
      <c r="C358" s="350">
        <v>1100</v>
      </c>
      <c r="D358" s="350">
        <v>1000</v>
      </c>
      <c r="E358" s="349">
        <v>198.78</v>
      </c>
      <c r="F358" s="348">
        <v>15</v>
      </c>
      <c r="G358" s="143">
        <f>E358*F358</f>
        <v>2981.7</v>
      </c>
      <c r="H358" s="345">
        <v>0</v>
      </c>
      <c r="I358" s="248">
        <v>0</v>
      </c>
      <c r="J358" s="347">
        <v>0</v>
      </c>
      <c r="K358" s="347">
        <v>0</v>
      </c>
      <c r="L358" s="247">
        <v>0</v>
      </c>
      <c r="M358" s="257">
        <f>G358+H358+I358+J358+K358+L358</f>
        <v>2981.7</v>
      </c>
      <c r="N358" s="346">
        <v>57.66</v>
      </c>
      <c r="O358" s="258">
        <v>0</v>
      </c>
      <c r="P358" s="245">
        <v>0</v>
      </c>
      <c r="Q358" s="244">
        <v>0</v>
      </c>
      <c r="R358" s="245">
        <f>G358*1%</f>
        <v>29.817</v>
      </c>
      <c r="S358" s="245">
        <f>H358*1%</f>
        <v>0</v>
      </c>
      <c r="T358" s="244">
        <f>N358+O358+P358+Q358+R358+S358</f>
        <v>87.477000000000004</v>
      </c>
      <c r="U358" s="141">
        <f>M358-T358</f>
        <v>2894.223</v>
      </c>
      <c r="V358" s="345">
        <v>0</v>
      </c>
      <c r="W358" s="345">
        <f>U358-V358</f>
        <v>2894.223</v>
      </c>
      <c r="X358" s="344"/>
    </row>
    <row r="359" spans="1:24" s="336" customFormat="1" ht="65.25" customHeight="1" x14ac:dyDescent="0.45">
      <c r="A359" s="343" t="s">
        <v>217</v>
      </c>
      <c r="B359" s="342"/>
      <c r="C359" s="342"/>
      <c r="D359" s="342"/>
      <c r="E359" s="341"/>
      <c r="F359" s="340"/>
      <c r="G359" s="134"/>
      <c r="H359" s="338"/>
      <c r="I359" s="241"/>
      <c r="J359" s="339"/>
      <c r="K359" s="339"/>
      <c r="L359" s="240"/>
      <c r="M359" s="132"/>
      <c r="N359" s="238"/>
      <c r="O359" s="237"/>
      <c r="P359" s="238"/>
      <c r="Q359" s="237"/>
      <c r="R359" s="238"/>
      <c r="S359" s="238"/>
      <c r="T359" s="237"/>
      <c r="U359" s="132"/>
      <c r="V359" s="338"/>
      <c r="W359" s="338"/>
      <c r="X359" s="337"/>
    </row>
    <row r="360" spans="1:24" ht="65.25" customHeight="1" x14ac:dyDescent="0.5">
      <c r="A360" s="41" t="s">
        <v>216</v>
      </c>
      <c r="B360" s="40"/>
      <c r="C360" s="40">
        <v>1100</v>
      </c>
      <c r="D360" s="40">
        <v>1000</v>
      </c>
      <c r="E360" s="180">
        <v>144.08000000000001</v>
      </c>
      <c r="F360" s="38">
        <v>15</v>
      </c>
      <c r="G360" s="50">
        <f>E360*F360</f>
        <v>2161.2000000000003</v>
      </c>
      <c r="H360" s="45">
        <v>0</v>
      </c>
      <c r="I360" s="165">
        <v>0</v>
      </c>
      <c r="J360" s="164">
        <v>0</v>
      </c>
      <c r="K360" s="164">
        <v>0</v>
      </c>
      <c r="L360" s="164">
        <v>63.1</v>
      </c>
      <c r="M360" s="45">
        <f>G360+H360+I360+J360+K360+L360</f>
        <v>2224.3000000000002</v>
      </c>
      <c r="N360" s="163">
        <v>0</v>
      </c>
      <c r="O360" s="163">
        <v>0</v>
      </c>
      <c r="P360" s="35">
        <v>0</v>
      </c>
      <c r="Q360" s="35">
        <v>0</v>
      </c>
      <c r="R360" s="186"/>
      <c r="S360" s="35">
        <f>H360*1%</f>
        <v>0</v>
      </c>
      <c r="T360" s="35">
        <f>N360+O360+P360+Q360+R360+S360</f>
        <v>0</v>
      </c>
      <c r="U360" s="33">
        <f>M360-T360</f>
        <v>2224.3000000000002</v>
      </c>
      <c r="V360" s="45">
        <v>0</v>
      </c>
      <c r="W360" s="45">
        <f>U360-V360</f>
        <v>2224.3000000000002</v>
      </c>
      <c r="X360" s="32"/>
    </row>
    <row r="361" spans="1:24" ht="65.25" customHeight="1" x14ac:dyDescent="0.5">
      <c r="A361" s="190" t="s">
        <v>215</v>
      </c>
      <c r="B361" s="49"/>
      <c r="C361" s="49"/>
      <c r="D361" s="49"/>
      <c r="E361" s="210"/>
      <c r="F361" s="47"/>
      <c r="G361" s="54"/>
      <c r="H361" s="46"/>
      <c r="I361" s="157"/>
      <c r="J361" s="156"/>
      <c r="K361" s="156"/>
      <c r="L361" s="156"/>
      <c r="M361" s="46"/>
      <c r="N361" s="25"/>
      <c r="O361" s="25"/>
      <c r="P361" s="25"/>
      <c r="Q361" s="25"/>
      <c r="R361" s="184"/>
      <c r="S361" s="25"/>
      <c r="T361" s="25"/>
      <c r="U361" s="46"/>
      <c r="V361" s="46"/>
      <c r="W361" s="46"/>
      <c r="X361" s="23"/>
    </row>
    <row r="362" spans="1:24" ht="65.25" customHeight="1" x14ac:dyDescent="0.5">
      <c r="A362" s="293" t="s">
        <v>211</v>
      </c>
      <c r="B362" s="168"/>
      <c r="C362" s="168">
        <v>1100</v>
      </c>
      <c r="D362" s="168">
        <v>1000</v>
      </c>
      <c r="E362" s="182">
        <v>190.67</v>
      </c>
      <c r="F362" s="38">
        <v>15</v>
      </c>
      <c r="G362" s="50">
        <f>E362*F362</f>
        <v>2860.0499999999997</v>
      </c>
      <c r="H362" s="33">
        <v>0</v>
      </c>
      <c r="I362" s="165">
        <v>0</v>
      </c>
      <c r="J362" s="33">
        <v>0</v>
      </c>
      <c r="K362" s="33">
        <v>0</v>
      </c>
      <c r="L362" s="33">
        <v>0</v>
      </c>
      <c r="M362" s="45">
        <f>G362+H362+I362+J362+K362+L362</f>
        <v>2860.0499999999997</v>
      </c>
      <c r="N362" s="35">
        <v>44.42</v>
      </c>
      <c r="O362" s="35">
        <f>G362*1.1875%</f>
        <v>33.963093749999999</v>
      </c>
      <c r="P362" s="35">
        <v>0</v>
      </c>
      <c r="Q362" s="35">
        <v>0</v>
      </c>
      <c r="R362" s="35">
        <v>0</v>
      </c>
      <c r="S362" s="35">
        <v>0</v>
      </c>
      <c r="T362" s="35">
        <f>N362+O362+P362+Q362+R362+S362</f>
        <v>78.38309375</v>
      </c>
      <c r="U362" s="33">
        <f>M362-T362</f>
        <v>2781.6669062499996</v>
      </c>
      <c r="V362" s="33">
        <v>0</v>
      </c>
      <c r="W362" s="33">
        <f>U362-V362</f>
        <v>2781.6669062499996</v>
      </c>
      <c r="X362" s="162" t="s">
        <v>58</v>
      </c>
    </row>
    <row r="363" spans="1:24" ht="65.25" customHeight="1" x14ac:dyDescent="0.5">
      <c r="A363" s="324" t="s">
        <v>214</v>
      </c>
      <c r="B363" s="49"/>
      <c r="C363" s="49"/>
      <c r="D363" s="49"/>
      <c r="E363" s="210"/>
      <c r="F363" s="47"/>
      <c r="G363" s="54"/>
      <c r="H363" s="46"/>
      <c r="I363" s="157"/>
      <c r="J363" s="46"/>
      <c r="K363" s="46"/>
      <c r="L363" s="46"/>
      <c r="M363" s="46"/>
      <c r="N363" s="25"/>
      <c r="O363" s="25"/>
      <c r="P363" s="25"/>
      <c r="Q363" s="25"/>
      <c r="R363" s="25"/>
      <c r="S363" s="25"/>
      <c r="T363" s="25"/>
      <c r="U363" s="46"/>
      <c r="V363" s="46"/>
      <c r="W363" s="46"/>
      <c r="X363" s="23"/>
    </row>
    <row r="364" spans="1:24" ht="65.25" customHeight="1" x14ac:dyDescent="0.5">
      <c r="A364" s="293" t="s">
        <v>211</v>
      </c>
      <c r="B364" s="168"/>
      <c r="C364" s="168">
        <v>1100</v>
      </c>
      <c r="D364" s="168">
        <v>1000</v>
      </c>
      <c r="E364" s="182">
        <v>173.96</v>
      </c>
      <c r="F364" s="38">
        <v>15</v>
      </c>
      <c r="G364" s="50">
        <f>E364*F364</f>
        <v>2609.4</v>
      </c>
      <c r="H364" s="33">
        <v>0</v>
      </c>
      <c r="I364" s="165">
        <v>0</v>
      </c>
      <c r="J364" s="33">
        <v>0</v>
      </c>
      <c r="K364" s="33">
        <v>0</v>
      </c>
      <c r="L364" s="33">
        <v>0</v>
      </c>
      <c r="M364" s="45">
        <f>G364+H364+I364+J364+K364+L364</f>
        <v>2609.4</v>
      </c>
      <c r="N364" s="35">
        <v>2.15</v>
      </c>
      <c r="O364" s="35">
        <f>G364*1.1875%</f>
        <v>30.986625</v>
      </c>
      <c r="P364" s="35">
        <v>0</v>
      </c>
      <c r="Q364" s="35">
        <v>0</v>
      </c>
      <c r="R364" s="35"/>
      <c r="S364" s="35">
        <v>0</v>
      </c>
      <c r="T364" s="35">
        <f>N364+O364+P364+Q364+R364+S364</f>
        <v>33.136625000000002</v>
      </c>
      <c r="U364" s="33">
        <f>M364-T364</f>
        <v>2576.263375</v>
      </c>
      <c r="V364" s="33">
        <v>0</v>
      </c>
      <c r="W364" s="33">
        <f>U364-V364</f>
        <v>2576.263375</v>
      </c>
      <c r="X364" s="162" t="s">
        <v>58</v>
      </c>
    </row>
    <row r="365" spans="1:24" ht="65.25" customHeight="1" x14ac:dyDescent="0.5">
      <c r="A365" s="334" t="s">
        <v>213</v>
      </c>
      <c r="B365" s="49"/>
      <c r="C365" s="49"/>
      <c r="D365" s="49"/>
      <c r="E365" s="210"/>
      <c r="F365" s="47"/>
      <c r="G365" s="54"/>
      <c r="H365" s="46"/>
      <c r="I365" s="157"/>
      <c r="J365" s="46"/>
      <c r="K365" s="46"/>
      <c r="L365" s="46"/>
      <c r="M365" s="46"/>
      <c r="N365" s="25"/>
      <c r="O365" s="25"/>
      <c r="P365" s="25"/>
      <c r="Q365" s="25"/>
      <c r="R365" s="25"/>
      <c r="S365" s="25"/>
      <c r="T365" s="25"/>
      <c r="U365" s="46"/>
      <c r="V365" s="46"/>
      <c r="W365" s="46"/>
      <c r="X365" s="23"/>
    </row>
    <row r="366" spans="1:24" ht="65.25" customHeight="1" x14ac:dyDescent="0.5">
      <c r="A366" s="335" t="s">
        <v>211</v>
      </c>
      <c r="B366" s="306"/>
      <c r="C366" s="333"/>
      <c r="D366" s="333"/>
      <c r="E366" s="182">
        <v>173.96</v>
      </c>
      <c r="F366" s="38">
        <v>15</v>
      </c>
      <c r="G366" s="50">
        <f>E366*F366</f>
        <v>2609.4</v>
      </c>
      <c r="H366" s="33">
        <v>0</v>
      </c>
      <c r="I366" s="165">
        <v>0</v>
      </c>
      <c r="J366" s="33">
        <v>0</v>
      </c>
      <c r="K366" s="33">
        <v>0</v>
      </c>
      <c r="L366" s="33">
        <v>0</v>
      </c>
      <c r="M366" s="45">
        <f>G366+H366+I366+J366+K366+L366</f>
        <v>2609.4</v>
      </c>
      <c r="N366" s="35">
        <v>2.15</v>
      </c>
      <c r="O366" s="35"/>
      <c r="P366" s="35">
        <v>0</v>
      </c>
      <c r="Q366" s="35">
        <v>0</v>
      </c>
      <c r="R366" s="35"/>
      <c r="S366" s="35">
        <v>0</v>
      </c>
      <c r="T366" s="35">
        <f>N366+O366+P366+Q366+R366+S366</f>
        <v>2.15</v>
      </c>
      <c r="U366" s="33">
        <f>M366-T366</f>
        <v>2607.25</v>
      </c>
      <c r="V366" s="33">
        <v>0</v>
      </c>
      <c r="W366" s="33">
        <f>U366-V366</f>
        <v>2607.25</v>
      </c>
      <c r="X366" s="42"/>
    </row>
    <row r="367" spans="1:24" ht="65.25" customHeight="1" x14ac:dyDescent="0.5">
      <c r="A367" s="334" t="s">
        <v>212</v>
      </c>
      <c r="B367" s="306"/>
      <c r="C367" s="333"/>
      <c r="D367" s="333"/>
      <c r="E367" s="210"/>
      <c r="F367" s="47"/>
      <c r="G367" s="54"/>
      <c r="H367" s="46"/>
      <c r="I367" s="157"/>
      <c r="J367" s="46"/>
      <c r="K367" s="46"/>
      <c r="L367" s="46"/>
      <c r="M367" s="46"/>
      <c r="N367" s="25"/>
      <c r="O367" s="25"/>
      <c r="P367" s="25"/>
      <c r="Q367" s="25"/>
      <c r="R367" s="25"/>
      <c r="S367" s="25"/>
      <c r="T367" s="25"/>
      <c r="U367" s="46"/>
      <c r="V367" s="46"/>
      <c r="W367" s="46"/>
      <c r="X367" s="42"/>
    </row>
    <row r="368" spans="1:24" ht="65.25" customHeight="1" x14ac:dyDescent="0.45">
      <c r="A368" s="263" t="s">
        <v>211</v>
      </c>
      <c r="B368" s="146"/>
      <c r="C368" s="332">
        <v>1100</v>
      </c>
      <c r="D368" s="332">
        <v>1000</v>
      </c>
      <c r="E368" s="331">
        <v>167.48</v>
      </c>
      <c r="F368" s="144">
        <v>15</v>
      </c>
      <c r="G368" s="143">
        <f>E368*F368</f>
        <v>2512.1999999999998</v>
      </c>
      <c r="H368" s="329">
        <v>0</v>
      </c>
      <c r="I368" s="248">
        <v>0</v>
      </c>
      <c r="J368" s="247">
        <v>0</v>
      </c>
      <c r="K368" s="247">
        <v>0</v>
      </c>
      <c r="L368" s="247">
        <v>8.42</v>
      </c>
      <c r="M368" s="257">
        <f>G368+H368+I368+J368+K368+L368</f>
        <v>2520.62</v>
      </c>
      <c r="N368" s="330">
        <v>0</v>
      </c>
      <c r="O368" s="330">
        <v>0</v>
      </c>
      <c r="P368" s="244">
        <v>0</v>
      </c>
      <c r="Q368" s="244">
        <v>0</v>
      </c>
      <c r="R368" s="245">
        <f>G368*1%</f>
        <v>25.122</v>
      </c>
      <c r="S368" s="244">
        <v>0</v>
      </c>
      <c r="T368" s="244">
        <f>N368+O368+P368+Q368+R368+S368</f>
        <v>25.122</v>
      </c>
      <c r="U368" s="141">
        <f>M368-T368</f>
        <v>2495.498</v>
      </c>
      <c r="V368" s="329">
        <v>0</v>
      </c>
      <c r="W368" s="329">
        <f>U368-V368</f>
        <v>2495.498</v>
      </c>
      <c r="X368" s="32"/>
    </row>
    <row r="369" spans="1:24" ht="65.25" customHeight="1" x14ac:dyDescent="0.45">
      <c r="A369" s="243" t="s">
        <v>210</v>
      </c>
      <c r="B369" s="137"/>
      <c r="C369" s="332"/>
      <c r="D369" s="332"/>
      <c r="E369" s="331"/>
      <c r="F369" s="135"/>
      <c r="G369" s="134"/>
      <c r="H369" s="329"/>
      <c r="I369" s="241"/>
      <c r="J369" s="240"/>
      <c r="K369" s="240"/>
      <c r="L369" s="240"/>
      <c r="M369" s="132"/>
      <c r="N369" s="330"/>
      <c r="O369" s="330"/>
      <c r="P369" s="237"/>
      <c r="Q369" s="237"/>
      <c r="R369" s="238"/>
      <c r="S369" s="237"/>
      <c r="T369" s="237"/>
      <c r="U369" s="132"/>
      <c r="V369" s="329"/>
      <c r="W369" s="329"/>
      <c r="X369" s="23"/>
    </row>
    <row r="370" spans="1:24" ht="65.25" hidden="1" customHeight="1" x14ac:dyDescent="0.5">
      <c r="A370" s="41" t="s">
        <v>209</v>
      </c>
      <c r="B370" s="183"/>
      <c r="C370" s="168">
        <v>1100</v>
      </c>
      <c r="D370" s="168">
        <v>1000</v>
      </c>
      <c r="E370" s="180"/>
      <c r="F370" s="38"/>
      <c r="G370" s="50">
        <f>E370*F370</f>
        <v>0</v>
      </c>
      <c r="H370" s="45">
        <v>0</v>
      </c>
      <c r="I370" s="197">
        <v>0</v>
      </c>
      <c r="J370" s="164">
        <v>0</v>
      </c>
      <c r="K370" s="164">
        <v>0</v>
      </c>
      <c r="L370" s="164">
        <v>0</v>
      </c>
      <c r="M370" s="45">
        <f>G370+H370+I370+J370+K370+L370</f>
        <v>0</v>
      </c>
      <c r="N370" s="163"/>
      <c r="O370" s="163">
        <f>G370*1.187%</f>
        <v>0</v>
      </c>
      <c r="P370" s="35">
        <v>0</v>
      </c>
      <c r="Q370" s="35">
        <v>0</v>
      </c>
      <c r="R370" s="186">
        <f>G370*1%</f>
        <v>0</v>
      </c>
      <c r="S370" s="35">
        <v>0</v>
      </c>
      <c r="T370" s="35">
        <f>N370+O370+P370+Q370+R370+S370</f>
        <v>0</v>
      </c>
      <c r="U370" s="33">
        <f>M370-T370</f>
        <v>0</v>
      </c>
      <c r="V370" s="45">
        <v>0</v>
      </c>
      <c r="W370" s="45">
        <f>U370-V370</f>
        <v>0</v>
      </c>
      <c r="X370" s="32"/>
    </row>
    <row r="371" spans="1:24" ht="65.25" hidden="1" customHeight="1" x14ac:dyDescent="0.5">
      <c r="A371" s="328"/>
      <c r="B371" s="169"/>
      <c r="C371" s="49"/>
      <c r="D371" s="49"/>
      <c r="E371" s="210"/>
      <c r="F371" s="47"/>
      <c r="G371" s="54"/>
      <c r="H371" s="46"/>
      <c r="I371" s="157"/>
      <c r="J371" s="156"/>
      <c r="K371" s="156"/>
      <c r="L371" s="156"/>
      <c r="M371" s="46"/>
      <c r="N371" s="25"/>
      <c r="O371" s="25"/>
      <c r="P371" s="25"/>
      <c r="Q371" s="25"/>
      <c r="R371" s="184"/>
      <c r="S371" s="25"/>
      <c r="T371" s="25"/>
      <c r="U371" s="46"/>
      <c r="V371" s="46"/>
      <c r="W371" s="46"/>
      <c r="X371" s="162"/>
    </row>
    <row r="372" spans="1:24" ht="65.25" hidden="1" customHeight="1" x14ac:dyDescent="0.5">
      <c r="A372" s="41" t="s">
        <v>209</v>
      </c>
      <c r="B372" s="183"/>
      <c r="C372" s="168">
        <v>1100</v>
      </c>
      <c r="D372" s="168">
        <v>1000</v>
      </c>
      <c r="E372" s="180"/>
      <c r="F372" s="38"/>
      <c r="G372" s="50">
        <f>E372*F372</f>
        <v>0</v>
      </c>
      <c r="H372" s="45">
        <v>0</v>
      </c>
      <c r="I372" s="197">
        <v>0</v>
      </c>
      <c r="J372" s="164">
        <v>0</v>
      </c>
      <c r="K372" s="164">
        <v>0</v>
      </c>
      <c r="L372" s="164">
        <v>0</v>
      </c>
      <c r="M372" s="45">
        <f>G372+H372+I372+J372+K372+L372</f>
        <v>0</v>
      </c>
      <c r="N372" s="163"/>
      <c r="O372" s="163">
        <f>G372*1.187%</f>
        <v>0</v>
      </c>
      <c r="P372" s="35">
        <v>0</v>
      </c>
      <c r="Q372" s="35">
        <v>0</v>
      </c>
      <c r="R372" s="186">
        <f>G372*1%</f>
        <v>0</v>
      </c>
      <c r="S372" s="35">
        <v>0</v>
      </c>
      <c r="T372" s="35">
        <f>N372+O372+P372+Q372+R372+S372</f>
        <v>0</v>
      </c>
      <c r="U372" s="33">
        <f>M372-T372</f>
        <v>0</v>
      </c>
      <c r="V372" s="45">
        <v>0</v>
      </c>
      <c r="W372" s="45">
        <f>U372-V372</f>
        <v>0</v>
      </c>
      <c r="X372" s="32"/>
    </row>
    <row r="373" spans="1:24" ht="65.25" hidden="1" customHeight="1" x14ac:dyDescent="0.5">
      <c r="A373" s="327"/>
      <c r="B373" s="169"/>
      <c r="C373" s="49"/>
      <c r="D373" s="49"/>
      <c r="E373" s="210"/>
      <c r="F373" s="47"/>
      <c r="G373" s="54"/>
      <c r="H373" s="46"/>
      <c r="I373" s="157"/>
      <c r="J373" s="156"/>
      <c r="K373" s="156"/>
      <c r="L373" s="156"/>
      <c r="M373" s="46"/>
      <c r="N373" s="25"/>
      <c r="O373" s="25"/>
      <c r="P373" s="25"/>
      <c r="Q373" s="25"/>
      <c r="R373" s="184"/>
      <c r="S373" s="25"/>
      <c r="T373" s="25"/>
      <c r="U373" s="46"/>
      <c r="V373" s="46"/>
      <c r="W373" s="46"/>
      <c r="X373" s="162"/>
    </row>
    <row r="374" spans="1:24" ht="65.25" customHeight="1" x14ac:dyDescent="0.5">
      <c r="A374" s="179"/>
      <c r="B374" s="155" t="s">
        <v>73</v>
      </c>
      <c r="C374" s="150"/>
      <c r="D374" s="150"/>
      <c r="E374" s="178"/>
      <c r="F374" s="154"/>
      <c r="G374" s="151">
        <f>SUM(G354:G373)</f>
        <v>24612.300000000003</v>
      </c>
      <c r="H374" s="151">
        <f>SUM(H354:H373)</f>
        <v>0</v>
      </c>
      <c r="I374" s="153">
        <f>SUM(I354:I373)</f>
        <v>0</v>
      </c>
      <c r="J374" s="151">
        <f>SUM(J354:J373)</f>
        <v>0</v>
      </c>
      <c r="K374" s="151">
        <f>SUM(K354:K373)</f>
        <v>0</v>
      </c>
      <c r="L374" s="151">
        <f>SUM(L354:L373)</f>
        <v>71.52</v>
      </c>
      <c r="M374" s="151">
        <f>SUM(M354:M373)</f>
        <v>24683.82</v>
      </c>
      <c r="N374" s="152">
        <f>SUM(N354:N373)</f>
        <v>848.08999999999992</v>
      </c>
      <c r="O374" s="152">
        <f>SUM(O354:O373)</f>
        <v>116.94974999999999</v>
      </c>
      <c r="P374" s="152">
        <f>SUM(P354:P373)</f>
        <v>0</v>
      </c>
      <c r="Q374" s="152">
        <f>SUM(Q354:Q373)</f>
        <v>0</v>
      </c>
      <c r="R374" s="152">
        <f>SUM(R354:R373)</f>
        <v>98.728499999999997</v>
      </c>
      <c r="S374" s="152">
        <f>SUM(S354:S373)</f>
        <v>0</v>
      </c>
      <c r="T374" s="152">
        <f>SUM(T354:T373)</f>
        <v>1063.7682500000003</v>
      </c>
      <c r="U374" s="151">
        <f>SUM(U354:U373)</f>
        <v>23620.051749999999</v>
      </c>
      <c r="V374" s="151">
        <f>SUM(V354:V373)</f>
        <v>173.05</v>
      </c>
      <c r="W374" s="151">
        <f>SUM(W354:W373)</f>
        <v>23447.001749999999</v>
      </c>
      <c r="X374" s="151">
        <f>SUM(X354:X373)</f>
        <v>0</v>
      </c>
    </row>
    <row r="375" spans="1:24" ht="65.25" customHeight="1" x14ac:dyDescent="0.45">
      <c r="A375" s="65" t="s">
        <v>208</v>
      </c>
      <c r="B375" s="173"/>
      <c r="C375" s="59"/>
      <c r="D375" s="59"/>
      <c r="E375" s="172"/>
      <c r="F375" s="63"/>
      <c r="G375" s="62"/>
      <c r="H375" s="60"/>
      <c r="I375" s="61"/>
      <c r="J375" s="60"/>
      <c r="K375" s="60"/>
      <c r="L375" s="60"/>
      <c r="M375" s="60"/>
      <c r="N375" s="171"/>
      <c r="O375" s="171"/>
      <c r="P375" s="171"/>
      <c r="Q375" s="171"/>
      <c r="R375" s="171"/>
      <c r="S375" s="171"/>
      <c r="T375" s="171"/>
      <c r="U375" s="60"/>
      <c r="V375" s="60"/>
      <c r="W375" s="60"/>
      <c r="X375" s="59"/>
    </row>
    <row r="376" spans="1:24" ht="65.25" customHeight="1" x14ac:dyDescent="0.5">
      <c r="A376" s="293" t="s">
        <v>206</v>
      </c>
      <c r="B376" s="40"/>
      <c r="C376" s="168">
        <v>1100</v>
      </c>
      <c r="D376" s="168">
        <v>1000</v>
      </c>
      <c r="E376" s="182">
        <v>207.79</v>
      </c>
      <c r="F376" s="38">
        <v>15</v>
      </c>
      <c r="G376" s="50">
        <f>E376*F376</f>
        <v>3116.85</v>
      </c>
      <c r="H376" s="33">
        <v>0</v>
      </c>
      <c r="I376" s="165">
        <v>0</v>
      </c>
      <c r="J376" s="164">
        <v>0</v>
      </c>
      <c r="K376" s="164">
        <v>0</v>
      </c>
      <c r="L376" s="164">
        <v>0</v>
      </c>
      <c r="M376" s="33">
        <f>G376+H376+I376+J376+K376+L376</f>
        <v>3116.85</v>
      </c>
      <c r="N376" s="35">
        <v>92.61</v>
      </c>
      <c r="O376" s="35">
        <f>G376*1.1875%</f>
        <v>37.012593750000001</v>
      </c>
      <c r="P376" s="35"/>
      <c r="Q376" s="35">
        <v>0</v>
      </c>
      <c r="R376" s="186">
        <f>G376*1%</f>
        <v>31.168499999999998</v>
      </c>
      <c r="S376" s="35">
        <v>0</v>
      </c>
      <c r="T376" s="35">
        <f>N376+O376+P376+Q376+R376+S376</f>
        <v>160.79109374999999</v>
      </c>
      <c r="U376" s="33">
        <f>M376-T376</f>
        <v>2956.0589062499998</v>
      </c>
      <c r="V376" s="281">
        <v>0</v>
      </c>
      <c r="W376" s="33">
        <f>U376-V376</f>
        <v>2956.0589062499998</v>
      </c>
      <c r="X376" s="162"/>
    </row>
    <row r="377" spans="1:24" ht="65.25" customHeight="1" x14ac:dyDescent="0.5">
      <c r="A377" s="52" t="s">
        <v>207</v>
      </c>
      <c r="B377" s="49"/>
      <c r="C377" s="168"/>
      <c r="D377" s="168"/>
      <c r="E377" s="210"/>
      <c r="F377" s="307"/>
      <c r="G377" s="213"/>
      <c r="H377" s="46"/>
      <c r="I377" s="157"/>
      <c r="J377" s="156"/>
      <c r="K377" s="156"/>
      <c r="L377" s="156"/>
      <c r="M377" s="46"/>
      <c r="N377" s="25"/>
      <c r="O377" s="25"/>
      <c r="P377" s="25"/>
      <c r="Q377" s="25"/>
      <c r="R377" s="184"/>
      <c r="S377" s="25"/>
      <c r="T377" s="25"/>
      <c r="U377" s="46"/>
      <c r="V377" s="281"/>
      <c r="W377" s="46"/>
      <c r="X377" s="162"/>
    </row>
    <row r="378" spans="1:24" ht="65.25" hidden="1" customHeight="1" x14ac:dyDescent="0.5">
      <c r="A378" s="326" t="s">
        <v>206</v>
      </c>
      <c r="B378" s="168"/>
      <c r="C378" s="40">
        <v>1100</v>
      </c>
      <c r="D378" s="40">
        <v>1000</v>
      </c>
      <c r="E378" s="48"/>
      <c r="F378" s="38"/>
      <c r="G378" s="50">
        <f>E378*F378</f>
        <v>0</v>
      </c>
      <c r="H378" s="33">
        <v>0</v>
      </c>
      <c r="I378" s="165">
        <v>0</v>
      </c>
      <c r="J378" s="164">
        <v>0</v>
      </c>
      <c r="K378" s="164">
        <v>0</v>
      </c>
      <c r="L378" s="164">
        <v>0</v>
      </c>
      <c r="M378" s="33">
        <f>G378+H378+I378+J378+K378+L378</f>
        <v>0</v>
      </c>
      <c r="N378" s="163"/>
      <c r="O378" s="282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f>N378+O378+P378+Q378+R378+S378</f>
        <v>0</v>
      </c>
      <c r="U378" s="33">
        <f>M378-T378</f>
        <v>0</v>
      </c>
      <c r="V378" s="33">
        <v>0</v>
      </c>
      <c r="W378" s="33">
        <f>U378-V378</f>
        <v>0</v>
      </c>
      <c r="X378" s="32"/>
    </row>
    <row r="379" spans="1:24" ht="65.25" hidden="1" customHeight="1" x14ac:dyDescent="0.5">
      <c r="A379" s="161"/>
      <c r="B379" s="168"/>
      <c r="C379" s="49"/>
      <c r="D379" s="49"/>
      <c r="E379" s="56"/>
      <c r="F379" s="307"/>
      <c r="G379" s="213"/>
      <c r="H379" s="46"/>
      <c r="I379" s="157"/>
      <c r="J379" s="156"/>
      <c r="K379" s="156"/>
      <c r="L379" s="156"/>
      <c r="M379" s="46"/>
      <c r="N379" s="25"/>
      <c r="O379" s="282"/>
      <c r="P379" s="25"/>
      <c r="Q379" s="25"/>
      <c r="R379" s="25"/>
      <c r="S379" s="25"/>
      <c r="T379" s="25"/>
      <c r="U379" s="46"/>
      <c r="V379" s="46"/>
      <c r="W379" s="46"/>
      <c r="X379" s="23"/>
    </row>
    <row r="380" spans="1:24" ht="65.25" customHeight="1" thickBot="1" x14ac:dyDescent="0.55000000000000004">
      <c r="A380" s="179"/>
      <c r="B380" s="155" t="s">
        <v>73</v>
      </c>
      <c r="C380" s="150"/>
      <c r="D380" s="150"/>
      <c r="E380" s="153"/>
      <c r="F380" s="154"/>
      <c r="G380" s="151">
        <f>SUM(G376:G379)</f>
        <v>3116.85</v>
      </c>
      <c r="H380" s="151">
        <f>SUM(H376:H379)</f>
        <v>0</v>
      </c>
      <c r="I380" s="153">
        <f>SUM(I376:I379)</f>
        <v>0</v>
      </c>
      <c r="J380" s="151">
        <f>SUM(J376:J379)</f>
        <v>0</v>
      </c>
      <c r="K380" s="151">
        <f>SUM(K376:K379)</f>
        <v>0</v>
      </c>
      <c r="L380" s="151">
        <f>SUM(L376:L379)</f>
        <v>0</v>
      </c>
      <c r="M380" s="151">
        <f>SUM(M376:M379)</f>
        <v>3116.85</v>
      </c>
      <c r="N380" s="152">
        <f>SUM(N376:N379)</f>
        <v>92.61</v>
      </c>
      <c r="O380" s="152">
        <f>SUM(O376:O379)</f>
        <v>37.012593750000001</v>
      </c>
      <c r="P380" s="152">
        <f>SUM(P376:P379)</f>
        <v>0</v>
      </c>
      <c r="Q380" s="152">
        <f>SUM(Q376:Q379)</f>
        <v>0</v>
      </c>
      <c r="R380" s="152">
        <f>SUM(R376:R379)</f>
        <v>31.168499999999998</v>
      </c>
      <c r="S380" s="152">
        <f>SUM(S376:S379)</f>
        <v>0</v>
      </c>
      <c r="T380" s="152">
        <f>SUM(T376:T379)</f>
        <v>160.79109374999999</v>
      </c>
      <c r="U380" s="151">
        <f>SUM(U376:U379)</f>
        <v>2956.0589062499998</v>
      </c>
      <c r="V380" s="151">
        <f>SUM(V376:V379)</f>
        <v>0</v>
      </c>
      <c r="W380" s="151">
        <f>SUM(W376:W379)</f>
        <v>2956.0589062499998</v>
      </c>
      <c r="X380" s="150"/>
    </row>
    <row r="381" spans="1:24" ht="65.25" customHeight="1" thickBot="1" x14ac:dyDescent="0.55000000000000004">
      <c r="A381" s="107" t="s">
        <v>57</v>
      </c>
      <c r="B381" s="90" t="s">
        <v>56</v>
      </c>
      <c r="C381" s="106" t="s">
        <v>55</v>
      </c>
      <c r="D381" s="105"/>
      <c r="E381" s="105"/>
      <c r="F381" s="105"/>
      <c r="G381" s="105"/>
      <c r="H381" s="105"/>
      <c r="I381" s="105"/>
      <c r="J381" s="105"/>
      <c r="K381" s="105"/>
      <c r="L381" s="105"/>
      <c r="M381" s="104"/>
      <c r="N381" s="106" t="s">
        <v>54</v>
      </c>
      <c r="O381" s="105"/>
      <c r="P381" s="105"/>
      <c r="Q381" s="105"/>
      <c r="R381" s="105"/>
      <c r="S381" s="105"/>
      <c r="T381" s="104"/>
      <c r="U381" s="103"/>
      <c r="V381" s="102"/>
      <c r="W381" s="101"/>
      <c r="X381" s="66" t="s">
        <v>53</v>
      </c>
    </row>
    <row r="382" spans="1:24" ht="65.25" customHeight="1" x14ac:dyDescent="0.45">
      <c r="A382" s="100"/>
      <c r="B382" s="99"/>
      <c r="C382" s="98" t="s">
        <v>52</v>
      </c>
      <c r="D382" s="98" t="s">
        <v>51</v>
      </c>
      <c r="E382" s="97" t="s">
        <v>29</v>
      </c>
      <c r="F382" s="96" t="s">
        <v>50</v>
      </c>
      <c r="G382" s="95" t="s">
        <v>49</v>
      </c>
      <c r="H382" s="94" t="s">
        <v>48</v>
      </c>
      <c r="I382" s="93" t="s">
        <v>47</v>
      </c>
      <c r="J382" s="92" t="s">
        <v>28</v>
      </c>
      <c r="K382" s="91" t="s">
        <v>46</v>
      </c>
      <c r="L382" s="91" t="s">
        <v>96</v>
      </c>
      <c r="M382" s="90" t="s">
        <v>38</v>
      </c>
      <c r="N382" s="87" t="s">
        <v>44</v>
      </c>
      <c r="O382" s="89" t="s">
        <v>43</v>
      </c>
      <c r="P382" s="88" t="s">
        <v>42</v>
      </c>
      <c r="Q382" s="87" t="s">
        <v>41</v>
      </c>
      <c r="R382" s="87" t="s">
        <v>40</v>
      </c>
      <c r="S382" s="87" t="s">
        <v>39</v>
      </c>
      <c r="T382" s="86" t="s">
        <v>38</v>
      </c>
      <c r="U382" s="84" t="s">
        <v>38</v>
      </c>
      <c r="V382" s="85" t="s">
        <v>37</v>
      </c>
      <c r="W382" s="84" t="s">
        <v>36</v>
      </c>
      <c r="X382" s="66"/>
    </row>
    <row r="383" spans="1:24" ht="65.25" customHeight="1" thickBot="1" x14ac:dyDescent="0.5">
      <c r="A383" s="83" t="s">
        <v>35</v>
      </c>
      <c r="B383" s="73"/>
      <c r="C383" s="82"/>
      <c r="D383" s="82"/>
      <c r="E383" s="81" t="s">
        <v>34</v>
      </c>
      <c r="F383" s="80" t="s">
        <v>33</v>
      </c>
      <c r="G383" s="79"/>
      <c r="H383" s="78"/>
      <c r="I383" s="77" t="s">
        <v>32</v>
      </c>
      <c r="J383" s="76" t="s">
        <v>31</v>
      </c>
      <c r="K383" s="75" t="s">
        <v>95</v>
      </c>
      <c r="L383" s="74" t="s">
        <v>94</v>
      </c>
      <c r="M383" s="73"/>
      <c r="N383" s="200">
        <v>1</v>
      </c>
      <c r="O383" s="72"/>
      <c r="P383" s="71" t="s">
        <v>28</v>
      </c>
      <c r="Q383" s="70" t="s">
        <v>27</v>
      </c>
      <c r="R383" s="70" t="s">
        <v>26</v>
      </c>
      <c r="S383" s="70" t="s">
        <v>25</v>
      </c>
      <c r="T383" s="69"/>
      <c r="U383" s="67" t="s">
        <v>24</v>
      </c>
      <c r="V383" s="199" t="s">
        <v>93</v>
      </c>
      <c r="W383" s="67" t="s">
        <v>22</v>
      </c>
      <c r="X383" s="66"/>
    </row>
    <row r="384" spans="1:24" ht="65.25" customHeight="1" x14ac:dyDescent="0.45">
      <c r="A384" s="325" t="s">
        <v>205</v>
      </c>
      <c r="B384" s="173"/>
      <c r="C384" s="59"/>
      <c r="D384" s="59"/>
      <c r="E384" s="64"/>
      <c r="F384" s="63"/>
      <c r="G384" s="62"/>
      <c r="H384" s="60"/>
      <c r="I384" s="61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59"/>
    </row>
    <row r="385" spans="1:24" ht="65.25" customHeight="1" x14ac:dyDescent="0.5">
      <c r="A385" s="41" t="s">
        <v>203</v>
      </c>
      <c r="B385" s="40"/>
      <c r="C385" s="40">
        <v>1100</v>
      </c>
      <c r="D385" s="40">
        <v>1000</v>
      </c>
      <c r="E385" s="182">
        <v>239.8</v>
      </c>
      <c r="F385" s="38">
        <v>15</v>
      </c>
      <c r="G385" s="50">
        <f>E385*F385</f>
        <v>3597</v>
      </c>
      <c r="H385" s="33">
        <v>0</v>
      </c>
      <c r="I385" s="165">
        <v>0</v>
      </c>
      <c r="J385" s="33">
        <v>0</v>
      </c>
      <c r="K385" s="33">
        <v>0</v>
      </c>
      <c r="L385" s="33">
        <v>0</v>
      </c>
      <c r="M385" s="33">
        <f>G385+H385+I385+J385+K385+L385</f>
        <v>3597</v>
      </c>
      <c r="N385" s="35">
        <v>162.55000000000001</v>
      </c>
      <c r="O385" s="35">
        <f>G385*1.1875%</f>
        <v>42.714375000000004</v>
      </c>
      <c r="P385" s="35">
        <v>0</v>
      </c>
      <c r="Q385" s="35">
        <v>0</v>
      </c>
      <c r="R385" s="186">
        <f>(G385*1%)</f>
        <v>35.97</v>
      </c>
      <c r="S385" s="35">
        <v>0</v>
      </c>
      <c r="T385" s="35">
        <f>N385+O385+P385+Q385+R385+S385</f>
        <v>241.23437500000003</v>
      </c>
      <c r="U385" s="33">
        <f>M385-T385</f>
        <v>3355.765625</v>
      </c>
      <c r="V385" s="33">
        <v>0</v>
      </c>
      <c r="W385" s="33">
        <f>U385-V385</f>
        <v>3355.765625</v>
      </c>
      <c r="X385" s="32"/>
    </row>
    <row r="386" spans="1:24" ht="65.25" customHeight="1" x14ac:dyDescent="0.5">
      <c r="A386" s="324" t="s">
        <v>204</v>
      </c>
      <c r="B386" s="49"/>
      <c r="C386" s="49"/>
      <c r="D386" s="49"/>
      <c r="E386" s="210"/>
      <c r="F386" s="47"/>
      <c r="G386" s="54"/>
      <c r="H386" s="46"/>
      <c r="I386" s="157"/>
      <c r="J386" s="46"/>
      <c r="K386" s="46"/>
      <c r="L386" s="46"/>
      <c r="M386" s="46"/>
      <c r="N386" s="25"/>
      <c r="O386" s="25"/>
      <c r="P386" s="25"/>
      <c r="Q386" s="25"/>
      <c r="R386" s="184"/>
      <c r="S386" s="25"/>
      <c r="T386" s="25"/>
      <c r="U386" s="46"/>
      <c r="V386" s="46"/>
      <c r="W386" s="46"/>
      <c r="X386" s="23"/>
    </row>
    <row r="387" spans="1:24" ht="65.25" customHeight="1" x14ac:dyDescent="0.5">
      <c r="A387" s="293" t="s">
        <v>203</v>
      </c>
      <c r="B387" s="168"/>
      <c r="C387" s="168">
        <v>1100</v>
      </c>
      <c r="D387" s="168">
        <v>1000</v>
      </c>
      <c r="E387" s="182">
        <v>239.8</v>
      </c>
      <c r="F387" s="38">
        <v>15</v>
      </c>
      <c r="G387" s="50">
        <f>E387*F387</f>
        <v>3597</v>
      </c>
      <c r="H387" s="33">
        <v>0</v>
      </c>
      <c r="I387" s="165">
        <v>0</v>
      </c>
      <c r="J387" s="33">
        <v>0</v>
      </c>
      <c r="K387" s="33">
        <v>0</v>
      </c>
      <c r="L387" s="33">
        <v>0</v>
      </c>
      <c r="M387" s="33">
        <f>G387+H387+I387+J387+K387+L387</f>
        <v>3597</v>
      </c>
      <c r="N387" s="35">
        <v>162.55000000000001</v>
      </c>
      <c r="O387" s="35">
        <f>G387*1.1875%</f>
        <v>42.714375000000004</v>
      </c>
      <c r="P387" s="35"/>
      <c r="Q387" s="35">
        <v>0</v>
      </c>
      <c r="R387" s="186">
        <f>(G387*1%)</f>
        <v>35.97</v>
      </c>
      <c r="S387" s="35">
        <v>0</v>
      </c>
      <c r="T387" s="35">
        <f>N387+O387+P387+Q387+R387+S387</f>
        <v>241.23437500000003</v>
      </c>
      <c r="U387" s="33">
        <f>M387-T387</f>
        <v>3355.765625</v>
      </c>
      <c r="V387" s="33">
        <v>0</v>
      </c>
      <c r="W387" s="33">
        <f>U387-V387</f>
        <v>3355.765625</v>
      </c>
      <c r="X387" s="162" t="s">
        <v>58</v>
      </c>
    </row>
    <row r="388" spans="1:24" ht="65.25" customHeight="1" x14ac:dyDescent="0.5">
      <c r="A388" s="312" t="s">
        <v>202</v>
      </c>
      <c r="B388" s="49"/>
      <c r="C388" s="49"/>
      <c r="D388" s="49"/>
      <c r="E388" s="210"/>
      <c r="F388" s="47"/>
      <c r="G388" s="54"/>
      <c r="H388" s="46"/>
      <c r="I388" s="157"/>
      <c r="J388" s="46"/>
      <c r="K388" s="46"/>
      <c r="L388" s="46"/>
      <c r="M388" s="46"/>
      <c r="N388" s="25"/>
      <c r="O388" s="25"/>
      <c r="P388" s="25"/>
      <c r="Q388" s="25"/>
      <c r="R388" s="184"/>
      <c r="S388" s="25"/>
      <c r="T388" s="25"/>
      <c r="U388" s="46"/>
      <c r="V388" s="46"/>
      <c r="W388" s="46"/>
      <c r="X388" s="23"/>
    </row>
    <row r="389" spans="1:24" ht="65.25" customHeight="1" x14ac:dyDescent="0.5">
      <c r="A389" s="293" t="s">
        <v>201</v>
      </c>
      <c r="B389" s="168"/>
      <c r="C389" s="168">
        <v>1100</v>
      </c>
      <c r="D389" s="168">
        <v>1000</v>
      </c>
      <c r="E389" s="182">
        <v>260.05</v>
      </c>
      <c r="F389" s="38">
        <v>15</v>
      </c>
      <c r="G389" s="50">
        <f>E389*F389</f>
        <v>3900.75</v>
      </c>
      <c r="H389" s="33">
        <v>0</v>
      </c>
      <c r="I389" s="165">
        <v>0</v>
      </c>
      <c r="J389" s="33">
        <v>0</v>
      </c>
      <c r="K389" s="33">
        <v>0</v>
      </c>
      <c r="L389" s="33">
        <v>0</v>
      </c>
      <c r="M389" s="33">
        <f>G389+H389+I389+J389+K389+L389</f>
        <v>3900.75</v>
      </c>
      <c r="N389" s="35">
        <v>303</v>
      </c>
      <c r="O389" s="35">
        <f>G389*1.1875%</f>
        <v>46.321406250000003</v>
      </c>
      <c r="P389" s="35">
        <v>0</v>
      </c>
      <c r="Q389" s="35">
        <v>0</v>
      </c>
      <c r="R389" s="186">
        <f>G389*1%</f>
        <v>39.0075</v>
      </c>
      <c r="S389" s="35">
        <v>0</v>
      </c>
      <c r="T389" s="35">
        <f>N389+O389+P389+Q389+R389+S389</f>
        <v>388.32890624999999</v>
      </c>
      <c r="U389" s="33">
        <f>M389-T389</f>
        <v>3512.4210937500002</v>
      </c>
      <c r="V389" s="33">
        <v>0</v>
      </c>
      <c r="W389" s="33">
        <f>U389-V389</f>
        <v>3512.4210937500002</v>
      </c>
      <c r="X389" s="162" t="s">
        <v>58</v>
      </c>
    </row>
    <row r="390" spans="1:24" ht="65.25" customHeight="1" x14ac:dyDescent="0.5">
      <c r="A390" s="312" t="s">
        <v>200</v>
      </c>
      <c r="B390" s="49"/>
      <c r="C390" s="49"/>
      <c r="D390" s="49"/>
      <c r="E390" s="210"/>
      <c r="F390" s="47"/>
      <c r="G390" s="54"/>
      <c r="H390" s="46"/>
      <c r="I390" s="157"/>
      <c r="J390" s="46"/>
      <c r="K390" s="46"/>
      <c r="L390" s="46"/>
      <c r="M390" s="46"/>
      <c r="N390" s="25"/>
      <c r="O390" s="25"/>
      <c r="P390" s="25"/>
      <c r="Q390" s="25"/>
      <c r="R390" s="184"/>
      <c r="S390" s="25"/>
      <c r="T390" s="25"/>
      <c r="U390" s="46"/>
      <c r="V390" s="46"/>
      <c r="W390" s="46"/>
      <c r="X390" s="23"/>
    </row>
    <row r="391" spans="1:24" ht="65.25" customHeight="1" x14ac:dyDescent="0.5">
      <c r="A391" s="293" t="s">
        <v>199</v>
      </c>
      <c r="B391" s="40"/>
      <c r="C391" s="40">
        <v>1100</v>
      </c>
      <c r="D391" s="40">
        <v>1000</v>
      </c>
      <c r="E391" s="182">
        <v>201.7</v>
      </c>
      <c r="F391" s="38">
        <v>15</v>
      </c>
      <c r="G391" s="50">
        <f>E391*F391</f>
        <v>3025.5</v>
      </c>
      <c r="H391" s="33">
        <v>0</v>
      </c>
      <c r="I391" s="165">
        <v>0</v>
      </c>
      <c r="J391" s="33">
        <v>0</v>
      </c>
      <c r="K391" s="164">
        <v>0</v>
      </c>
      <c r="L391" s="164">
        <v>0</v>
      </c>
      <c r="M391" s="33">
        <f>G391+H391+I391+J391+K391+L391</f>
        <v>3025.5</v>
      </c>
      <c r="N391" s="35">
        <v>62.42</v>
      </c>
      <c r="O391" s="35">
        <f>G391*1.1875%</f>
        <v>35.927812500000002</v>
      </c>
      <c r="P391" s="35">
        <v>0</v>
      </c>
      <c r="Q391" s="35">
        <v>0</v>
      </c>
      <c r="R391" s="186">
        <f>G391*1%</f>
        <v>30.254999999999999</v>
      </c>
      <c r="S391" s="35">
        <f>H391*1%</f>
        <v>0</v>
      </c>
      <c r="T391" s="35">
        <f>N391+O391+P391+Q391+R391+S391</f>
        <v>128.6028125</v>
      </c>
      <c r="U391" s="33">
        <f>M391-T391</f>
        <v>2896.8971875000002</v>
      </c>
      <c r="V391" s="281">
        <v>0</v>
      </c>
      <c r="W391" s="33">
        <f>U391-V391</f>
        <v>2896.8971875000002</v>
      </c>
      <c r="X391" s="32"/>
    </row>
    <row r="392" spans="1:24" ht="65.25" customHeight="1" thickBot="1" x14ac:dyDescent="0.55000000000000004">
      <c r="A392" s="57" t="s">
        <v>198</v>
      </c>
      <c r="B392" s="49"/>
      <c r="C392" s="30"/>
      <c r="D392" s="30"/>
      <c r="E392" s="210"/>
      <c r="F392" s="47"/>
      <c r="G392" s="54"/>
      <c r="H392" s="46"/>
      <c r="I392" s="157"/>
      <c r="J392" s="46"/>
      <c r="K392" s="156"/>
      <c r="L392" s="156"/>
      <c r="M392" s="46"/>
      <c r="N392" s="25"/>
      <c r="O392" s="25"/>
      <c r="P392" s="25"/>
      <c r="Q392" s="25"/>
      <c r="R392" s="184"/>
      <c r="S392" s="25"/>
      <c r="T392" s="25"/>
      <c r="U392" s="46"/>
      <c r="V392" s="281"/>
      <c r="W392" s="46"/>
      <c r="X392" s="23"/>
    </row>
    <row r="393" spans="1:24" ht="65.25" hidden="1" customHeight="1" x14ac:dyDescent="0.5">
      <c r="A393" s="198"/>
      <c r="B393" s="168"/>
      <c r="C393" s="168"/>
      <c r="D393" s="168"/>
      <c r="E393" s="39">
        <v>0</v>
      </c>
      <c r="F393" s="38">
        <v>0</v>
      </c>
      <c r="G393" s="50">
        <f>E393*F393</f>
        <v>0</v>
      </c>
      <c r="H393" s="33">
        <v>0</v>
      </c>
      <c r="I393" s="36">
        <v>0</v>
      </c>
      <c r="J393" s="33">
        <v>0</v>
      </c>
      <c r="K393" s="33">
        <v>0</v>
      </c>
      <c r="L393" s="33">
        <v>0</v>
      </c>
      <c r="M393" s="33">
        <f>G393+H393+I393+J393+K393+L393</f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f>N393+O393+P393+Q393+R393+S393</f>
        <v>0</v>
      </c>
      <c r="U393" s="33">
        <f>M393-T393</f>
        <v>0</v>
      </c>
      <c r="V393" s="33">
        <v>0</v>
      </c>
      <c r="W393" s="33">
        <f>U393-V393</f>
        <v>0</v>
      </c>
      <c r="X393" s="162" t="s">
        <v>58</v>
      </c>
    </row>
    <row r="394" spans="1:24" ht="65.25" hidden="1" customHeight="1" x14ac:dyDescent="0.5">
      <c r="A394" s="323"/>
      <c r="B394" s="49"/>
      <c r="C394" s="49"/>
      <c r="D394" s="49"/>
      <c r="E394" s="56"/>
      <c r="F394" s="47"/>
      <c r="G394" s="54"/>
      <c r="H394" s="46"/>
      <c r="I394" s="26"/>
      <c r="J394" s="46"/>
      <c r="K394" s="46"/>
      <c r="L394" s="46"/>
      <c r="M394" s="46"/>
      <c r="N394" s="25"/>
      <c r="O394" s="25"/>
      <c r="P394" s="25"/>
      <c r="Q394" s="25"/>
      <c r="R394" s="25"/>
      <c r="S394" s="25"/>
      <c r="T394" s="25"/>
      <c r="U394" s="46"/>
      <c r="V394" s="46"/>
      <c r="W394" s="46"/>
      <c r="X394" s="23"/>
    </row>
    <row r="395" spans="1:24" ht="65.25" customHeight="1" x14ac:dyDescent="0.5">
      <c r="A395" s="278"/>
      <c r="B395" s="177" t="s">
        <v>73</v>
      </c>
      <c r="C395" s="8"/>
      <c r="D395" s="8"/>
      <c r="E395" s="13"/>
      <c r="F395" s="12"/>
      <c r="G395" s="111">
        <f>SUM(G385:G394)</f>
        <v>14120.25</v>
      </c>
      <c r="H395" s="111">
        <f>SUM(H385:H394)</f>
        <v>0</v>
      </c>
      <c r="I395" s="129">
        <f>SUM(I385:I394)</f>
        <v>0</v>
      </c>
      <c r="J395" s="111">
        <f>SUM(J385:J394)</f>
        <v>0</v>
      </c>
      <c r="K395" s="111">
        <f>SUM(K385:K394)</f>
        <v>0</v>
      </c>
      <c r="L395" s="111">
        <f>SUM(L385:L394)</f>
        <v>0</v>
      </c>
      <c r="M395" s="111">
        <f>SUM(M385:M394)</f>
        <v>14120.25</v>
      </c>
      <c r="N395" s="174">
        <f>SUM(N385:N394)</f>
        <v>690.52</v>
      </c>
      <c r="O395" s="174">
        <f>SUM(O385:O394)</f>
        <v>167.67796874999999</v>
      </c>
      <c r="P395" s="174">
        <f>SUM(P385:P394)</f>
        <v>0</v>
      </c>
      <c r="Q395" s="174">
        <f>SUM(Q385:Q394)</f>
        <v>0</v>
      </c>
      <c r="R395" s="174">
        <f>SUM(R385:R394)</f>
        <v>141.20249999999999</v>
      </c>
      <c r="S395" s="174">
        <f>SUM(S385:S394)</f>
        <v>0</v>
      </c>
      <c r="T395" s="174">
        <f>SUM(T385:T394)</f>
        <v>999.40046875000007</v>
      </c>
      <c r="U395" s="111">
        <f>SUM(U385:U394)</f>
        <v>13120.84953125</v>
      </c>
      <c r="V395" s="111">
        <f>SUM(V385:V394)</f>
        <v>0</v>
      </c>
      <c r="W395" s="111">
        <f>SUM(W385:W394)</f>
        <v>13120.84953125</v>
      </c>
      <c r="X395" s="8"/>
    </row>
    <row r="396" spans="1:24" ht="65.25" customHeight="1" thickBot="1" x14ac:dyDescent="0.5">
      <c r="A396" s="278"/>
      <c r="B396" s="8"/>
      <c r="C396" s="8"/>
      <c r="D396" s="8"/>
      <c r="E396" s="13"/>
      <c r="F396" s="12"/>
      <c r="G396" s="11"/>
      <c r="H396" s="9"/>
      <c r="I396" s="10"/>
      <c r="J396" s="9"/>
      <c r="K396" s="9"/>
      <c r="L396" s="9"/>
      <c r="M396" s="9"/>
      <c r="N396" s="149"/>
      <c r="O396" s="149"/>
      <c r="P396" s="149"/>
      <c r="Q396" s="149"/>
      <c r="R396" s="149"/>
      <c r="S396" s="149"/>
      <c r="T396" s="149"/>
      <c r="U396" s="9"/>
      <c r="V396" s="9"/>
      <c r="W396" s="9"/>
      <c r="X396" s="8"/>
    </row>
    <row r="397" spans="1:24" ht="65.25" customHeight="1" thickBot="1" x14ac:dyDescent="0.55000000000000004">
      <c r="A397" s="117" t="s">
        <v>72</v>
      </c>
      <c r="B397" s="128"/>
      <c r="C397" s="127"/>
      <c r="D397" s="127"/>
      <c r="E397" s="115">
        <f>E395+E380+E374+E352+E345</f>
        <v>0</v>
      </c>
      <c r="F397" s="114"/>
      <c r="G397" s="18">
        <f>G395+G380+G374+G352+G345</f>
        <v>67670.55</v>
      </c>
      <c r="H397" s="18">
        <f>H395+H380+H374+H352+H345</f>
        <v>0</v>
      </c>
      <c r="I397" s="18">
        <f>I395+I380+I374+I352+I345</f>
        <v>0</v>
      </c>
      <c r="J397" s="18">
        <f>J395+J380+J374+J352+J345</f>
        <v>0</v>
      </c>
      <c r="K397" s="18">
        <f>K395+K380+K374+K352+K345</f>
        <v>0</v>
      </c>
      <c r="L397" s="18">
        <f>L395+L380+L374+L352+L345</f>
        <v>71.52</v>
      </c>
      <c r="M397" s="18">
        <f>M395+M380+M374+M352+M345</f>
        <v>67742.069999999992</v>
      </c>
      <c r="N397" s="113">
        <f>N395+N380+N374+N352+N345</f>
        <v>4126.0300000000007</v>
      </c>
      <c r="O397" s="113">
        <f>O395+O380+O374+O352+O345</f>
        <v>437.49281250000001</v>
      </c>
      <c r="P397" s="113">
        <f>P395+P380+P374+P352+P345</f>
        <v>0</v>
      </c>
      <c r="Q397" s="113">
        <f>Q395+Q380+Q374+Q352+Q345</f>
        <v>0</v>
      </c>
      <c r="R397" s="113">
        <f>R395+R380+R374+R352+R345</f>
        <v>368.65949999999998</v>
      </c>
      <c r="S397" s="113">
        <f>S395+S380+S374+S352+S345</f>
        <v>0</v>
      </c>
      <c r="T397" s="113">
        <f>T395+T380+T374+T352+T345</f>
        <v>4932.182312500001</v>
      </c>
      <c r="U397" s="18">
        <f>U395+U380+U374+U352+U345</f>
        <v>62809.887687499999</v>
      </c>
      <c r="V397" s="18">
        <f>V395+V380+V374+V352+V345</f>
        <v>1134.48</v>
      </c>
      <c r="W397" s="18">
        <f>W395+W380+W374+W352+W345</f>
        <v>61675.407687499996</v>
      </c>
      <c r="X397" s="17"/>
    </row>
    <row r="398" spans="1:24" ht="65.25" customHeight="1" x14ac:dyDescent="0.5">
      <c r="A398" s="14"/>
      <c r="B398" s="8"/>
      <c r="C398" s="8"/>
      <c r="D398" s="8"/>
      <c r="E398" s="13"/>
      <c r="F398" s="12"/>
      <c r="G398" s="11"/>
      <c r="H398" s="9"/>
      <c r="I398" s="10"/>
      <c r="J398" s="9"/>
      <c r="K398" s="9"/>
      <c r="L398" s="9"/>
      <c r="M398" s="9"/>
      <c r="N398" s="149"/>
      <c r="O398" s="149"/>
      <c r="P398" s="149"/>
      <c r="Q398" s="149"/>
      <c r="R398" s="149"/>
      <c r="S398" s="149"/>
      <c r="T398" s="149"/>
      <c r="U398" s="9"/>
      <c r="V398" s="9"/>
      <c r="W398" s="9"/>
      <c r="X398" s="8"/>
    </row>
    <row r="399" spans="1:24" ht="65.25" customHeight="1" x14ac:dyDescent="0.5">
      <c r="A399" s="14"/>
      <c r="B399" s="8"/>
      <c r="C399" s="8"/>
      <c r="D399" s="8"/>
      <c r="E399" s="13"/>
      <c r="F399" s="12"/>
      <c r="G399" s="11"/>
      <c r="H399" s="9"/>
      <c r="I399" s="10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8"/>
    </row>
    <row r="400" spans="1:24" ht="65.25" customHeight="1" x14ac:dyDescent="0.5">
      <c r="A400" s="14"/>
      <c r="B400" s="8"/>
      <c r="C400" s="8"/>
      <c r="D400" s="8"/>
      <c r="E400" s="13"/>
      <c r="F400" s="12"/>
      <c r="G400" s="11"/>
      <c r="H400" s="9"/>
      <c r="I400" s="10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8"/>
    </row>
    <row r="401" spans="1:24" ht="65.25" customHeight="1" thickBot="1" x14ac:dyDescent="0.55000000000000004">
      <c r="A401" s="322"/>
      <c r="B401" s="9"/>
      <c r="C401" s="8"/>
      <c r="D401" s="8"/>
      <c r="E401" s="13"/>
      <c r="F401" s="12"/>
      <c r="G401" s="11"/>
      <c r="H401" s="9"/>
      <c r="I401" s="10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16" t="s">
        <v>0</v>
      </c>
    </row>
    <row r="402" spans="1:24" ht="65.25" customHeight="1" thickBot="1" x14ac:dyDescent="0.55000000000000004">
      <c r="A402" s="107" t="s">
        <v>57</v>
      </c>
      <c r="B402" s="90" t="s">
        <v>56</v>
      </c>
      <c r="C402" s="106" t="s">
        <v>55</v>
      </c>
      <c r="D402" s="105"/>
      <c r="E402" s="105"/>
      <c r="F402" s="105"/>
      <c r="G402" s="105"/>
      <c r="H402" s="105"/>
      <c r="I402" s="105"/>
      <c r="J402" s="105"/>
      <c r="K402" s="105"/>
      <c r="L402" s="105"/>
      <c r="M402" s="104"/>
      <c r="N402" s="106" t="s">
        <v>54</v>
      </c>
      <c r="O402" s="105"/>
      <c r="P402" s="105"/>
      <c r="Q402" s="105"/>
      <c r="R402" s="105"/>
      <c r="S402" s="105"/>
      <c r="T402" s="104"/>
      <c r="U402" s="103"/>
      <c r="V402" s="102"/>
      <c r="W402" s="101"/>
      <c r="X402" s="66" t="s">
        <v>53</v>
      </c>
    </row>
    <row r="403" spans="1:24" ht="65.25" customHeight="1" x14ac:dyDescent="0.45">
      <c r="A403" s="100"/>
      <c r="B403" s="99"/>
      <c r="C403" s="98" t="s">
        <v>52</v>
      </c>
      <c r="D403" s="98" t="s">
        <v>51</v>
      </c>
      <c r="E403" s="97" t="s">
        <v>29</v>
      </c>
      <c r="F403" s="96" t="s">
        <v>50</v>
      </c>
      <c r="G403" s="95" t="s">
        <v>49</v>
      </c>
      <c r="H403" s="94" t="s">
        <v>48</v>
      </c>
      <c r="I403" s="93" t="s">
        <v>47</v>
      </c>
      <c r="J403" s="92" t="s">
        <v>28</v>
      </c>
      <c r="K403" s="91" t="s">
        <v>46</v>
      </c>
      <c r="L403" s="91" t="s">
        <v>96</v>
      </c>
      <c r="M403" s="90" t="s">
        <v>38</v>
      </c>
      <c r="N403" s="87" t="s">
        <v>44</v>
      </c>
      <c r="O403" s="89" t="s">
        <v>43</v>
      </c>
      <c r="P403" s="88" t="s">
        <v>42</v>
      </c>
      <c r="Q403" s="87" t="s">
        <v>41</v>
      </c>
      <c r="R403" s="87" t="s">
        <v>40</v>
      </c>
      <c r="S403" s="87" t="s">
        <v>39</v>
      </c>
      <c r="T403" s="86" t="s">
        <v>38</v>
      </c>
      <c r="U403" s="84" t="s">
        <v>38</v>
      </c>
      <c r="V403" s="85" t="s">
        <v>37</v>
      </c>
      <c r="W403" s="84" t="s">
        <v>36</v>
      </c>
      <c r="X403" s="66"/>
    </row>
    <row r="404" spans="1:24" ht="65.25" customHeight="1" thickBot="1" x14ac:dyDescent="0.5">
      <c r="A404" s="83" t="s">
        <v>35</v>
      </c>
      <c r="B404" s="73"/>
      <c r="C404" s="82"/>
      <c r="D404" s="82"/>
      <c r="E404" s="81" t="s">
        <v>34</v>
      </c>
      <c r="F404" s="80" t="s">
        <v>33</v>
      </c>
      <c r="G404" s="79"/>
      <c r="H404" s="78"/>
      <c r="I404" s="77" t="s">
        <v>32</v>
      </c>
      <c r="J404" s="76" t="s">
        <v>31</v>
      </c>
      <c r="K404" s="75" t="s">
        <v>95</v>
      </c>
      <c r="L404" s="74" t="s">
        <v>94</v>
      </c>
      <c r="M404" s="73"/>
      <c r="N404" s="200">
        <v>1</v>
      </c>
      <c r="O404" s="72"/>
      <c r="P404" s="71" t="s">
        <v>28</v>
      </c>
      <c r="Q404" s="70" t="s">
        <v>27</v>
      </c>
      <c r="R404" s="70" t="s">
        <v>26</v>
      </c>
      <c r="S404" s="70" t="s">
        <v>25</v>
      </c>
      <c r="T404" s="69"/>
      <c r="U404" s="67" t="s">
        <v>24</v>
      </c>
      <c r="V404" s="199" t="s">
        <v>93</v>
      </c>
      <c r="W404" s="67" t="s">
        <v>22</v>
      </c>
      <c r="X404" s="66"/>
    </row>
    <row r="405" spans="1:24" ht="130.5" customHeight="1" x14ac:dyDescent="0.45">
      <c r="A405" s="321" t="s">
        <v>197</v>
      </c>
      <c r="B405" s="315"/>
      <c r="C405" s="318"/>
      <c r="D405" s="318"/>
      <c r="E405" s="318"/>
      <c r="F405" s="320"/>
      <c r="G405" s="318"/>
      <c r="H405" s="319"/>
      <c r="I405" s="318"/>
      <c r="J405" s="318"/>
      <c r="K405" s="318"/>
      <c r="L405" s="318"/>
      <c r="M405" s="315"/>
      <c r="N405" s="317"/>
      <c r="O405" s="317"/>
      <c r="P405" s="317"/>
      <c r="Q405" s="317"/>
      <c r="R405" s="317"/>
      <c r="S405" s="317"/>
      <c r="T405" s="317"/>
      <c r="U405" s="317"/>
      <c r="V405" s="317"/>
      <c r="W405" s="316"/>
      <c r="X405" s="315"/>
    </row>
    <row r="406" spans="1:24" ht="65.25" customHeight="1" x14ac:dyDescent="0.5">
      <c r="A406" s="264" t="s">
        <v>196</v>
      </c>
      <c r="B406" s="169"/>
      <c r="C406" s="169">
        <v>1100</v>
      </c>
      <c r="D406" s="169">
        <v>1000</v>
      </c>
      <c r="E406" s="180">
        <v>423.02</v>
      </c>
      <c r="F406" s="227">
        <v>15</v>
      </c>
      <c r="G406" s="39">
        <f>E406*F406</f>
        <v>6345.2999999999993</v>
      </c>
      <c r="H406" s="45">
        <v>0</v>
      </c>
      <c r="I406" s="165">
        <v>0</v>
      </c>
      <c r="J406" s="164">
        <v>0</v>
      </c>
      <c r="K406" s="164">
        <v>0</v>
      </c>
      <c r="L406" s="164">
        <v>0</v>
      </c>
      <c r="M406" s="45">
        <f>G406+H406+I406+J406+K406+L406</f>
        <v>6345.2999999999993</v>
      </c>
      <c r="N406" s="163">
        <v>717.18</v>
      </c>
      <c r="O406" s="163"/>
      <c r="P406" s="35">
        <v>0</v>
      </c>
      <c r="Q406" s="35">
        <v>0</v>
      </c>
      <c r="R406" s="35">
        <v>0</v>
      </c>
      <c r="S406" s="35">
        <v>0</v>
      </c>
      <c r="T406" s="35">
        <f>N406+O406+P406+Q406+R406+S406</f>
        <v>717.18</v>
      </c>
      <c r="U406" s="33">
        <f>M406-T406</f>
        <v>5628.119999999999</v>
      </c>
      <c r="V406" s="33">
        <v>244.05</v>
      </c>
      <c r="W406" s="45">
        <f>U406-V406</f>
        <v>5384.0699999999988</v>
      </c>
      <c r="X406" s="162"/>
    </row>
    <row r="407" spans="1:24" ht="65.25" customHeight="1" x14ac:dyDescent="0.5">
      <c r="A407" s="214" t="s">
        <v>195</v>
      </c>
      <c r="B407" s="160"/>
      <c r="C407" s="160"/>
      <c r="D407" s="160"/>
      <c r="E407" s="210"/>
      <c r="F407" s="222"/>
      <c r="G407" s="56"/>
      <c r="H407" s="46"/>
      <c r="I407" s="157"/>
      <c r="J407" s="156"/>
      <c r="K407" s="156"/>
      <c r="L407" s="156"/>
      <c r="M407" s="46"/>
      <c r="N407" s="25"/>
      <c r="O407" s="25"/>
      <c r="P407" s="25"/>
      <c r="Q407" s="25"/>
      <c r="R407" s="25"/>
      <c r="S407" s="25"/>
      <c r="T407" s="25"/>
      <c r="U407" s="46"/>
      <c r="V407" s="46"/>
      <c r="W407" s="46"/>
      <c r="X407" s="23"/>
    </row>
    <row r="408" spans="1:24" ht="65.25" customHeight="1" x14ac:dyDescent="0.5">
      <c r="A408" s="314" t="s">
        <v>194</v>
      </c>
      <c r="B408" s="183"/>
      <c r="C408" s="183">
        <v>1100</v>
      </c>
      <c r="D408" s="183">
        <v>1000</v>
      </c>
      <c r="E408" s="180">
        <v>271.06</v>
      </c>
      <c r="F408" s="227">
        <v>15</v>
      </c>
      <c r="G408" s="39">
        <f>E408*F408</f>
        <v>4065.9</v>
      </c>
      <c r="H408" s="45">
        <v>0</v>
      </c>
      <c r="I408" s="165">
        <v>0</v>
      </c>
      <c r="J408" s="164">
        <v>0</v>
      </c>
      <c r="K408" s="164">
        <v>0</v>
      </c>
      <c r="L408" s="164">
        <v>0</v>
      </c>
      <c r="M408" s="45">
        <f>G408+H408+I408+J408+K408+L408</f>
        <v>4065.9</v>
      </c>
      <c r="N408" s="163">
        <v>320.97000000000003</v>
      </c>
      <c r="O408" s="35">
        <f>G408*1.1875%</f>
        <v>48.282562500000004</v>
      </c>
      <c r="P408" s="35">
        <v>0</v>
      </c>
      <c r="Q408" s="35">
        <v>0</v>
      </c>
      <c r="R408" s="186">
        <f>G408*1%</f>
        <v>40.658999999999999</v>
      </c>
      <c r="S408" s="35">
        <v>0</v>
      </c>
      <c r="T408" s="35">
        <f>N408+O408+P408+Q408+R408+S408</f>
        <v>409.9115625</v>
      </c>
      <c r="U408" s="33">
        <f>M408-T408</f>
        <v>3655.9884375000001</v>
      </c>
      <c r="V408" s="45">
        <v>0</v>
      </c>
      <c r="W408" s="45">
        <f>U408-V408</f>
        <v>3655.9884375000001</v>
      </c>
      <c r="X408" s="32"/>
    </row>
    <row r="409" spans="1:24" ht="65.25" customHeight="1" x14ac:dyDescent="0.5">
      <c r="A409" s="229" t="s">
        <v>193</v>
      </c>
      <c r="B409" s="160"/>
      <c r="C409" s="160"/>
      <c r="D409" s="160"/>
      <c r="E409" s="210"/>
      <c r="F409" s="222"/>
      <c r="G409" s="56"/>
      <c r="H409" s="46"/>
      <c r="I409" s="157"/>
      <c r="J409" s="156"/>
      <c r="K409" s="156"/>
      <c r="L409" s="156"/>
      <c r="M409" s="46"/>
      <c r="N409" s="25"/>
      <c r="O409" s="25"/>
      <c r="P409" s="25"/>
      <c r="Q409" s="25"/>
      <c r="R409" s="184"/>
      <c r="S409" s="25"/>
      <c r="T409" s="25"/>
      <c r="U409" s="46"/>
      <c r="V409" s="46"/>
      <c r="W409" s="46"/>
      <c r="X409" s="23"/>
    </row>
    <row r="410" spans="1:24" ht="65.25" customHeight="1" x14ac:dyDescent="0.5">
      <c r="A410" s="41" t="s">
        <v>192</v>
      </c>
      <c r="B410" s="183"/>
      <c r="C410" s="169">
        <v>1100</v>
      </c>
      <c r="D410" s="169">
        <v>1000</v>
      </c>
      <c r="E410" s="180">
        <v>271.06</v>
      </c>
      <c r="F410" s="227">
        <v>13</v>
      </c>
      <c r="G410" s="39">
        <f>E410*F410</f>
        <v>3523.78</v>
      </c>
      <c r="H410" s="45">
        <v>0</v>
      </c>
      <c r="I410" s="165">
        <v>0</v>
      </c>
      <c r="J410" s="164">
        <v>0</v>
      </c>
      <c r="K410" s="164">
        <v>0</v>
      </c>
      <c r="L410" s="164">
        <v>0</v>
      </c>
      <c r="M410" s="45">
        <f>G410+H410+I410+J410+K410+L410</f>
        <v>3523.78</v>
      </c>
      <c r="N410" s="163">
        <v>154.59</v>
      </c>
      <c r="O410" s="35">
        <f>G410*1.1875%</f>
        <v>41.844887500000006</v>
      </c>
      <c r="P410" s="35"/>
      <c r="Q410" s="35">
        <v>0</v>
      </c>
      <c r="R410" s="186">
        <f>G410*1%</f>
        <v>35.2378</v>
      </c>
      <c r="S410" s="35">
        <f>H410*1%</f>
        <v>0</v>
      </c>
      <c r="T410" s="35">
        <f>N410+O410+P410+Q410+R410+S410</f>
        <v>231.67268749999999</v>
      </c>
      <c r="U410" s="33">
        <f>M410-T410</f>
        <v>3292.1073125000003</v>
      </c>
      <c r="V410" s="45">
        <v>0</v>
      </c>
      <c r="W410" s="45">
        <f>U410-V410</f>
        <v>3292.1073125000003</v>
      </c>
      <c r="X410" s="32"/>
    </row>
    <row r="411" spans="1:24" ht="65.25" customHeight="1" x14ac:dyDescent="0.5">
      <c r="A411" s="57" t="s">
        <v>191</v>
      </c>
      <c r="B411" s="160"/>
      <c r="C411" s="160"/>
      <c r="D411" s="160"/>
      <c r="E411" s="210"/>
      <c r="F411" s="222"/>
      <c r="G411" s="56"/>
      <c r="H411" s="46"/>
      <c r="I411" s="157"/>
      <c r="J411" s="156"/>
      <c r="K411" s="156"/>
      <c r="L411" s="156"/>
      <c r="M411" s="46"/>
      <c r="N411" s="25"/>
      <c r="O411" s="25"/>
      <c r="P411" s="25"/>
      <c r="Q411" s="25"/>
      <c r="R411" s="184"/>
      <c r="S411" s="25"/>
      <c r="T411" s="25"/>
      <c r="U411" s="46"/>
      <c r="V411" s="46"/>
      <c r="W411" s="46"/>
      <c r="X411" s="23"/>
    </row>
    <row r="412" spans="1:24" ht="65.25" customHeight="1" x14ac:dyDescent="0.5">
      <c r="A412" s="41" t="s">
        <v>176</v>
      </c>
      <c r="B412" s="183"/>
      <c r="C412" s="183">
        <v>1100</v>
      </c>
      <c r="D412" s="183">
        <v>1000</v>
      </c>
      <c r="E412" s="180">
        <v>207.79</v>
      </c>
      <c r="F412" s="227">
        <v>15</v>
      </c>
      <c r="G412" s="39">
        <f>E412*F412</f>
        <v>3116.85</v>
      </c>
      <c r="H412" s="45">
        <v>0</v>
      </c>
      <c r="I412" s="165">
        <v>0</v>
      </c>
      <c r="J412" s="164">
        <v>0</v>
      </c>
      <c r="K412" s="164">
        <v>0</v>
      </c>
      <c r="L412" s="164">
        <v>0</v>
      </c>
      <c r="M412" s="45">
        <f>G412+H412+I412+J412+K412+L412</f>
        <v>3116.85</v>
      </c>
      <c r="N412" s="163">
        <v>92.61</v>
      </c>
      <c r="O412" s="35">
        <f>G412*1.1875%</f>
        <v>37.012593750000001</v>
      </c>
      <c r="P412" s="35">
        <v>0</v>
      </c>
      <c r="Q412" s="35">
        <v>0</v>
      </c>
      <c r="R412" s="186">
        <f>G412*1%</f>
        <v>31.168499999999998</v>
      </c>
      <c r="S412" s="35">
        <f>H412*1%</f>
        <v>0</v>
      </c>
      <c r="T412" s="35">
        <f>N412+O412+P412+Q412+R412+S412</f>
        <v>160.79109374999999</v>
      </c>
      <c r="U412" s="33">
        <f>M412-T412</f>
        <v>2956.0589062499998</v>
      </c>
      <c r="V412" s="45">
        <v>0</v>
      </c>
      <c r="W412" s="45">
        <f>U412-V412</f>
        <v>2956.0589062499998</v>
      </c>
      <c r="X412" s="32"/>
    </row>
    <row r="413" spans="1:24" ht="65.25" customHeight="1" x14ac:dyDescent="0.5">
      <c r="A413" s="161" t="s">
        <v>190</v>
      </c>
      <c r="B413" s="160"/>
      <c r="C413" s="160"/>
      <c r="D413" s="160"/>
      <c r="E413" s="210"/>
      <c r="F413" s="222"/>
      <c r="G413" s="56"/>
      <c r="H413" s="46"/>
      <c r="I413" s="157"/>
      <c r="J413" s="156"/>
      <c r="K413" s="156"/>
      <c r="L413" s="156"/>
      <c r="M413" s="46"/>
      <c r="N413" s="25"/>
      <c r="O413" s="25"/>
      <c r="P413" s="25"/>
      <c r="Q413" s="25"/>
      <c r="R413" s="184"/>
      <c r="S413" s="25"/>
      <c r="T413" s="25"/>
      <c r="U413" s="46"/>
      <c r="V413" s="46"/>
      <c r="W413" s="46"/>
      <c r="X413" s="23"/>
    </row>
    <row r="414" spans="1:24" ht="65.25" customHeight="1" x14ac:dyDescent="0.5">
      <c r="A414" s="41" t="s">
        <v>176</v>
      </c>
      <c r="B414" s="183"/>
      <c r="C414" s="169">
        <v>1100</v>
      </c>
      <c r="D414" s="169">
        <v>1000</v>
      </c>
      <c r="E414" s="180">
        <v>166.93</v>
      </c>
      <c r="F414" s="227">
        <v>15</v>
      </c>
      <c r="G414" s="39">
        <f>E414*F414</f>
        <v>2503.9500000000003</v>
      </c>
      <c r="H414" s="45">
        <v>0</v>
      </c>
      <c r="I414" s="165">
        <v>0</v>
      </c>
      <c r="J414" s="164">
        <v>0</v>
      </c>
      <c r="K414" s="164">
        <v>0</v>
      </c>
      <c r="L414" s="164">
        <v>9.32</v>
      </c>
      <c r="M414" s="45">
        <f>G414+H414+I414+J414+K414+L414</f>
        <v>2513.2700000000004</v>
      </c>
      <c r="N414" s="163">
        <v>0</v>
      </c>
      <c r="O414" s="35">
        <f>G414*1.1875%</f>
        <v>29.734406250000003</v>
      </c>
      <c r="P414" s="35">
        <v>0</v>
      </c>
      <c r="Q414" s="35">
        <v>0</v>
      </c>
      <c r="R414" s="186">
        <f>G414*1%</f>
        <v>25.039500000000004</v>
      </c>
      <c r="S414" s="35">
        <f>H414*1%</f>
        <v>0</v>
      </c>
      <c r="T414" s="35">
        <f>N414+O414+P414+Q414+R414+S414</f>
        <v>54.77390625000001</v>
      </c>
      <c r="U414" s="33">
        <f>M414-T414</f>
        <v>2458.4960937500005</v>
      </c>
      <c r="V414" s="45">
        <v>0</v>
      </c>
      <c r="W414" s="45">
        <f>U414-V414</f>
        <v>2458.4960937500005</v>
      </c>
      <c r="X414" s="32"/>
    </row>
    <row r="415" spans="1:24" ht="65.25" customHeight="1" x14ac:dyDescent="0.5">
      <c r="A415" s="161" t="s">
        <v>189</v>
      </c>
      <c r="B415" s="160"/>
      <c r="C415" s="160"/>
      <c r="D415" s="160"/>
      <c r="E415" s="210"/>
      <c r="F415" s="222"/>
      <c r="G415" s="56"/>
      <c r="H415" s="46"/>
      <c r="I415" s="157"/>
      <c r="J415" s="156"/>
      <c r="K415" s="156"/>
      <c r="L415" s="156"/>
      <c r="M415" s="46"/>
      <c r="N415" s="25"/>
      <c r="O415" s="25"/>
      <c r="P415" s="25"/>
      <c r="Q415" s="25"/>
      <c r="R415" s="184"/>
      <c r="S415" s="25"/>
      <c r="T415" s="25"/>
      <c r="U415" s="46"/>
      <c r="V415" s="46"/>
      <c r="W415" s="46"/>
      <c r="X415" s="23"/>
    </row>
    <row r="416" spans="1:24" ht="65.25" customHeight="1" x14ac:dyDescent="0.5">
      <c r="A416" s="41" t="s">
        <v>188</v>
      </c>
      <c r="B416" s="183"/>
      <c r="C416" s="183">
        <v>1100</v>
      </c>
      <c r="D416" s="183">
        <v>1000</v>
      </c>
      <c r="E416" s="180">
        <v>180.72</v>
      </c>
      <c r="F416" s="227">
        <v>15</v>
      </c>
      <c r="G416" s="39">
        <f>E416*F416</f>
        <v>2710.8</v>
      </c>
      <c r="H416" s="45">
        <v>0</v>
      </c>
      <c r="I416" s="165">
        <v>0</v>
      </c>
      <c r="J416" s="164">
        <v>0</v>
      </c>
      <c r="K416" s="164">
        <v>0</v>
      </c>
      <c r="L416" s="164">
        <v>0</v>
      </c>
      <c r="M416" s="45">
        <f>G416+H416+I416+J416+K416+L416</f>
        <v>2710.8</v>
      </c>
      <c r="N416" s="163">
        <v>28.18</v>
      </c>
      <c r="O416" s="35">
        <f>G416*1.1875%</f>
        <v>32.190750000000001</v>
      </c>
      <c r="P416" s="35">
        <v>0</v>
      </c>
      <c r="Q416" s="35">
        <v>0</v>
      </c>
      <c r="R416" s="186">
        <f>G416*1%</f>
        <v>27.108000000000004</v>
      </c>
      <c r="S416" s="35">
        <f>H416*1%</f>
        <v>0</v>
      </c>
      <c r="T416" s="35">
        <f>N416+O416+P416+Q416+R416+S416</f>
        <v>87.478750000000005</v>
      </c>
      <c r="U416" s="33">
        <f>M416-T416</f>
        <v>2623.32125</v>
      </c>
      <c r="V416" s="45">
        <v>200.01</v>
      </c>
      <c r="W416" s="45">
        <f>U416-V416</f>
        <v>2423.3112499999997</v>
      </c>
      <c r="X416" s="32"/>
    </row>
    <row r="417" spans="1:24" ht="65.25" customHeight="1" x14ac:dyDescent="0.5">
      <c r="A417" s="313" t="s">
        <v>187</v>
      </c>
      <c r="B417" s="169"/>
      <c r="C417" s="160"/>
      <c r="D417" s="160"/>
      <c r="E417" s="210"/>
      <c r="F417" s="222"/>
      <c r="G417" s="56"/>
      <c r="H417" s="46"/>
      <c r="I417" s="157"/>
      <c r="J417" s="156"/>
      <c r="K417" s="156"/>
      <c r="L417" s="156"/>
      <c r="M417" s="46"/>
      <c r="N417" s="25"/>
      <c r="O417" s="25"/>
      <c r="P417" s="25"/>
      <c r="Q417" s="25"/>
      <c r="R417" s="184"/>
      <c r="S417" s="25"/>
      <c r="T417" s="25"/>
      <c r="U417" s="46"/>
      <c r="V417" s="46"/>
      <c r="W417" s="46"/>
      <c r="X417" s="162"/>
    </row>
    <row r="418" spans="1:24" ht="65.25" customHeight="1" x14ac:dyDescent="0.5">
      <c r="A418" s="218" t="s">
        <v>176</v>
      </c>
      <c r="B418" s="183"/>
      <c r="C418" s="169">
        <v>1100</v>
      </c>
      <c r="D418" s="169">
        <v>1000</v>
      </c>
      <c r="E418" s="180">
        <v>211.56</v>
      </c>
      <c r="F418" s="227">
        <v>15</v>
      </c>
      <c r="G418" s="39">
        <f>E418*F418</f>
        <v>3173.4</v>
      </c>
      <c r="H418" s="45">
        <v>0</v>
      </c>
      <c r="I418" s="165">
        <v>0</v>
      </c>
      <c r="J418" s="164">
        <v>0</v>
      </c>
      <c r="K418" s="164">
        <v>0</v>
      </c>
      <c r="L418" s="164">
        <v>0</v>
      </c>
      <c r="M418" s="45">
        <f>G418+H418+I418+J418+K418+L418</f>
        <v>3173.4</v>
      </c>
      <c r="N418" s="163">
        <v>98.76</v>
      </c>
      <c r="O418" s="35">
        <f>G418*1.1875%</f>
        <v>37.684125000000002</v>
      </c>
      <c r="P418" s="35"/>
      <c r="Q418" s="35">
        <v>0</v>
      </c>
      <c r="R418" s="186">
        <f>G418*1%</f>
        <v>31.734000000000002</v>
      </c>
      <c r="S418" s="35">
        <f>H418*1%</f>
        <v>0</v>
      </c>
      <c r="T418" s="35">
        <f>N418+O418+P418+Q418+R418+S418</f>
        <v>168.17812500000002</v>
      </c>
      <c r="U418" s="33">
        <f>M418-T418</f>
        <v>3005.2218750000002</v>
      </c>
      <c r="V418" s="45">
        <v>0</v>
      </c>
      <c r="W418" s="45">
        <f>U418-V418</f>
        <v>3005.2218750000002</v>
      </c>
      <c r="X418" s="32"/>
    </row>
    <row r="419" spans="1:24" ht="65.25" customHeight="1" x14ac:dyDescent="0.5">
      <c r="A419" s="190" t="s">
        <v>186</v>
      </c>
      <c r="B419" s="169"/>
      <c r="C419" s="160"/>
      <c r="D419" s="160"/>
      <c r="E419" s="210"/>
      <c r="F419" s="222"/>
      <c r="G419" s="56"/>
      <c r="H419" s="46"/>
      <c r="I419" s="157"/>
      <c r="J419" s="156"/>
      <c r="K419" s="156"/>
      <c r="L419" s="156"/>
      <c r="M419" s="46"/>
      <c r="N419" s="25"/>
      <c r="O419" s="25"/>
      <c r="P419" s="25"/>
      <c r="Q419" s="25"/>
      <c r="R419" s="184"/>
      <c r="S419" s="25"/>
      <c r="T419" s="25"/>
      <c r="U419" s="46"/>
      <c r="V419" s="46"/>
      <c r="W419" s="46"/>
      <c r="X419" s="23"/>
    </row>
    <row r="420" spans="1:24" ht="65.25" customHeight="1" x14ac:dyDescent="0.5">
      <c r="A420" s="170" t="s">
        <v>183</v>
      </c>
      <c r="B420" s="40"/>
      <c r="C420" s="51">
        <v>1100</v>
      </c>
      <c r="D420" s="51">
        <v>1000</v>
      </c>
      <c r="E420" s="283">
        <v>210.12</v>
      </c>
      <c r="F420" s="38">
        <v>15</v>
      </c>
      <c r="G420" s="39">
        <f>E420*F420</f>
        <v>3151.8</v>
      </c>
      <c r="H420" s="281">
        <v>0</v>
      </c>
      <c r="I420" s="165">
        <v>0</v>
      </c>
      <c r="J420" s="164">
        <v>0</v>
      </c>
      <c r="K420" s="164">
        <v>0</v>
      </c>
      <c r="L420" s="289">
        <v>0</v>
      </c>
      <c r="M420" s="45">
        <f>G420+H420+I420+J420+K420+L420</f>
        <v>3151.8</v>
      </c>
      <c r="N420" s="282">
        <v>96.41</v>
      </c>
      <c r="O420" s="35">
        <f>G420*1.1875%</f>
        <v>37.427625000000006</v>
      </c>
      <c r="P420" s="35"/>
      <c r="Q420" s="35">
        <v>0</v>
      </c>
      <c r="R420" s="186">
        <f>G420*1%</f>
        <v>31.518000000000004</v>
      </c>
      <c r="S420" s="35">
        <v>0</v>
      </c>
      <c r="T420" s="35">
        <f>N420+O420+P420+Q420+R420+S420</f>
        <v>165.355625</v>
      </c>
      <c r="U420" s="33">
        <f>M420-T420</f>
        <v>2986.444375</v>
      </c>
      <c r="V420" s="281">
        <v>0</v>
      </c>
      <c r="W420" s="281">
        <f>U420-V420</f>
        <v>2986.444375</v>
      </c>
      <c r="X420" s="162"/>
    </row>
    <row r="421" spans="1:24" ht="65.25" customHeight="1" x14ac:dyDescent="0.5">
      <c r="A421" s="181" t="s">
        <v>185</v>
      </c>
      <c r="B421" s="49"/>
      <c r="C421" s="51"/>
      <c r="D421" s="51"/>
      <c r="E421" s="283"/>
      <c r="F421" s="47"/>
      <c r="G421" s="56"/>
      <c r="H421" s="281"/>
      <c r="I421" s="157"/>
      <c r="J421" s="156"/>
      <c r="K421" s="156"/>
      <c r="L421" s="288"/>
      <c r="M421" s="46"/>
      <c r="N421" s="282"/>
      <c r="O421" s="25"/>
      <c r="P421" s="25"/>
      <c r="Q421" s="25"/>
      <c r="R421" s="184"/>
      <c r="S421" s="25"/>
      <c r="T421" s="25"/>
      <c r="U421" s="46"/>
      <c r="V421" s="281"/>
      <c r="W421" s="281"/>
      <c r="X421" s="162"/>
    </row>
    <row r="422" spans="1:24" ht="65.25" customHeight="1" x14ac:dyDescent="0.5">
      <c r="A422" s="41" t="s">
        <v>183</v>
      </c>
      <c r="B422" s="40"/>
      <c r="C422" s="40">
        <v>1100</v>
      </c>
      <c r="D422" s="40">
        <v>1000</v>
      </c>
      <c r="E422" s="180">
        <v>210.12</v>
      </c>
      <c r="F422" s="38">
        <v>15</v>
      </c>
      <c r="G422" s="39">
        <f>E422*F422</f>
        <v>3151.8</v>
      </c>
      <c r="H422" s="45">
        <v>0</v>
      </c>
      <c r="I422" s="165">
        <v>0</v>
      </c>
      <c r="J422" s="164">
        <v>0</v>
      </c>
      <c r="K422" s="164">
        <v>0</v>
      </c>
      <c r="L422" s="164">
        <v>0</v>
      </c>
      <c r="M422" s="45">
        <f>G422+H422+I422+J422+K422+L422</f>
        <v>3151.8</v>
      </c>
      <c r="N422" s="163">
        <v>96.41</v>
      </c>
      <c r="O422" s="35">
        <f>G422*1.1875%</f>
        <v>37.427625000000006</v>
      </c>
      <c r="P422" s="35">
        <v>0</v>
      </c>
      <c r="Q422" s="35">
        <v>0</v>
      </c>
      <c r="R422" s="186">
        <f>G422*1%</f>
        <v>31.518000000000004</v>
      </c>
      <c r="S422" s="35">
        <f>H422*1%</f>
        <v>0</v>
      </c>
      <c r="T422" s="35">
        <f>N422+O422+P422+Q422+R422+S422</f>
        <v>165.355625</v>
      </c>
      <c r="U422" s="33">
        <f>M422-T422</f>
        <v>2986.444375</v>
      </c>
      <c r="V422" s="45">
        <v>0</v>
      </c>
      <c r="W422" s="45">
        <f>U422-V422</f>
        <v>2986.444375</v>
      </c>
      <c r="X422" s="32"/>
    </row>
    <row r="423" spans="1:24" ht="65.25" customHeight="1" x14ac:dyDescent="0.5">
      <c r="A423" s="31" t="s">
        <v>184</v>
      </c>
      <c r="B423" s="168"/>
      <c r="C423" s="168"/>
      <c r="D423" s="168"/>
      <c r="E423" s="210"/>
      <c r="F423" s="47"/>
      <c r="G423" s="56"/>
      <c r="H423" s="46"/>
      <c r="I423" s="157"/>
      <c r="J423" s="156"/>
      <c r="K423" s="156"/>
      <c r="L423" s="156"/>
      <c r="M423" s="46"/>
      <c r="N423" s="25"/>
      <c r="O423" s="25"/>
      <c r="P423" s="25"/>
      <c r="Q423" s="25"/>
      <c r="R423" s="184"/>
      <c r="S423" s="25"/>
      <c r="T423" s="25"/>
      <c r="U423" s="46"/>
      <c r="V423" s="46"/>
      <c r="W423" s="46"/>
      <c r="X423" s="162"/>
    </row>
    <row r="424" spans="1:24" ht="65.25" customHeight="1" x14ac:dyDescent="0.5">
      <c r="A424" s="41" t="s">
        <v>183</v>
      </c>
      <c r="B424" s="183"/>
      <c r="C424" s="168">
        <v>1100</v>
      </c>
      <c r="D424" s="168">
        <v>1000</v>
      </c>
      <c r="E424" s="180">
        <v>253.09</v>
      </c>
      <c r="F424" s="38">
        <v>15</v>
      </c>
      <c r="G424" s="39">
        <f>E424*F424</f>
        <v>3796.35</v>
      </c>
      <c r="H424" s="45">
        <v>0</v>
      </c>
      <c r="I424" s="165">
        <v>0</v>
      </c>
      <c r="J424" s="217">
        <v>0</v>
      </c>
      <c r="K424" s="217">
        <v>0</v>
      </c>
      <c r="L424" s="217">
        <v>0</v>
      </c>
      <c r="M424" s="45">
        <f>G424+H424+I424+J424+K424+L424</f>
        <v>3796.35</v>
      </c>
      <c r="N424" s="163">
        <v>291.64</v>
      </c>
      <c r="O424" s="35">
        <f>G424*1.1875%</f>
        <v>45.081656250000002</v>
      </c>
      <c r="P424" s="35">
        <v>0</v>
      </c>
      <c r="Q424" s="35">
        <v>0</v>
      </c>
      <c r="R424" s="186">
        <f>(G424*1%)</f>
        <v>37.963500000000003</v>
      </c>
      <c r="S424" s="35">
        <f>H424*1%</f>
        <v>0</v>
      </c>
      <c r="T424" s="35">
        <f>N424+O424+P424+Q424+R424+S424</f>
        <v>374.68515624999998</v>
      </c>
      <c r="U424" s="33">
        <f>M424-T424</f>
        <v>3421.6648437499998</v>
      </c>
      <c r="V424" s="45">
        <v>0</v>
      </c>
      <c r="W424" s="45">
        <f>U424-V424</f>
        <v>3421.6648437499998</v>
      </c>
      <c r="X424" s="32"/>
    </row>
    <row r="425" spans="1:24" ht="65.25" customHeight="1" x14ac:dyDescent="0.5">
      <c r="A425" s="312" t="s">
        <v>182</v>
      </c>
      <c r="B425" s="160"/>
      <c r="C425" s="49"/>
      <c r="D425" s="49"/>
      <c r="E425" s="210"/>
      <c r="F425" s="47"/>
      <c r="G425" s="56"/>
      <c r="H425" s="46"/>
      <c r="I425" s="157"/>
      <c r="J425" s="156"/>
      <c r="K425" s="156"/>
      <c r="L425" s="156"/>
      <c r="M425" s="46"/>
      <c r="N425" s="25"/>
      <c r="O425" s="25"/>
      <c r="P425" s="25"/>
      <c r="Q425" s="25"/>
      <c r="R425" s="184"/>
      <c r="S425" s="25"/>
      <c r="T425" s="25"/>
      <c r="U425" s="46"/>
      <c r="V425" s="46"/>
      <c r="W425" s="46"/>
      <c r="X425" s="23"/>
    </row>
    <row r="426" spans="1:24" ht="65.25" customHeight="1" x14ac:dyDescent="0.5">
      <c r="A426" s="41" t="s">
        <v>180</v>
      </c>
      <c r="B426" s="40"/>
      <c r="C426" s="280">
        <v>1100</v>
      </c>
      <c r="D426" s="280">
        <v>1000</v>
      </c>
      <c r="E426" s="180">
        <v>271.06</v>
      </c>
      <c r="F426" s="38">
        <v>15</v>
      </c>
      <c r="G426" s="39">
        <f>E426*F426</f>
        <v>4065.9</v>
      </c>
      <c r="H426" s="45">
        <v>0</v>
      </c>
      <c r="I426" s="165">
        <v>0</v>
      </c>
      <c r="J426" s="164">
        <v>0</v>
      </c>
      <c r="K426" s="164">
        <v>0</v>
      </c>
      <c r="L426" s="164">
        <v>0</v>
      </c>
      <c r="M426" s="45">
        <f>G426+H426+I426+J426+K426+L426</f>
        <v>4065.9</v>
      </c>
      <c r="N426" s="163">
        <v>320.97000000000003</v>
      </c>
      <c r="O426" s="35">
        <f>G426*1.1875%</f>
        <v>48.282562500000004</v>
      </c>
      <c r="P426" s="35">
        <v>0</v>
      </c>
      <c r="Q426" s="35">
        <v>0</v>
      </c>
      <c r="R426" s="186">
        <f>G426*1%</f>
        <v>40.658999999999999</v>
      </c>
      <c r="S426" s="35">
        <v>0</v>
      </c>
      <c r="T426" s="35">
        <f>N426+O426+P426+Q426+R426+S426</f>
        <v>409.9115625</v>
      </c>
      <c r="U426" s="33">
        <f>M426-T426</f>
        <v>3655.9884375000001</v>
      </c>
      <c r="V426" s="45">
        <v>0</v>
      </c>
      <c r="W426" s="45">
        <f>U426-V426</f>
        <v>3655.9884375000001</v>
      </c>
      <c r="X426" s="32"/>
    </row>
    <row r="427" spans="1:24" ht="65.25" customHeight="1" x14ac:dyDescent="0.5">
      <c r="A427" s="229" t="s">
        <v>181</v>
      </c>
      <c r="B427" s="49"/>
      <c r="C427" s="279"/>
      <c r="D427" s="279"/>
      <c r="E427" s="210"/>
      <c r="F427" s="47"/>
      <c r="G427" s="56"/>
      <c r="H427" s="46"/>
      <c r="I427" s="157"/>
      <c r="J427" s="217"/>
      <c r="K427" s="217"/>
      <c r="L427" s="217"/>
      <c r="M427" s="46"/>
      <c r="N427" s="25"/>
      <c r="O427" s="25"/>
      <c r="P427" s="25"/>
      <c r="Q427" s="25"/>
      <c r="R427" s="184"/>
      <c r="S427" s="25"/>
      <c r="T427" s="25"/>
      <c r="U427" s="46"/>
      <c r="V427" s="46"/>
      <c r="W427" s="46"/>
      <c r="X427" s="23"/>
    </row>
    <row r="428" spans="1:24" ht="65.25" customHeight="1" x14ac:dyDescent="0.5">
      <c r="A428" s="41" t="s">
        <v>180</v>
      </c>
      <c r="B428" s="40"/>
      <c r="C428" s="280">
        <v>1100</v>
      </c>
      <c r="D428" s="280">
        <v>1000</v>
      </c>
      <c r="E428" s="180">
        <v>271.06</v>
      </c>
      <c r="F428" s="311">
        <v>15</v>
      </c>
      <c r="G428" s="39">
        <f>E428*F428</f>
        <v>4065.9</v>
      </c>
      <c r="H428" s="45">
        <v>0</v>
      </c>
      <c r="I428" s="165">
        <v>0</v>
      </c>
      <c r="J428" s="309">
        <v>0</v>
      </c>
      <c r="K428" s="310">
        <v>0</v>
      </c>
      <c r="L428" s="309">
        <v>0</v>
      </c>
      <c r="M428" s="187">
        <f>G428+H428+I428+J428+K428+L428</f>
        <v>4065.9</v>
      </c>
      <c r="N428" s="163">
        <v>320.97000000000003</v>
      </c>
      <c r="O428" s="35">
        <f>G428*1.1875%</f>
        <v>48.282562500000004</v>
      </c>
      <c r="P428" s="35"/>
      <c r="Q428" s="35">
        <v>0</v>
      </c>
      <c r="R428" s="186">
        <f>G428*1%</f>
        <v>40.658999999999999</v>
      </c>
      <c r="S428" s="35">
        <v>0</v>
      </c>
      <c r="T428" s="35">
        <f>N428+O428+P428+Q428+R428+S428</f>
        <v>409.9115625</v>
      </c>
      <c r="U428" s="33">
        <f>M428-T428</f>
        <v>3655.9884375000001</v>
      </c>
      <c r="V428" s="45">
        <v>0</v>
      </c>
      <c r="W428" s="45">
        <f>U428-V428</f>
        <v>3655.9884375000001</v>
      </c>
      <c r="X428" s="32"/>
    </row>
    <row r="429" spans="1:24" ht="65.25" customHeight="1" x14ac:dyDescent="0.5">
      <c r="A429" s="161" t="s">
        <v>179</v>
      </c>
      <c r="B429" s="49"/>
      <c r="C429" s="279"/>
      <c r="D429" s="279"/>
      <c r="E429" s="210"/>
      <c r="F429" s="311"/>
      <c r="G429" s="56"/>
      <c r="H429" s="46"/>
      <c r="I429" s="157"/>
      <c r="J429" s="309"/>
      <c r="K429" s="310"/>
      <c r="L429" s="309"/>
      <c r="M429" s="308"/>
      <c r="N429" s="25"/>
      <c r="O429" s="25"/>
      <c r="P429" s="25"/>
      <c r="Q429" s="25"/>
      <c r="R429" s="184"/>
      <c r="S429" s="25"/>
      <c r="T429" s="25"/>
      <c r="U429" s="46"/>
      <c r="V429" s="46"/>
      <c r="W429" s="46"/>
      <c r="X429" s="23"/>
    </row>
    <row r="430" spans="1:24" ht="65.25" customHeight="1" x14ac:dyDescent="0.5">
      <c r="A430" s="41" t="s">
        <v>176</v>
      </c>
      <c r="B430" s="168"/>
      <c r="C430" s="168">
        <v>1100</v>
      </c>
      <c r="D430" s="168">
        <v>1000</v>
      </c>
      <c r="E430" s="180">
        <v>207.79</v>
      </c>
      <c r="F430" s="307">
        <v>15</v>
      </c>
      <c r="G430" s="39">
        <f>E430*F430</f>
        <v>3116.85</v>
      </c>
      <c r="H430" s="45">
        <v>0</v>
      </c>
      <c r="I430" s="165">
        <v>0</v>
      </c>
      <c r="J430" s="217">
        <v>0</v>
      </c>
      <c r="K430" s="217">
        <v>0</v>
      </c>
      <c r="L430" s="217">
        <v>0</v>
      </c>
      <c r="M430" s="45">
        <f>G430+H430+I430+J430+K430+L430</f>
        <v>3116.85</v>
      </c>
      <c r="N430" s="163">
        <v>92.61</v>
      </c>
      <c r="O430" s="35">
        <f>G430*1.1875%</f>
        <v>37.012593750000001</v>
      </c>
      <c r="P430" s="163">
        <v>0</v>
      </c>
      <c r="Q430" s="35">
        <v>0</v>
      </c>
      <c r="R430" s="186">
        <f>G430*1%</f>
        <v>31.168499999999998</v>
      </c>
      <c r="S430" s="163">
        <f>H430*1%</f>
        <v>0</v>
      </c>
      <c r="T430" s="35">
        <f>N430+O430+P430+Q430+R430+S430</f>
        <v>160.79109374999999</v>
      </c>
      <c r="U430" s="33">
        <f>M430-T430</f>
        <v>2956.0589062499998</v>
      </c>
      <c r="V430" s="45">
        <v>0</v>
      </c>
      <c r="W430" s="45">
        <f>U430-V430</f>
        <v>2956.0589062499998</v>
      </c>
      <c r="X430" s="32"/>
    </row>
    <row r="431" spans="1:24" ht="65.25" customHeight="1" x14ac:dyDescent="0.5">
      <c r="A431" s="161" t="s">
        <v>178</v>
      </c>
      <c r="B431" s="49"/>
      <c r="C431" s="49"/>
      <c r="D431" s="49"/>
      <c r="E431" s="210"/>
      <c r="F431" s="47"/>
      <c r="G431" s="56"/>
      <c r="H431" s="46"/>
      <c r="I431" s="157"/>
      <c r="J431" s="156"/>
      <c r="K431" s="156"/>
      <c r="L431" s="156"/>
      <c r="M431" s="46"/>
      <c r="N431" s="25"/>
      <c r="O431" s="25"/>
      <c r="P431" s="25"/>
      <c r="Q431" s="25"/>
      <c r="R431" s="184"/>
      <c r="S431" s="163"/>
      <c r="T431" s="25"/>
      <c r="U431" s="46"/>
      <c r="V431" s="46"/>
      <c r="W431" s="46"/>
      <c r="X431" s="23"/>
    </row>
    <row r="432" spans="1:24" ht="65.25" hidden="1" customHeight="1" x14ac:dyDescent="0.5">
      <c r="A432" s="161"/>
      <c r="B432" s="306"/>
      <c r="C432" s="306"/>
      <c r="D432" s="306"/>
      <c r="E432" s="305"/>
      <c r="F432" s="300"/>
      <c r="G432" s="299"/>
      <c r="H432" s="294"/>
      <c r="I432" s="298"/>
      <c r="J432" s="297"/>
      <c r="K432" s="297"/>
      <c r="L432" s="297"/>
      <c r="M432" s="294"/>
      <c r="N432" s="295"/>
      <c r="O432" s="295"/>
      <c r="P432" s="295"/>
      <c r="Q432" s="295"/>
      <c r="R432" s="296"/>
      <c r="S432" s="295"/>
      <c r="T432" s="295"/>
      <c r="U432" s="294"/>
      <c r="V432" s="294"/>
      <c r="W432" s="294"/>
      <c r="X432" s="42"/>
    </row>
    <row r="433" spans="1:24" ht="65.25" hidden="1" customHeight="1" x14ac:dyDescent="0.5">
      <c r="A433" s="161"/>
      <c r="B433" s="306"/>
      <c r="C433" s="306"/>
      <c r="D433" s="306"/>
      <c r="E433" s="305"/>
      <c r="F433" s="300"/>
      <c r="G433" s="299"/>
      <c r="H433" s="294"/>
      <c r="I433" s="298"/>
      <c r="J433" s="297"/>
      <c r="K433" s="297"/>
      <c r="L433" s="297"/>
      <c r="M433" s="294"/>
      <c r="N433" s="295"/>
      <c r="O433" s="295"/>
      <c r="P433" s="295"/>
      <c r="Q433" s="295"/>
      <c r="R433" s="296"/>
      <c r="S433" s="295"/>
      <c r="T433" s="295"/>
      <c r="U433" s="294"/>
      <c r="V433" s="294"/>
      <c r="W433" s="294"/>
      <c r="X433" s="42"/>
    </row>
    <row r="434" spans="1:24" ht="65.25" hidden="1" customHeight="1" x14ac:dyDescent="0.5">
      <c r="A434" s="161"/>
      <c r="B434" s="306"/>
      <c r="C434" s="306"/>
      <c r="D434" s="306"/>
      <c r="E434" s="305"/>
      <c r="F434" s="300"/>
      <c r="G434" s="299"/>
      <c r="H434" s="294"/>
      <c r="I434" s="298"/>
      <c r="J434" s="297"/>
      <c r="K434" s="297"/>
      <c r="L434" s="297"/>
      <c r="M434" s="294"/>
      <c r="N434" s="295"/>
      <c r="O434" s="295"/>
      <c r="P434" s="295"/>
      <c r="Q434" s="295"/>
      <c r="R434" s="296"/>
      <c r="S434" s="295"/>
      <c r="T434" s="295"/>
      <c r="U434" s="294"/>
      <c r="V434" s="294"/>
      <c r="W434" s="294"/>
      <c r="X434" s="42"/>
    </row>
    <row r="435" spans="1:24" ht="65.25" customHeight="1" x14ac:dyDescent="0.5">
      <c r="A435" s="41" t="s">
        <v>176</v>
      </c>
      <c r="B435" s="40"/>
      <c r="C435" s="40">
        <v>1100</v>
      </c>
      <c r="D435" s="40">
        <v>1000</v>
      </c>
      <c r="E435" s="182">
        <v>211.56</v>
      </c>
      <c r="F435" s="38">
        <v>15</v>
      </c>
      <c r="G435" s="39">
        <f>E435*F435</f>
        <v>3173.4</v>
      </c>
      <c r="H435" s="33">
        <v>0</v>
      </c>
      <c r="I435" s="165">
        <v>0</v>
      </c>
      <c r="J435" s="164">
        <v>0</v>
      </c>
      <c r="K435" s="164">
        <v>0</v>
      </c>
      <c r="L435" s="164">
        <v>0</v>
      </c>
      <c r="M435" s="33">
        <f>G435+H435+I435+J435+K435+L435</f>
        <v>3173.4</v>
      </c>
      <c r="N435" s="35">
        <v>98.76</v>
      </c>
      <c r="O435" s="35">
        <f>G435*1.1875%</f>
        <v>37.684125000000002</v>
      </c>
      <c r="P435" s="35">
        <v>0</v>
      </c>
      <c r="Q435" s="35">
        <v>0</v>
      </c>
      <c r="R435" s="186"/>
      <c r="S435" s="35">
        <f>H435*1%</f>
        <v>0</v>
      </c>
      <c r="T435" s="35">
        <f>N435+O435+P435+Q435+R435+S435</f>
        <v>136.44412500000001</v>
      </c>
      <c r="U435" s="33">
        <f>M435-T435</f>
        <v>3036.9558750000001</v>
      </c>
      <c r="V435" s="33">
        <v>0</v>
      </c>
      <c r="W435" s="33">
        <f>U435-V435</f>
        <v>3036.9558750000001</v>
      </c>
      <c r="X435" s="32"/>
    </row>
    <row r="436" spans="1:24" ht="65.25" customHeight="1" x14ac:dyDescent="0.5">
      <c r="A436" s="304" t="s">
        <v>177</v>
      </c>
      <c r="B436" s="168"/>
      <c r="C436" s="168"/>
      <c r="D436" s="168"/>
      <c r="E436" s="180"/>
      <c r="F436" s="47"/>
      <c r="G436" s="56"/>
      <c r="H436" s="46"/>
      <c r="I436" s="157"/>
      <c r="J436" s="156"/>
      <c r="K436" s="156"/>
      <c r="L436" s="156"/>
      <c r="M436" s="46"/>
      <c r="N436" s="25"/>
      <c r="O436" s="25"/>
      <c r="P436" s="25"/>
      <c r="Q436" s="25"/>
      <c r="R436" s="184"/>
      <c r="S436" s="25"/>
      <c r="T436" s="25"/>
      <c r="U436" s="46"/>
      <c r="V436" s="46"/>
      <c r="W436" s="46"/>
      <c r="X436" s="23"/>
    </row>
    <row r="437" spans="1:24" ht="65.25" customHeight="1" x14ac:dyDescent="0.5">
      <c r="A437" s="303"/>
      <c r="B437" s="302"/>
      <c r="C437" s="302"/>
      <c r="D437" s="302"/>
      <c r="E437" s="301"/>
      <c r="F437" s="300"/>
      <c r="G437" s="299"/>
      <c r="H437" s="294"/>
      <c r="I437" s="298"/>
      <c r="J437" s="297"/>
      <c r="K437" s="297"/>
      <c r="L437" s="297"/>
      <c r="M437" s="294"/>
      <c r="N437" s="295"/>
      <c r="O437" s="295"/>
      <c r="P437" s="295"/>
      <c r="Q437" s="295"/>
      <c r="R437" s="296"/>
      <c r="S437" s="295"/>
      <c r="T437" s="295"/>
      <c r="U437" s="294"/>
      <c r="V437" s="294"/>
      <c r="W437" s="294"/>
      <c r="X437" s="42"/>
    </row>
    <row r="438" spans="1:24" ht="65.25" customHeight="1" x14ac:dyDescent="0.5">
      <c r="A438" s="41" t="s">
        <v>176</v>
      </c>
      <c r="B438" s="40"/>
      <c r="C438" s="40">
        <v>1100</v>
      </c>
      <c r="D438" s="40">
        <v>1000</v>
      </c>
      <c r="E438" s="182">
        <v>211.56</v>
      </c>
      <c r="F438" s="38">
        <v>15</v>
      </c>
      <c r="G438" s="39">
        <f>E438*F438</f>
        <v>3173.4</v>
      </c>
      <c r="H438" s="33">
        <v>0</v>
      </c>
      <c r="I438" s="165">
        <v>0</v>
      </c>
      <c r="J438" s="164">
        <v>0</v>
      </c>
      <c r="K438" s="164">
        <v>0</v>
      </c>
      <c r="L438" s="164">
        <v>0</v>
      </c>
      <c r="M438" s="33">
        <f>G438+H438+I438+J438+K438+L438</f>
        <v>3173.4</v>
      </c>
      <c r="N438" s="35">
        <v>98.76</v>
      </c>
      <c r="O438" s="35">
        <v>0</v>
      </c>
      <c r="P438" s="35">
        <v>0</v>
      </c>
      <c r="Q438" s="35">
        <v>0</v>
      </c>
      <c r="R438" s="186">
        <f>(G438*1%)</f>
        <v>31.734000000000002</v>
      </c>
      <c r="S438" s="35">
        <f>H438*1%</f>
        <v>0</v>
      </c>
      <c r="T438" s="35">
        <f>N438+O438+P438+Q438+R438+S438</f>
        <v>130.494</v>
      </c>
      <c r="U438" s="33">
        <f>M438-T438</f>
        <v>3042.9059999999999</v>
      </c>
      <c r="V438" s="33">
        <v>0</v>
      </c>
      <c r="W438" s="33">
        <f>U438-V438</f>
        <v>3042.9059999999999</v>
      </c>
      <c r="X438" s="32"/>
    </row>
    <row r="439" spans="1:24" ht="65.25" customHeight="1" x14ac:dyDescent="0.5">
      <c r="A439" s="161" t="s">
        <v>175</v>
      </c>
      <c r="B439" s="49"/>
      <c r="C439" s="49"/>
      <c r="D439" s="49"/>
      <c r="E439" s="210"/>
      <c r="F439" s="47"/>
      <c r="G439" s="56"/>
      <c r="H439" s="46"/>
      <c r="I439" s="157"/>
      <c r="J439" s="156"/>
      <c r="K439" s="156"/>
      <c r="L439" s="156"/>
      <c r="M439" s="46"/>
      <c r="N439" s="25"/>
      <c r="O439" s="25"/>
      <c r="P439" s="25"/>
      <c r="Q439" s="25"/>
      <c r="R439" s="184"/>
      <c r="S439" s="25"/>
      <c r="T439" s="25"/>
      <c r="U439" s="46"/>
      <c r="V439" s="46"/>
      <c r="W439" s="46"/>
      <c r="X439" s="23"/>
    </row>
    <row r="440" spans="1:24" ht="65.25" hidden="1" customHeight="1" x14ac:dyDescent="0.5">
      <c r="A440" s="293"/>
      <c r="B440" s="168"/>
      <c r="C440" s="168">
        <v>1100</v>
      </c>
      <c r="D440" s="168">
        <v>1000</v>
      </c>
      <c r="E440" s="48"/>
      <c r="F440" s="38"/>
      <c r="G440" s="39">
        <f>E440*F440</f>
        <v>0</v>
      </c>
      <c r="H440" s="45">
        <v>0</v>
      </c>
      <c r="I440" s="197">
        <v>0</v>
      </c>
      <c r="J440" s="164">
        <v>0</v>
      </c>
      <c r="K440" s="164">
        <v>0</v>
      </c>
      <c r="L440" s="164"/>
      <c r="M440" s="45">
        <f>G440+H440+I440+J440+K440+L440</f>
        <v>0</v>
      </c>
      <c r="N440" s="163">
        <v>0</v>
      </c>
      <c r="O440" s="35">
        <f>G440*1.18%</f>
        <v>0</v>
      </c>
      <c r="P440" s="35">
        <v>0</v>
      </c>
      <c r="Q440" s="35">
        <v>0</v>
      </c>
      <c r="R440" s="186">
        <f>G440*1%</f>
        <v>0</v>
      </c>
      <c r="S440" s="35">
        <f>H440*1%</f>
        <v>0</v>
      </c>
      <c r="T440" s="35">
        <f>N440+O440+P440+Q440+R440+S440</f>
        <v>0</v>
      </c>
      <c r="U440" s="33">
        <f>M440-T440</f>
        <v>0</v>
      </c>
      <c r="V440" s="45">
        <v>0</v>
      </c>
      <c r="W440" s="45">
        <f>U440-V440</f>
        <v>0</v>
      </c>
      <c r="X440" s="162"/>
    </row>
    <row r="441" spans="1:24" ht="65.25" hidden="1" customHeight="1" x14ac:dyDescent="0.5">
      <c r="A441" s="161"/>
      <c r="B441" s="49"/>
      <c r="C441" s="49"/>
      <c r="D441" s="49"/>
      <c r="E441" s="56"/>
      <c r="F441" s="47"/>
      <c r="G441" s="56"/>
      <c r="H441" s="46"/>
      <c r="I441" s="157"/>
      <c r="J441" s="156"/>
      <c r="K441" s="156"/>
      <c r="L441" s="156"/>
      <c r="M441" s="46"/>
      <c r="N441" s="25"/>
      <c r="O441" s="25"/>
      <c r="P441" s="25"/>
      <c r="Q441" s="25"/>
      <c r="R441" s="184"/>
      <c r="S441" s="25"/>
      <c r="T441" s="25"/>
      <c r="U441" s="46"/>
      <c r="V441" s="46"/>
      <c r="W441" s="46"/>
      <c r="X441" s="23"/>
    </row>
    <row r="442" spans="1:24" ht="65.25" customHeight="1" thickBot="1" x14ac:dyDescent="0.55000000000000004">
      <c r="A442" s="215"/>
      <c r="B442" s="155" t="s">
        <v>73</v>
      </c>
      <c r="C442" s="150"/>
      <c r="D442" s="150"/>
      <c r="E442" s="153"/>
      <c r="F442" s="154"/>
      <c r="G442" s="151">
        <f>SUM(G406:G441)</f>
        <v>53135.380000000005</v>
      </c>
      <c r="H442" s="151">
        <f>SUM(H406:H441)</f>
        <v>0</v>
      </c>
      <c r="I442" s="153">
        <f>SUM(I406:I441)</f>
        <v>0</v>
      </c>
      <c r="J442" s="151">
        <f>SUM(J406:J441)</f>
        <v>0</v>
      </c>
      <c r="K442" s="151">
        <f>SUM(K406:K441)</f>
        <v>0</v>
      </c>
      <c r="L442" s="151">
        <f>SUM(L406:L441)</f>
        <v>9.32</v>
      </c>
      <c r="M442" s="151">
        <f>SUM(M406:M441)</f>
        <v>53144.700000000004</v>
      </c>
      <c r="N442" s="152">
        <f>SUM(N406:N441)</f>
        <v>2828.8200000000011</v>
      </c>
      <c r="O442" s="152">
        <f>SUM(O406:O441)</f>
        <v>517.94807500000002</v>
      </c>
      <c r="P442" s="152">
        <f>SUM(P406:P441)</f>
        <v>0</v>
      </c>
      <c r="Q442" s="152">
        <f>SUM(Q406:Q441)</f>
        <v>0</v>
      </c>
      <c r="R442" s="152">
        <f>SUM(R406:R441)</f>
        <v>436.16679999999997</v>
      </c>
      <c r="S442" s="152">
        <f>SUM(S406:S441)</f>
        <v>0</v>
      </c>
      <c r="T442" s="152">
        <f>SUM(T406:T441)</f>
        <v>3782.9348749999999</v>
      </c>
      <c r="U442" s="151">
        <f>SUM(U406:U441)</f>
        <v>49361.765124999998</v>
      </c>
      <c r="V442" s="151">
        <f>SUM(V406:V441)</f>
        <v>444.06</v>
      </c>
      <c r="W442" s="151">
        <f>SUM(W406:W441)</f>
        <v>48917.705125</v>
      </c>
      <c r="X442" s="151">
        <f>SUM(X406:X441)</f>
        <v>0</v>
      </c>
    </row>
    <row r="443" spans="1:24" s="8" customFormat="1" ht="65.25" customHeight="1" thickBot="1" x14ac:dyDescent="0.55000000000000004">
      <c r="A443" s="107" t="s">
        <v>57</v>
      </c>
      <c r="B443" s="90" t="s">
        <v>56</v>
      </c>
      <c r="C443" s="106" t="s">
        <v>55</v>
      </c>
      <c r="D443" s="105"/>
      <c r="E443" s="105"/>
      <c r="F443" s="105"/>
      <c r="G443" s="105"/>
      <c r="H443" s="105"/>
      <c r="I443" s="105"/>
      <c r="J443" s="105"/>
      <c r="K443" s="105"/>
      <c r="L443" s="105"/>
      <c r="M443" s="104"/>
      <c r="N443" s="106" t="s">
        <v>54</v>
      </c>
      <c r="O443" s="105"/>
      <c r="P443" s="105"/>
      <c r="Q443" s="105"/>
      <c r="R443" s="105"/>
      <c r="S443" s="105"/>
      <c r="T443" s="104"/>
      <c r="U443" s="103"/>
      <c r="V443" s="102"/>
      <c r="W443" s="101"/>
      <c r="X443" s="66" t="s">
        <v>53</v>
      </c>
    </row>
    <row r="444" spans="1:24" s="8" customFormat="1" ht="65.25" customHeight="1" x14ac:dyDescent="0.45">
      <c r="A444" s="100"/>
      <c r="B444" s="99"/>
      <c r="C444" s="98" t="s">
        <v>52</v>
      </c>
      <c r="D444" s="98" t="s">
        <v>51</v>
      </c>
      <c r="E444" s="97" t="s">
        <v>29</v>
      </c>
      <c r="F444" s="96" t="s">
        <v>50</v>
      </c>
      <c r="G444" s="95" t="s">
        <v>49</v>
      </c>
      <c r="H444" s="94" t="s">
        <v>48</v>
      </c>
      <c r="I444" s="93" t="s">
        <v>47</v>
      </c>
      <c r="J444" s="92" t="s">
        <v>28</v>
      </c>
      <c r="K444" s="91" t="s">
        <v>46</v>
      </c>
      <c r="L444" s="91" t="s">
        <v>96</v>
      </c>
      <c r="M444" s="90" t="s">
        <v>38</v>
      </c>
      <c r="N444" s="87" t="s">
        <v>44</v>
      </c>
      <c r="O444" s="89" t="s">
        <v>43</v>
      </c>
      <c r="P444" s="88" t="s">
        <v>42</v>
      </c>
      <c r="Q444" s="87" t="s">
        <v>41</v>
      </c>
      <c r="R444" s="87" t="s">
        <v>40</v>
      </c>
      <c r="S444" s="87" t="s">
        <v>39</v>
      </c>
      <c r="T444" s="86" t="s">
        <v>38</v>
      </c>
      <c r="U444" s="84" t="s">
        <v>38</v>
      </c>
      <c r="V444" s="85" t="s">
        <v>37</v>
      </c>
      <c r="W444" s="84" t="s">
        <v>36</v>
      </c>
      <c r="X444" s="66"/>
    </row>
    <row r="445" spans="1:24" s="8" customFormat="1" ht="65.25" customHeight="1" thickBot="1" x14ac:dyDescent="0.5">
      <c r="A445" s="83" t="s">
        <v>35</v>
      </c>
      <c r="B445" s="73"/>
      <c r="C445" s="82"/>
      <c r="D445" s="82"/>
      <c r="E445" s="81" t="s">
        <v>34</v>
      </c>
      <c r="F445" s="80" t="s">
        <v>33</v>
      </c>
      <c r="G445" s="79"/>
      <c r="H445" s="78"/>
      <c r="I445" s="77" t="s">
        <v>32</v>
      </c>
      <c r="J445" s="76" t="s">
        <v>31</v>
      </c>
      <c r="K445" s="75" t="s">
        <v>95</v>
      </c>
      <c r="L445" s="74" t="s">
        <v>94</v>
      </c>
      <c r="M445" s="73"/>
      <c r="N445" s="200">
        <v>1</v>
      </c>
      <c r="O445" s="72"/>
      <c r="P445" s="71" t="s">
        <v>28</v>
      </c>
      <c r="Q445" s="70" t="s">
        <v>27</v>
      </c>
      <c r="R445" s="70" t="s">
        <v>26</v>
      </c>
      <c r="S445" s="70" t="s">
        <v>25</v>
      </c>
      <c r="T445" s="69"/>
      <c r="U445" s="67" t="s">
        <v>24</v>
      </c>
      <c r="V445" s="199" t="s">
        <v>93</v>
      </c>
      <c r="W445" s="67" t="s">
        <v>22</v>
      </c>
      <c r="X445" s="66"/>
    </row>
    <row r="446" spans="1:24" ht="65.25" customHeight="1" x14ac:dyDescent="0.45">
      <c r="A446" s="65" t="s">
        <v>174</v>
      </c>
      <c r="B446" s="148"/>
      <c r="C446" s="8"/>
      <c r="D446" s="8"/>
      <c r="E446" s="13"/>
      <c r="F446" s="12"/>
      <c r="G446" s="11"/>
      <c r="H446" s="9"/>
      <c r="I446" s="10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8"/>
    </row>
    <row r="447" spans="1:24" ht="65.25" customHeight="1" x14ac:dyDescent="0.45">
      <c r="A447" s="292" t="s">
        <v>173</v>
      </c>
      <c r="B447" s="146"/>
      <c r="C447" s="146">
        <v>1100</v>
      </c>
      <c r="D447" s="146">
        <v>1000</v>
      </c>
      <c r="E447" s="249">
        <v>228.65</v>
      </c>
      <c r="F447" s="144">
        <v>15</v>
      </c>
      <c r="G447" s="143">
        <f>E447*F447</f>
        <v>3429.75</v>
      </c>
      <c r="H447" s="141">
        <v>0</v>
      </c>
      <c r="I447" s="248">
        <v>0</v>
      </c>
      <c r="J447" s="247">
        <v>0</v>
      </c>
      <c r="K447" s="247">
        <v>0</v>
      </c>
      <c r="L447" s="247">
        <v>0</v>
      </c>
      <c r="M447" s="141">
        <f>G447+H447+I447+J447+K447+L447</f>
        <v>3429.75</v>
      </c>
      <c r="N447" s="244">
        <v>126.66</v>
      </c>
      <c r="O447" s="244">
        <f>G447*1.1875%</f>
        <v>40.728281250000002</v>
      </c>
      <c r="P447" s="244">
        <v>0</v>
      </c>
      <c r="Q447" s="244">
        <v>0</v>
      </c>
      <c r="R447" s="245">
        <f>G447*1%</f>
        <v>34.297499999999999</v>
      </c>
      <c r="S447" s="244">
        <v>0</v>
      </c>
      <c r="T447" s="244">
        <f>N447+O447+P447+Q447+R447+S447</f>
        <v>201.68578124999999</v>
      </c>
      <c r="U447" s="141">
        <f>M447-T447</f>
        <v>3228.0642187499998</v>
      </c>
      <c r="V447" s="141">
        <v>0</v>
      </c>
      <c r="W447" s="141">
        <f>U447-V447</f>
        <v>3228.0642187499998</v>
      </c>
      <c r="X447" s="32"/>
    </row>
    <row r="448" spans="1:24" ht="65.25" customHeight="1" x14ac:dyDescent="0.45">
      <c r="A448" s="256" t="s">
        <v>172</v>
      </c>
      <c r="B448" s="137"/>
      <c r="C448" s="137"/>
      <c r="D448" s="137"/>
      <c r="E448" s="242"/>
      <c r="F448" s="135"/>
      <c r="G448" s="134"/>
      <c r="H448" s="132"/>
      <c r="I448" s="241"/>
      <c r="J448" s="240"/>
      <c r="K448" s="240"/>
      <c r="L448" s="240"/>
      <c r="M448" s="132"/>
      <c r="N448" s="237"/>
      <c r="O448" s="237"/>
      <c r="P448" s="237"/>
      <c r="Q448" s="237"/>
      <c r="R448" s="238"/>
      <c r="S448" s="237"/>
      <c r="T448" s="237"/>
      <c r="U448" s="132"/>
      <c r="V448" s="132"/>
      <c r="W448" s="132"/>
      <c r="X448" s="23"/>
    </row>
    <row r="449" spans="1:24" ht="65.25" hidden="1" customHeight="1" x14ac:dyDescent="0.5">
      <c r="A449" s="218" t="s">
        <v>171</v>
      </c>
      <c r="B449" s="183"/>
      <c r="C449" s="183"/>
      <c r="D449" s="183"/>
      <c r="E449" s="180">
        <v>0</v>
      </c>
      <c r="F449" s="38">
        <v>0</v>
      </c>
      <c r="G449" s="50">
        <f>E449*F449</f>
        <v>0</v>
      </c>
      <c r="H449" s="45">
        <v>0</v>
      </c>
      <c r="I449" s="197">
        <v>0</v>
      </c>
      <c r="J449" s="217">
        <v>0</v>
      </c>
      <c r="K449" s="217">
        <v>0</v>
      </c>
      <c r="L449" s="217">
        <v>0</v>
      </c>
      <c r="M449" s="33">
        <f>G449+H449+I449+J449+K449+L449</f>
        <v>0</v>
      </c>
      <c r="N449" s="163">
        <v>0</v>
      </c>
      <c r="O449" s="35">
        <f>G449*1.187%</f>
        <v>0</v>
      </c>
      <c r="P449" s="35">
        <f>F449*1%/2</f>
        <v>0</v>
      </c>
      <c r="Q449" s="35">
        <f>F449*1%</f>
        <v>0</v>
      </c>
      <c r="R449" s="35">
        <f>G449*1%</f>
        <v>0</v>
      </c>
      <c r="S449" s="35">
        <f>H449*1%</f>
        <v>0</v>
      </c>
      <c r="T449" s="35">
        <f>N449+O449+P449+Q449+R449+S449</f>
        <v>0</v>
      </c>
      <c r="U449" s="33">
        <f>M449-T449</f>
        <v>0</v>
      </c>
      <c r="V449" s="45">
        <v>0</v>
      </c>
      <c r="W449" s="45">
        <f>U449-V449</f>
        <v>0</v>
      </c>
      <c r="X449" s="32"/>
    </row>
    <row r="450" spans="1:24" ht="65.25" hidden="1" customHeight="1" x14ac:dyDescent="0.5">
      <c r="A450" s="216"/>
      <c r="B450" s="169"/>
      <c r="C450" s="169"/>
      <c r="D450" s="169"/>
      <c r="E450" s="210"/>
      <c r="F450" s="47"/>
      <c r="G450" s="54"/>
      <c r="H450" s="46"/>
      <c r="I450" s="157"/>
      <c r="J450" s="156"/>
      <c r="K450" s="156"/>
      <c r="L450" s="156"/>
      <c r="M450" s="46"/>
      <c r="N450" s="25"/>
      <c r="O450" s="25"/>
      <c r="P450" s="25"/>
      <c r="Q450" s="25"/>
      <c r="R450" s="25"/>
      <c r="S450" s="25"/>
      <c r="T450" s="25"/>
      <c r="U450" s="46"/>
      <c r="V450" s="46"/>
      <c r="W450" s="46"/>
      <c r="X450" s="162"/>
    </row>
    <row r="451" spans="1:24" ht="65.25" customHeight="1" x14ac:dyDescent="0.5">
      <c r="A451" s="215"/>
      <c r="B451" s="155" t="s">
        <v>73</v>
      </c>
      <c r="C451" s="155"/>
      <c r="D451" s="155"/>
      <c r="E451" s="178"/>
      <c r="F451" s="154"/>
      <c r="G451" s="151">
        <f>SUM(G447:G450)</f>
        <v>3429.75</v>
      </c>
      <c r="H451" s="151">
        <f>SUM(H447:H450)</f>
        <v>0</v>
      </c>
      <c r="I451" s="153">
        <f>SUM(I447:I450)</f>
        <v>0</v>
      </c>
      <c r="J451" s="151">
        <f>SUM(J447:J450)</f>
        <v>0</v>
      </c>
      <c r="K451" s="151">
        <f>SUM(K447:K450)</f>
        <v>0</v>
      </c>
      <c r="L451" s="151">
        <f>SUM(L447:L450)</f>
        <v>0</v>
      </c>
      <c r="M451" s="151">
        <f>SUM(M447:M450)</f>
        <v>3429.75</v>
      </c>
      <c r="N451" s="152">
        <f>SUM(N447:N450)</f>
        <v>126.66</v>
      </c>
      <c r="O451" s="152">
        <f>SUM(O447:O450)</f>
        <v>40.728281250000002</v>
      </c>
      <c r="P451" s="152">
        <f>SUM(P447:P450)</f>
        <v>0</v>
      </c>
      <c r="Q451" s="152">
        <f>SUM(Q447:Q450)</f>
        <v>0</v>
      </c>
      <c r="R451" s="152">
        <f>SUM(R447:R450)</f>
        <v>34.297499999999999</v>
      </c>
      <c r="S451" s="152">
        <f>SUM(S447:S450)</f>
        <v>0</v>
      </c>
      <c r="T451" s="152">
        <f>SUM(T447:T450)</f>
        <v>201.68578124999999</v>
      </c>
      <c r="U451" s="151">
        <f>SUM(U447:U450)</f>
        <v>3228.0642187499998</v>
      </c>
      <c r="V451" s="151">
        <f>SUM(V447:V450)</f>
        <v>0</v>
      </c>
      <c r="W451" s="151">
        <f>SUM(W447:W450)</f>
        <v>3228.0642187499998</v>
      </c>
      <c r="X451" s="151">
        <f>X449+X447</f>
        <v>0</v>
      </c>
    </row>
    <row r="452" spans="1:24" ht="65.25" customHeight="1" x14ac:dyDescent="0.45">
      <c r="A452" s="65" t="s">
        <v>170</v>
      </c>
      <c r="B452" s="59"/>
      <c r="C452" s="59"/>
      <c r="D452" s="59"/>
      <c r="E452" s="172"/>
      <c r="F452" s="291"/>
      <c r="G452" s="62"/>
      <c r="H452" s="60"/>
      <c r="I452" s="61"/>
      <c r="J452" s="60"/>
      <c r="K452" s="60"/>
      <c r="L452" s="60"/>
      <c r="M452" s="60"/>
      <c r="N452" s="171"/>
      <c r="O452" s="171"/>
      <c r="P452" s="171"/>
      <c r="Q452" s="171"/>
      <c r="R452" s="171"/>
      <c r="S452" s="171"/>
      <c r="T452" s="171"/>
      <c r="U452" s="60"/>
      <c r="V452" s="60"/>
      <c r="W452" s="60"/>
      <c r="X452" s="59"/>
    </row>
    <row r="453" spans="1:24" ht="65.25" customHeight="1" x14ac:dyDescent="0.5">
      <c r="A453" s="290" t="s">
        <v>169</v>
      </c>
      <c r="B453" s="169"/>
      <c r="C453" s="168">
        <v>1100</v>
      </c>
      <c r="D453" s="168">
        <v>1000</v>
      </c>
      <c r="E453" s="180">
        <v>199.27</v>
      </c>
      <c r="F453" s="38">
        <v>15</v>
      </c>
      <c r="G453" s="50">
        <f>E453*F453</f>
        <v>2989.05</v>
      </c>
      <c r="H453" s="45">
        <v>0</v>
      </c>
      <c r="I453" s="165">
        <v>0</v>
      </c>
      <c r="J453" s="164">
        <v>0</v>
      </c>
      <c r="K453" s="164">
        <v>0</v>
      </c>
      <c r="L453" s="164">
        <v>0</v>
      </c>
      <c r="M453" s="45">
        <f>G453+H453+I453+J453+K453+L453</f>
        <v>2989.05</v>
      </c>
      <c r="N453" s="163">
        <v>58.46</v>
      </c>
      <c r="O453" s="35">
        <f>G453*1.1875%</f>
        <v>35.494968750000005</v>
      </c>
      <c r="P453" s="35">
        <v>0</v>
      </c>
      <c r="Q453" s="35">
        <v>0</v>
      </c>
      <c r="R453" s="186">
        <f>G453*1%</f>
        <v>29.890500000000003</v>
      </c>
      <c r="S453" s="35">
        <v>0</v>
      </c>
      <c r="T453" s="35">
        <f>N453+O453+P453+Q453+R453+S453</f>
        <v>123.84546875000001</v>
      </c>
      <c r="U453" s="33">
        <f>M453-T453</f>
        <v>2865.2045312500004</v>
      </c>
      <c r="V453" s="45">
        <v>0</v>
      </c>
      <c r="W453" s="45">
        <f>U453-V453</f>
        <v>2865.2045312500004</v>
      </c>
      <c r="X453" s="162"/>
    </row>
    <row r="454" spans="1:24" ht="65.25" customHeight="1" x14ac:dyDescent="0.5">
      <c r="A454" s="57" t="s">
        <v>168</v>
      </c>
      <c r="B454" s="160"/>
      <c r="C454" s="49"/>
      <c r="D454" s="49"/>
      <c r="E454" s="210"/>
      <c r="F454" s="47"/>
      <c r="G454" s="54"/>
      <c r="H454" s="46"/>
      <c r="I454" s="157"/>
      <c r="J454" s="156"/>
      <c r="K454" s="156"/>
      <c r="L454" s="156"/>
      <c r="M454" s="46"/>
      <c r="N454" s="25"/>
      <c r="O454" s="25"/>
      <c r="P454" s="25"/>
      <c r="Q454" s="25"/>
      <c r="R454" s="184"/>
      <c r="S454" s="25"/>
      <c r="T454" s="25"/>
      <c r="U454" s="46"/>
      <c r="V454" s="46"/>
      <c r="W454" s="46"/>
      <c r="X454" s="23"/>
    </row>
    <row r="455" spans="1:24" ht="65.25" hidden="1" customHeight="1" x14ac:dyDescent="0.5">
      <c r="A455" s="41" t="s">
        <v>167</v>
      </c>
      <c r="B455" s="40"/>
      <c r="C455" s="40">
        <v>1100</v>
      </c>
      <c r="D455" s="40">
        <v>1000</v>
      </c>
      <c r="E455" s="180"/>
      <c r="F455" s="38"/>
      <c r="G455" s="50">
        <f>E455*F455</f>
        <v>0</v>
      </c>
      <c r="H455" s="45">
        <v>0</v>
      </c>
      <c r="I455" s="197">
        <v>0</v>
      </c>
      <c r="J455" s="289">
        <v>0</v>
      </c>
      <c r="K455" s="289">
        <v>0</v>
      </c>
      <c r="L455" s="289"/>
      <c r="M455" s="45">
        <f>G455+H455+I455+J455+K455+L455</f>
        <v>0</v>
      </c>
      <c r="N455" s="163"/>
      <c r="O455" s="35">
        <f>G455*1.187%</f>
        <v>0</v>
      </c>
      <c r="P455" s="35">
        <v>0</v>
      </c>
      <c r="Q455" s="35">
        <v>0</v>
      </c>
      <c r="R455" s="186">
        <f>G455*1%</f>
        <v>0</v>
      </c>
      <c r="S455" s="35">
        <f>H455*1%</f>
        <v>0</v>
      </c>
      <c r="T455" s="35">
        <f>N455+O455+P455+Q455+R455+S455</f>
        <v>0</v>
      </c>
      <c r="U455" s="33">
        <f>M455-T455</f>
        <v>0</v>
      </c>
      <c r="V455" s="45">
        <v>0</v>
      </c>
      <c r="W455" s="45">
        <f>U455-V455</f>
        <v>0</v>
      </c>
      <c r="X455" s="32"/>
    </row>
    <row r="456" spans="1:24" ht="65.25" hidden="1" customHeight="1" x14ac:dyDescent="0.5">
      <c r="A456" s="229"/>
      <c r="B456" s="49"/>
      <c r="C456" s="49"/>
      <c r="D456" s="49"/>
      <c r="E456" s="210"/>
      <c r="F456" s="47"/>
      <c r="G456" s="54"/>
      <c r="H456" s="46"/>
      <c r="I456" s="157"/>
      <c r="J456" s="288"/>
      <c r="K456" s="288"/>
      <c r="L456" s="288"/>
      <c r="M456" s="46"/>
      <c r="N456" s="25"/>
      <c r="O456" s="25"/>
      <c r="P456" s="25"/>
      <c r="Q456" s="25"/>
      <c r="R456" s="184"/>
      <c r="S456" s="25"/>
      <c r="T456" s="25"/>
      <c r="U456" s="46"/>
      <c r="V456" s="46"/>
      <c r="W456" s="46"/>
      <c r="X456" s="23"/>
    </row>
    <row r="457" spans="1:24" ht="65.25" customHeight="1" x14ac:dyDescent="0.5">
      <c r="A457" s="41" t="s">
        <v>166</v>
      </c>
      <c r="B457" s="40"/>
      <c r="C457" s="168">
        <v>1100</v>
      </c>
      <c r="D457" s="168">
        <v>1000</v>
      </c>
      <c r="E457" s="180">
        <v>252.17</v>
      </c>
      <c r="F457" s="38">
        <v>15</v>
      </c>
      <c r="G457" s="50">
        <f>E457*F457</f>
        <v>3782.5499999999997</v>
      </c>
      <c r="H457" s="45">
        <v>0</v>
      </c>
      <c r="I457" s="165">
        <v>0</v>
      </c>
      <c r="J457" s="164">
        <v>0</v>
      </c>
      <c r="K457" s="164">
        <v>0</v>
      </c>
      <c r="L457" s="164">
        <v>0</v>
      </c>
      <c r="M457" s="45">
        <f>G457+H457+I457+J457+K457+L457</f>
        <v>3782.5499999999997</v>
      </c>
      <c r="N457" s="163">
        <v>290.14</v>
      </c>
      <c r="O457" s="35">
        <f>G457*1.1875%</f>
        <v>44.917781249999997</v>
      </c>
      <c r="P457" s="35">
        <v>0</v>
      </c>
      <c r="Q457" s="35">
        <v>0</v>
      </c>
      <c r="R457" s="35">
        <f>G457*1%</f>
        <v>37.825499999999998</v>
      </c>
      <c r="S457" s="35">
        <f>H457*1%</f>
        <v>0</v>
      </c>
      <c r="T457" s="35">
        <f>N457+O457+P457+Q457+R457+S457</f>
        <v>372.88328124999998</v>
      </c>
      <c r="U457" s="33">
        <f>M457-T457</f>
        <v>3409.6667187499997</v>
      </c>
      <c r="V457" s="45">
        <v>0</v>
      </c>
      <c r="W457" s="224">
        <f>U457-V457</f>
        <v>3409.6667187499997</v>
      </c>
      <c r="X457" s="32"/>
    </row>
    <row r="458" spans="1:24" ht="65.25" customHeight="1" x14ac:dyDescent="0.5">
      <c r="A458" s="31" t="s">
        <v>165</v>
      </c>
      <c r="B458" s="168"/>
      <c r="C458" s="49"/>
      <c r="D458" s="49"/>
      <c r="E458" s="210"/>
      <c r="F458" s="47"/>
      <c r="G458" s="54"/>
      <c r="H458" s="46"/>
      <c r="I458" s="157"/>
      <c r="J458" s="156"/>
      <c r="K458" s="156"/>
      <c r="L458" s="156"/>
      <c r="M458" s="46"/>
      <c r="N458" s="25"/>
      <c r="O458" s="25"/>
      <c r="P458" s="25"/>
      <c r="Q458" s="25"/>
      <c r="R458" s="25"/>
      <c r="S458" s="25"/>
      <c r="T458" s="25"/>
      <c r="U458" s="46"/>
      <c r="V458" s="46"/>
      <c r="W458" s="26"/>
      <c r="X458" s="162"/>
    </row>
    <row r="459" spans="1:24" ht="65.25" customHeight="1" x14ac:dyDescent="0.5">
      <c r="A459" s="215"/>
      <c r="B459" s="155" t="s">
        <v>73</v>
      </c>
      <c r="C459" s="150"/>
      <c r="D459" s="150"/>
      <c r="E459" s="153"/>
      <c r="F459" s="154"/>
      <c r="G459" s="151">
        <f>SUM(G453:G458)</f>
        <v>6771.6</v>
      </c>
      <c r="H459" s="151">
        <f>SUM(H453:H458)</f>
        <v>0</v>
      </c>
      <c r="I459" s="153">
        <f>SUM(I453:I458)</f>
        <v>0</v>
      </c>
      <c r="J459" s="151">
        <f>SUM(J453:J458)</f>
        <v>0</v>
      </c>
      <c r="K459" s="151">
        <f>SUM(K453:K458)</f>
        <v>0</v>
      </c>
      <c r="L459" s="151">
        <f>SUM(L453:L458)</f>
        <v>0</v>
      </c>
      <c r="M459" s="151">
        <f>SUM(M453:M458)</f>
        <v>6771.6</v>
      </c>
      <c r="N459" s="152">
        <f>SUM(N453:N458)</f>
        <v>348.59999999999997</v>
      </c>
      <c r="O459" s="152">
        <f>SUM(O453:O458)</f>
        <v>80.412750000000003</v>
      </c>
      <c r="P459" s="152">
        <f>SUM(P453:P458)</f>
        <v>0</v>
      </c>
      <c r="Q459" s="152">
        <f>SUM(Q453:Q458)</f>
        <v>0</v>
      </c>
      <c r="R459" s="152">
        <f>SUM(R453:R458)</f>
        <v>67.716000000000008</v>
      </c>
      <c r="S459" s="152">
        <f>SUM(S453:S458)</f>
        <v>0</v>
      </c>
      <c r="T459" s="152">
        <f>SUM(T453:T458)</f>
        <v>496.72874999999999</v>
      </c>
      <c r="U459" s="151">
        <f>SUM(U453:U458)</f>
        <v>6274.8712500000001</v>
      </c>
      <c r="V459" s="151">
        <f>SUM(V453:V458)</f>
        <v>0</v>
      </c>
      <c r="W459" s="151">
        <f>SUM(W453:W458)</f>
        <v>6274.8712500000001</v>
      </c>
      <c r="X459" s="150"/>
    </row>
    <row r="460" spans="1:24" ht="65.25" customHeight="1" x14ac:dyDescent="0.45">
      <c r="A460" s="65" t="s">
        <v>164</v>
      </c>
      <c r="B460" s="173"/>
      <c r="C460" s="59"/>
      <c r="D460" s="59"/>
      <c r="E460" s="64"/>
      <c r="F460" s="63"/>
      <c r="G460" s="62"/>
      <c r="H460" s="60"/>
      <c r="I460" s="61"/>
      <c r="J460" s="60"/>
      <c r="K460" s="60"/>
      <c r="L460" s="60"/>
      <c r="M460" s="60"/>
      <c r="N460" s="171"/>
      <c r="O460" s="171"/>
      <c r="P460" s="171"/>
      <c r="Q460" s="171"/>
      <c r="R460" s="171"/>
      <c r="S460" s="171"/>
      <c r="T460" s="171"/>
      <c r="U460" s="60"/>
      <c r="V460" s="60"/>
      <c r="W460" s="60"/>
      <c r="X460" s="59"/>
    </row>
    <row r="461" spans="1:24" ht="65.25" hidden="1" customHeight="1" x14ac:dyDescent="0.5">
      <c r="A461" s="58" t="s">
        <v>163</v>
      </c>
      <c r="B461" s="51"/>
      <c r="C461" s="51"/>
      <c r="D461" s="51"/>
      <c r="E461" s="287">
        <v>0</v>
      </c>
      <c r="F461" s="38">
        <v>0</v>
      </c>
      <c r="G461" s="50">
        <f>E461*F461</f>
        <v>0</v>
      </c>
      <c r="H461" s="281">
        <v>0</v>
      </c>
      <c r="I461" s="286">
        <v>0</v>
      </c>
      <c r="J461" s="164">
        <v>0</v>
      </c>
      <c r="K461" s="164">
        <v>0</v>
      </c>
      <c r="L461" s="164">
        <v>0</v>
      </c>
      <c r="M461" s="281">
        <f>G461+H461+I461+J461+K461+L461</f>
        <v>0</v>
      </c>
      <c r="N461" s="281">
        <v>0</v>
      </c>
      <c r="O461" s="281">
        <f>G461*1.187%</f>
        <v>0</v>
      </c>
      <c r="P461" s="33">
        <v>0</v>
      </c>
      <c r="Q461" s="33">
        <f>F461*1%</f>
        <v>0</v>
      </c>
      <c r="R461" s="33">
        <f>G461*1%</f>
        <v>0</v>
      </c>
      <c r="S461" s="33">
        <f>H461*1%</f>
        <v>0</v>
      </c>
      <c r="T461" s="33">
        <f>N461+O461+P461+Q461+R461+S461</f>
        <v>0</v>
      </c>
      <c r="U461" s="33">
        <f>M461-T461</f>
        <v>0</v>
      </c>
      <c r="V461" s="281">
        <v>0</v>
      </c>
      <c r="W461" s="281">
        <f>U461-V461</f>
        <v>0</v>
      </c>
      <c r="X461" s="44"/>
    </row>
    <row r="462" spans="1:24" ht="65.25" hidden="1" customHeight="1" x14ac:dyDescent="0.5">
      <c r="A462" s="230"/>
      <c r="B462" s="51"/>
      <c r="C462" s="51"/>
      <c r="D462" s="51"/>
      <c r="E462" s="287"/>
      <c r="F462" s="47"/>
      <c r="G462" s="54"/>
      <c r="H462" s="281"/>
      <c r="I462" s="286"/>
      <c r="J462" s="156"/>
      <c r="K462" s="156"/>
      <c r="L462" s="156"/>
      <c r="M462" s="281"/>
      <c r="N462" s="281"/>
      <c r="O462" s="281"/>
      <c r="P462" s="46"/>
      <c r="Q462" s="46"/>
      <c r="R462" s="46"/>
      <c r="S462" s="46"/>
      <c r="T462" s="46"/>
      <c r="U462" s="46"/>
      <c r="V462" s="281"/>
      <c r="W462" s="281"/>
      <c r="X462" s="44"/>
    </row>
    <row r="463" spans="1:24" ht="65.25" customHeight="1" thickBot="1" x14ac:dyDescent="0.55000000000000004">
      <c r="A463" s="285"/>
      <c r="B463" s="177" t="s">
        <v>73</v>
      </c>
      <c r="C463" s="8"/>
      <c r="D463" s="8"/>
      <c r="E463" s="129"/>
      <c r="F463" s="175"/>
      <c r="G463" s="111">
        <f>SUM(G461)</f>
        <v>0</v>
      </c>
      <c r="H463" s="111">
        <f>SUM(H461)</f>
        <v>0</v>
      </c>
      <c r="I463" s="129">
        <f>SUM(I461)</f>
        <v>0</v>
      </c>
      <c r="J463" s="111">
        <f>SUM(J461)</f>
        <v>0</v>
      </c>
      <c r="K463" s="111">
        <f>SUM(K461)</f>
        <v>0</v>
      </c>
      <c r="L463" s="111">
        <f>SUM(L461)</f>
        <v>0</v>
      </c>
      <c r="M463" s="111">
        <f>SUM(M461)</f>
        <v>0</v>
      </c>
      <c r="N463" s="111">
        <f>SUM(N461)</f>
        <v>0</v>
      </c>
      <c r="O463" s="111">
        <f>SUM(O461)</f>
        <v>0</v>
      </c>
      <c r="P463" s="111">
        <f>SUM(P461)</f>
        <v>0</v>
      </c>
      <c r="Q463" s="111">
        <f>SUM(Q461)</f>
        <v>0</v>
      </c>
      <c r="R463" s="111">
        <f>SUM(R461)</f>
        <v>0</v>
      </c>
      <c r="S463" s="111">
        <f>SUM(S461)</f>
        <v>0</v>
      </c>
      <c r="T463" s="111">
        <f>SUM(T461)</f>
        <v>0</v>
      </c>
      <c r="U463" s="111">
        <f>SUM(U461)</f>
        <v>0</v>
      </c>
      <c r="V463" s="111">
        <f>SUM(V461)</f>
        <v>0</v>
      </c>
      <c r="W463" s="111">
        <f>SUM(W461)</f>
        <v>0</v>
      </c>
      <c r="X463" s="8"/>
    </row>
    <row r="464" spans="1:24" s="8" customFormat="1" ht="65.25" customHeight="1" thickBot="1" x14ac:dyDescent="0.55000000000000004">
      <c r="A464" s="107" t="s">
        <v>57</v>
      </c>
      <c r="B464" s="90" t="s">
        <v>56</v>
      </c>
      <c r="C464" s="106" t="s">
        <v>55</v>
      </c>
      <c r="D464" s="105"/>
      <c r="E464" s="105"/>
      <c r="F464" s="105"/>
      <c r="G464" s="105"/>
      <c r="H464" s="105"/>
      <c r="I464" s="105"/>
      <c r="J464" s="105"/>
      <c r="K464" s="105"/>
      <c r="L464" s="105"/>
      <c r="M464" s="104"/>
      <c r="N464" s="106" t="s">
        <v>54</v>
      </c>
      <c r="O464" s="105"/>
      <c r="P464" s="105"/>
      <c r="Q464" s="105"/>
      <c r="R464" s="105"/>
      <c r="S464" s="105"/>
      <c r="T464" s="104"/>
      <c r="U464" s="103"/>
      <c r="V464" s="102"/>
      <c r="W464" s="101"/>
      <c r="X464" s="66" t="s">
        <v>53</v>
      </c>
    </row>
    <row r="465" spans="1:24" s="8" customFormat="1" ht="65.25" customHeight="1" x14ac:dyDescent="0.45">
      <c r="A465" s="100"/>
      <c r="B465" s="99"/>
      <c r="C465" s="98" t="s">
        <v>52</v>
      </c>
      <c r="D465" s="98" t="s">
        <v>51</v>
      </c>
      <c r="E465" s="97" t="s">
        <v>29</v>
      </c>
      <c r="F465" s="96" t="s">
        <v>50</v>
      </c>
      <c r="G465" s="95" t="s">
        <v>49</v>
      </c>
      <c r="H465" s="94" t="s">
        <v>48</v>
      </c>
      <c r="I465" s="93" t="s">
        <v>47</v>
      </c>
      <c r="J465" s="92" t="s">
        <v>28</v>
      </c>
      <c r="K465" s="91" t="s">
        <v>46</v>
      </c>
      <c r="L465" s="91" t="s">
        <v>96</v>
      </c>
      <c r="M465" s="90" t="s">
        <v>38</v>
      </c>
      <c r="N465" s="87" t="s">
        <v>44</v>
      </c>
      <c r="O465" s="89" t="s">
        <v>43</v>
      </c>
      <c r="P465" s="88" t="s">
        <v>42</v>
      </c>
      <c r="Q465" s="87" t="s">
        <v>41</v>
      </c>
      <c r="R465" s="87" t="s">
        <v>40</v>
      </c>
      <c r="S465" s="87" t="s">
        <v>39</v>
      </c>
      <c r="T465" s="86" t="s">
        <v>38</v>
      </c>
      <c r="U465" s="84" t="s">
        <v>38</v>
      </c>
      <c r="V465" s="85" t="s">
        <v>37</v>
      </c>
      <c r="W465" s="84" t="s">
        <v>36</v>
      </c>
      <c r="X465" s="66"/>
    </row>
    <row r="466" spans="1:24" s="8" customFormat="1" ht="65.25" customHeight="1" thickBot="1" x14ac:dyDescent="0.5">
      <c r="A466" s="83" t="s">
        <v>35</v>
      </c>
      <c r="B466" s="73"/>
      <c r="C466" s="82"/>
      <c r="D466" s="82"/>
      <c r="E466" s="81" t="s">
        <v>34</v>
      </c>
      <c r="F466" s="80" t="s">
        <v>33</v>
      </c>
      <c r="G466" s="79"/>
      <c r="H466" s="78"/>
      <c r="I466" s="77" t="s">
        <v>32</v>
      </c>
      <c r="J466" s="76" t="s">
        <v>31</v>
      </c>
      <c r="K466" s="75" t="s">
        <v>95</v>
      </c>
      <c r="L466" s="74" t="s">
        <v>94</v>
      </c>
      <c r="M466" s="73"/>
      <c r="N466" s="200">
        <v>1</v>
      </c>
      <c r="O466" s="72"/>
      <c r="P466" s="71" t="s">
        <v>28</v>
      </c>
      <c r="Q466" s="70" t="s">
        <v>27</v>
      </c>
      <c r="R466" s="70" t="s">
        <v>26</v>
      </c>
      <c r="S466" s="70" t="s">
        <v>25</v>
      </c>
      <c r="T466" s="69"/>
      <c r="U466" s="67" t="s">
        <v>24</v>
      </c>
      <c r="V466" s="199" t="s">
        <v>93</v>
      </c>
      <c r="W466" s="67" t="s">
        <v>22</v>
      </c>
      <c r="X466" s="66"/>
    </row>
    <row r="467" spans="1:24" ht="65.25" customHeight="1" x14ac:dyDescent="0.45">
      <c r="A467" s="65" t="s">
        <v>162</v>
      </c>
      <c r="B467" s="173"/>
      <c r="C467" s="59"/>
      <c r="D467" s="59"/>
      <c r="E467" s="64"/>
      <c r="F467" s="63"/>
      <c r="G467" s="62"/>
      <c r="H467" s="60"/>
      <c r="I467" s="61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59"/>
    </row>
    <row r="468" spans="1:24" ht="65.25" customHeight="1" x14ac:dyDescent="0.5">
      <c r="A468" s="41" t="s">
        <v>160</v>
      </c>
      <c r="B468" s="51"/>
      <c r="C468" s="51">
        <v>1100</v>
      </c>
      <c r="D468" s="51">
        <v>1000</v>
      </c>
      <c r="E468" s="283">
        <v>131.66999999999999</v>
      </c>
      <c r="F468" s="38">
        <v>15</v>
      </c>
      <c r="G468" s="50">
        <f>E468*F468</f>
        <v>1975.0499999999997</v>
      </c>
      <c r="H468" s="281">
        <v>0</v>
      </c>
      <c r="I468" s="165">
        <v>0</v>
      </c>
      <c r="J468" s="164">
        <v>0</v>
      </c>
      <c r="K468" s="164">
        <v>0</v>
      </c>
      <c r="L468" s="164">
        <v>75.02</v>
      </c>
      <c r="M468" s="281">
        <f>G468+H468+I468+J468+K468+L468</f>
        <v>2050.0699999999997</v>
      </c>
      <c r="N468" s="282">
        <v>0</v>
      </c>
      <c r="O468" s="35">
        <f>G468*1.1875%</f>
        <v>23.453718749999997</v>
      </c>
      <c r="P468" s="35">
        <v>0</v>
      </c>
      <c r="Q468" s="35">
        <v>0</v>
      </c>
      <c r="R468" s="186">
        <f>G468*1%</f>
        <v>19.750499999999999</v>
      </c>
      <c r="S468" s="35">
        <f>H468*1%</f>
        <v>0</v>
      </c>
      <c r="T468" s="35">
        <f>N468+O468+P468+Q468+R468+S468</f>
        <v>43.204218749999995</v>
      </c>
      <c r="U468" s="33">
        <f>M468-T468</f>
        <v>2006.8657812499996</v>
      </c>
      <c r="V468" s="281">
        <v>0</v>
      </c>
      <c r="W468" s="281">
        <f>U468-V468</f>
        <v>2006.8657812499996</v>
      </c>
      <c r="X468" s="44"/>
    </row>
    <row r="469" spans="1:24" ht="65.25" customHeight="1" x14ac:dyDescent="0.5">
      <c r="A469" s="161" t="s">
        <v>161</v>
      </c>
      <c r="B469" s="51"/>
      <c r="C469" s="51"/>
      <c r="D469" s="51"/>
      <c r="E469" s="283"/>
      <c r="F469" s="47"/>
      <c r="G469" s="54"/>
      <c r="H469" s="281"/>
      <c r="I469" s="157"/>
      <c r="J469" s="156"/>
      <c r="K469" s="156"/>
      <c r="L469" s="156"/>
      <c r="M469" s="281"/>
      <c r="N469" s="282"/>
      <c r="O469" s="25"/>
      <c r="P469" s="25"/>
      <c r="Q469" s="25"/>
      <c r="R469" s="184"/>
      <c r="S469" s="25"/>
      <c r="T469" s="25"/>
      <c r="U469" s="46"/>
      <c r="V469" s="281"/>
      <c r="W469" s="281"/>
      <c r="X469" s="44"/>
    </row>
    <row r="470" spans="1:24" ht="65.25" hidden="1" customHeight="1" x14ac:dyDescent="0.5">
      <c r="A470" s="41"/>
      <c r="B470" s="51"/>
      <c r="C470" s="51">
        <v>1100</v>
      </c>
      <c r="D470" s="51">
        <v>1000</v>
      </c>
      <c r="E470" s="283"/>
      <c r="F470" s="38"/>
      <c r="G470" s="50">
        <f>E470*F470</f>
        <v>0</v>
      </c>
      <c r="H470" s="281">
        <v>0</v>
      </c>
      <c r="I470" s="165">
        <f>E470*1.04</f>
        <v>0</v>
      </c>
      <c r="J470" s="164"/>
      <c r="K470" s="164">
        <v>0</v>
      </c>
      <c r="L470" s="164"/>
      <c r="M470" s="281">
        <f>G470+H470+I470+J470+K470+L470</f>
        <v>0</v>
      </c>
      <c r="N470" s="282">
        <v>0</v>
      </c>
      <c r="O470" s="282">
        <f>G470*1.187%</f>
        <v>0</v>
      </c>
      <c r="P470" s="35"/>
      <c r="Q470" s="35">
        <v>0</v>
      </c>
      <c r="R470" s="186">
        <f>G470*1%</f>
        <v>0</v>
      </c>
      <c r="S470" s="35">
        <f>H470*1%</f>
        <v>0</v>
      </c>
      <c r="T470" s="35">
        <f>N470+O470+P470+Q470+R470+S470</f>
        <v>0</v>
      </c>
      <c r="U470" s="33">
        <f>M470-T470</f>
        <v>0</v>
      </c>
      <c r="V470" s="281">
        <v>0</v>
      </c>
      <c r="W470" s="281">
        <f>U470-V470</f>
        <v>0</v>
      </c>
      <c r="X470" s="44"/>
    </row>
    <row r="471" spans="1:24" ht="65.25" hidden="1" customHeight="1" x14ac:dyDescent="0.5">
      <c r="A471" s="284"/>
      <c r="B471" s="51"/>
      <c r="C471" s="51"/>
      <c r="D471" s="51"/>
      <c r="E471" s="283"/>
      <c r="F471" s="47"/>
      <c r="G471" s="54"/>
      <c r="H471" s="281"/>
      <c r="I471" s="157"/>
      <c r="J471" s="156"/>
      <c r="K471" s="156"/>
      <c r="L471" s="156"/>
      <c r="M471" s="281"/>
      <c r="N471" s="282"/>
      <c r="O471" s="282"/>
      <c r="P471" s="25"/>
      <c r="Q471" s="25"/>
      <c r="R471" s="184"/>
      <c r="S471" s="25"/>
      <c r="T471" s="25"/>
      <c r="U471" s="46"/>
      <c r="V471" s="281"/>
      <c r="W471" s="281"/>
      <c r="X471" s="44"/>
    </row>
    <row r="472" spans="1:24" ht="65.25" customHeight="1" x14ac:dyDescent="0.5">
      <c r="A472" s="41" t="s">
        <v>160</v>
      </c>
      <c r="B472" s="51"/>
      <c r="C472" s="51">
        <v>1100</v>
      </c>
      <c r="D472" s="51">
        <v>1000</v>
      </c>
      <c r="E472" s="283">
        <v>219.32</v>
      </c>
      <c r="F472" s="38">
        <v>15</v>
      </c>
      <c r="G472" s="50">
        <f>E472*F472</f>
        <v>3289.7999999999997</v>
      </c>
      <c r="H472" s="281">
        <v>0</v>
      </c>
      <c r="I472" s="165">
        <v>0</v>
      </c>
      <c r="J472" s="164">
        <v>0</v>
      </c>
      <c r="K472" s="164">
        <v>0</v>
      </c>
      <c r="L472" s="164">
        <v>0</v>
      </c>
      <c r="M472" s="281">
        <f>G472+H472+I472+J472+K472+L472</f>
        <v>3289.7999999999997</v>
      </c>
      <c r="N472" s="282">
        <v>111.43</v>
      </c>
      <c r="O472" s="35">
        <f>G472*1.1875%</f>
        <v>39.066375000000001</v>
      </c>
      <c r="P472" s="35">
        <v>0</v>
      </c>
      <c r="Q472" s="35">
        <v>0</v>
      </c>
      <c r="R472" s="186">
        <f>(G472*1%)</f>
        <v>32.897999999999996</v>
      </c>
      <c r="S472" s="35">
        <f>H472*1%</f>
        <v>0</v>
      </c>
      <c r="T472" s="35">
        <f>N472+O472+P472+Q472+R472+S472</f>
        <v>183.394375</v>
      </c>
      <c r="U472" s="33">
        <f>M472-T472</f>
        <v>3106.4056249999999</v>
      </c>
      <c r="V472" s="281">
        <v>0</v>
      </c>
      <c r="W472" s="281">
        <f>U472-V472</f>
        <v>3106.4056249999999</v>
      </c>
      <c r="X472" s="44"/>
    </row>
    <row r="473" spans="1:24" ht="65.25" customHeight="1" x14ac:dyDescent="0.5">
      <c r="A473" s="57" t="s">
        <v>159</v>
      </c>
      <c r="B473" s="51"/>
      <c r="C473" s="51"/>
      <c r="D473" s="51"/>
      <c r="E473" s="283"/>
      <c r="F473" s="47"/>
      <c r="G473" s="54"/>
      <c r="H473" s="281"/>
      <c r="I473" s="157"/>
      <c r="J473" s="156"/>
      <c r="K473" s="156"/>
      <c r="L473" s="156"/>
      <c r="M473" s="281"/>
      <c r="N473" s="282"/>
      <c r="O473" s="25"/>
      <c r="P473" s="25"/>
      <c r="Q473" s="25"/>
      <c r="R473" s="184"/>
      <c r="S473" s="25"/>
      <c r="T473" s="25"/>
      <c r="U473" s="46"/>
      <c r="V473" s="281"/>
      <c r="W473" s="281"/>
      <c r="X473" s="44"/>
    </row>
    <row r="474" spans="1:24" ht="65.25" customHeight="1" x14ac:dyDescent="0.5">
      <c r="A474" s="41" t="s">
        <v>158</v>
      </c>
      <c r="B474" s="51"/>
      <c r="C474" s="51">
        <v>1100</v>
      </c>
      <c r="D474" s="51">
        <v>1000</v>
      </c>
      <c r="E474" s="283">
        <v>174.01</v>
      </c>
      <c r="F474" s="38">
        <v>15</v>
      </c>
      <c r="G474" s="50">
        <f>E474*F474</f>
        <v>2610.1499999999996</v>
      </c>
      <c r="H474" s="281"/>
      <c r="I474" s="165">
        <v>0</v>
      </c>
      <c r="J474" s="164">
        <v>0</v>
      </c>
      <c r="K474" s="164">
        <v>0</v>
      </c>
      <c r="L474" s="164">
        <v>0</v>
      </c>
      <c r="M474" s="281">
        <f>G474+H474+I474+J474+K474+L474</f>
        <v>2610.1499999999996</v>
      </c>
      <c r="N474" s="282">
        <v>2.23</v>
      </c>
      <c r="O474" s="35">
        <f>G474*1.1875%</f>
        <v>30.995531249999996</v>
      </c>
      <c r="P474" s="35"/>
      <c r="Q474" s="35">
        <v>0</v>
      </c>
      <c r="R474" s="186">
        <f>G474*1%</f>
        <v>26.101499999999998</v>
      </c>
      <c r="S474" s="35">
        <v>0</v>
      </c>
      <c r="T474" s="35">
        <f>N474+O474+P474+Q474+R474+S474</f>
        <v>59.32703124999999</v>
      </c>
      <c r="U474" s="33">
        <f>M474-T474</f>
        <v>2550.8229687499997</v>
      </c>
      <c r="V474" s="281">
        <v>0</v>
      </c>
      <c r="W474" s="281">
        <f>U474-V474</f>
        <v>2550.8229687499997</v>
      </c>
      <c r="X474" s="44"/>
    </row>
    <row r="475" spans="1:24" ht="65.25" customHeight="1" x14ac:dyDescent="0.5">
      <c r="A475" s="57" t="s">
        <v>157</v>
      </c>
      <c r="B475" s="51"/>
      <c r="C475" s="51"/>
      <c r="D475" s="51"/>
      <c r="E475" s="283"/>
      <c r="F475" s="47"/>
      <c r="G475" s="54"/>
      <c r="H475" s="281"/>
      <c r="I475" s="157"/>
      <c r="J475" s="156"/>
      <c r="K475" s="156"/>
      <c r="L475" s="156"/>
      <c r="M475" s="281"/>
      <c r="N475" s="282"/>
      <c r="O475" s="25"/>
      <c r="P475" s="25"/>
      <c r="Q475" s="25"/>
      <c r="R475" s="184"/>
      <c r="S475" s="25"/>
      <c r="T475" s="25"/>
      <c r="U475" s="46"/>
      <c r="V475" s="281"/>
      <c r="W475" s="281"/>
      <c r="X475" s="44"/>
    </row>
    <row r="476" spans="1:24" ht="65.25" customHeight="1" x14ac:dyDescent="0.5">
      <c r="A476" s="41" t="s">
        <v>156</v>
      </c>
      <c r="B476" s="40"/>
      <c r="C476" s="51">
        <v>1100</v>
      </c>
      <c r="D476" s="51">
        <v>1000</v>
      </c>
      <c r="E476" s="283">
        <v>180.72</v>
      </c>
      <c r="F476" s="38">
        <v>15</v>
      </c>
      <c r="G476" s="50">
        <f>E476*F476</f>
        <v>2710.8</v>
      </c>
      <c r="H476" s="281">
        <v>0</v>
      </c>
      <c r="I476" s="165">
        <v>0</v>
      </c>
      <c r="J476" s="164">
        <v>0</v>
      </c>
      <c r="K476" s="164">
        <v>0</v>
      </c>
      <c r="L476" s="164">
        <v>0</v>
      </c>
      <c r="M476" s="281">
        <f>G476+H476+I476+J476+K476+L476</f>
        <v>2710.8</v>
      </c>
      <c r="N476" s="282">
        <v>28.18</v>
      </c>
      <c r="O476" s="35">
        <f>G476*1.1875%</f>
        <v>32.190750000000001</v>
      </c>
      <c r="P476" s="35"/>
      <c r="Q476" s="35">
        <v>0</v>
      </c>
      <c r="R476" s="186">
        <f>G476*1%</f>
        <v>27.108000000000004</v>
      </c>
      <c r="S476" s="35">
        <v>0</v>
      </c>
      <c r="T476" s="35">
        <f>N476+O476+P476+Q476+R476+S476</f>
        <v>87.478750000000005</v>
      </c>
      <c r="U476" s="33">
        <f>M476-T476</f>
        <v>2623.32125</v>
      </c>
      <c r="V476" s="281"/>
      <c r="W476" s="281">
        <f>U476-V476</f>
        <v>2623.32125</v>
      </c>
      <c r="X476" s="32"/>
    </row>
    <row r="477" spans="1:24" ht="65.25" customHeight="1" x14ac:dyDescent="0.5">
      <c r="A477" s="190" t="s">
        <v>155</v>
      </c>
      <c r="B477" s="49"/>
      <c r="C477" s="51"/>
      <c r="D477" s="51"/>
      <c r="E477" s="283"/>
      <c r="F477" s="47"/>
      <c r="G477" s="54"/>
      <c r="H477" s="281"/>
      <c r="I477" s="157"/>
      <c r="J477" s="156"/>
      <c r="K477" s="156"/>
      <c r="L477" s="156"/>
      <c r="M477" s="281"/>
      <c r="N477" s="282"/>
      <c r="O477" s="25"/>
      <c r="P477" s="25"/>
      <c r="Q477" s="25"/>
      <c r="R477" s="184"/>
      <c r="S477" s="25"/>
      <c r="T477" s="25"/>
      <c r="U477" s="46"/>
      <c r="V477" s="281"/>
      <c r="W477" s="281"/>
      <c r="X477" s="23"/>
    </row>
    <row r="478" spans="1:24" ht="65.25" hidden="1" customHeight="1" x14ac:dyDescent="0.5">
      <c r="A478" s="170"/>
      <c r="B478" s="40"/>
      <c r="C478" s="40"/>
      <c r="D478" s="40"/>
      <c r="E478" s="182">
        <v>0</v>
      </c>
      <c r="F478" s="38">
        <v>0</v>
      </c>
      <c r="G478" s="50">
        <f>E478*F478</f>
        <v>0</v>
      </c>
      <c r="H478" s="33">
        <v>0</v>
      </c>
      <c r="I478" s="165">
        <v>0</v>
      </c>
      <c r="J478" s="164">
        <v>0</v>
      </c>
      <c r="K478" s="164">
        <v>0</v>
      </c>
      <c r="L478" s="164">
        <v>0</v>
      </c>
      <c r="M478" s="281">
        <f>G478+H478+I478+J478+K478+L478</f>
        <v>0</v>
      </c>
      <c r="N478" s="35">
        <v>0</v>
      </c>
      <c r="O478" s="35">
        <f>G478*1.187%</f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f>N478+O478+P478+Q478+R478+S478</f>
        <v>0</v>
      </c>
      <c r="U478" s="33">
        <f>M478-T478</f>
        <v>0</v>
      </c>
      <c r="V478" s="33">
        <v>0</v>
      </c>
      <c r="W478" s="33">
        <f>U478-V478</f>
        <v>0</v>
      </c>
      <c r="X478" s="32"/>
    </row>
    <row r="479" spans="1:24" ht="65.25" hidden="1" customHeight="1" x14ac:dyDescent="0.5">
      <c r="A479" s="198"/>
      <c r="B479" s="49"/>
      <c r="C479" s="49"/>
      <c r="D479" s="49"/>
      <c r="E479" s="210"/>
      <c r="F479" s="47"/>
      <c r="G479" s="54"/>
      <c r="H479" s="46"/>
      <c r="I479" s="157"/>
      <c r="J479" s="156"/>
      <c r="K479" s="156"/>
      <c r="L479" s="156"/>
      <c r="M479" s="281"/>
      <c r="N479" s="25"/>
      <c r="O479" s="25"/>
      <c r="P479" s="25"/>
      <c r="Q479" s="25"/>
      <c r="R479" s="25"/>
      <c r="S479" s="25"/>
      <c r="T479" s="25"/>
      <c r="U479" s="46"/>
      <c r="V479" s="46"/>
      <c r="W479" s="46"/>
      <c r="X479" s="23"/>
    </row>
    <row r="480" spans="1:24" ht="65.25" customHeight="1" x14ac:dyDescent="0.5">
      <c r="A480" s="215"/>
      <c r="B480" s="155" t="s">
        <v>73</v>
      </c>
      <c r="C480" s="150"/>
      <c r="D480" s="150"/>
      <c r="E480" s="178"/>
      <c r="F480" s="154"/>
      <c r="G480" s="151">
        <f>SUM(G468:G479)</f>
        <v>10585.8</v>
      </c>
      <c r="H480" s="151">
        <f>SUM(H468:H479)</f>
        <v>0</v>
      </c>
      <c r="I480" s="153">
        <f>SUM(I468:I479)</f>
        <v>0</v>
      </c>
      <c r="J480" s="151">
        <f>SUM(J468:J479)</f>
        <v>0</v>
      </c>
      <c r="K480" s="151">
        <f>SUM(K468:K479)</f>
        <v>0</v>
      </c>
      <c r="L480" s="151">
        <f>SUM(L468:L479)</f>
        <v>75.02</v>
      </c>
      <c r="M480" s="151">
        <f>SUM(M468:M479)</f>
        <v>10660.82</v>
      </c>
      <c r="N480" s="152">
        <f>SUM(N468:N479)</f>
        <v>141.84</v>
      </c>
      <c r="O480" s="152">
        <f>SUM(O468:O479)</f>
        <v>125.70637500000001</v>
      </c>
      <c r="P480" s="152">
        <f>SUM(P468:P479)</f>
        <v>0</v>
      </c>
      <c r="Q480" s="152">
        <f>SUM(Q468:Q479)</f>
        <v>0</v>
      </c>
      <c r="R480" s="152">
        <f>SUM(R468:R479)</f>
        <v>105.858</v>
      </c>
      <c r="S480" s="152">
        <f>SUM(S468:S479)</f>
        <v>0</v>
      </c>
      <c r="T480" s="152">
        <f>SUM(T468:T479)</f>
        <v>373.40437499999996</v>
      </c>
      <c r="U480" s="151">
        <f>SUM(U468:U479)</f>
        <v>10287.415625</v>
      </c>
      <c r="V480" s="151">
        <f>SUM(V468:V479)</f>
        <v>0</v>
      </c>
      <c r="W480" s="151">
        <f>SUM(W468:W479)</f>
        <v>10287.415625</v>
      </c>
      <c r="X480" s="150"/>
    </row>
    <row r="481" spans="1:24" ht="65.25" customHeight="1" x14ac:dyDescent="0.45">
      <c r="A481" s="65" t="s">
        <v>154</v>
      </c>
      <c r="B481" s="173"/>
      <c r="C481" s="59"/>
      <c r="D481" s="59"/>
      <c r="E481" s="172"/>
      <c r="F481" s="63"/>
      <c r="G481" s="62"/>
      <c r="H481" s="60"/>
      <c r="I481" s="61"/>
      <c r="J481" s="60"/>
      <c r="K481" s="60"/>
      <c r="L481" s="60"/>
      <c r="M481" s="60"/>
      <c r="N481" s="171"/>
      <c r="O481" s="171"/>
      <c r="P481" s="171"/>
      <c r="Q481" s="171"/>
      <c r="R481" s="171"/>
      <c r="S481" s="171"/>
      <c r="T481" s="171"/>
      <c r="U481" s="60"/>
      <c r="V481" s="60"/>
      <c r="W481" s="60"/>
      <c r="X481" s="59"/>
    </row>
    <row r="482" spans="1:24" ht="65.25" hidden="1" customHeight="1" x14ac:dyDescent="0.5">
      <c r="A482" s="170" t="s">
        <v>151</v>
      </c>
      <c r="B482" s="168"/>
      <c r="C482" s="280"/>
      <c r="D482" s="280"/>
      <c r="E482" s="180">
        <v>0</v>
      </c>
      <c r="F482" s="38">
        <v>0</v>
      </c>
      <c r="G482" s="50">
        <f>E482*F482</f>
        <v>0</v>
      </c>
      <c r="H482" s="45">
        <v>0</v>
      </c>
      <c r="I482" s="197">
        <v>0</v>
      </c>
      <c r="J482" s="164">
        <v>0</v>
      </c>
      <c r="K482" s="164">
        <v>0</v>
      </c>
      <c r="L482" s="164">
        <v>0</v>
      </c>
      <c r="M482" s="45">
        <f>G482+H482+I482+J482+K482+L482</f>
        <v>0</v>
      </c>
      <c r="N482" s="163">
        <v>0</v>
      </c>
      <c r="O482" s="163">
        <f>G482*1.187%</f>
        <v>0</v>
      </c>
      <c r="P482" s="35">
        <v>0</v>
      </c>
      <c r="Q482" s="35">
        <v>0</v>
      </c>
      <c r="R482" s="35">
        <f>G482*1%</f>
        <v>0</v>
      </c>
      <c r="S482" s="35">
        <f>H482*1%</f>
        <v>0</v>
      </c>
      <c r="T482" s="35">
        <f>N482+O482+P482+Q482+R482+S482</f>
        <v>0</v>
      </c>
      <c r="U482" s="33">
        <f>M482-T482</f>
        <v>0</v>
      </c>
      <c r="V482" s="45">
        <v>0</v>
      </c>
      <c r="W482" s="45">
        <f>U482-V482</f>
        <v>0</v>
      </c>
      <c r="X482" s="162"/>
    </row>
    <row r="483" spans="1:24" ht="65.25" hidden="1" customHeight="1" x14ac:dyDescent="0.5">
      <c r="A483" s="230"/>
      <c r="B483" s="49"/>
      <c r="C483" s="279"/>
      <c r="D483" s="279"/>
      <c r="E483" s="210"/>
      <c r="F483" s="47"/>
      <c r="G483" s="54"/>
      <c r="H483" s="46"/>
      <c r="I483" s="157"/>
      <c r="J483" s="156"/>
      <c r="K483" s="156"/>
      <c r="L483" s="156"/>
      <c r="M483" s="46"/>
      <c r="N483" s="25"/>
      <c r="O483" s="25"/>
      <c r="P483" s="25"/>
      <c r="Q483" s="25"/>
      <c r="R483" s="25"/>
      <c r="S483" s="25"/>
      <c r="T483" s="25"/>
      <c r="U483" s="46"/>
      <c r="V483" s="46"/>
      <c r="W483" s="46"/>
      <c r="X483" s="23"/>
    </row>
    <row r="484" spans="1:24" ht="65.25" customHeight="1" x14ac:dyDescent="0.5">
      <c r="A484" s="170" t="s">
        <v>151</v>
      </c>
      <c r="B484" s="40"/>
      <c r="C484" s="40">
        <v>1100</v>
      </c>
      <c r="D484" s="40">
        <v>1000</v>
      </c>
      <c r="E484" s="180">
        <v>144.08000000000001</v>
      </c>
      <c r="F484" s="38">
        <v>15</v>
      </c>
      <c r="G484" s="50">
        <f>E484*F484</f>
        <v>2161.2000000000003</v>
      </c>
      <c r="H484" s="45">
        <v>0</v>
      </c>
      <c r="I484" s="165">
        <v>0</v>
      </c>
      <c r="J484" s="164">
        <v>0</v>
      </c>
      <c r="K484" s="164">
        <v>0</v>
      </c>
      <c r="L484" s="164">
        <v>63.1</v>
      </c>
      <c r="M484" s="45">
        <f>G484+H484+I484+J484+K484+L484</f>
        <v>2224.3000000000002</v>
      </c>
      <c r="N484" s="163">
        <v>0</v>
      </c>
      <c r="O484" s="163">
        <v>0</v>
      </c>
      <c r="P484" s="35">
        <v>0</v>
      </c>
      <c r="Q484" s="35">
        <v>0</v>
      </c>
      <c r="R484" s="35">
        <v>0</v>
      </c>
      <c r="S484" s="35">
        <f>H484*1%</f>
        <v>0</v>
      </c>
      <c r="T484" s="35">
        <f>N484+O484+P484+Q484+R484+S484</f>
        <v>0</v>
      </c>
      <c r="U484" s="33">
        <f>M484-T484</f>
        <v>2224.3000000000002</v>
      </c>
      <c r="V484" s="45">
        <v>0</v>
      </c>
      <c r="W484" s="45">
        <f>U484-V484</f>
        <v>2224.3000000000002</v>
      </c>
      <c r="X484" s="32"/>
    </row>
    <row r="485" spans="1:24" ht="65.25" customHeight="1" x14ac:dyDescent="0.5">
      <c r="A485" s="190" t="s">
        <v>153</v>
      </c>
      <c r="B485" s="49"/>
      <c r="C485" s="49"/>
      <c r="D485" s="49"/>
      <c r="E485" s="210"/>
      <c r="F485" s="47"/>
      <c r="G485" s="54"/>
      <c r="H485" s="46"/>
      <c r="I485" s="157"/>
      <c r="J485" s="156"/>
      <c r="K485" s="156"/>
      <c r="L485" s="156"/>
      <c r="M485" s="46"/>
      <c r="N485" s="25"/>
      <c r="O485" s="25"/>
      <c r="P485" s="25"/>
      <c r="Q485" s="25"/>
      <c r="R485" s="25"/>
      <c r="S485" s="25"/>
      <c r="T485" s="25"/>
      <c r="U485" s="46"/>
      <c r="V485" s="46"/>
      <c r="W485" s="46"/>
      <c r="X485" s="23"/>
    </row>
    <row r="486" spans="1:24" ht="65.25" customHeight="1" x14ac:dyDescent="0.5">
      <c r="A486" s="58" t="s">
        <v>151</v>
      </c>
      <c r="B486" s="40"/>
      <c r="C486" s="280">
        <v>1100</v>
      </c>
      <c r="D486" s="280">
        <v>1000</v>
      </c>
      <c r="E486" s="180">
        <v>166.98</v>
      </c>
      <c r="F486" s="38">
        <v>15</v>
      </c>
      <c r="G486" s="50">
        <f>E486*F486</f>
        <v>2504.6999999999998</v>
      </c>
      <c r="H486" s="45">
        <v>0</v>
      </c>
      <c r="I486" s="165">
        <v>0</v>
      </c>
      <c r="J486" s="164">
        <v>0</v>
      </c>
      <c r="K486" s="164">
        <v>0</v>
      </c>
      <c r="L486" s="164">
        <v>9.24</v>
      </c>
      <c r="M486" s="45">
        <f>G486+H486+I486+J486+K486+L486</f>
        <v>2513.9399999999996</v>
      </c>
      <c r="N486" s="163">
        <v>0</v>
      </c>
      <c r="O486" s="163">
        <v>0</v>
      </c>
      <c r="P486" s="35">
        <v>0</v>
      </c>
      <c r="Q486" s="35">
        <v>0</v>
      </c>
      <c r="R486" s="186">
        <f>G486*1%</f>
        <v>25.046999999999997</v>
      </c>
      <c r="S486" s="35">
        <f>H486*1%</f>
        <v>0</v>
      </c>
      <c r="T486" s="35">
        <f>N486+O486+P486+Q486+R486+S486</f>
        <v>25.046999999999997</v>
      </c>
      <c r="U486" s="33">
        <f>M486-T486</f>
        <v>2488.8929999999996</v>
      </c>
      <c r="V486" s="45">
        <v>0</v>
      </c>
      <c r="W486" s="45">
        <f>U486-V486</f>
        <v>2488.8929999999996</v>
      </c>
      <c r="X486" s="32"/>
    </row>
    <row r="487" spans="1:24" ht="65.25" customHeight="1" x14ac:dyDescent="0.5">
      <c r="A487" s="161" t="s">
        <v>152</v>
      </c>
      <c r="B487" s="49"/>
      <c r="C487" s="279"/>
      <c r="D487" s="279"/>
      <c r="E487" s="210"/>
      <c r="F487" s="47"/>
      <c r="G487" s="54"/>
      <c r="H487" s="46"/>
      <c r="I487" s="157"/>
      <c r="J487" s="156"/>
      <c r="K487" s="156"/>
      <c r="L487" s="156"/>
      <c r="M487" s="46"/>
      <c r="N487" s="25"/>
      <c r="O487" s="25"/>
      <c r="P487" s="25"/>
      <c r="Q487" s="25"/>
      <c r="R487" s="184"/>
      <c r="S487" s="25"/>
      <c r="T487" s="25"/>
      <c r="U487" s="46"/>
      <c r="V487" s="46"/>
      <c r="W487" s="46"/>
      <c r="X487" s="23"/>
    </row>
    <row r="488" spans="1:24" ht="65.25" hidden="1" customHeight="1" x14ac:dyDescent="0.5">
      <c r="A488" s="58" t="s">
        <v>151</v>
      </c>
      <c r="B488" s="40"/>
      <c r="C488" s="40"/>
      <c r="D488" s="40"/>
      <c r="E488" s="180">
        <v>0</v>
      </c>
      <c r="F488" s="38">
        <v>0</v>
      </c>
      <c r="G488" s="50">
        <f>E488*F488</f>
        <v>0</v>
      </c>
      <c r="H488" s="45">
        <v>0</v>
      </c>
      <c r="I488" s="197">
        <v>0</v>
      </c>
      <c r="J488" s="164">
        <v>0</v>
      </c>
      <c r="K488" s="164">
        <v>0</v>
      </c>
      <c r="L488" s="164">
        <v>0</v>
      </c>
      <c r="M488" s="45">
        <f>G488+H488+I488+J488+K488+L488</f>
        <v>0</v>
      </c>
      <c r="N488" s="163">
        <v>0</v>
      </c>
      <c r="O488" s="163">
        <f>G488*1.187%</f>
        <v>0</v>
      </c>
      <c r="P488" s="35">
        <v>0</v>
      </c>
      <c r="Q488" s="35">
        <v>0</v>
      </c>
      <c r="R488" s="35">
        <f>G488*1%</f>
        <v>0</v>
      </c>
      <c r="S488" s="35">
        <v>0</v>
      </c>
      <c r="T488" s="35">
        <f>N488+O488+P488+Q488+R488+S488</f>
        <v>0</v>
      </c>
      <c r="U488" s="33">
        <f>M488-T488</f>
        <v>0</v>
      </c>
      <c r="V488" s="45">
        <v>0</v>
      </c>
      <c r="W488" s="45">
        <f>U488-V488</f>
        <v>0</v>
      </c>
      <c r="X488" s="32"/>
    </row>
    <row r="489" spans="1:24" ht="65.25" hidden="1" customHeight="1" x14ac:dyDescent="0.5">
      <c r="A489" s="230"/>
      <c r="B489" s="49"/>
      <c r="C489" s="49"/>
      <c r="D489" s="49"/>
      <c r="E489" s="210"/>
      <c r="F489" s="47"/>
      <c r="G489" s="54"/>
      <c r="H489" s="46"/>
      <c r="I489" s="157"/>
      <c r="J489" s="156"/>
      <c r="K489" s="156"/>
      <c r="L489" s="156"/>
      <c r="M489" s="46"/>
      <c r="N489" s="25"/>
      <c r="O489" s="25"/>
      <c r="P489" s="25"/>
      <c r="Q489" s="25"/>
      <c r="R489" s="25"/>
      <c r="S489" s="25"/>
      <c r="T489" s="25"/>
      <c r="U489" s="46"/>
      <c r="V489" s="46"/>
      <c r="W489" s="46"/>
      <c r="X489" s="23"/>
    </row>
    <row r="490" spans="1:24" ht="65.25" hidden="1" customHeight="1" x14ac:dyDescent="0.5">
      <c r="A490" s="58" t="s">
        <v>150</v>
      </c>
      <c r="B490" s="40"/>
      <c r="C490" s="40"/>
      <c r="D490" s="40"/>
      <c r="E490" s="182">
        <v>0</v>
      </c>
      <c r="F490" s="38">
        <v>0</v>
      </c>
      <c r="G490" s="50">
        <f>E490*F490</f>
        <v>0</v>
      </c>
      <c r="H490" s="33">
        <v>0</v>
      </c>
      <c r="I490" s="197">
        <v>0</v>
      </c>
      <c r="J490" s="164">
        <v>0</v>
      </c>
      <c r="K490" s="164">
        <v>0</v>
      </c>
      <c r="L490" s="164">
        <v>0</v>
      </c>
      <c r="M490" s="45">
        <f>G490+H490+I490+J490+K490+L490</f>
        <v>0</v>
      </c>
      <c r="N490" s="163">
        <v>0</v>
      </c>
      <c r="O490" s="163">
        <f>G490*1.187%</f>
        <v>0</v>
      </c>
      <c r="P490" s="35">
        <v>0</v>
      </c>
      <c r="Q490" s="35">
        <v>0</v>
      </c>
      <c r="R490" s="35">
        <f>G490*1%</f>
        <v>0</v>
      </c>
      <c r="S490" s="35">
        <f>H490*1%</f>
        <v>0</v>
      </c>
      <c r="T490" s="35">
        <f>N490+O490+P490+Q490+R490+S490</f>
        <v>0</v>
      </c>
      <c r="U490" s="33">
        <f>M490-T490</f>
        <v>0</v>
      </c>
      <c r="V490" s="45">
        <v>0</v>
      </c>
      <c r="W490" s="45">
        <f>U490-V490</f>
        <v>0</v>
      </c>
      <c r="X490" s="32"/>
    </row>
    <row r="491" spans="1:24" ht="65.25" hidden="1" customHeight="1" x14ac:dyDescent="0.5">
      <c r="A491" s="52"/>
      <c r="B491" s="168"/>
      <c r="C491" s="168"/>
      <c r="D491" s="168"/>
      <c r="E491" s="210"/>
      <c r="F491" s="47"/>
      <c r="G491" s="54"/>
      <c r="H491" s="46"/>
      <c r="I491" s="157"/>
      <c r="J491" s="156"/>
      <c r="K491" s="156"/>
      <c r="L491" s="156"/>
      <c r="M491" s="46"/>
      <c r="N491" s="25"/>
      <c r="O491" s="25"/>
      <c r="P491" s="25"/>
      <c r="Q491" s="25"/>
      <c r="R491" s="25"/>
      <c r="S491" s="25"/>
      <c r="T491" s="25"/>
      <c r="U491" s="46"/>
      <c r="V491" s="46"/>
      <c r="W491" s="46"/>
      <c r="X491" s="23"/>
    </row>
    <row r="492" spans="1:24" ht="65.25" hidden="1" customHeight="1" x14ac:dyDescent="0.5">
      <c r="A492" s="58" t="s">
        <v>150</v>
      </c>
      <c r="B492" s="40"/>
      <c r="C492" s="280">
        <v>1100</v>
      </c>
      <c r="D492" s="280">
        <v>1000</v>
      </c>
      <c r="E492" s="180"/>
      <c r="F492" s="38"/>
      <c r="G492" s="50">
        <f>E492*F492</f>
        <v>0</v>
      </c>
      <c r="H492" s="45">
        <v>0</v>
      </c>
      <c r="I492" s="197">
        <v>0</v>
      </c>
      <c r="J492" s="164"/>
      <c r="K492" s="164">
        <v>0</v>
      </c>
      <c r="L492" s="164"/>
      <c r="M492" s="45">
        <f>G492+H492+I492+J492+K492+L492</f>
        <v>0</v>
      </c>
      <c r="N492" s="163">
        <v>0</v>
      </c>
      <c r="O492" s="163">
        <f>G492*1.187%</f>
        <v>0</v>
      </c>
      <c r="P492" s="35"/>
      <c r="Q492" s="35">
        <v>0</v>
      </c>
      <c r="R492" s="186">
        <f>G492*1%</f>
        <v>0</v>
      </c>
      <c r="S492" s="35">
        <v>0</v>
      </c>
      <c r="T492" s="35">
        <f>N492+O492+P492+Q492+R492+S492</f>
        <v>0</v>
      </c>
      <c r="U492" s="33">
        <f>M492-T492</f>
        <v>0</v>
      </c>
      <c r="V492" s="45">
        <v>0</v>
      </c>
      <c r="W492" s="45">
        <f>U492-V492</f>
        <v>0</v>
      </c>
      <c r="X492" s="32"/>
    </row>
    <row r="493" spans="1:24" ht="65.25" hidden="1" customHeight="1" x14ac:dyDescent="0.5">
      <c r="A493" s="57"/>
      <c r="B493" s="49"/>
      <c r="C493" s="279"/>
      <c r="D493" s="279"/>
      <c r="E493" s="210"/>
      <c r="F493" s="47"/>
      <c r="G493" s="54"/>
      <c r="H493" s="46"/>
      <c r="I493" s="157"/>
      <c r="J493" s="156"/>
      <c r="K493" s="156"/>
      <c r="L493" s="156"/>
      <c r="M493" s="46"/>
      <c r="N493" s="25"/>
      <c r="O493" s="25"/>
      <c r="P493" s="25"/>
      <c r="Q493" s="25"/>
      <c r="R493" s="184"/>
      <c r="S493" s="25"/>
      <c r="T493" s="25"/>
      <c r="U493" s="46"/>
      <c r="V493" s="46"/>
      <c r="W493" s="46"/>
      <c r="X493" s="23"/>
    </row>
    <row r="494" spans="1:24" ht="65.25" customHeight="1" thickBot="1" x14ac:dyDescent="0.5">
      <c r="A494" s="278"/>
      <c r="B494" s="8"/>
      <c r="C494" s="8"/>
      <c r="D494" s="8"/>
      <c r="E494" s="13"/>
      <c r="F494" s="12"/>
      <c r="G494" s="11"/>
      <c r="H494" s="9"/>
      <c r="I494" s="277"/>
      <c r="J494" s="276"/>
      <c r="K494" s="276"/>
      <c r="L494" s="276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8"/>
    </row>
    <row r="495" spans="1:24" s="8" customFormat="1" ht="65.25" customHeight="1" thickBot="1" x14ac:dyDescent="0.55000000000000004">
      <c r="A495" s="107" t="s">
        <v>57</v>
      </c>
      <c r="B495" s="90" t="s">
        <v>56</v>
      </c>
      <c r="C495" s="106" t="s">
        <v>55</v>
      </c>
      <c r="D495" s="105"/>
      <c r="E495" s="105"/>
      <c r="F495" s="105"/>
      <c r="G495" s="105"/>
      <c r="H495" s="105"/>
      <c r="I495" s="105"/>
      <c r="J495" s="105"/>
      <c r="K495" s="105"/>
      <c r="L495" s="105"/>
      <c r="M495" s="104"/>
      <c r="N495" s="106" t="s">
        <v>54</v>
      </c>
      <c r="O495" s="105"/>
      <c r="P495" s="105"/>
      <c r="Q495" s="105"/>
      <c r="R495" s="105"/>
      <c r="S495" s="105"/>
      <c r="T495" s="104"/>
      <c r="U495" s="103"/>
      <c r="V495" s="102"/>
      <c r="W495" s="101"/>
      <c r="X495" s="66" t="s">
        <v>53</v>
      </c>
    </row>
    <row r="496" spans="1:24" s="8" customFormat="1" ht="65.25" customHeight="1" x14ac:dyDescent="0.45">
      <c r="A496" s="100"/>
      <c r="B496" s="99"/>
      <c r="C496" s="98" t="s">
        <v>52</v>
      </c>
      <c r="D496" s="98" t="s">
        <v>51</v>
      </c>
      <c r="E496" s="97" t="s">
        <v>29</v>
      </c>
      <c r="F496" s="96" t="s">
        <v>50</v>
      </c>
      <c r="G496" s="95" t="s">
        <v>49</v>
      </c>
      <c r="H496" s="94" t="s">
        <v>48</v>
      </c>
      <c r="I496" s="93" t="s">
        <v>47</v>
      </c>
      <c r="J496" s="92" t="s">
        <v>28</v>
      </c>
      <c r="K496" s="91" t="s">
        <v>46</v>
      </c>
      <c r="L496" s="91" t="s">
        <v>96</v>
      </c>
      <c r="M496" s="90" t="s">
        <v>38</v>
      </c>
      <c r="N496" s="87" t="s">
        <v>44</v>
      </c>
      <c r="O496" s="89" t="s">
        <v>43</v>
      </c>
      <c r="P496" s="88" t="s">
        <v>42</v>
      </c>
      <c r="Q496" s="87" t="s">
        <v>41</v>
      </c>
      <c r="R496" s="87" t="s">
        <v>40</v>
      </c>
      <c r="S496" s="87" t="s">
        <v>39</v>
      </c>
      <c r="T496" s="86" t="s">
        <v>38</v>
      </c>
      <c r="U496" s="84" t="s">
        <v>38</v>
      </c>
      <c r="V496" s="85" t="s">
        <v>37</v>
      </c>
      <c r="W496" s="84" t="s">
        <v>36</v>
      </c>
      <c r="X496" s="66"/>
    </row>
    <row r="497" spans="1:24" s="8" customFormat="1" ht="65.25" customHeight="1" thickBot="1" x14ac:dyDescent="0.5">
      <c r="A497" s="83" t="s">
        <v>35</v>
      </c>
      <c r="B497" s="73"/>
      <c r="C497" s="82"/>
      <c r="D497" s="82"/>
      <c r="E497" s="81" t="s">
        <v>34</v>
      </c>
      <c r="F497" s="80" t="s">
        <v>33</v>
      </c>
      <c r="G497" s="79"/>
      <c r="H497" s="78"/>
      <c r="I497" s="77" t="s">
        <v>32</v>
      </c>
      <c r="J497" s="76" t="s">
        <v>31</v>
      </c>
      <c r="K497" s="75" t="s">
        <v>95</v>
      </c>
      <c r="L497" s="74" t="s">
        <v>94</v>
      </c>
      <c r="M497" s="73"/>
      <c r="N497" s="200">
        <v>1</v>
      </c>
      <c r="O497" s="72"/>
      <c r="P497" s="71" t="s">
        <v>28</v>
      </c>
      <c r="Q497" s="70" t="s">
        <v>27</v>
      </c>
      <c r="R497" s="70" t="s">
        <v>26</v>
      </c>
      <c r="S497" s="70" t="s">
        <v>25</v>
      </c>
      <c r="T497" s="69"/>
      <c r="U497" s="67" t="s">
        <v>24</v>
      </c>
      <c r="V497" s="199" t="s">
        <v>93</v>
      </c>
      <c r="W497" s="67" t="s">
        <v>22</v>
      </c>
      <c r="X497" s="66"/>
    </row>
    <row r="498" spans="1:24" ht="65.25" hidden="1" customHeight="1" x14ac:dyDescent="0.5">
      <c r="A498" s="41"/>
      <c r="B498" s="168"/>
      <c r="C498" s="168">
        <v>1100</v>
      </c>
      <c r="D498" s="168">
        <v>1000</v>
      </c>
      <c r="E498" s="48"/>
      <c r="F498" s="275"/>
      <c r="G498" s="37">
        <f>E498*F498</f>
        <v>0</v>
      </c>
      <c r="H498" s="45">
        <v>0</v>
      </c>
      <c r="I498" s="197">
        <v>0</v>
      </c>
      <c r="J498" s="274">
        <v>0</v>
      </c>
      <c r="K498" s="274">
        <v>0</v>
      </c>
      <c r="L498" s="274"/>
      <c r="M498" s="45">
        <f>G498+H498+I498+J498+K498+L498</f>
        <v>0</v>
      </c>
      <c r="N498" s="45">
        <v>0</v>
      </c>
      <c r="O498" s="45">
        <v>0</v>
      </c>
      <c r="P498" s="34">
        <v>0</v>
      </c>
      <c r="Q498" s="33">
        <v>0</v>
      </c>
      <c r="R498" s="273">
        <f>G498*1%</f>
        <v>0</v>
      </c>
      <c r="S498" s="34">
        <f>H498*1%</f>
        <v>0</v>
      </c>
      <c r="T498" s="45">
        <f>N498+O498+P498+Q498+R498+S498</f>
        <v>0</v>
      </c>
      <c r="U498" s="45">
        <f>M498-T498</f>
        <v>0</v>
      </c>
      <c r="V498" s="45">
        <v>0</v>
      </c>
      <c r="W498" s="45">
        <f>U498-V498</f>
        <v>0</v>
      </c>
      <c r="X498" s="162"/>
    </row>
    <row r="499" spans="1:24" ht="65.25" hidden="1" customHeight="1" thickBot="1" x14ac:dyDescent="0.55000000000000004">
      <c r="A499" s="161"/>
      <c r="B499" s="49"/>
      <c r="C499" s="49"/>
      <c r="D499" s="49"/>
      <c r="E499" s="56"/>
      <c r="F499" s="47"/>
      <c r="G499" s="54"/>
      <c r="H499" s="46"/>
      <c r="I499" s="157"/>
      <c r="J499" s="156"/>
      <c r="K499" s="156"/>
      <c r="L499" s="156"/>
      <c r="M499" s="46"/>
      <c r="N499" s="46"/>
      <c r="O499" s="46"/>
      <c r="P499" s="46"/>
      <c r="Q499" s="46"/>
      <c r="R499" s="272"/>
      <c r="S499" s="45"/>
      <c r="T499" s="46"/>
      <c r="U499" s="46"/>
      <c r="V499" s="46"/>
      <c r="W499" s="46"/>
      <c r="X499" s="23"/>
    </row>
    <row r="500" spans="1:24" ht="65.25" customHeight="1" x14ac:dyDescent="0.5">
      <c r="A500" s="41" t="s">
        <v>149</v>
      </c>
      <c r="B500" s="40"/>
      <c r="C500" s="40">
        <v>1100</v>
      </c>
      <c r="D500" s="40">
        <v>1000</v>
      </c>
      <c r="E500" s="182">
        <v>198.78</v>
      </c>
      <c r="F500" s="38">
        <v>15</v>
      </c>
      <c r="G500" s="37">
        <f>E500*F500</f>
        <v>2981.7</v>
      </c>
      <c r="H500" s="33">
        <v>0</v>
      </c>
      <c r="I500" s="165">
        <v>0</v>
      </c>
      <c r="J500" s="164">
        <v>0</v>
      </c>
      <c r="K500" s="164">
        <v>0</v>
      </c>
      <c r="L500" s="164">
        <v>0</v>
      </c>
      <c r="M500" s="45">
        <f>G500+H500+I500+J500+K500+L500</f>
        <v>2981.7</v>
      </c>
      <c r="N500" s="163">
        <v>57.66</v>
      </c>
      <c r="O500" s="35">
        <f>G500*1.1875%</f>
        <v>35.407687500000002</v>
      </c>
      <c r="P500" s="35">
        <v>0</v>
      </c>
      <c r="Q500" s="35">
        <v>0</v>
      </c>
      <c r="R500" s="186">
        <f>G500*1%</f>
        <v>29.817</v>
      </c>
      <c r="S500" s="35">
        <f>H500*1%</f>
        <v>0</v>
      </c>
      <c r="T500" s="163">
        <f>N500+O500+P500+Q500+R500+S500</f>
        <v>122.88468750000001</v>
      </c>
      <c r="U500" s="45">
        <f>M500-T500</f>
        <v>2858.8153124999999</v>
      </c>
      <c r="V500" s="45">
        <v>0</v>
      </c>
      <c r="W500" s="45">
        <f>U500-V500</f>
        <v>2858.8153124999999</v>
      </c>
      <c r="X500" s="32"/>
    </row>
    <row r="501" spans="1:24" ht="65.25" customHeight="1" thickBot="1" x14ac:dyDescent="0.55000000000000004">
      <c r="A501" s="229" t="s">
        <v>148</v>
      </c>
      <c r="B501" s="49"/>
      <c r="C501" s="168"/>
      <c r="D501" s="168"/>
      <c r="E501" s="210"/>
      <c r="F501" s="47"/>
      <c r="G501" s="54"/>
      <c r="H501" s="46"/>
      <c r="I501" s="157"/>
      <c r="J501" s="156"/>
      <c r="K501" s="156"/>
      <c r="L501" s="156"/>
      <c r="M501" s="46"/>
      <c r="N501" s="25"/>
      <c r="O501" s="25"/>
      <c r="P501" s="25"/>
      <c r="Q501" s="25"/>
      <c r="R501" s="184"/>
      <c r="S501" s="25"/>
      <c r="T501" s="25"/>
      <c r="U501" s="46"/>
      <c r="V501" s="46"/>
      <c r="W501" s="46"/>
      <c r="X501" s="23"/>
    </row>
    <row r="502" spans="1:24" ht="65.25" customHeight="1" x14ac:dyDescent="0.5">
      <c r="A502" s="58" t="s">
        <v>147</v>
      </c>
      <c r="B502" s="40"/>
      <c r="C502" s="40">
        <v>1100</v>
      </c>
      <c r="D502" s="40">
        <v>1000</v>
      </c>
      <c r="E502" s="182">
        <v>190.94</v>
      </c>
      <c r="F502" s="38">
        <v>15</v>
      </c>
      <c r="G502" s="37">
        <f>E502*F502</f>
        <v>2864.1</v>
      </c>
      <c r="H502" s="33">
        <v>0</v>
      </c>
      <c r="I502" s="165">
        <v>0</v>
      </c>
      <c r="J502" s="164">
        <v>0</v>
      </c>
      <c r="K502" s="164">
        <v>0</v>
      </c>
      <c r="L502" s="164">
        <v>0</v>
      </c>
      <c r="M502" s="45">
        <f>G502+H502+I502+J502+K502+L502</f>
        <v>2864.1</v>
      </c>
      <c r="N502" s="163">
        <v>44.86</v>
      </c>
      <c r="O502" s="163"/>
      <c r="P502" s="35">
        <v>0</v>
      </c>
      <c r="Q502" s="35">
        <v>0</v>
      </c>
      <c r="R502" s="35">
        <v>0</v>
      </c>
      <c r="S502" s="35">
        <f>H502*1%</f>
        <v>0</v>
      </c>
      <c r="T502" s="163">
        <f>N502+O502+P502+Q502+R502+S502</f>
        <v>44.86</v>
      </c>
      <c r="U502" s="45">
        <f>M502-T502</f>
        <v>2819.24</v>
      </c>
      <c r="V502" s="33">
        <v>57.34</v>
      </c>
      <c r="W502" s="45">
        <f>U502-V502</f>
        <v>2761.8999999999996</v>
      </c>
      <c r="X502" s="32"/>
    </row>
    <row r="503" spans="1:24" ht="65.25" customHeight="1" x14ac:dyDescent="0.5">
      <c r="A503" s="230" t="s">
        <v>146</v>
      </c>
      <c r="B503" s="49"/>
      <c r="C503" s="168"/>
      <c r="D503" s="168"/>
      <c r="E503" s="210"/>
      <c r="F503" s="47"/>
      <c r="G503" s="54"/>
      <c r="H503" s="46"/>
      <c r="I503" s="157"/>
      <c r="J503" s="156"/>
      <c r="K503" s="156"/>
      <c r="L503" s="156"/>
      <c r="M503" s="46"/>
      <c r="N503" s="25"/>
      <c r="O503" s="25"/>
      <c r="P503" s="25"/>
      <c r="Q503" s="25"/>
      <c r="R503" s="25"/>
      <c r="S503" s="25"/>
      <c r="T503" s="25"/>
      <c r="U503" s="46"/>
      <c r="V503" s="46"/>
      <c r="W503" s="46"/>
      <c r="X503" s="23"/>
    </row>
    <row r="504" spans="1:24" ht="65.25" customHeight="1" x14ac:dyDescent="0.5">
      <c r="A504" s="179" t="s">
        <v>72</v>
      </c>
      <c r="B504" s="150"/>
      <c r="C504" s="150"/>
      <c r="D504" s="150"/>
      <c r="E504" s="271"/>
      <c r="F504" s="270"/>
      <c r="G504" s="151">
        <f>G502+G500+G498+G492+G490+G488+G486+G484+G482</f>
        <v>10511.7</v>
      </c>
      <c r="H504" s="151">
        <f>H502+H498+H492+H490+H488+H486+H484+H482</f>
        <v>0</v>
      </c>
      <c r="I504" s="153">
        <f>I502+I500+I498+I492+I490+I488+I486+I484+I482</f>
        <v>0</v>
      </c>
      <c r="J504" s="151">
        <f>J502+J500+J498+J492+J490+J488+J486+J484+J482</f>
        <v>0</v>
      </c>
      <c r="K504" s="151">
        <f>K502+K498+K492+K490+K488+K486+K484+K482</f>
        <v>0</v>
      </c>
      <c r="L504" s="151">
        <f>L502+L500+L498+L492+L490+L488+L486+L484+L482</f>
        <v>72.34</v>
      </c>
      <c r="M504" s="151">
        <f>M502+M500+M498+M492+M490+M488+M486+M484+M482</f>
        <v>10584.039999999997</v>
      </c>
      <c r="N504" s="152">
        <f>N502+N500+N498+N492+N490+N488+N486+N484+N482</f>
        <v>102.52</v>
      </c>
      <c r="O504" s="152">
        <f>O502+O500+O498+O492+O490+O488+O486+O484+O482</f>
        <v>35.407687500000002</v>
      </c>
      <c r="P504" s="152">
        <f>P502+P500+P498+P492+P490+P488+P486+P484+P482</f>
        <v>0</v>
      </c>
      <c r="Q504" s="152">
        <f>Q502+Q500+Q498+Q492+Q490+Q488+Q486+Q484+Q482</f>
        <v>0</v>
      </c>
      <c r="R504" s="152">
        <f>R502+R500+R498+R492+R490+R488+R486+R484+R482</f>
        <v>54.863999999999997</v>
      </c>
      <c r="S504" s="152">
        <f>S502+S500+S498+S492+S490+S488+S486+S484+S482</f>
        <v>0</v>
      </c>
      <c r="T504" s="152">
        <f>T502+T500+T498+T492+T490+T488+T486+T484+T482</f>
        <v>192.79168749999999</v>
      </c>
      <c r="U504" s="151">
        <f>U502+U500+U498+U492+U490+U488+U486+U484+U482</f>
        <v>10391.2483125</v>
      </c>
      <c r="V504" s="151">
        <f>V502+V500+V498+V492+V490+V488+V486+V484+V482</f>
        <v>57.34</v>
      </c>
      <c r="W504" s="151">
        <f>W502+W500+W498+W492+W490+W488+W486+W484+W482</f>
        <v>10333.9083125</v>
      </c>
      <c r="X504" s="269" t="s">
        <v>145</v>
      </c>
    </row>
    <row r="505" spans="1:24" ht="65.25" customHeight="1" thickBot="1" x14ac:dyDescent="0.55000000000000004">
      <c r="A505" s="65"/>
      <c r="B505" s="59"/>
      <c r="C505" s="59"/>
      <c r="D505" s="59"/>
      <c r="E505" s="268"/>
      <c r="F505" s="63"/>
      <c r="G505" s="62"/>
      <c r="H505" s="60"/>
      <c r="I505" s="61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59"/>
    </row>
    <row r="506" spans="1:24" s="8" customFormat="1" ht="65.25" customHeight="1" thickBot="1" x14ac:dyDescent="0.55000000000000004">
      <c r="A506" s="107" t="s">
        <v>57</v>
      </c>
      <c r="B506" s="90" t="s">
        <v>56</v>
      </c>
      <c r="C506" s="106" t="s">
        <v>55</v>
      </c>
      <c r="D506" s="105"/>
      <c r="E506" s="105"/>
      <c r="F506" s="105"/>
      <c r="G506" s="105"/>
      <c r="H506" s="105"/>
      <c r="I506" s="105"/>
      <c r="J506" s="105"/>
      <c r="K506" s="105"/>
      <c r="L506" s="105"/>
      <c r="M506" s="104"/>
      <c r="N506" s="106" t="s">
        <v>54</v>
      </c>
      <c r="O506" s="105"/>
      <c r="P506" s="105"/>
      <c r="Q506" s="105"/>
      <c r="R506" s="105"/>
      <c r="S506" s="105"/>
      <c r="T506" s="104"/>
      <c r="U506" s="103"/>
      <c r="V506" s="102"/>
      <c r="W506" s="101"/>
      <c r="X506" s="66" t="s">
        <v>53</v>
      </c>
    </row>
    <row r="507" spans="1:24" s="8" customFormat="1" ht="65.25" customHeight="1" x14ac:dyDescent="0.45">
      <c r="A507" s="100"/>
      <c r="B507" s="99"/>
      <c r="C507" s="98" t="s">
        <v>52</v>
      </c>
      <c r="D507" s="98" t="s">
        <v>51</v>
      </c>
      <c r="E507" s="97" t="s">
        <v>29</v>
      </c>
      <c r="F507" s="96" t="s">
        <v>50</v>
      </c>
      <c r="G507" s="95" t="s">
        <v>49</v>
      </c>
      <c r="H507" s="94" t="s">
        <v>48</v>
      </c>
      <c r="I507" s="93" t="s">
        <v>47</v>
      </c>
      <c r="J507" s="92" t="s">
        <v>28</v>
      </c>
      <c r="K507" s="91" t="s">
        <v>46</v>
      </c>
      <c r="L507" s="91" t="s">
        <v>96</v>
      </c>
      <c r="M507" s="90" t="s">
        <v>38</v>
      </c>
      <c r="N507" s="87" t="s">
        <v>44</v>
      </c>
      <c r="O507" s="89" t="s">
        <v>43</v>
      </c>
      <c r="P507" s="88" t="s">
        <v>42</v>
      </c>
      <c r="Q507" s="87" t="s">
        <v>41</v>
      </c>
      <c r="R507" s="87" t="s">
        <v>40</v>
      </c>
      <c r="S507" s="87" t="s">
        <v>39</v>
      </c>
      <c r="T507" s="86" t="s">
        <v>38</v>
      </c>
      <c r="U507" s="84" t="s">
        <v>38</v>
      </c>
      <c r="V507" s="85" t="s">
        <v>37</v>
      </c>
      <c r="W507" s="84" t="s">
        <v>36</v>
      </c>
      <c r="X507" s="66"/>
    </row>
    <row r="508" spans="1:24" s="8" customFormat="1" ht="65.25" customHeight="1" thickBot="1" x14ac:dyDescent="0.5">
      <c r="A508" s="83" t="s">
        <v>35</v>
      </c>
      <c r="B508" s="73"/>
      <c r="C508" s="82"/>
      <c r="D508" s="82"/>
      <c r="E508" s="81" t="s">
        <v>34</v>
      </c>
      <c r="F508" s="80" t="s">
        <v>33</v>
      </c>
      <c r="G508" s="79"/>
      <c r="H508" s="78"/>
      <c r="I508" s="77" t="s">
        <v>32</v>
      </c>
      <c r="J508" s="76" t="s">
        <v>31</v>
      </c>
      <c r="K508" s="75" t="s">
        <v>95</v>
      </c>
      <c r="L508" s="74" t="s">
        <v>94</v>
      </c>
      <c r="M508" s="73"/>
      <c r="N508" s="200">
        <v>1</v>
      </c>
      <c r="O508" s="72"/>
      <c r="P508" s="71" t="s">
        <v>28</v>
      </c>
      <c r="Q508" s="70" t="s">
        <v>27</v>
      </c>
      <c r="R508" s="70" t="s">
        <v>26</v>
      </c>
      <c r="S508" s="70" t="s">
        <v>25</v>
      </c>
      <c r="T508" s="69"/>
      <c r="U508" s="67" t="s">
        <v>24</v>
      </c>
      <c r="V508" s="199" t="s">
        <v>93</v>
      </c>
      <c r="W508" s="67" t="s">
        <v>22</v>
      </c>
      <c r="X508" s="66"/>
    </row>
    <row r="509" spans="1:24" ht="65.25" customHeight="1" x14ac:dyDescent="0.5">
      <c r="A509" s="65" t="s">
        <v>144</v>
      </c>
      <c r="B509" s="267"/>
      <c r="C509" s="173"/>
      <c r="D509" s="173"/>
      <c r="E509" s="64"/>
      <c r="F509" s="63"/>
      <c r="G509" s="62"/>
      <c r="H509" s="60"/>
      <c r="I509" s="61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59"/>
    </row>
    <row r="510" spans="1:24" ht="65.25" customHeight="1" x14ac:dyDescent="0.5">
      <c r="A510" s="170" t="s">
        <v>143</v>
      </c>
      <c r="B510" s="168"/>
      <c r="C510" s="168">
        <v>1100</v>
      </c>
      <c r="D510" s="168">
        <v>1000</v>
      </c>
      <c r="E510" s="180">
        <v>348.03</v>
      </c>
      <c r="F510" s="38">
        <v>15</v>
      </c>
      <c r="G510" s="50">
        <f>E510*F510</f>
        <v>5220.45</v>
      </c>
      <c r="H510" s="45">
        <v>0</v>
      </c>
      <c r="I510" s="165">
        <v>0</v>
      </c>
      <c r="J510" s="164">
        <v>0</v>
      </c>
      <c r="K510" s="164">
        <v>0</v>
      </c>
      <c r="L510" s="164">
        <v>0</v>
      </c>
      <c r="M510" s="45">
        <f>G510+H510+I510+J510+K510+L510</f>
        <v>5220.45</v>
      </c>
      <c r="N510" s="163">
        <v>501.09</v>
      </c>
      <c r="O510" s="35">
        <f>G510*1.1875%</f>
        <v>61.992843749999999</v>
      </c>
      <c r="P510" s="35">
        <v>0</v>
      </c>
      <c r="Q510" s="35">
        <v>0</v>
      </c>
      <c r="R510" s="186">
        <f>G510*1%</f>
        <v>52.204499999999996</v>
      </c>
      <c r="S510" s="35">
        <v>0</v>
      </c>
      <c r="T510" s="35">
        <f>N510+O510+P510+Q510+R510+S510</f>
        <v>615.28734374999999</v>
      </c>
      <c r="U510" s="33">
        <f>M510-T510</f>
        <v>4605.1626562499996</v>
      </c>
      <c r="V510" s="33">
        <v>0</v>
      </c>
      <c r="W510" s="45">
        <f>U510-V510</f>
        <v>4605.1626562499996</v>
      </c>
      <c r="X510" s="162"/>
    </row>
    <row r="511" spans="1:24" ht="65.25" customHeight="1" x14ac:dyDescent="0.5">
      <c r="A511" s="57" t="s">
        <v>142</v>
      </c>
      <c r="B511" s="49"/>
      <c r="C511" s="49"/>
      <c r="D511" s="49"/>
      <c r="E511" s="210"/>
      <c r="F511" s="47"/>
      <c r="G511" s="54"/>
      <c r="H511" s="46"/>
      <c r="I511" s="157"/>
      <c r="J511" s="156"/>
      <c r="K511" s="156"/>
      <c r="L511" s="156"/>
      <c r="M511" s="46"/>
      <c r="N511" s="25"/>
      <c r="O511" s="25"/>
      <c r="P511" s="25"/>
      <c r="Q511" s="25"/>
      <c r="R511" s="184"/>
      <c r="S511" s="25"/>
      <c r="T511" s="25"/>
      <c r="U511" s="46"/>
      <c r="V511" s="46"/>
      <c r="W511" s="46"/>
      <c r="X511" s="23"/>
    </row>
    <row r="512" spans="1:24" ht="65.25" customHeight="1" x14ac:dyDescent="0.45">
      <c r="A512" s="250" t="s">
        <v>141</v>
      </c>
      <c r="B512" s="146"/>
      <c r="C512" s="146">
        <v>1100</v>
      </c>
      <c r="D512" s="146">
        <v>1000</v>
      </c>
      <c r="E512" s="261">
        <v>210.12</v>
      </c>
      <c r="F512" s="144">
        <v>15</v>
      </c>
      <c r="G512" s="143">
        <f>E512*F512</f>
        <v>3151.8</v>
      </c>
      <c r="H512" s="257">
        <v>0</v>
      </c>
      <c r="I512" s="248">
        <v>0</v>
      </c>
      <c r="J512" s="247">
        <v>0</v>
      </c>
      <c r="K512" s="247">
        <v>0</v>
      </c>
      <c r="L512" s="247">
        <v>0</v>
      </c>
      <c r="M512" s="257">
        <f>G512+H512+I512+J512+K512+L512</f>
        <v>3151.8</v>
      </c>
      <c r="N512" s="258">
        <v>96.41</v>
      </c>
      <c r="O512" s="244">
        <v>0</v>
      </c>
      <c r="P512" s="244">
        <v>0</v>
      </c>
      <c r="Q512" s="244">
        <v>0</v>
      </c>
      <c r="R512" s="245"/>
      <c r="S512" s="244">
        <f>H512*1%</f>
        <v>0</v>
      </c>
      <c r="T512" s="244">
        <f>N512+O512+P512+Q512+R512+S512</f>
        <v>96.41</v>
      </c>
      <c r="U512" s="141">
        <f>M512-T512</f>
        <v>3055.3900000000003</v>
      </c>
      <c r="V512" s="257">
        <v>0</v>
      </c>
      <c r="W512" s="257">
        <f>U512-V512</f>
        <v>3055.3900000000003</v>
      </c>
      <c r="X512" s="32"/>
    </row>
    <row r="513" spans="1:26" ht="65.25" customHeight="1" x14ac:dyDescent="0.45">
      <c r="A513" s="266" t="s">
        <v>140</v>
      </c>
      <c r="B513" s="265"/>
      <c r="C513" s="265"/>
      <c r="D513" s="265"/>
      <c r="E513" s="242"/>
      <c r="F513" s="135"/>
      <c r="G513" s="134"/>
      <c r="H513" s="132"/>
      <c r="I513" s="241"/>
      <c r="J513" s="240"/>
      <c r="K513" s="240"/>
      <c r="L513" s="240"/>
      <c r="M513" s="132"/>
      <c r="N513" s="237"/>
      <c r="O513" s="237"/>
      <c r="P513" s="237"/>
      <c r="Q513" s="237"/>
      <c r="R513" s="238"/>
      <c r="S513" s="237"/>
      <c r="T513" s="237"/>
      <c r="U513" s="132"/>
      <c r="V513" s="132"/>
      <c r="W513" s="132"/>
      <c r="X513" s="162"/>
    </row>
    <row r="514" spans="1:26" ht="65.25" customHeight="1" x14ac:dyDescent="0.5">
      <c r="A514" s="179"/>
      <c r="B514" s="155" t="s">
        <v>73</v>
      </c>
      <c r="C514" s="150"/>
      <c r="D514" s="150"/>
      <c r="E514" s="178"/>
      <c r="F514" s="154"/>
      <c r="G514" s="151">
        <f>SUM(G510:G513)</f>
        <v>8372.25</v>
      </c>
      <c r="H514" s="151">
        <f>SUM(H510:H513)</f>
        <v>0</v>
      </c>
      <c r="I514" s="153">
        <f>SUM(I510:I513)</f>
        <v>0</v>
      </c>
      <c r="J514" s="151">
        <f>SUM(J510:J513)</f>
        <v>0</v>
      </c>
      <c r="K514" s="151">
        <f>SUM(K510:K513)</f>
        <v>0</v>
      </c>
      <c r="L514" s="151">
        <f>SUM(L510:L513)</f>
        <v>0</v>
      </c>
      <c r="M514" s="151">
        <f>SUM(M510:M513)</f>
        <v>8372.25</v>
      </c>
      <c r="N514" s="152">
        <f>SUM(N510:N513)</f>
        <v>597.5</v>
      </c>
      <c r="O514" s="152">
        <f>SUM(O510:O513)</f>
        <v>61.992843749999999</v>
      </c>
      <c r="P514" s="152">
        <f>SUM(P510:P513)</f>
        <v>0</v>
      </c>
      <c r="Q514" s="152">
        <f>SUM(Q510:Q513)</f>
        <v>0</v>
      </c>
      <c r="R514" s="152">
        <f>SUM(R510:R513)</f>
        <v>52.204499999999996</v>
      </c>
      <c r="S514" s="152">
        <f>SUM(S510:S513)</f>
        <v>0</v>
      </c>
      <c r="T514" s="152">
        <f>SUM(T510:T513)</f>
        <v>711.69734374999996</v>
      </c>
      <c r="U514" s="151">
        <f>SUM(U510:U513)</f>
        <v>7660.5526562499999</v>
      </c>
      <c r="V514" s="151">
        <f>SUM(V510:V513)</f>
        <v>0</v>
      </c>
      <c r="W514" s="151">
        <f>SUM(W510:W513)</f>
        <v>7660.5526562499999</v>
      </c>
      <c r="X514" s="150"/>
    </row>
    <row r="515" spans="1:26" ht="65.25" customHeight="1" x14ac:dyDescent="0.45">
      <c r="A515" s="65" t="s">
        <v>139</v>
      </c>
      <c r="B515" s="148"/>
      <c r="C515" s="8"/>
      <c r="D515" s="8"/>
      <c r="E515" s="109"/>
      <c r="F515" s="12"/>
      <c r="G515" s="11"/>
      <c r="H515" s="9"/>
      <c r="I515" s="10"/>
      <c r="J515" s="9"/>
      <c r="K515" s="9"/>
      <c r="L515" s="9"/>
      <c r="M515" s="9"/>
      <c r="N515" s="149"/>
      <c r="O515" s="149"/>
      <c r="P515" s="149"/>
      <c r="Q515" s="149"/>
      <c r="R515" s="149"/>
      <c r="S515" s="149"/>
      <c r="T515" s="149"/>
      <c r="U515" s="9"/>
      <c r="V515" s="9"/>
      <c r="W515" s="9"/>
      <c r="X515" s="8"/>
    </row>
    <row r="516" spans="1:26" ht="65.25" customHeight="1" x14ac:dyDescent="0.5">
      <c r="A516" s="264" t="s">
        <v>138</v>
      </c>
      <c r="B516" s="183"/>
      <c r="C516" s="183">
        <v>1100</v>
      </c>
      <c r="D516" s="183">
        <v>1000</v>
      </c>
      <c r="E516" s="182">
        <v>210.12</v>
      </c>
      <c r="F516" s="227">
        <v>15</v>
      </c>
      <c r="G516" s="39">
        <f>E516*F516</f>
        <v>3151.8</v>
      </c>
      <c r="H516" s="33">
        <v>0</v>
      </c>
      <c r="I516" s="165">
        <v>0</v>
      </c>
      <c r="J516" s="164">
        <v>0</v>
      </c>
      <c r="K516" s="164">
        <v>0</v>
      </c>
      <c r="L516" s="164">
        <v>0</v>
      </c>
      <c r="M516" s="33">
        <f>G516+H516+I516+J516+K516+L516</f>
        <v>3151.8</v>
      </c>
      <c r="N516" s="35">
        <v>96.41</v>
      </c>
      <c r="O516" s="35">
        <f>G516*1.1875%</f>
        <v>37.427625000000006</v>
      </c>
      <c r="P516" s="35">
        <v>0</v>
      </c>
      <c r="Q516" s="35">
        <v>0</v>
      </c>
      <c r="R516" s="186">
        <f>G516*1%</f>
        <v>31.518000000000004</v>
      </c>
      <c r="S516" s="35">
        <f>H516*1%</f>
        <v>0</v>
      </c>
      <c r="T516" s="35">
        <f>N516+O516+P516+Q516+R516+S516</f>
        <v>165.355625</v>
      </c>
      <c r="U516" s="33">
        <f>M516-T516</f>
        <v>2986.444375</v>
      </c>
      <c r="V516" s="33">
        <v>0</v>
      </c>
      <c r="W516" s="33">
        <f>U516-V516</f>
        <v>2986.444375</v>
      </c>
      <c r="X516" s="32"/>
    </row>
    <row r="517" spans="1:26" ht="65.25" customHeight="1" x14ac:dyDescent="0.5">
      <c r="A517" s="161" t="s">
        <v>137</v>
      </c>
      <c r="B517" s="160"/>
      <c r="C517" s="160"/>
      <c r="D517" s="160"/>
      <c r="E517" s="210"/>
      <c r="F517" s="222"/>
      <c r="G517" s="56"/>
      <c r="H517" s="46"/>
      <c r="I517" s="157"/>
      <c r="J517" s="156"/>
      <c r="K517" s="156"/>
      <c r="L517" s="156"/>
      <c r="M517" s="46"/>
      <c r="N517" s="25"/>
      <c r="O517" s="25"/>
      <c r="P517" s="25"/>
      <c r="Q517" s="25"/>
      <c r="R517" s="184"/>
      <c r="S517" s="25"/>
      <c r="T517" s="25"/>
      <c r="U517" s="46"/>
      <c r="V517" s="46"/>
      <c r="W517" s="46"/>
      <c r="X517" s="23"/>
    </row>
    <row r="518" spans="1:26" ht="65.25" hidden="1" customHeight="1" x14ac:dyDescent="0.5">
      <c r="A518" s="264" t="s">
        <v>136</v>
      </c>
      <c r="B518" s="169"/>
      <c r="C518" s="169">
        <v>1100</v>
      </c>
      <c r="D518" s="169">
        <v>1000</v>
      </c>
      <c r="E518" s="180"/>
      <c r="F518" s="227"/>
      <c r="G518" s="39">
        <f>E518*F518</f>
        <v>0</v>
      </c>
      <c r="H518" s="45">
        <v>0</v>
      </c>
      <c r="I518" s="165">
        <f>E518*1.04</f>
        <v>0</v>
      </c>
      <c r="J518" s="217">
        <v>0</v>
      </c>
      <c r="K518" s="217">
        <v>0</v>
      </c>
      <c r="L518" s="217"/>
      <c r="M518" s="33">
        <f>G518+H518+I518+J518+K518+L518</f>
        <v>0</v>
      </c>
      <c r="N518" s="163">
        <v>0</v>
      </c>
      <c r="O518" s="163">
        <v>0</v>
      </c>
      <c r="P518" s="35">
        <v>0</v>
      </c>
      <c r="Q518" s="35">
        <v>0</v>
      </c>
      <c r="R518" s="35">
        <v>0</v>
      </c>
      <c r="S518" s="35">
        <f>H518*1%</f>
        <v>0</v>
      </c>
      <c r="T518" s="35">
        <f>N518+O518+P518+Q518+R518+S518</f>
        <v>0</v>
      </c>
      <c r="U518" s="33">
        <f>M518-T518</f>
        <v>0</v>
      </c>
      <c r="V518" s="45">
        <v>0</v>
      </c>
      <c r="W518" s="45">
        <f>U518-V518</f>
        <v>0</v>
      </c>
      <c r="X518" s="32"/>
    </row>
    <row r="519" spans="1:26" ht="65.25" hidden="1" customHeight="1" x14ac:dyDescent="0.5">
      <c r="A519" s="161"/>
      <c r="B519" s="160"/>
      <c r="C519" s="160"/>
      <c r="D519" s="160"/>
      <c r="E519" s="210"/>
      <c r="F519" s="222"/>
      <c r="G519" s="56"/>
      <c r="H519" s="46"/>
      <c r="I519" s="157"/>
      <c r="J519" s="156"/>
      <c r="K519" s="156"/>
      <c r="L519" s="156"/>
      <c r="M519" s="46"/>
      <c r="N519" s="25"/>
      <c r="O519" s="25"/>
      <c r="P519" s="25"/>
      <c r="Q519" s="25"/>
      <c r="R519" s="25"/>
      <c r="S519" s="25"/>
      <c r="T519" s="25"/>
      <c r="U519" s="46"/>
      <c r="V519" s="46"/>
      <c r="W519" s="46"/>
      <c r="X519" s="23"/>
    </row>
    <row r="520" spans="1:26" ht="65.25" hidden="1" customHeight="1" x14ac:dyDescent="0.5">
      <c r="A520" s="264" t="s">
        <v>136</v>
      </c>
      <c r="B520" s="169"/>
      <c r="C520" s="183">
        <v>1100</v>
      </c>
      <c r="D520" s="183">
        <v>1000</v>
      </c>
      <c r="E520" s="180">
        <v>0</v>
      </c>
      <c r="F520" s="227">
        <v>0</v>
      </c>
      <c r="G520" s="39">
        <f>E520*F520</f>
        <v>0</v>
      </c>
      <c r="H520" s="45">
        <v>0</v>
      </c>
      <c r="I520" s="165">
        <v>0</v>
      </c>
      <c r="J520" s="217">
        <v>0</v>
      </c>
      <c r="K520" s="217">
        <v>0</v>
      </c>
      <c r="L520" s="217">
        <v>0</v>
      </c>
      <c r="M520" s="33">
        <f>G520+H520+I520+J520+K520+L520</f>
        <v>0</v>
      </c>
      <c r="N520" s="163">
        <v>0</v>
      </c>
      <c r="O520" s="35">
        <v>0</v>
      </c>
      <c r="P520" s="35"/>
      <c r="Q520" s="35">
        <v>0</v>
      </c>
      <c r="R520" s="35">
        <v>0</v>
      </c>
      <c r="S520" s="35">
        <f>H520*1%</f>
        <v>0</v>
      </c>
      <c r="T520" s="35">
        <f>N520+O520+P520+Q520+R520+S520</f>
        <v>0</v>
      </c>
      <c r="U520" s="33">
        <f>M520-T520</f>
        <v>0</v>
      </c>
      <c r="V520" s="33">
        <v>0</v>
      </c>
      <c r="W520" s="45">
        <f>U520-V520</f>
        <v>0</v>
      </c>
      <c r="X520" s="32"/>
    </row>
    <row r="521" spans="1:26" ht="65.25" hidden="1" customHeight="1" x14ac:dyDescent="0.5">
      <c r="A521" s="57"/>
      <c r="B521" s="160"/>
      <c r="C521" s="160"/>
      <c r="D521" s="160"/>
      <c r="E521" s="210"/>
      <c r="F521" s="222"/>
      <c r="G521" s="56"/>
      <c r="H521" s="46"/>
      <c r="I521" s="157"/>
      <c r="J521" s="156"/>
      <c r="K521" s="156"/>
      <c r="L521" s="156"/>
      <c r="M521" s="46"/>
      <c r="N521" s="25"/>
      <c r="O521" s="25"/>
      <c r="P521" s="25"/>
      <c r="Q521" s="25"/>
      <c r="R521" s="25"/>
      <c r="S521" s="25"/>
      <c r="T521" s="25"/>
      <c r="U521" s="46"/>
      <c r="V521" s="46"/>
      <c r="W521" s="46"/>
      <c r="X521" s="23"/>
    </row>
    <row r="522" spans="1:26" ht="65.25" hidden="1" customHeight="1" x14ac:dyDescent="0.5">
      <c r="A522" s="41" t="s">
        <v>122</v>
      </c>
      <c r="B522" s="40"/>
      <c r="C522" s="169">
        <v>1100</v>
      </c>
      <c r="D522" s="169">
        <v>1000</v>
      </c>
      <c r="E522" s="180"/>
      <c r="F522" s="227"/>
      <c r="G522" s="39">
        <f>E522*F522</f>
        <v>0</v>
      </c>
      <c r="H522" s="45">
        <v>0</v>
      </c>
      <c r="I522" s="165">
        <f>E522*1.04</f>
        <v>0</v>
      </c>
      <c r="J522" s="217">
        <v>0</v>
      </c>
      <c r="K522" s="217">
        <v>0</v>
      </c>
      <c r="L522" s="217"/>
      <c r="M522" s="33">
        <f>G522+H522+I522+J522+K522+L522</f>
        <v>0</v>
      </c>
      <c r="N522" s="163"/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f>N522+O522+P522+Q522+R522+S522</f>
        <v>0</v>
      </c>
      <c r="U522" s="33">
        <f>M522-T522</f>
        <v>0</v>
      </c>
      <c r="V522" s="45">
        <v>0</v>
      </c>
      <c r="W522" s="45">
        <f>U522-V522</f>
        <v>0</v>
      </c>
      <c r="X522" s="32"/>
    </row>
    <row r="523" spans="1:26" ht="65.25" hidden="1" customHeight="1" x14ac:dyDescent="0.5">
      <c r="A523" s="161"/>
      <c r="B523" s="49"/>
      <c r="C523" s="160"/>
      <c r="D523" s="160"/>
      <c r="E523" s="210"/>
      <c r="F523" s="222"/>
      <c r="G523" s="56"/>
      <c r="H523" s="46"/>
      <c r="I523" s="157"/>
      <c r="J523" s="156"/>
      <c r="K523" s="156"/>
      <c r="L523" s="156"/>
      <c r="M523" s="46"/>
      <c r="N523" s="25"/>
      <c r="O523" s="25"/>
      <c r="P523" s="25"/>
      <c r="Q523" s="25"/>
      <c r="R523" s="25"/>
      <c r="S523" s="25"/>
      <c r="T523" s="25"/>
      <c r="U523" s="46"/>
      <c r="V523" s="46"/>
      <c r="W523" s="46"/>
      <c r="X523" s="23"/>
    </row>
    <row r="524" spans="1:26" ht="65.25" customHeight="1" x14ac:dyDescent="0.45">
      <c r="A524" s="263" t="s">
        <v>122</v>
      </c>
      <c r="B524" s="146"/>
      <c r="C524" s="262">
        <v>1100</v>
      </c>
      <c r="D524" s="262">
        <v>1000</v>
      </c>
      <c r="E524" s="261">
        <v>190.94</v>
      </c>
      <c r="F524" s="260">
        <v>15</v>
      </c>
      <c r="G524" s="145">
        <f>E524*F524</f>
        <v>2864.1</v>
      </c>
      <c r="H524" s="257">
        <v>0</v>
      </c>
      <c r="I524" s="248">
        <v>0</v>
      </c>
      <c r="J524" s="259">
        <v>0</v>
      </c>
      <c r="K524" s="259">
        <v>0</v>
      </c>
      <c r="L524" s="259">
        <v>0</v>
      </c>
      <c r="M524" s="141">
        <f>G524+H524+I524+J524+K524+L524</f>
        <v>2864.1</v>
      </c>
      <c r="N524" s="258">
        <v>44.86</v>
      </c>
      <c r="O524" s="244"/>
      <c r="P524" s="244"/>
      <c r="Q524" s="244">
        <v>0</v>
      </c>
      <c r="R524" s="245"/>
      <c r="S524" s="244">
        <f>H524*1%</f>
        <v>0</v>
      </c>
      <c r="T524" s="244">
        <f>N524+O524+P524+Q524+R524+S524</f>
        <v>44.86</v>
      </c>
      <c r="U524" s="141">
        <f>M524-T524</f>
        <v>2819.24</v>
      </c>
      <c r="V524" s="257">
        <v>0</v>
      </c>
      <c r="W524" s="257">
        <f>U524-V524</f>
        <v>2819.24</v>
      </c>
      <c r="X524" s="32"/>
    </row>
    <row r="525" spans="1:26" ht="65.25" customHeight="1" x14ac:dyDescent="0.45">
      <c r="A525" s="256" t="s">
        <v>135</v>
      </c>
      <c r="B525" s="137"/>
      <c r="C525" s="255"/>
      <c r="D525" s="255"/>
      <c r="E525" s="242"/>
      <c r="F525" s="254"/>
      <c r="G525" s="136"/>
      <c r="H525" s="132"/>
      <c r="I525" s="241"/>
      <c r="J525" s="240"/>
      <c r="K525" s="240"/>
      <c r="L525" s="240"/>
      <c r="M525" s="132"/>
      <c r="N525" s="237"/>
      <c r="O525" s="237"/>
      <c r="P525" s="237"/>
      <c r="Q525" s="237"/>
      <c r="R525" s="238"/>
      <c r="S525" s="237"/>
      <c r="T525" s="237"/>
      <c r="U525" s="132"/>
      <c r="V525" s="132"/>
      <c r="W525" s="132"/>
      <c r="X525" s="23"/>
      <c r="Y525" s="219"/>
      <c r="Z525" s="219"/>
    </row>
    <row r="526" spans="1:26" s="219" customFormat="1" ht="65.25" customHeight="1" x14ac:dyDescent="0.5">
      <c r="A526" s="41" t="s">
        <v>122</v>
      </c>
      <c r="B526" s="40"/>
      <c r="C526" s="40">
        <v>1100</v>
      </c>
      <c r="D526" s="40">
        <v>1000</v>
      </c>
      <c r="E526" s="182">
        <v>190.94</v>
      </c>
      <c r="F526" s="227">
        <v>15</v>
      </c>
      <c r="G526" s="39">
        <f>E526*F526</f>
        <v>2864.1</v>
      </c>
      <c r="H526" s="33">
        <v>0</v>
      </c>
      <c r="I526" s="165">
        <v>0</v>
      </c>
      <c r="J526" s="217">
        <v>0</v>
      </c>
      <c r="K526" s="217">
        <v>0</v>
      </c>
      <c r="L526" s="217">
        <v>0</v>
      </c>
      <c r="M526" s="33">
        <f>G526+H526+I526+J526+K526+L526</f>
        <v>2864.1</v>
      </c>
      <c r="N526" s="35">
        <v>44.86</v>
      </c>
      <c r="O526" s="35">
        <v>0</v>
      </c>
      <c r="P526" s="163">
        <v>0</v>
      </c>
      <c r="Q526" s="163">
        <v>0</v>
      </c>
      <c r="R526" s="253">
        <f>G526*1%</f>
        <v>28.640999999999998</v>
      </c>
      <c r="S526" s="163">
        <f>H526*1%</f>
        <v>0</v>
      </c>
      <c r="T526" s="35">
        <f>N526+O526+P526+Q526+R526+S526</f>
        <v>73.501000000000005</v>
      </c>
      <c r="U526" s="33">
        <f>M526-T526</f>
        <v>2790.5989999999997</v>
      </c>
      <c r="V526" s="45">
        <v>0</v>
      </c>
      <c r="W526" s="45">
        <f>U526-V526</f>
        <v>2790.5989999999997</v>
      </c>
      <c r="X526" s="32"/>
      <c r="Y526" s="1"/>
      <c r="Z526" s="1"/>
    </row>
    <row r="527" spans="1:26" ht="65.25" customHeight="1" thickBot="1" x14ac:dyDescent="0.55000000000000004">
      <c r="A527" s="161" t="s">
        <v>134</v>
      </c>
      <c r="B527" s="49"/>
      <c r="C527" s="49"/>
      <c r="D527" s="49"/>
      <c r="E527" s="210"/>
      <c r="F527" s="222"/>
      <c r="G527" s="56"/>
      <c r="H527" s="46"/>
      <c r="I527" s="157"/>
      <c r="J527" s="156"/>
      <c r="K527" s="156"/>
      <c r="L527" s="156"/>
      <c r="M527" s="46"/>
      <c r="N527" s="25"/>
      <c r="O527" s="25"/>
      <c r="P527" s="25"/>
      <c r="Q527" s="25"/>
      <c r="R527" s="184"/>
      <c r="S527" s="25"/>
      <c r="T527" s="25"/>
      <c r="U527" s="46"/>
      <c r="V527" s="46"/>
      <c r="W527" s="46"/>
      <c r="X527" s="23"/>
    </row>
    <row r="528" spans="1:26" ht="65.25" customHeight="1" thickBot="1" x14ac:dyDescent="0.55000000000000004">
      <c r="A528" s="107" t="s">
        <v>57</v>
      </c>
      <c r="B528" s="90" t="s">
        <v>56</v>
      </c>
      <c r="C528" s="106" t="s">
        <v>55</v>
      </c>
      <c r="D528" s="105"/>
      <c r="E528" s="105"/>
      <c r="F528" s="105"/>
      <c r="G528" s="105"/>
      <c r="H528" s="105"/>
      <c r="I528" s="105"/>
      <c r="J528" s="105"/>
      <c r="K528" s="105"/>
      <c r="L528" s="105"/>
      <c r="M528" s="104"/>
      <c r="N528" s="106" t="s">
        <v>54</v>
      </c>
      <c r="O528" s="105"/>
      <c r="P528" s="105"/>
      <c r="Q528" s="105"/>
      <c r="R528" s="105"/>
      <c r="S528" s="105"/>
      <c r="T528" s="104"/>
      <c r="U528" s="103"/>
      <c r="V528" s="102"/>
      <c r="W528" s="101"/>
      <c r="X528" s="66" t="s">
        <v>53</v>
      </c>
    </row>
    <row r="529" spans="1:24" ht="65.25" customHeight="1" x14ac:dyDescent="0.45">
      <c r="A529" s="100"/>
      <c r="B529" s="99"/>
      <c r="C529" s="98" t="s">
        <v>52</v>
      </c>
      <c r="D529" s="98" t="s">
        <v>51</v>
      </c>
      <c r="E529" s="97" t="s">
        <v>29</v>
      </c>
      <c r="F529" s="96" t="s">
        <v>50</v>
      </c>
      <c r="G529" s="95" t="s">
        <v>49</v>
      </c>
      <c r="H529" s="94" t="s">
        <v>48</v>
      </c>
      <c r="I529" s="93" t="s">
        <v>47</v>
      </c>
      <c r="J529" s="92" t="s">
        <v>28</v>
      </c>
      <c r="K529" s="91" t="s">
        <v>46</v>
      </c>
      <c r="L529" s="91" t="s">
        <v>96</v>
      </c>
      <c r="M529" s="90" t="s">
        <v>38</v>
      </c>
      <c r="N529" s="87" t="s">
        <v>44</v>
      </c>
      <c r="O529" s="89" t="s">
        <v>43</v>
      </c>
      <c r="P529" s="88" t="s">
        <v>42</v>
      </c>
      <c r="Q529" s="87" t="s">
        <v>41</v>
      </c>
      <c r="R529" s="87" t="s">
        <v>40</v>
      </c>
      <c r="S529" s="87" t="s">
        <v>39</v>
      </c>
      <c r="T529" s="86" t="s">
        <v>38</v>
      </c>
      <c r="U529" s="84" t="s">
        <v>38</v>
      </c>
      <c r="V529" s="85" t="s">
        <v>37</v>
      </c>
      <c r="W529" s="84" t="s">
        <v>36</v>
      </c>
      <c r="X529" s="66"/>
    </row>
    <row r="530" spans="1:24" ht="65.25" customHeight="1" thickBot="1" x14ac:dyDescent="0.5">
      <c r="A530" s="83" t="s">
        <v>35</v>
      </c>
      <c r="B530" s="73"/>
      <c r="C530" s="82"/>
      <c r="D530" s="82"/>
      <c r="E530" s="81" t="s">
        <v>34</v>
      </c>
      <c r="F530" s="80" t="s">
        <v>33</v>
      </c>
      <c r="G530" s="79"/>
      <c r="H530" s="78"/>
      <c r="I530" s="77" t="s">
        <v>32</v>
      </c>
      <c r="J530" s="76" t="s">
        <v>31</v>
      </c>
      <c r="K530" s="75" t="s">
        <v>95</v>
      </c>
      <c r="L530" s="74" t="s">
        <v>94</v>
      </c>
      <c r="M530" s="73"/>
      <c r="N530" s="200">
        <v>1</v>
      </c>
      <c r="O530" s="72"/>
      <c r="P530" s="71" t="s">
        <v>28</v>
      </c>
      <c r="Q530" s="70" t="s">
        <v>27</v>
      </c>
      <c r="R530" s="70" t="s">
        <v>26</v>
      </c>
      <c r="S530" s="70" t="s">
        <v>25</v>
      </c>
      <c r="T530" s="69"/>
      <c r="U530" s="67" t="s">
        <v>24</v>
      </c>
      <c r="V530" s="199" t="s">
        <v>93</v>
      </c>
      <c r="W530" s="67" t="s">
        <v>22</v>
      </c>
      <c r="X530" s="66"/>
    </row>
    <row r="531" spans="1:24" ht="65.25" customHeight="1" x14ac:dyDescent="0.5">
      <c r="A531" s="170" t="s">
        <v>122</v>
      </c>
      <c r="B531" s="40"/>
      <c r="C531" s="40">
        <v>1100</v>
      </c>
      <c r="D531" s="40">
        <v>1000</v>
      </c>
      <c r="E531" s="182">
        <v>190.94</v>
      </c>
      <c r="F531" s="38">
        <v>15</v>
      </c>
      <c r="G531" s="50">
        <f>E531*F531</f>
        <v>2864.1</v>
      </c>
      <c r="H531" s="33">
        <v>0</v>
      </c>
      <c r="I531" s="165">
        <v>0</v>
      </c>
      <c r="J531" s="164">
        <v>0</v>
      </c>
      <c r="K531" s="164">
        <v>0</v>
      </c>
      <c r="L531" s="164">
        <v>0</v>
      </c>
      <c r="M531" s="33">
        <f>G531+H531+I531+J531+K531+L531</f>
        <v>2864.1</v>
      </c>
      <c r="N531" s="35">
        <v>44.86</v>
      </c>
      <c r="O531" s="35">
        <f>G531*1.1875%</f>
        <v>34.011187499999998</v>
      </c>
      <c r="P531" s="35">
        <v>0</v>
      </c>
      <c r="Q531" s="35">
        <v>0</v>
      </c>
      <c r="R531" s="186">
        <f>G531*1%</f>
        <v>28.640999999999998</v>
      </c>
      <c r="S531" s="35">
        <f>H531*1%</f>
        <v>0</v>
      </c>
      <c r="T531" s="35">
        <f>N531+O531+P531+Q531+R531+S531</f>
        <v>107.51218749999998</v>
      </c>
      <c r="U531" s="33">
        <f>M531-T531</f>
        <v>2756.5878124999999</v>
      </c>
      <c r="V531" s="33">
        <v>0</v>
      </c>
      <c r="W531" s="33">
        <f>U531-V531</f>
        <v>2756.5878124999999</v>
      </c>
      <c r="X531" s="32"/>
    </row>
    <row r="532" spans="1:24" ht="65.25" customHeight="1" x14ac:dyDescent="0.5">
      <c r="A532" s="57" t="s">
        <v>133</v>
      </c>
      <c r="B532" s="49"/>
      <c r="C532" s="49"/>
      <c r="D532" s="49"/>
      <c r="E532" s="210"/>
      <c r="F532" s="47"/>
      <c r="G532" s="54"/>
      <c r="H532" s="46"/>
      <c r="I532" s="157"/>
      <c r="J532" s="156"/>
      <c r="K532" s="156"/>
      <c r="L532" s="156"/>
      <c r="M532" s="46"/>
      <c r="N532" s="25"/>
      <c r="O532" s="25"/>
      <c r="P532" s="25"/>
      <c r="Q532" s="25"/>
      <c r="R532" s="184"/>
      <c r="S532" s="25"/>
      <c r="T532" s="25"/>
      <c r="U532" s="46"/>
      <c r="V532" s="46"/>
      <c r="W532" s="46"/>
      <c r="X532" s="23"/>
    </row>
    <row r="533" spans="1:24" ht="65.25" customHeight="1" x14ac:dyDescent="0.5">
      <c r="A533" s="15" t="s">
        <v>72</v>
      </c>
      <c r="B533" s="8"/>
      <c r="C533" s="8"/>
      <c r="D533" s="8"/>
      <c r="E533" s="109"/>
      <c r="F533" s="252"/>
      <c r="G533" s="129">
        <f>G531+G526+G524+G522+G520+G518+G516</f>
        <v>11744.099999999999</v>
      </c>
      <c r="H533" s="129">
        <f>H531+H526+H524+H522+H520+H518+H516</f>
        <v>0</v>
      </c>
      <c r="I533" s="129">
        <f>I531+I526+I524+I522+I520+I518+I516</f>
        <v>0</v>
      </c>
      <c r="J533" s="129">
        <f>J531+J526+J524+J522+J520+J518+J516</f>
        <v>0</v>
      </c>
      <c r="K533" s="129">
        <f>K531+K526+K524+K522+K520+K518+K516</f>
        <v>0</v>
      </c>
      <c r="L533" s="129">
        <f>L531+L526+L524+L522+L520+L518+L516</f>
        <v>0</v>
      </c>
      <c r="M533" s="129">
        <f>M531+M526+M524+M522+M520+M518+M516</f>
        <v>11744.099999999999</v>
      </c>
      <c r="N533" s="176">
        <f>N531+N526+N524+N522+N520+N518+N516</f>
        <v>230.98999999999998</v>
      </c>
      <c r="O533" s="176">
        <f>O531+O526+O524+O522+O520+O518+O516</f>
        <v>71.438812500000012</v>
      </c>
      <c r="P533" s="176">
        <f>P531+P526+P524+P522+P520+P518+P516</f>
        <v>0</v>
      </c>
      <c r="Q533" s="176">
        <f>Q531+Q526+Q524+Q522+Q520+Q518+Q516</f>
        <v>0</v>
      </c>
      <c r="R533" s="176">
        <f>R531+R526+R524+R522+R520+R518+R516</f>
        <v>88.8</v>
      </c>
      <c r="S533" s="176">
        <f>S531+S526+S524+S522+S520+S518+S516</f>
        <v>0</v>
      </c>
      <c r="T533" s="176">
        <f>T531+T526+T524+T522+T520+T518+T516</f>
        <v>391.2288125</v>
      </c>
      <c r="U533" s="129">
        <f>U531+U526+U524+U522+U520+U518+U516</f>
        <v>11352.871187500001</v>
      </c>
      <c r="V533" s="129">
        <f>V531+V526+V524+V522+V520+V518+V516</f>
        <v>0</v>
      </c>
      <c r="W533" s="129">
        <f>W531+W526+W524+W522+W520+W518+W516</f>
        <v>11352.871187500001</v>
      </c>
      <c r="X533" s="251"/>
    </row>
    <row r="534" spans="1:24" ht="65.25" customHeight="1" x14ac:dyDescent="0.45">
      <c r="A534" s="65" t="s">
        <v>132</v>
      </c>
      <c r="B534" s="59"/>
      <c r="C534" s="59"/>
      <c r="D534" s="59"/>
      <c r="E534" s="109"/>
      <c r="F534" s="63"/>
      <c r="G534" s="62"/>
      <c r="H534" s="60"/>
      <c r="I534" s="61"/>
      <c r="J534" s="60"/>
      <c r="K534" s="60"/>
      <c r="L534" s="60"/>
      <c r="M534" s="60"/>
      <c r="N534" s="171"/>
      <c r="O534" s="171"/>
      <c r="P534" s="171"/>
      <c r="Q534" s="171"/>
      <c r="R534" s="171"/>
      <c r="S534" s="171"/>
      <c r="T534" s="171"/>
      <c r="U534" s="60"/>
      <c r="V534" s="60"/>
      <c r="W534" s="60"/>
      <c r="X534" s="59"/>
    </row>
    <row r="535" spans="1:24" ht="65.25" customHeight="1" x14ac:dyDescent="0.45">
      <c r="A535" s="250" t="s">
        <v>130</v>
      </c>
      <c r="B535" s="146"/>
      <c r="C535" s="146">
        <v>1100</v>
      </c>
      <c r="D535" s="146">
        <v>1000</v>
      </c>
      <c r="E535" s="249">
        <v>225.89</v>
      </c>
      <c r="F535" s="144">
        <v>15</v>
      </c>
      <c r="G535" s="143">
        <f>E535*F535</f>
        <v>3388.35</v>
      </c>
      <c r="H535" s="141">
        <v>0</v>
      </c>
      <c r="I535" s="248">
        <v>0</v>
      </c>
      <c r="J535" s="247">
        <v>0</v>
      </c>
      <c r="K535" s="247">
        <v>0</v>
      </c>
      <c r="L535" s="247">
        <v>0</v>
      </c>
      <c r="M535" s="141">
        <f>G535+H535+I535+J535+K535+L535</f>
        <v>3388.35</v>
      </c>
      <c r="N535" s="244">
        <v>122.15</v>
      </c>
      <c r="O535" s="244">
        <f>G535*1.1875%</f>
        <v>40.236656250000003</v>
      </c>
      <c r="P535" s="246">
        <v>0</v>
      </c>
      <c r="Q535" s="244">
        <v>0</v>
      </c>
      <c r="R535" s="245">
        <f>(G535*1%)</f>
        <v>33.883499999999998</v>
      </c>
      <c r="S535" s="244">
        <f>H535*1%</f>
        <v>0</v>
      </c>
      <c r="T535" s="244">
        <f>N535+O535+P535+Q535+R535+S535</f>
        <v>196.27015625000001</v>
      </c>
      <c r="U535" s="141">
        <f>M535-T535</f>
        <v>3192.0798437499998</v>
      </c>
      <c r="V535" s="141">
        <v>0</v>
      </c>
      <c r="W535" s="141">
        <f>U535-V535</f>
        <v>3192.0798437499998</v>
      </c>
      <c r="X535" s="32"/>
    </row>
    <row r="536" spans="1:24" ht="65.25" customHeight="1" x14ac:dyDescent="0.45">
      <c r="A536" s="243" t="s">
        <v>131</v>
      </c>
      <c r="B536" s="137"/>
      <c r="C536" s="137"/>
      <c r="D536" s="137"/>
      <c r="E536" s="242"/>
      <c r="F536" s="135"/>
      <c r="G536" s="134"/>
      <c r="H536" s="132"/>
      <c r="I536" s="241"/>
      <c r="J536" s="240"/>
      <c r="K536" s="240"/>
      <c r="L536" s="240"/>
      <c r="M536" s="132"/>
      <c r="N536" s="237"/>
      <c r="O536" s="237"/>
      <c r="P536" s="239"/>
      <c r="Q536" s="237"/>
      <c r="R536" s="238"/>
      <c r="S536" s="237"/>
      <c r="T536" s="237"/>
      <c r="U536" s="132"/>
      <c r="V536" s="132"/>
      <c r="W536" s="132"/>
      <c r="X536" s="23"/>
    </row>
    <row r="537" spans="1:24" ht="65.25" customHeight="1" x14ac:dyDescent="0.5">
      <c r="A537" s="41" t="s">
        <v>130</v>
      </c>
      <c r="B537" s="40"/>
      <c r="C537" s="40">
        <v>1100</v>
      </c>
      <c r="D537" s="40">
        <v>1000</v>
      </c>
      <c r="E537" s="180">
        <v>225.89</v>
      </c>
      <c r="F537" s="38">
        <v>15</v>
      </c>
      <c r="G537" s="50">
        <f>E537*F537</f>
        <v>3388.35</v>
      </c>
      <c r="H537" s="33">
        <v>0</v>
      </c>
      <c r="I537" s="165">
        <v>0</v>
      </c>
      <c r="J537" s="164">
        <v>0</v>
      </c>
      <c r="K537" s="164">
        <v>0</v>
      </c>
      <c r="L537" s="164">
        <v>0</v>
      </c>
      <c r="M537" s="33">
        <f>G537+H537+I537+J537+K537+L537</f>
        <v>3388.35</v>
      </c>
      <c r="N537" s="35">
        <v>122.15</v>
      </c>
      <c r="O537" s="35">
        <f>G537*1.1875%</f>
        <v>40.236656250000003</v>
      </c>
      <c r="P537" s="35">
        <v>0</v>
      </c>
      <c r="Q537" s="35">
        <v>0</v>
      </c>
      <c r="R537" s="186">
        <f>G537*1%</f>
        <v>33.883499999999998</v>
      </c>
      <c r="S537" s="35">
        <f>H537*1%</f>
        <v>0</v>
      </c>
      <c r="T537" s="35">
        <f>N537+O537+P537+Q537+R537+S537</f>
        <v>196.27015625000001</v>
      </c>
      <c r="U537" s="33">
        <f>M537-T537</f>
        <v>3192.0798437499998</v>
      </c>
      <c r="V537" s="33">
        <v>0</v>
      </c>
      <c r="W537" s="33">
        <f>U537-V537</f>
        <v>3192.0798437499998</v>
      </c>
      <c r="X537" s="32"/>
    </row>
    <row r="538" spans="1:24" ht="65.25" customHeight="1" x14ac:dyDescent="0.5">
      <c r="A538" s="229" t="s">
        <v>129</v>
      </c>
      <c r="B538" s="49"/>
      <c r="C538" s="49"/>
      <c r="D538" s="49"/>
      <c r="E538" s="210"/>
      <c r="F538" s="47"/>
      <c r="G538" s="54"/>
      <c r="H538" s="46"/>
      <c r="I538" s="157"/>
      <c r="J538" s="156"/>
      <c r="K538" s="156"/>
      <c r="L538" s="156"/>
      <c r="M538" s="46"/>
      <c r="N538" s="25"/>
      <c r="O538" s="25"/>
      <c r="P538" s="25"/>
      <c r="Q538" s="25"/>
      <c r="R538" s="184"/>
      <c r="S538" s="25"/>
      <c r="T538" s="25"/>
      <c r="U538" s="46"/>
      <c r="V538" s="46"/>
      <c r="W538" s="46"/>
      <c r="X538" s="23"/>
    </row>
    <row r="539" spans="1:24" ht="65.25" hidden="1" customHeight="1" x14ac:dyDescent="0.5">
      <c r="A539" s="41" t="s">
        <v>128</v>
      </c>
      <c r="B539" s="40"/>
      <c r="C539" s="40">
        <v>1100</v>
      </c>
      <c r="D539" s="40">
        <v>1000</v>
      </c>
      <c r="E539" s="236">
        <v>0</v>
      </c>
      <c r="F539" s="235">
        <v>0</v>
      </c>
      <c r="G539" s="234">
        <f>E539*F539</f>
        <v>0</v>
      </c>
      <c r="H539" s="33">
        <v>0</v>
      </c>
      <c r="I539" s="165">
        <v>0</v>
      </c>
      <c r="J539" s="164">
        <v>0</v>
      </c>
      <c r="K539" s="164">
        <v>0</v>
      </c>
      <c r="L539" s="164">
        <v>0</v>
      </c>
      <c r="M539" s="33">
        <f>G539+H539+I539+J539+K539+L539</f>
        <v>0</v>
      </c>
      <c r="N539" s="35">
        <v>0</v>
      </c>
      <c r="O539" s="35">
        <f>G539*1.1875%</f>
        <v>0</v>
      </c>
      <c r="P539" s="35">
        <v>0</v>
      </c>
      <c r="Q539" s="35">
        <v>0</v>
      </c>
      <c r="R539" s="186">
        <f>G539*1%</f>
        <v>0</v>
      </c>
      <c r="S539" s="35">
        <v>0</v>
      </c>
      <c r="T539" s="35">
        <f>N539+O539+P539+Q539+R539+S539</f>
        <v>0</v>
      </c>
      <c r="U539" s="33">
        <f>M539-T539</f>
        <v>0</v>
      </c>
      <c r="V539" s="33">
        <v>0</v>
      </c>
      <c r="W539" s="33">
        <f>U539-V539</f>
        <v>0</v>
      </c>
      <c r="X539" s="32"/>
    </row>
    <row r="540" spans="1:24" ht="65.25" hidden="1" customHeight="1" x14ac:dyDescent="0.5">
      <c r="A540" s="229"/>
      <c r="B540" s="49"/>
      <c r="C540" s="49"/>
      <c r="D540" s="49"/>
      <c r="E540" s="233"/>
      <c r="F540" s="232"/>
      <c r="G540" s="231"/>
      <c r="H540" s="46"/>
      <c r="I540" s="157"/>
      <c r="J540" s="156"/>
      <c r="K540" s="156"/>
      <c r="L540" s="156"/>
      <c r="M540" s="46"/>
      <c r="N540" s="25"/>
      <c r="O540" s="25"/>
      <c r="P540" s="25"/>
      <c r="Q540" s="25"/>
      <c r="R540" s="184"/>
      <c r="S540" s="25"/>
      <c r="T540" s="25"/>
      <c r="U540" s="46"/>
      <c r="V540" s="46"/>
      <c r="W540" s="46"/>
      <c r="X540" s="23"/>
    </row>
    <row r="541" spans="1:24" ht="65.25" customHeight="1" x14ac:dyDescent="0.5">
      <c r="A541" s="41" t="s">
        <v>127</v>
      </c>
      <c r="B541" s="40"/>
      <c r="C541" s="40">
        <v>1100</v>
      </c>
      <c r="D541" s="40">
        <v>1000</v>
      </c>
      <c r="E541" s="180">
        <v>225.89</v>
      </c>
      <c r="F541" s="38">
        <v>15</v>
      </c>
      <c r="G541" s="50">
        <f>E541*F541</f>
        <v>3388.35</v>
      </c>
      <c r="H541" s="33">
        <v>0</v>
      </c>
      <c r="I541" s="165">
        <v>0</v>
      </c>
      <c r="J541" s="164">
        <v>0</v>
      </c>
      <c r="K541" s="164">
        <v>0</v>
      </c>
      <c r="L541" s="164">
        <v>0</v>
      </c>
      <c r="M541" s="33">
        <f>G541+H541+I541+J541+K541+L541</f>
        <v>3388.35</v>
      </c>
      <c r="N541" s="35">
        <v>122.15</v>
      </c>
      <c r="O541" s="35">
        <f>G541*1.1875%</f>
        <v>40.236656250000003</v>
      </c>
      <c r="P541" s="35">
        <v>0</v>
      </c>
      <c r="Q541" s="35">
        <v>0</v>
      </c>
      <c r="R541" s="186">
        <f>G541*1%</f>
        <v>33.883499999999998</v>
      </c>
      <c r="S541" s="35">
        <f>H541*1%</f>
        <v>0</v>
      </c>
      <c r="T541" s="35">
        <f>N541+O541+P541+Q541+R541+S541</f>
        <v>196.27015625000001</v>
      </c>
      <c r="U541" s="33">
        <f>M541-T541</f>
        <v>3192.0798437499998</v>
      </c>
      <c r="V541" s="33">
        <v>0</v>
      </c>
      <c r="W541" s="33">
        <f>U541-V541</f>
        <v>3192.0798437499998</v>
      </c>
      <c r="X541" s="32"/>
    </row>
    <row r="542" spans="1:24" ht="65.25" customHeight="1" x14ac:dyDescent="0.5">
      <c r="A542" s="193" t="s">
        <v>126</v>
      </c>
      <c r="B542" s="168"/>
      <c r="C542" s="49"/>
      <c r="D542" s="49"/>
      <c r="E542" s="210"/>
      <c r="F542" s="47"/>
      <c r="G542" s="54"/>
      <c r="H542" s="46"/>
      <c r="I542" s="157"/>
      <c r="J542" s="156"/>
      <c r="K542" s="156"/>
      <c r="L542" s="156"/>
      <c r="M542" s="46"/>
      <c r="N542" s="25"/>
      <c r="O542" s="25"/>
      <c r="P542" s="25"/>
      <c r="Q542" s="25"/>
      <c r="R542" s="184"/>
      <c r="S542" s="25"/>
      <c r="T542" s="25"/>
      <c r="U542" s="46"/>
      <c r="V542" s="46"/>
      <c r="W542" s="46"/>
      <c r="X542" s="162"/>
    </row>
    <row r="543" spans="1:24" ht="65.25" customHeight="1" x14ac:dyDescent="0.5">
      <c r="A543" s="194" t="s">
        <v>124</v>
      </c>
      <c r="B543" s="40"/>
      <c r="C543" s="40">
        <v>1100</v>
      </c>
      <c r="D543" s="40">
        <v>1000</v>
      </c>
      <c r="E543" s="180">
        <v>187.9</v>
      </c>
      <c r="F543" s="38">
        <v>15</v>
      </c>
      <c r="G543" s="50">
        <f>E543*F543</f>
        <v>2818.5</v>
      </c>
      <c r="H543" s="33">
        <v>0</v>
      </c>
      <c r="I543" s="165">
        <v>0</v>
      </c>
      <c r="J543" s="164">
        <v>0</v>
      </c>
      <c r="K543" s="164">
        <v>0</v>
      </c>
      <c r="L543" s="164">
        <v>0</v>
      </c>
      <c r="M543" s="33">
        <f>G543+H543+I543+J543+K543+L543</f>
        <v>2818.5</v>
      </c>
      <c r="N543" s="35">
        <v>39.9</v>
      </c>
      <c r="O543" s="35">
        <f>G543*1.1875%</f>
        <v>33.469687499999999</v>
      </c>
      <c r="P543" s="35">
        <v>0</v>
      </c>
      <c r="Q543" s="35">
        <v>0</v>
      </c>
      <c r="R543" s="186">
        <f>G543*1%</f>
        <v>28.185000000000002</v>
      </c>
      <c r="S543" s="35">
        <f>H543*1%</f>
        <v>0</v>
      </c>
      <c r="T543" s="35">
        <f>N543+O543+P543+Q543+R543+S543</f>
        <v>101.5546875</v>
      </c>
      <c r="U543" s="33">
        <f>M543-T543</f>
        <v>2716.9453125</v>
      </c>
      <c r="V543" s="33">
        <v>0</v>
      </c>
      <c r="W543" s="33">
        <f>U543-V543</f>
        <v>2716.9453125</v>
      </c>
      <c r="X543" s="32"/>
    </row>
    <row r="544" spans="1:24" ht="65.25" customHeight="1" x14ac:dyDescent="0.5">
      <c r="A544" s="52" t="s">
        <v>125</v>
      </c>
      <c r="B544" s="168"/>
      <c r="C544" s="49"/>
      <c r="D544" s="49"/>
      <c r="E544" s="210"/>
      <c r="F544" s="47"/>
      <c r="G544" s="54"/>
      <c r="H544" s="46"/>
      <c r="I544" s="157"/>
      <c r="J544" s="156"/>
      <c r="K544" s="156"/>
      <c r="L544" s="156"/>
      <c r="M544" s="46"/>
      <c r="N544" s="25"/>
      <c r="O544" s="25"/>
      <c r="P544" s="25"/>
      <c r="Q544" s="25"/>
      <c r="R544" s="184"/>
      <c r="S544" s="25"/>
      <c r="T544" s="25"/>
      <c r="U544" s="46"/>
      <c r="V544" s="46"/>
      <c r="W544" s="46"/>
      <c r="X544" s="162"/>
    </row>
    <row r="545" spans="1:24" ht="65.25" customHeight="1" x14ac:dyDescent="0.5">
      <c r="A545" s="194" t="s">
        <v>124</v>
      </c>
      <c r="B545" s="40"/>
      <c r="C545" s="40">
        <v>1100</v>
      </c>
      <c r="D545" s="40">
        <v>1000</v>
      </c>
      <c r="E545" s="180">
        <v>165.32</v>
      </c>
      <c r="F545" s="38">
        <v>15</v>
      </c>
      <c r="G545" s="50">
        <f>E545*F545</f>
        <v>2479.7999999999997</v>
      </c>
      <c r="H545" s="33">
        <v>0</v>
      </c>
      <c r="I545" s="165">
        <v>0</v>
      </c>
      <c r="J545" s="164">
        <v>0</v>
      </c>
      <c r="K545" s="164">
        <v>0</v>
      </c>
      <c r="L545" s="164">
        <v>11.95</v>
      </c>
      <c r="M545" s="33">
        <f>G545+H545+I545+J545+K545+L545</f>
        <v>2491.7499999999995</v>
      </c>
      <c r="N545" s="35"/>
      <c r="O545" s="35">
        <f>G545*1.1875%</f>
        <v>29.447624999999999</v>
      </c>
      <c r="P545" s="35">
        <v>0</v>
      </c>
      <c r="Q545" s="35">
        <v>0</v>
      </c>
      <c r="R545" s="186">
        <f>G545*1%</f>
        <v>24.797999999999998</v>
      </c>
      <c r="S545" s="35">
        <f>H545*1%</f>
        <v>0</v>
      </c>
      <c r="T545" s="35">
        <f>N545+O545+P545+Q545+R545+S545</f>
        <v>54.245624999999997</v>
      </c>
      <c r="U545" s="33">
        <f>M545-T545</f>
        <v>2437.5043749999995</v>
      </c>
      <c r="V545" s="33">
        <v>0</v>
      </c>
      <c r="W545" s="33">
        <f>U545-V545</f>
        <v>2437.5043749999995</v>
      </c>
      <c r="X545" s="32"/>
    </row>
    <row r="546" spans="1:24" ht="65.25" customHeight="1" x14ac:dyDescent="0.5">
      <c r="A546" s="52" t="s">
        <v>123</v>
      </c>
      <c r="B546" s="168"/>
      <c r="C546" s="49"/>
      <c r="D546" s="49"/>
      <c r="E546" s="210"/>
      <c r="F546" s="47"/>
      <c r="G546" s="54"/>
      <c r="H546" s="46"/>
      <c r="I546" s="157"/>
      <c r="J546" s="156"/>
      <c r="K546" s="156"/>
      <c r="L546" s="156"/>
      <c r="M546" s="46"/>
      <c r="N546" s="25"/>
      <c r="O546" s="25"/>
      <c r="P546" s="25"/>
      <c r="Q546" s="25"/>
      <c r="R546" s="184"/>
      <c r="S546" s="25"/>
      <c r="T546" s="25"/>
      <c r="U546" s="46"/>
      <c r="V546" s="46"/>
      <c r="W546" s="46"/>
      <c r="X546" s="162"/>
    </row>
    <row r="547" spans="1:24" ht="65.25" customHeight="1" x14ac:dyDescent="0.5">
      <c r="A547" s="41" t="s">
        <v>122</v>
      </c>
      <c r="B547" s="40"/>
      <c r="C547" s="40">
        <v>1100</v>
      </c>
      <c r="D547" s="40">
        <v>1000</v>
      </c>
      <c r="E547" s="180">
        <v>190.94</v>
      </c>
      <c r="F547" s="38">
        <v>15</v>
      </c>
      <c r="G547" s="50">
        <f>E547*F547</f>
        <v>2864.1</v>
      </c>
      <c r="H547" s="33">
        <v>0</v>
      </c>
      <c r="I547" s="165">
        <v>0</v>
      </c>
      <c r="J547" s="164">
        <v>0</v>
      </c>
      <c r="K547" s="164">
        <v>0</v>
      </c>
      <c r="L547" s="164">
        <v>0</v>
      </c>
      <c r="M547" s="33">
        <f>G547+H547+I547+J547+K547+L547</f>
        <v>2864.1</v>
      </c>
      <c r="N547" s="35">
        <v>44.86</v>
      </c>
      <c r="O547" s="35">
        <f>G547*1.1875%</f>
        <v>34.011187499999998</v>
      </c>
      <c r="P547" s="35">
        <v>0</v>
      </c>
      <c r="Q547" s="35">
        <v>0</v>
      </c>
      <c r="R547" s="186">
        <f>(G547*1%)</f>
        <v>28.640999999999998</v>
      </c>
      <c r="S547" s="35">
        <f>H547*1%</f>
        <v>0</v>
      </c>
      <c r="T547" s="35">
        <f>N547+O547+P547+Q547+R547+S547</f>
        <v>107.51218749999998</v>
      </c>
      <c r="U547" s="33">
        <f>M547-T547</f>
        <v>2756.5878124999999</v>
      </c>
      <c r="V547" s="33">
        <v>0</v>
      </c>
      <c r="W547" s="33">
        <f>U547-V547</f>
        <v>2756.5878124999999</v>
      </c>
      <c r="X547" s="32"/>
    </row>
    <row r="548" spans="1:24" ht="65.25" customHeight="1" x14ac:dyDescent="0.5">
      <c r="A548" s="52" t="s">
        <v>121</v>
      </c>
      <c r="B548" s="168"/>
      <c r="C548" s="49"/>
      <c r="D548" s="49"/>
      <c r="E548" s="210"/>
      <c r="F548" s="47"/>
      <c r="G548" s="54"/>
      <c r="H548" s="46"/>
      <c r="I548" s="157"/>
      <c r="J548" s="156"/>
      <c r="K548" s="156"/>
      <c r="L548" s="156"/>
      <c r="M548" s="46"/>
      <c r="N548" s="25"/>
      <c r="O548" s="25"/>
      <c r="P548" s="25"/>
      <c r="Q548" s="25"/>
      <c r="R548" s="184"/>
      <c r="S548" s="25"/>
      <c r="T548" s="25"/>
      <c r="U548" s="46"/>
      <c r="V548" s="46"/>
      <c r="W548" s="46"/>
      <c r="X548" s="162"/>
    </row>
    <row r="549" spans="1:24" ht="65.25" customHeight="1" x14ac:dyDescent="0.5">
      <c r="A549" s="179"/>
      <c r="B549" s="155" t="s">
        <v>73</v>
      </c>
      <c r="C549" s="150"/>
      <c r="D549" s="150"/>
      <c r="E549" s="153"/>
      <c r="F549" s="154"/>
      <c r="G549" s="151">
        <f>SUM(G535:G548)</f>
        <v>18327.449999999997</v>
      </c>
      <c r="H549" s="151">
        <f>SUM(H535:H548)</f>
        <v>0</v>
      </c>
      <c r="I549" s="153">
        <f>SUM(I535:I548)</f>
        <v>0</v>
      </c>
      <c r="J549" s="151">
        <f>SUM(J535:J548)</f>
        <v>0</v>
      </c>
      <c r="K549" s="151">
        <f>SUM(K535:K548)</f>
        <v>0</v>
      </c>
      <c r="L549" s="151">
        <f>SUM(L535:L548)</f>
        <v>11.95</v>
      </c>
      <c r="M549" s="151">
        <f>SUM(M535:M548)</f>
        <v>18339.399999999998</v>
      </c>
      <c r="N549" s="152">
        <f>SUM(N535:N548)</f>
        <v>451.21000000000004</v>
      </c>
      <c r="O549" s="152">
        <f>SUM(O535:O548)</f>
        <v>217.63846874999999</v>
      </c>
      <c r="P549" s="152">
        <f>SUM(P535:P548)</f>
        <v>0</v>
      </c>
      <c r="Q549" s="152">
        <f>SUM(Q535:Q548)</f>
        <v>0</v>
      </c>
      <c r="R549" s="152">
        <f>SUM(R535:R548)</f>
        <v>183.27449999999999</v>
      </c>
      <c r="S549" s="152">
        <f>SUM(S535:S548)</f>
        <v>0</v>
      </c>
      <c r="T549" s="152">
        <f>SUM(T535:T548)</f>
        <v>852.12296875000004</v>
      </c>
      <c r="U549" s="151">
        <f>SUM(U535:U548)</f>
        <v>17487.27703125</v>
      </c>
      <c r="V549" s="151">
        <f>SUM(V535:V548)</f>
        <v>0</v>
      </c>
      <c r="W549" s="151">
        <f>SUM(W535:W548)</f>
        <v>17487.27703125</v>
      </c>
      <c r="X549" s="150"/>
    </row>
    <row r="550" spans="1:24" ht="65.25" customHeight="1" thickBot="1" x14ac:dyDescent="0.5">
      <c r="A550" s="65" t="s">
        <v>120</v>
      </c>
      <c r="B550" s="173"/>
      <c r="C550" s="59"/>
      <c r="D550" s="59"/>
      <c r="E550" s="64"/>
      <c r="F550" s="63"/>
      <c r="G550" s="62"/>
      <c r="H550" s="60"/>
      <c r="I550" s="61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59"/>
    </row>
    <row r="551" spans="1:24" ht="65.25" hidden="1" customHeight="1" x14ac:dyDescent="0.5">
      <c r="A551" s="170" t="s">
        <v>119</v>
      </c>
      <c r="B551" s="168"/>
      <c r="C551" s="168"/>
      <c r="D551" s="168"/>
      <c r="E551" s="48">
        <v>0</v>
      </c>
      <c r="F551" s="38">
        <v>0</v>
      </c>
      <c r="G551" s="50">
        <f>E551*F551</f>
        <v>0</v>
      </c>
      <c r="H551" s="45">
        <v>0</v>
      </c>
      <c r="I551" s="197">
        <v>0</v>
      </c>
      <c r="J551" s="164">
        <v>0</v>
      </c>
      <c r="K551" s="164">
        <v>0</v>
      </c>
      <c r="L551" s="164">
        <v>0</v>
      </c>
      <c r="M551" s="45">
        <f>G551+H551+I551+J551+K551+L551</f>
        <v>0</v>
      </c>
      <c r="N551" s="45">
        <v>0</v>
      </c>
      <c r="O551" s="45">
        <v>0</v>
      </c>
      <c r="P551" s="33">
        <v>0</v>
      </c>
      <c r="Q551" s="33">
        <f>F551*1%</f>
        <v>0</v>
      </c>
      <c r="R551" s="33">
        <f>G551*1%</f>
        <v>0</v>
      </c>
      <c r="S551" s="33">
        <f>H551*1%</f>
        <v>0</v>
      </c>
      <c r="T551" s="33">
        <f>N551+O551+P551+Q525+R551+S551</f>
        <v>0</v>
      </c>
      <c r="U551" s="33">
        <f>M551-T551</f>
        <v>0</v>
      </c>
      <c r="V551" s="45">
        <v>0</v>
      </c>
      <c r="W551" s="45">
        <f>U551-V551</f>
        <v>0</v>
      </c>
      <c r="X551" s="162"/>
    </row>
    <row r="552" spans="1:24" ht="65.25" hidden="1" customHeight="1" thickBot="1" x14ac:dyDescent="0.55000000000000004">
      <c r="A552" s="230"/>
      <c r="B552" s="49"/>
      <c r="C552" s="49"/>
      <c r="D552" s="49"/>
      <c r="E552" s="56"/>
      <c r="F552" s="47"/>
      <c r="G552" s="27"/>
      <c r="H552" s="46"/>
      <c r="I552" s="157"/>
      <c r="J552" s="156"/>
      <c r="K552" s="156"/>
      <c r="L552" s="156"/>
      <c r="M552" s="46"/>
      <c r="N552" s="46"/>
      <c r="O552" s="46"/>
      <c r="P552" s="24"/>
      <c r="Q552" s="46"/>
      <c r="R552" s="46"/>
      <c r="S552" s="46"/>
      <c r="T552" s="46"/>
      <c r="U552" s="46"/>
      <c r="V552" s="46"/>
      <c r="W552" s="46"/>
      <c r="X552" s="23"/>
    </row>
    <row r="553" spans="1:24" s="8" customFormat="1" ht="65.25" customHeight="1" thickBot="1" x14ac:dyDescent="0.55000000000000004">
      <c r="A553" s="107" t="s">
        <v>57</v>
      </c>
      <c r="B553" s="90" t="s">
        <v>56</v>
      </c>
      <c r="C553" s="106" t="s">
        <v>55</v>
      </c>
      <c r="D553" s="105"/>
      <c r="E553" s="105"/>
      <c r="F553" s="105"/>
      <c r="G553" s="105"/>
      <c r="H553" s="105"/>
      <c r="I553" s="105"/>
      <c r="J553" s="105"/>
      <c r="K553" s="105"/>
      <c r="L553" s="105"/>
      <c r="M553" s="104"/>
      <c r="N553" s="106" t="s">
        <v>54</v>
      </c>
      <c r="O553" s="105"/>
      <c r="P553" s="105"/>
      <c r="Q553" s="105"/>
      <c r="R553" s="105"/>
      <c r="S553" s="105"/>
      <c r="T553" s="104"/>
      <c r="U553" s="103"/>
      <c r="V553" s="102"/>
      <c r="W553" s="101"/>
      <c r="X553" s="66" t="s">
        <v>53</v>
      </c>
    </row>
    <row r="554" spans="1:24" s="8" customFormat="1" ht="65.25" customHeight="1" x14ac:dyDescent="0.45">
      <c r="A554" s="100"/>
      <c r="B554" s="99"/>
      <c r="C554" s="98" t="s">
        <v>52</v>
      </c>
      <c r="D554" s="98" t="s">
        <v>51</v>
      </c>
      <c r="E554" s="97" t="s">
        <v>29</v>
      </c>
      <c r="F554" s="96" t="s">
        <v>50</v>
      </c>
      <c r="G554" s="95" t="s">
        <v>49</v>
      </c>
      <c r="H554" s="94" t="s">
        <v>48</v>
      </c>
      <c r="I554" s="93" t="s">
        <v>47</v>
      </c>
      <c r="J554" s="92" t="s">
        <v>28</v>
      </c>
      <c r="K554" s="91" t="s">
        <v>46</v>
      </c>
      <c r="L554" s="91" t="s">
        <v>96</v>
      </c>
      <c r="M554" s="90" t="s">
        <v>38</v>
      </c>
      <c r="N554" s="87" t="s">
        <v>44</v>
      </c>
      <c r="O554" s="89" t="s">
        <v>43</v>
      </c>
      <c r="P554" s="88" t="s">
        <v>42</v>
      </c>
      <c r="Q554" s="87" t="s">
        <v>41</v>
      </c>
      <c r="R554" s="87" t="s">
        <v>40</v>
      </c>
      <c r="S554" s="87" t="s">
        <v>39</v>
      </c>
      <c r="T554" s="86" t="s">
        <v>38</v>
      </c>
      <c r="U554" s="84" t="s">
        <v>38</v>
      </c>
      <c r="V554" s="85" t="s">
        <v>37</v>
      </c>
      <c r="W554" s="84" t="s">
        <v>36</v>
      </c>
      <c r="X554" s="66"/>
    </row>
    <row r="555" spans="1:24" s="8" customFormat="1" ht="65.25" customHeight="1" thickBot="1" x14ac:dyDescent="0.5">
      <c r="A555" s="83" t="s">
        <v>35</v>
      </c>
      <c r="B555" s="73"/>
      <c r="C555" s="82"/>
      <c r="D555" s="82"/>
      <c r="E555" s="81" t="s">
        <v>34</v>
      </c>
      <c r="F555" s="80" t="s">
        <v>33</v>
      </c>
      <c r="G555" s="79"/>
      <c r="H555" s="78"/>
      <c r="I555" s="77" t="s">
        <v>32</v>
      </c>
      <c r="J555" s="76" t="s">
        <v>31</v>
      </c>
      <c r="K555" s="75" t="s">
        <v>95</v>
      </c>
      <c r="L555" s="74" t="s">
        <v>94</v>
      </c>
      <c r="M555" s="73"/>
      <c r="N555" s="200">
        <v>1</v>
      </c>
      <c r="O555" s="72"/>
      <c r="P555" s="71" t="s">
        <v>28</v>
      </c>
      <c r="Q555" s="70" t="s">
        <v>27</v>
      </c>
      <c r="R555" s="70" t="s">
        <v>26</v>
      </c>
      <c r="S555" s="70" t="s">
        <v>25</v>
      </c>
      <c r="T555" s="69"/>
      <c r="U555" s="67" t="s">
        <v>24</v>
      </c>
      <c r="V555" s="199" t="s">
        <v>93</v>
      </c>
      <c r="W555" s="67" t="s">
        <v>22</v>
      </c>
      <c r="X555" s="66"/>
    </row>
    <row r="556" spans="1:24" ht="65.25" hidden="1" customHeight="1" x14ac:dyDescent="0.5">
      <c r="A556" s="170" t="s">
        <v>118</v>
      </c>
      <c r="B556" s="168"/>
      <c r="C556" s="168"/>
      <c r="D556" s="168"/>
      <c r="E556" s="48">
        <v>0</v>
      </c>
      <c r="F556" s="38">
        <v>0</v>
      </c>
      <c r="G556" s="37">
        <f>E556*F556</f>
        <v>0</v>
      </c>
      <c r="H556" s="45">
        <v>0</v>
      </c>
      <c r="I556" s="197">
        <v>0</v>
      </c>
      <c r="J556" s="164">
        <v>0</v>
      </c>
      <c r="K556" s="164">
        <v>0</v>
      </c>
      <c r="L556" s="164">
        <v>0</v>
      </c>
      <c r="M556" s="45">
        <f>G556+H556+I556+J556+K556+L556</f>
        <v>0</v>
      </c>
      <c r="N556" s="45">
        <v>0</v>
      </c>
      <c r="O556" s="45">
        <v>0</v>
      </c>
      <c r="P556" s="34">
        <v>0</v>
      </c>
      <c r="Q556" s="33">
        <f>F556*1%</f>
        <v>0</v>
      </c>
      <c r="R556" s="33">
        <f>G556*1%</f>
        <v>0</v>
      </c>
      <c r="S556" s="33">
        <f>H556*1%</f>
        <v>0</v>
      </c>
      <c r="T556" s="33">
        <f>N556+O556+P556+Q556+R556+S556</f>
        <v>0</v>
      </c>
      <c r="U556" s="33">
        <f>M556-T556</f>
        <v>0</v>
      </c>
      <c r="V556" s="45">
        <v>0</v>
      </c>
      <c r="W556" s="45">
        <f>U556-V556</f>
        <v>0</v>
      </c>
      <c r="X556" s="162"/>
    </row>
    <row r="557" spans="1:24" ht="65.25" hidden="1" customHeight="1" x14ac:dyDescent="0.5">
      <c r="A557" s="230"/>
      <c r="B557" s="49"/>
      <c r="C557" s="49"/>
      <c r="D557" s="49"/>
      <c r="E557" s="56"/>
      <c r="F557" s="47"/>
      <c r="G557" s="54"/>
      <c r="H557" s="46"/>
      <c r="I557" s="157"/>
      <c r="J557" s="156"/>
      <c r="K557" s="156"/>
      <c r="L557" s="15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23"/>
    </row>
    <row r="558" spans="1:24" ht="65.25" hidden="1" customHeight="1" x14ac:dyDescent="0.5">
      <c r="A558" s="170" t="s">
        <v>118</v>
      </c>
      <c r="B558" s="168"/>
      <c r="C558" s="168"/>
      <c r="D558" s="168"/>
      <c r="E558" s="48">
        <v>0</v>
      </c>
      <c r="F558" s="38">
        <v>0</v>
      </c>
      <c r="G558" s="50">
        <f>E558*F558</f>
        <v>0</v>
      </c>
      <c r="H558" s="45">
        <v>0</v>
      </c>
      <c r="I558" s="197">
        <v>0</v>
      </c>
      <c r="J558" s="164">
        <v>0</v>
      </c>
      <c r="K558" s="164">
        <v>0</v>
      </c>
      <c r="L558" s="164">
        <v>0</v>
      </c>
      <c r="M558" s="45">
        <f>G558+H558+I558+J558+K558+L558</f>
        <v>0</v>
      </c>
      <c r="N558" s="45">
        <v>0</v>
      </c>
      <c r="O558" s="45">
        <v>0</v>
      </c>
      <c r="P558" s="33">
        <f>F558*1%/2</f>
        <v>0</v>
      </c>
      <c r="Q558" s="33">
        <f>F558*1%</f>
        <v>0</v>
      </c>
      <c r="R558" s="33">
        <f>G558*1%</f>
        <v>0</v>
      </c>
      <c r="S558" s="33">
        <f>H558*1%</f>
        <v>0</v>
      </c>
      <c r="T558" s="33">
        <f>N558+O558+P558+Q558+R558+S558</f>
        <v>0</v>
      </c>
      <c r="U558" s="33">
        <f>M558-T558</f>
        <v>0</v>
      </c>
      <c r="V558" s="45">
        <v>0</v>
      </c>
      <c r="W558" s="45">
        <f>U558-V558</f>
        <v>0</v>
      </c>
      <c r="X558" s="162"/>
    </row>
    <row r="559" spans="1:24" ht="65.25" hidden="1" customHeight="1" x14ac:dyDescent="0.5">
      <c r="A559" s="230"/>
      <c r="B559" s="49"/>
      <c r="C559" s="49"/>
      <c r="D559" s="49"/>
      <c r="E559" s="56"/>
      <c r="F559" s="47"/>
      <c r="G559" s="54"/>
      <c r="H559" s="46"/>
      <c r="I559" s="157"/>
      <c r="J559" s="156"/>
      <c r="K559" s="156"/>
      <c r="L559" s="15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23"/>
    </row>
    <row r="560" spans="1:24" ht="65.25" hidden="1" customHeight="1" x14ac:dyDescent="0.5">
      <c r="A560" s="170" t="s">
        <v>118</v>
      </c>
      <c r="B560" s="168"/>
      <c r="C560" s="168"/>
      <c r="D560" s="168"/>
      <c r="E560" s="48">
        <v>0</v>
      </c>
      <c r="F560" s="38">
        <v>0</v>
      </c>
      <c r="G560" s="50">
        <f>E560*F560</f>
        <v>0</v>
      </c>
      <c r="H560" s="45">
        <v>0</v>
      </c>
      <c r="I560" s="197">
        <v>0</v>
      </c>
      <c r="J560" s="164">
        <v>0</v>
      </c>
      <c r="K560" s="164">
        <v>0</v>
      </c>
      <c r="L560" s="164">
        <v>0</v>
      </c>
      <c r="M560" s="45">
        <f>G560+H560+I560+J560+K560+L560</f>
        <v>0</v>
      </c>
      <c r="N560" s="45">
        <v>0</v>
      </c>
      <c r="O560" s="45">
        <v>0</v>
      </c>
      <c r="P560" s="33">
        <f>F560*1%/2</f>
        <v>0</v>
      </c>
      <c r="Q560" s="33">
        <f>F560*1%</f>
        <v>0</v>
      </c>
      <c r="R560" s="33">
        <f>G560*1%</f>
        <v>0</v>
      </c>
      <c r="S560" s="33">
        <f>H560*1%</f>
        <v>0</v>
      </c>
      <c r="T560" s="33">
        <f>N560+O560+P560+Q560+R560+S560</f>
        <v>0</v>
      </c>
      <c r="U560" s="33">
        <f>M560-T560</f>
        <v>0</v>
      </c>
      <c r="V560" s="45">
        <v>0</v>
      </c>
      <c r="W560" s="45">
        <f>U560-V560</f>
        <v>0</v>
      </c>
      <c r="X560" s="162"/>
    </row>
    <row r="561" spans="1:24" ht="65.25" hidden="1" customHeight="1" x14ac:dyDescent="0.5">
      <c r="A561" s="230"/>
      <c r="B561" s="49"/>
      <c r="C561" s="49"/>
      <c r="D561" s="49"/>
      <c r="E561" s="56"/>
      <c r="F561" s="47"/>
      <c r="G561" s="54"/>
      <c r="H561" s="46"/>
      <c r="I561" s="157"/>
      <c r="J561" s="156"/>
      <c r="K561" s="156"/>
      <c r="L561" s="15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23"/>
    </row>
    <row r="562" spans="1:24" ht="65.25" customHeight="1" x14ac:dyDescent="0.5">
      <c r="A562" s="15"/>
      <c r="B562" s="177" t="s">
        <v>73</v>
      </c>
      <c r="C562" s="8"/>
      <c r="D562" s="8"/>
      <c r="E562" s="129"/>
      <c r="F562" s="175"/>
      <c r="G562" s="111">
        <f>G560+G558+G556+G551</f>
        <v>0</v>
      </c>
      <c r="H562" s="111">
        <f>H560+H558+H556+H551</f>
        <v>0</v>
      </c>
      <c r="I562" s="129">
        <f>I560+I558+I556+I551</f>
        <v>0</v>
      </c>
      <c r="J562" s="111">
        <f>J560+J558+J556+J551</f>
        <v>0</v>
      </c>
      <c r="K562" s="111">
        <f>K560+K558+K556+K551</f>
        <v>0</v>
      </c>
      <c r="L562" s="111">
        <f>L560+L558+L556+L551</f>
        <v>0</v>
      </c>
      <c r="M562" s="111">
        <f>M560+M558+M556+M551</f>
        <v>0</v>
      </c>
      <c r="N562" s="111">
        <f>N560+N558+N556+N551</f>
        <v>0</v>
      </c>
      <c r="O562" s="111">
        <f>O560+O558+O556+O551</f>
        <v>0</v>
      </c>
      <c r="P562" s="111">
        <f>P560+P558+P556+P551</f>
        <v>0</v>
      </c>
      <c r="Q562" s="111">
        <f>Q560+Q558+Q556+Q551</f>
        <v>0</v>
      </c>
      <c r="R562" s="111">
        <f>R560+R558+R556+R551</f>
        <v>0</v>
      </c>
      <c r="S562" s="111">
        <f>S560+S558+S556+S551</f>
        <v>0</v>
      </c>
      <c r="T562" s="111">
        <f>T560+T558+T556+T551</f>
        <v>0</v>
      </c>
      <c r="U562" s="111">
        <f>U560+U558+U556+U551</f>
        <v>0</v>
      </c>
      <c r="V562" s="111">
        <f>V560+V558+V556+V551</f>
        <v>0</v>
      </c>
      <c r="W562" s="111">
        <f>W560+W558+W556+W551</f>
        <v>0</v>
      </c>
      <c r="X562" s="8"/>
    </row>
    <row r="563" spans="1:24" ht="65.25" customHeight="1" x14ac:dyDescent="0.45">
      <c r="A563" s="65" t="s">
        <v>117</v>
      </c>
      <c r="B563" s="148"/>
      <c r="C563" s="8"/>
      <c r="D563" s="8"/>
      <c r="E563" s="13"/>
      <c r="F563" s="12"/>
      <c r="G563" s="11"/>
      <c r="H563" s="9"/>
      <c r="I563" s="10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8"/>
    </row>
    <row r="564" spans="1:24" ht="65.25" hidden="1" customHeight="1" x14ac:dyDescent="0.5">
      <c r="A564" s="170" t="s">
        <v>116</v>
      </c>
      <c r="B564" s="40"/>
      <c r="C564" s="40">
        <v>1100</v>
      </c>
      <c r="D564" s="40">
        <v>1000</v>
      </c>
      <c r="E564" s="182">
        <v>0</v>
      </c>
      <c r="F564" s="38">
        <v>0</v>
      </c>
      <c r="G564" s="50">
        <f>E564*F564</f>
        <v>0</v>
      </c>
      <c r="H564" s="33">
        <v>0</v>
      </c>
      <c r="I564" s="165">
        <v>0</v>
      </c>
      <c r="J564" s="164">
        <v>0</v>
      </c>
      <c r="K564" s="164">
        <v>0</v>
      </c>
      <c r="L564" s="164">
        <v>0</v>
      </c>
      <c r="M564" s="33">
        <f>G564+H564+I564+J564+K564+L564</f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f>H564*1%</f>
        <v>0</v>
      </c>
      <c r="T564" s="35">
        <f>N564+O564+P564+Q564+R564+S564</f>
        <v>0</v>
      </c>
      <c r="U564" s="33">
        <f>M564-T564</f>
        <v>0</v>
      </c>
      <c r="V564" s="33">
        <v>0</v>
      </c>
      <c r="W564" s="33">
        <f>U564-V564</f>
        <v>0</v>
      </c>
      <c r="X564" s="32"/>
    </row>
    <row r="565" spans="1:24" ht="65.25" hidden="1" customHeight="1" x14ac:dyDescent="0.5">
      <c r="A565" s="229"/>
      <c r="B565" s="49"/>
      <c r="C565" s="49"/>
      <c r="D565" s="49"/>
      <c r="E565" s="210"/>
      <c r="F565" s="47"/>
      <c r="G565" s="54"/>
      <c r="H565" s="46"/>
      <c r="I565" s="157"/>
      <c r="J565" s="156"/>
      <c r="K565" s="156"/>
      <c r="L565" s="156"/>
      <c r="M565" s="46"/>
      <c r="N565" s="25"/>
      <c r="O565" s="25"/>
      <c r="P565" s="25"/>
      <c r="Q565" s="25"/>
      <c r="R565" s="25"/>
      <c r="S565" s="25"/>
      <c r="T565" s="25"/>
      <c r="U565" s="46"/>
      <c r="V565" s="46"/>
      <c r="W565" s="46"/>
      <c r="X565" s="23"/>
    </row>
    <row r="566" spans="1:24" ht="65.25" hidden="1" customHeight="1" x14ac:dyDescent="0.5">
      <c r="A566" s="170" t="s">
        <v>115</v>
      </c>
      <c r="B566" s="168"/>
      <c r="C566" s="168">
        <v>1100</v>
      </c>
      <c r="D566" s="168">
        <v>1000</v>
      </c>
      <c r="E566" s="180"/>
      <c r="F566" s="38"/>
      <c r="G566" s="50">
        <f>E566*F566</f>
        <v>0</v>
      </c>
      <c r="H566" s="45">
        <v>0</v>
      </c>
      <c r="I566" s="197">
        <v>0</v>
      </c>
      <c r="J566" s="217">
        <v>0</v>
      </c>
      <c r="K566" s="217">
        <v>0</v>
      </c>
      <c r="L566" s="217"/>
      <c r="M566" s="33">
        <f>G566+H566+I566+J566+K566+L566</f>
        <v>0</v>
      </c>
      <c r="N566" s="163">
        <v>0</v>
      </c>
      <c r="O566" s="35">
        <v>0</v>
      </c>
      <c r="P566" s="35">
        <v>0</v>
      </c>
      <c r="Q566" s="35">
        <v>0</v>
      </c>
      <c r="R566" s="35">
        <f>G566*1%</f>
        <v>0</v>
      </c>
      <c r="S566" s="35">
        <v>0</v>
      </c>
      <c r="T566" s="35">
        <f>N566+O566+P566+Q566+R566+S566</f>
        <v>0</v>
      </c>
      <c r="U566" s="33">
        <f>M566-T566</f>
        <v>0</v>
      </c>
      <c r="V566" s="45">
        <v>0</v>
      </c>
      <c r="W566" s="45">
        <f>U566-V566</f>
        <v>0</v>
      </c>
      <c r="X566" s="162"/>
    </row>
    <row r="567" spans="1:24" ht="65.25" hidden="1" customHeight="1" x14ac:dyDescent="0.5">
      <c r="A567" s="190"/>
      <c r="B567" s="49"/>
      <c r="C567" s="49"/>
      <c r="D567" s="49"/>
      <c r="E567" s="210"/>
      <c r="F567" s="47"/>
      <c r="G567" s="54"/>
      <c r="H567" s="46"/>
      <c r="I567" s="157"/>
      <c r="J567" s="156"/>
      <c r="K567" s="156"/>
      <c r="L567" s="156"/>
      <c r="M567" s="46"/>
      <c r="N567" s="25"/>
      <c r="O567" s="25"/>
      <c r="P567" s="25"/>
      <c r="Q567" s="25"/>
      <c r="R567" s="25"/>
      <c r="S567" s="25"/>
      <c r="T567" s="25"/>
      <c r="U567" s="46"/>
      <c r="V567" s="46"/>
      <c r="W567" s="46"/>
      <c r="X567" s="23"/>
    </row>
    <row r="568" spans="1:24" ht="65.25" hidden="1" customHeight="1" x14ac:dyDescent="0.5">
      <c r="A568" s="58"/>
      <c r="B568" s="40"/>
      <c r="C568" s="40">
        <v>1100</v>
      </c>
      <c r="D568" s="40">
        <v>1000</v>
      </c>
      <c r="E568" s="180">
        <v>0</v>
      </c>
      <c r="F568" s="38">
        <v>0</v>
      </c>
      <c r="G568" s="50">
        <f>E568*F568</f>
        <v>0</v>
      </c>
      <c r="H568" s="45">
        <v>0</v>
      </c>
      <c r="I568" s="197">
        <v>0</v>
      </c>
      <c r="J568" s="217">
        <v>0</v>
      </c>
      <c r="K568" s="217">
        <v>0</v>
      </c>
      <c r="L568" s="217">
        <v>0</v>
      </c>
      <c r="M568" s="33">
        <f>G568+H568+I568+J568+K568+L568</f>
        <v>0</v>
      </c>
      <c r="N568" s="163">
        <v>0</v>
      </c>
      <c r="O568" s="35">
        <f>G568*1.187%</f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f>N568+O568+P568+Q568+R568+S568</f>
        <v>0</v>
      </c>
      <c r="U568" s="33">
        <f>M568-T568</f>
        <v>0</v>
      </c>
      <c r="V568" s="45">
        <v>0</v>
      </c>
      <c r="W568" s="45">
        <f>U568-V568</f>
        <v>0</v>
      </c>
      <c r="X568" s="32"/>
    </row>
    <row r="569" spans="1:24" ht="65.25" hidden="1" customHeight="1" x14ac:dyDescent="0.5">
      <c r="A569" s="214"/>
      <c r="B569" s="49"/>
      <c r="C569" s="49"/>
      <c r="D569" s="49"/>
      <c r="E569" s="210"/>
      <c r="F569" s="47"/>
      <c r="G569" s="54"/>
      <c r="H569" s="46"/>
      <c r="I569" s="157"/>
      <c r="J569" s="156"/>
      <c r="K569" s="156"/>
      <c r="L569" s="156"/>
      <c r="M569" s="46"/>
      <c r="N569" s="25"/>
      <c r="O569" s="25"/>
      <c r="P569" s="25"/>
      <c r="Q569" s="25"/>
      <c r="R569" s="25"/>
      <c r="S569" s="25"/>
      <c r="T569" s="25"/>
      <c r="U569" s="46"/>
      <c r="V569" s="46"/>
      <c r="W569" s="46"/>
      <c r="X569" s="23"/>
    </row>
    <row r="570" spans="1:24" ht="65.25" hidden="1" customHeight="1" x14ac:dyDescent="0.5">
      <c r="A570" s="58"/>
      <c r="B570" s="40"/>
      <c r="C570" s="40">
        <v>1100</v>
      </c>
      <c r="D570" s="40">
        <v>1000</v>
      </c>
      <c r="E570" s="180">
        <v>0</v>
      </c>
      <c r="F570" s="38">
        <v>0</v>
      </c>
      <c r="G570" s="50">
        <f>E570*F570</f>
        <v>0</v>
      </c>
      <c r="H570" s="45">
        <v>0</v>
      </c>
      <c r="I570" s="197">
        <v>0</v>
      </c>
      <c r="J570" s="217">
        <v>0</v>
      </c>
      <c r="K570" s="217">
        <v>0</v>
      </c>
      <c r="L570" s="217">
        <v>0</v>
      </c>
      <c r="M570" s="33">
        <f>G570+H570+I570+J570+K570+L570</f>
        <v>0</v>
      </c>
      <c r="N570" s="163">
        <v>0</v>
      </c>
      <c r="O570" s="35">
        <f>G570*1.187%</f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f>N570+O570+P570+Q570+R570+S570</f>
        <v>0</v>
      </c>
      <c r="U570" s="33">
        <f>M570-T570</f>
        <v>0</v>
      </c>
      <c r="V570" s="45">
        <v>0</v>
      </c>
      <c r="W570" s="45">
        <f>U570-V570</f>
        <v>0</v>
      </c>
      <c r="X570" s="32"/>
    </row>
    <row r="571" spans="1:24" ht="65.25" hidden="1" customHeight="1" x14ac:dyDescent="0.5">
      <c r="A571" s="214"/>
      <c r="B571" s="49"/>
      <c r="C571" s="49"/>
      <c r="D571" s="49"/>
      <c r="E571" s="210"/>
      <c r="F571" s="47"/>
      <c r="G571" s="54"/>
      <c r="H571" s="46"/>
      <c r="I571" s="157"/>
      <c r="J571" s="156"/>
      <c r="K571" s="156"/>
      <c r="L571" s="156"/>
      <c r="M571" s="46"/>
      <c r="N571" s="25"/>
      <c r="O571" s="25"/>
      <c r="P571" s="25"/>
      <c r="Q571" s="25"/>
      <c r="R571" s="25"/>
      <c r="S571" s="25"/>
      <c r="T571" s="25"/>
      <c r="U571" s="46"/>
      <c r="V571" s="46"/>
      <c r="W571" s="46"/>
      <c r="X571" s="23"/>
    </row>
    <row r="572" spans="1:24" s="219" customFormat="1" ht="65.25" hidden="1" customHeight="1" x14ac:dyDescent="0.5">
      <c r="A572" s="228"/>
      <c r="B572" s="169"/>
      <c r="C572" s="183">
        <v>1100</v>
      </c>
      <c r="D572" s="183">
        <v>1000</v>
      </c>
      <c r="E572" s="180">
        <v>0</v>
      </c>
      <c r="F572" s="227">
        <v>0</v>
      </c>
      <c r="G572" s="50">
        <f>E572*F572</f>
        <v>0</v>
      </c>
      <c r="H572" s="224">
        <v>0</v>
      </c>
      <c r="I572" s="197">
        <v>0</v>
      </c>
      <c r="J572" s="197">
        <v>0</v>
      </c>
      <c r="K572" s="197">
        <v>0</v>
      </c>
      <c r="L572" s="197">
        <v>0</v>
      </c>
      <c r="M572" s="33">
        <f>G572+H572+I572+J572+K572+L572</f>
        <v>0</v>
      </c>
      <c r="N572" s="226">
        <v>0</v>
      </c>
      <c r="O572" s="225">
        <v>0</v>
      </c>
      <c r="P572" s="225">
        <v>0</v>
      </c>
      <c r="Q572" s="225">
        <v>0</v>
      </c>
      <c r="R572" s="225">
        <f>G572*1%</f>
        <v>0</v>
      </c>
      <c r="S572" s="225">
        <v>0</v>
      </c>
      <c r="T572" s="35">
        <f>N572+O572+P572+Q572+R572+S572</f>
        <v>0</v>
      </c>
      <c r="U572" s="33">
        <f>M572-T572</f>
        <v>0</v>
      </c>
      <c r="V572" s="224">
        <v>0</v>
      </c>
      <c r="W572" s="224">
        <f>U572-V572</f>
        <v>0</v>
      </c>
      <c r="X572" s="223"/>
    </row>
    <row r="573" spans="1:24" s="219" customFormat="1" ht="65.25" hidden="1" customHeight="1" x14ac:dyDescent="0.5">
      <c r="A573" s="216"/>
      <c r="B573" s="160"/>
      <c r="C573" s="160"/>
      <c r="D573" s="160"/>
      <c r="E573" s="210"/>
      <c r="F573" s="222"/>
      <c r="G573" s="54"/>
      <c r="H573" s="26"/>
      <c r="I573" s="157"/>
      <c r="J573" s="157"/>
      <c r="K573" s="157"/>
      <c r="L573" s="157"/>
      <c r="M573" s="46"/>
      <c r="N573" s="221"/>
      <c r="O573" s="221"/>
      <c r="P573" s="221"/>
      <c r="Q573" s="221"/>
      <c r="R573" s="221"/>
      <c r="S573" s="221"/>
      <c r="T573" s="25"/>
      <c r="U573" s="46"/>
      <c r="V573" s="26"/>
      <c r="W573" s="26"/>
      <c r="X573" s="220"/>
    </row>
    <row r="574" spans="1:24" ht="65.25" hidden="1" customHeight="1" x14ac:dyDescent="0.5">
      <c r="A574" s="218"/>
      <c r="B574" s="183"/>
      <c r="C574" s="168"/>
      <c r="D574" s="168"/>
      <c r="E574" s="180">
        <v>0</v>
      </c>
      <c r="F574" s="38">
        <v>0</v>
      </c>
      <c r="G574" s="50">
        <f>E574*F574</f>
        <v>0</v>
      </c>
      <c r="H574" s="45">
        <v>0</v>
      </c>
      <c r="I574" s="197">
        <v>0</v>
      </c>
      <c r="J574" s="217">
        <v>0</v>
      </c>
      <c r="K574" s="217">
        <v>0</v>
      </c>
      <c r="L574" s="217">
        <v>0</v>
      </c>
      <c r="M574" s="33">
        <f>G574+H574+I574+J574+K574+L574</f>
        <v>0</v>
      </c>
      <c r="N574" s="163">
        <v>0</v>
      </c>
      <c r="O574" s="35">
        <f>G574*1.187%</f>
        <v>0</v>
      </c>
      <c r="P574" s="35">
        <v>0</v>
      </c>
      <c r="Q574" s="35">
        <f>F574*1%</f>
        <v>0</v>
      </c>
      <c r="R574" s="35">
        <f>G574*1%</f>
        <v>0</v>
      </c>
      <c r="S574" s="35">
        <f>H574*1%</f>
        <v>0</v>
      </c>
      <c r="T574" s="35">
        <f>N574+O574+P574+Q574+R574+S574</f>
        <v>0</v>
      </c>
      <c r="U574" s="33">
        <f>M574-T574</f>
        <v>0</v>
      </c>
      <c r="V574" s="45">
        <v>0</v>
      </c>
      <c r="W574" s="45">
        <f>U574-V574</f>
        <v>0</v>
      </c>
      <c r="X574" s="32"/>
    </row>
    <row r="575" spans="1:24" ht="65.25" hidden="1" customHeight="1" x14ac:dyDescent="0.5">
      <c r="A575" s="216"/>
      <c r="B575" s="169"/>
      <c r="C575" s="49"/>
      <c r="D575" s="49"/>
      <c r="E575" s="210"/>
      <c r="F575" s="47"/>
      <c r="G575" s="54"/>
      <c r="H575" s="46"/>
      <c r="I575" s="157"/>
      <c r="J575" s="156"/>
      <c r="K575" s="156"/>
      <c r="L575" s="156"/>
      <c r="M575" s="46"/>
      <c r="N575" s="25"/>
      <c r="O575" s="25"/>
      <c r="P575" s="25"/>
      <c r="Q575" s="25"/>
      <c r="R575" s="25"/>
      <c r="S575" s="25"/>
      <c r="T575" s="25"/>
      <c r="U575" s="46"/>
      <c r="V575" s="46"/>
      <c r="W575" s="46"/>
      <c r="X575" s="162"/>
    </row>
    <row r="576" spans="1:24" ht="65.25" customHeight="1" x14ac:dyDescent="0.5">
      <c r="A576" s="215"/>
      <c r="B576" s="155" t="s">
        <v>73</v>
      </c>
      <c r="C576" s="150"/>
      <c r="D576" s="150"/>
      <c r="E576" s="178"/>
      <c r="F576" s="154"/>
      <c r="G576" s="151">
        <f>SUM(G564:G575)</f>
        <v>0</v>
      </c>
      <c r="H576" s="151">
        <f>SUM(H564:H575)</f>
        <v>0</v>
      </c>
      <c r="I576" s="153">
        <f>SUM(I564:I575)</f>
        <v>0</v>
      </c>
      <c r="J576" s="151">
        <f>SUM(J564:J575)</f>
        <v>0</v>
      </c>
      <c r="K576" s="151">
        <f>SUM(K564:K575)</f>
        <v>0</v>
      </c>
      <c r="L576" s="151">
        <f>SUM(L564:L575)</f>
        <v>0</v>
      </c>
      <c r="M576" s="151">
        <f>SUM(M564:M575)</f>
        <v>0</v>
      </c>
      <c r="N576" s="152">
        <f>SUM(N564:N575)</f>
        <v>0</v>
      </c>
      <c r="O576" s="152">
        <f>SUM(O564:O575)</f>
        <v>0</v>
      </c>
      <c r="P576" s="152">
        <f>SUM(P564:P575)</f>
        <v>0</v>
      </c>
      <c r="Q576" s="152">
        <f>SUM(Q564:Q575)</f>
        <v>0</v>
      </c>
      <c r="R576" s="152">
        <f>SUM(R564:R575)</f>
        <v>0</v>
      </c>
      <c r="S576" s="152">
        <f>SUM(S564:S575)</f>
        <v>0</v>
      </c>
      <c r="T576" s="152">
        <f>SUM(T564:T575)</f>
        <v>0</v>
      </c>
      <c r="U576" s="151">
        <f>SUM(U564:U575)</f>
        <v>0</v>
      </c>
      <c r="V576" s="151">
        <f>SUM(V564:V575)</f>
        <v>0</v>
      </c>
      <c r="W576" s="151">
        <f>SUM(W564:W575)</f>
        <v>0</v>
      </c>
      <c r="X576" s="150"/>
    </row>
    <row r="577" spans="1:24" ht="65.25" customHeight="1" x14ac:dyDescent="0.45">
      <c r="A577" s="65" t="s">
        <v>114</v>
      </c>
      <c r="B577" s="173"/>
      <c r="C577" s="59"/>
      <c r="D577" s="59"/>
      <c r="E577" s="172"/>
      <c r="F577" s="63"/>
      <c r="G577" s="62"/>
      <c r="H577" s="60"/>
      <c r="I577" s="61"/>
      <c r="J577" s="60"/>
      <c r="K577" s="60"/>
      <c r="L577" s="60"/>
      <c r="M577" s="60"/>
      <c r="N577" s="171"/>
      <c r="O577" s="171"/>
      <c r="P577" s="171"/>
      <c r="Q577" s="171"/>
      <c r="R577" s="171"/>
      <c r="S577" s="171"/>
      <c r="T577" s="171"/>
      <c r="U577" s="60"/>
      <c r="V577" s="60"/>
      <c r="W577" s="60"/>
      <c r="X577" s="59"/>
    </row>
    <row r="578" spans="1:24" ht="65.25" customHeight="1" x14ac:dyDescent="0.5">
      <c r="A578" s="170" t="s">
        <v>113</v>
      </c>
      <c r="B578" s="168"/>
      <c r="C578" s="168">
        <v>1100</v>
      </c>
      <c r="D578" s="168">
        <v>1000</v>
      </c>
      <c r="E578" s="180">
        <v>343.24</v>
      </c>
      <c r="F578" s="38">
        <v>15</v>
      </c>
      <c r="G578" s="50">
        <f>E578*F578</f>
        <v>5148.6000000000004</v>
      </c>
      <c r="H578" s="45">
        <v>0</v>
      </c>
      <c r="I578" s="165">
        <v>0</v>
      </c>
      <c r="J578" s="164">
        <v>0</v>
      </c>
      <c r="K578" s="164">
        <v>0</v>
      </c>
      <c r="L578" s="164">
        <v>0</v>
      </c>
      <c r="M578" s="45">
        <f>G578+H578+I578+J578+K578+L578</f>
        <v>5148.6000000000004</v>
      </c>
      <c r="N578" s="163">
        <v>488.22</v>
      </c>
      <c r="O578" s="35">
        <f>G578*1.1875%</f>
        <v>61.139625000000002</v>
      </c>
      <c r="P578" s="35">
        <v>0</v>
      </c>
      <c r="Q578" s="35">
        <v>0</v>
      </c>
      <c r="R578" s="35">
        <f>G578*1%</f>
        <v>51.486000000000004</v>
      </c>
      <c r="S578" s="35">
        <f>H578*1%</f>
        <v>0</v>
      </c>
      <c r="T578" s="35">
        <f>N578+O578+P578+Q578+R578+S578</f>
        <v>600.84562500000004</v>
      </c>
      <c r="U578" s="33">
        <f>M578-T578</f>
        <v>4547.7543750000004</v>
      </c>
      <c r="V578" s="45">
        <v>0</v>
      </c>
      <c r="W578" s="45">
        <f>U578-V578</f>
        <v>4547.7543750000004</v>
      </c>
      <c r="X578" s="162"/>
    </row>
    <row r="579" spans="1:24" ht="65.25" customHeight="1" x14ac:dyDescent="0.5">
      <c r="A579" s="190" t="s">
        <v>112</v>
      </c>
      <c r="B579" s="49"/>
      <c r="C579" s="49"/>
      <c r="D579" s="49"/>
      <c r="E579" s="210"/>
      <c r="F579" s="47"/>
      <c r="G579" s="54"/>
      <c r="H579" s="46"/>
      <c r="I579" s="157"/>
      <c r="J579" s="156"/>
      <c r="K579" s="156"/>
      <c r="L579" s="156"/>
      <c r="M579" s="46"/>
      <c r="N579" s="25"/>
      <c r="O579" s="25"/>
      <c r="P579" s="25"/>
      <c r="Q579" s="25"/>
      <c r="R579" s="25"/>
      <c r="S579" s="25"/>
      <c r="T579" s="25"/>
      <c r="U579" s="46"/>
      <c r="V579" s="46"/>
      <c r="W579" s="46"/>
      <c r="X579" s="23"/>
    </row>
    <row r="580" spans="1:24" ht="65.25" customHeight="1" x14ac:dyDescent="0.5">
      <c r="A580" s="170" t="s">
        <v>111</v>
      </c>
      <c r="B580" s="168"/>
      <c r="C580" s="168">
        <v>1100</v>
      </c>
      <c r="D580" s="168">
        <v>1000</v>
      </c>
      <c r="E580" s="48">
        <v>338.63</v>
      </c>
      <c r="F580" s="38">
        <v>15</v>
      </c>
      <c r="G580" s="50">
        <f>E580*F580</f>
        <v>5079.45</v>
      </c>
      <c r="H580" s="45">
        <v>0</v>
      </c>
      <c r="I580" s="165">
        <v>0</v>
      </c>
      <c r="J580" s="164">
        <v>0</v>
      </c>
      <c r="K580" s="164">
        <v>0</v>
      </c>
      <c r="L580" s="164">
        <v>0</v>
      </c>
      <c r="M580" s="45">
        <f>G580+H580+I580+J580+K580+L580</f>
        <v>5079.45</v>
      </c>
      <c r="N580" s="163">
        <v>475.83</v>
      </c>
      <c r="O580" s="163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f>N580+O580+P580+Q580+R580+S580</f>
        <v>475.83</v>
      </c>
      <c r="U580" s="33">
        <f>M580-T580</f>
        <v>4603.62</v>
      </c>
      <c r="V580" s="33">
        <v>156.19999999999999</v>
      </c>
      <c r="W580" s="45">
        <f>U580-V580</f>
        <v>4447.42</v>
      </c>
      <c r="X580" s="162"/>
    </row>
    <row r="581" spans="1:24" ht="65.25" customHeight="1" thickBot="1" x14ac:dyDescent="0.55000000000000004">
      <c r="A581" s="208" t="s">
        <v>110</v>
      </c>
      <c r="B581" s="49"/>
      <c r="C581" s="49"/>
      <c r="D581" s="49"/>
      <c r="E581" s="56"/>
      <c r="F581" s="47"/>
      <c r="G581" s="54"/>
      <c r="H581" s="46"/>
      <c r="I581" s="157"/>
      <c r="J581" s="156"/>
      <c r="K581" s="156"/>
      <c r="L581" s="156"/>
      <c r="M581" s="46"/>
      <c r="N581" s="25"/>
      <c r="O581" s="25"/>
      <c r="P581" s="43"/>
      <c r="Q581" s="25"/>
      <c r="R581" s="25"/>
      <c r="S581" s="25"/>
      <c r="T581" s="25"/>
      <c r="U581" s="46"/>
      <c r="V581" s="46"/>
      <c r="W581" s="46"/>
      <c r="X581" s="23"/>
    </row>
    <row r="582" spans="1:24" s="8" customFormat="1" ht="65.25" customHeight="1" thickBot="1" x14ac:dyDescent="0.55000000000000004">
      <c r="A582" s="107" t="s">
        <v>57</v>
      </c>
      <c r="B582" s="90" t="s">
        <v>56</v>
      </c>
      <c r="C582" s="106" t="s">
        <v>55</v>
      </c>
      <c r="D582" s="105"/>
      <c r="E582" s="105"/>
      <c r="F582" s="105"/>
      <c r="G582" s="105"/>
      <c r="H582" s="105"/>
      <c r="I582" s="105"/>
      <c r="J582" s="105"/>
      <c r="K582" s="105"/>
      <c r="L582" s="105"/>
      <c r="M582" s="104"/>
      <c r="N582" s="106" t="s">
        <v>54</v>
      </c>
      <c r="O582" s="105"/>
      <c r="P582" s="105"/>
      <c r="Q582" s="105"/>
      <c r="R582" s="105"/>
      <c r="S582" s="105"/>
      <c r="T582" s="104"/>
      <c r="U582" s="103"/>
      <c r="V582" s="102"/>
      <c r="W582" s="101"/>
      <c r="X582" s="66" t="s">
        <v>53</v>
      </c>
    </row>
    <row r="583" spans="1:24" s="8" customFormat="1" ht="65.25" customHeight="1" x14ac:dyDescent="0.45">
      <c r="A583" s="100"/>
      <c r="B583" s="99"/>
      <c r="C583" s="98" t="s">
        <v>52</v>
      </c>
      <c r="D583" s="98" t="s">
        <v>51</v>
      </c>
      <c r="E583" s="97" t="s">
        <v>29</v>
      </c>
      <c r="F583" s="96" t="s">
        <v>50</v>
      </c>
      <c r="G583" s="95" t="s">
        <v>49</v>
      </c>
      <c r="H583" s="94" t="s">
        <v>48</v>
      </c>
      <c r="I583" s="93" t="s">
        <v>47</v>
      </c>
      <c r="J583" s="92" t="s">
        <v>28</v>
      </c>
      <c r="K583" s="91" t="s">
        <v>46</v>
      </c>
      <c r="L583" s="91" t="s">
        <v>96</v>
      </c>
      <c r="M583" s="90" t="s">
        <v>38</v>
      </c>
      <c r="N583" s="87" t="s">
        <v>44</v>
      </c>
      <c r="O583" s="89" t="s">
        <v>43</v>
      </c>
      <c r="P583" s="88" t="s">
        <v>42</v>
      </c>
      <c r="Q583" s="87" t="s">
        <v>41</v>
      </c>
      <c r="R583" s="87" t="s">
        <v>40</v>
      </c>
      <c r="S583" s="87" t="s">
        <v>39</v>
      </c>
      <c r="T583" s="86" t="s">
        <v>38</v>
      </c>
      <c r="U583" s="84" t="s">
        <v>38</v>
      </c>
      <c r="V583" s="85" t="s">
        <v>37</v>
      </c>
      <c r="W583" s="84" t="s">
        <v>36</v>
      </c>
      <c r="X583" s="66"/>
    </row>
    <row r="584" spans="1:24" s="8" customFormat="1" ht="65.25" customHeight="1" thickBot="1" x14ac:dyDescent="0.5">
      <c r="A584" s="83" t="s">
        <v>35</v>
      </c>
      <c r="B584" s="73"/>
      <c r="C584" s="82"/>
      <c r="D584" s="82"/>
      <c r="E584" s="81" t="s">
        <v>34</v>
      </c>
      <c r="F584" s="80" t="s">
        <v>33</v>
      </c>
      <c r="G584" s="79"/>
      <c r="H584" s="78"/>
      <c r="I584" s="77" t="s">
        <v>32</v>
      </c>
      <c r="J584" s="76" t="s">
        <v>31</v>
      </c>
      <c r="K584" s="75" t="s">
        <v>95</v>
      </c>
      <c r="L584" s="74" t="s">
        <v>94</v>
      </c>
      <c r="M584" s="73"/>
      <c r="N584" s="200">
        <v>1</v>
      </c>
      <c r="O584" s="72"/>
      <c r="P584" s="71" t="s">
        <v>28</v>
      </c>
      <c r="Q584" s="70" t="s">
        <v>27</v>
      </c>
      <c r="R584" s="70" t="s">
        <v>26</v>
      </c>
      <c r="S584" s="70" t="s">
        <v>25</v>
      </c>
      <c r="T584" s="69"/>
      <c r="U584" s="67" t="s">
        <v>24</v>
      </c>
      <c r="V584" s="199" t="s">
        <v>93</v>
      </c>
      <c r="W584" s="67" t="s">
        <v>22</v>
      </c>
      <c r="X584" s="66"/>
    </row>
    <row r="585" spans="1:24" ht="65.25" hidden="1" customHeight="1" x14ac:dyDescent="0.5">
      <c r="A585" s="58" t="s">
        <v>109</v>
      </c>
      <c r="B585" s="40"/>
      <c r="C585" s="40"/>
      <c r="D585" s="40"/>
      <c r="E585" s="39">
        <v>0</v>
      </c>
      <c r="F585" s="38">
        <v>0</v>
      </c>
      <c r="G585" s="37">
        <f>E585*F585</f>
        <v>0</v>
      </c>
      <c r="H585" s="33">
        <v>0</v>
      </c>
      <c r="I585" s="165">
        <v>0</v>
      </c>
      <c r="J585" s="164">
        <v>0</v>
      </c>
      <c r="K585" s="164">
        <v>0</v>
      </c>
      <c r="L585" s="164">
        <v>0</v>
      </c>
      <c r="M585" s="33">
        <f>G585+H585+I585+J585+K585+L585</f>
        <v>0</v>
      </c>
      <c r="N585" s="33">
        <v>0</v>
      </c>
      <c r="O585" s="45">
        <f>G585*1.187%</f>
        <v>0</v>
      </c>
      <c r="P585" s="34">
        <f>F585*1%/2</f>
        <v>0</v>
      </c>
      <c r="Q585" s="33">
        <f>F585*1%</f>
        <v>0</v>
      </c>
      <c r="R585" s="33">
        <f>G585*1%</f>
        <v>0</v>
      </c>
      <c r="S585" s="33">
        <f>H585*1%</f>
        <v>0</v>
      </c>
      <c r="T585" s="33">
        <f>N585+O585+P585+Q585+R585+S585</f>
        <v>0</v>
      </c>
      <c r="U585" s="33">
        <f>M585-T585</f>
        <v>0</v>
      </c>
      <c r="V585" s="45">
        <v>0</v>
      </c>
      <c r="W585" s="45">
        <f>U585-V585</f>
        <v>0</v>
      </c>
      <c r="X585" s="32"/>
    </row>
    <row r="586" spans="1:24" ht="65.25" hidden="1" customHeight="1" thickBot="1" x14ac:dyDescent="0.55000000000000004">
      <c r="A586" s="214"/>
      <c r="B586" s="49"/>
      <c r="C586" s="49"/>
      <c r="D586" s="49"/>
      <c r="E586" s="56"/>
      <c r="F586" s="47"/>
      <c r="G586" s="54"/>
      <c r="H586" s="46"/>
      <c r="I586" s="157"/>
      <c r="J586" s="156"/>
      <c r="K586" s="156"/>
      <c r="L586" s="15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23"/>
    </row>
    <row r="587" spans="1:24" ht="65.25" hidden="1" customHeight="1" x14ac:dyDescent="0.5">
      <c r="A587" s="58" t="s">
        <v>109</v>
      </c>
      <c r="B587" s="40"/>
      <c r="C587" s="40">
        <v>1100</v>
      </c>
      <c r="D587" s="40">
        <v>1000</v>
      </c>
      <c r="E587" s="182">
        <v>0</v>
      </c>
      <c r="F587" s="38">
        <v>0</v>
      </c>
      <c r="G587" s="37">
        <f>E587*F587</f>
        <v>0</v>
      </c>
      <c r="H587" s="33">
        <v>0</v>
      </c>
      <c r="I587" s="165">
        <v>0</v>
      </c>
      <c r="J587" s="164">
        <v>0</v>
      </c>
      <c r="K587" s="164">
        <v>0</v>
      </c>
      <c r="L587" s="164">
        <v>0</v>
      </c>
      <c r="M587" s="33">
        <f>G587+H587+I587+J587+K587+L587</f>
        <v>0</v>
      </c>
      <c r="N587" s="35">
        <v>0</v>
      </c>
      <c r="O587" s="163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f>N587+O587+P587+Q587+R587+S587</f>
        <v>0</v>
      </c>
      <c r="U587" s="33">
        <f>M587-T587</f>
        <v>0</v>
      </c>
      <c r="V587" s="45">
        <v>0</v>
      </c>
      <c r="W587" s="45">
        <f>U587-V587</f>
        <v>0</v>
      </c>
      <c r="X587" s="32"/>
    </row>
    <row r="588" spans="1:24" ht="65.25" hidden="1" customHeight="1" x14ac:dyDescent="0.5">
      <c r="A588" s="214"/>
      <c r="B588" s="49"/>
      <c r="C588" s="49"/>
      <c r="D588" s="49"/>
      <c r="E588" s="210"/>
      <c r="F588" s="47"/>
      <c r="G588" s="54"/>
      <c r="H588" s="46"/>
      <c r="I588" s="157"/>
      <c r="J588" s="156"/>
      <c r="K588" s="156"/>
      <c r="L588" s="156"/>
      <c r="M588" s="46"/>
      <c r="N588" s="25"/>
      <c r="O588" s="25"/>
      <c r="P588" s="25"/>
      <c r="Q588" s="25"/>
      <c r="R588" s="25"/>
      <c r="S588" s="25"/>
      <c r="T588" s="25"/>
      <c r="U588" s="46"/>
      <c r="V588" s="46"/>
      <c r="W588" s="46"/>
      <c r="X588" s="23"/>
    </row>
    <row r="589" spans="1:24" ht="65.25" customHeight="1" x14ac:dyDescent="0.5">
      <c r="A589" s="58" t="s">
        <v>108</v>
      </c>
      <c r="B589" s="40"/>
      <c r="C589" s="40">
        <v>1100</v>
      </c>
      <c r="D589" s="40">
        <v>1000</v>
      </c>
      <c r="E589" s="182">
        <v>217.91</v>
      </c>
      <c r="F589" s="38">
        <v>15</v>
      </c>
      <c r="G589" s="213">
        <f>E589*F589</f>
        <v>3268.65</v>
      </c>
      <c r="H589" s="33">
        <v>0</v>
      </c>
      <c r="I589" s="165">
        <v>0</v>
      </c>
      <c r="J589" s="164">
        <v>0</v>
      </c>
      <c r="K589" s="164">
        <v>0</v>
      </c>
      <c r="L589" s="164">
        <v>0</v>
      </c>
      <c r="M589" s="33">
        <f>G589+H589+I589+J589+K589+L589</f>
        <v>3268.65</v>
      </c>
      <c r="N589" s="35">
        <v>109.13</v>
      </c>
      <c r="O589" s="163">
        <v>0</v>
      </c>
      <c r="P589" s="35">
        <v>0</v>
      </c>
      <c r="Q589" s="35">
        <v>0</v>
      </c>
      <c r="R589" s="186">
        <f>G589*1%</f>
        <v>32.686500000000002</v>
      </c>
      <c r="S589" s="35">
        <f>H589*1%</f>
        <v>0</v>
      </c>
      <c r="T589" s="35">
        <f>N589+O589+P589+Q589+R589+S589</f>
        <v>141.81649999999999</v>
      </c>
      <c r="U589" s="33">
        <f>M589-T589</f>
        <v>3126.8335000000002</v>
      </c>
      <c r="V589" s="45">
        <v>0</v>
      </c>
      <c r="W589" s="45">
        <f>U589-V589</f>
        <v>3126.8335000000002</v>
      </c>
      <c r="X589" s="32"/>
    </row>
    <row r="590" spans="1:24" ht="65.25" customHeight="1" x14ac:dyDescent="0.5">
      <c r="A590" s="161" t="s">
        <v>107</v>
      </c>
      <c r="B590" s="49"/>
      <c r="C590" s="49"/>
      <c r="D590" s="49"/>
      <c r="E590" s="210"/>
      <c r="F590" s="47"/>
      <c r="G590" s="54"/>
      <c r="H590" s="46"/>
      <c r="I590" s="157"/>
      <c r="J590" s="156"/>
      <c r="K590" s="156"/>
      <c r="L590" s="156"/>
      <c r="M590" s="46"/>
      <c r="N590" s="25"/>
      <c r="O590" s="25"/>
      <c r="P590" s="25"/>
      <c r="Q590" s="25"/>
      <c r="R590" s="184"/>
      <c r="S590" s="25"/>
      <c r="T590" s="25"/>
      <c r="U590" s="46"/>
      <c r="V590" s="46"/>
      <c r="W590" s="46"/>
      <c r="X590" s="23"/>
    </row>
    <row r="591" spans="1:24" ht="65.25" customHeight="1" x14ac:dyDescent="0.5">
      <c r="A591" s="58" t="s">
        <v>106</v>
      </c>
      <c r="B591" s="40"/>
      <c r="C591" s="40">
        <v>1100</v>
      </c>
      <c r="D591" s="40">
        <v>1000</v>
      </c>
      <c r="E591" s="182">
        <v>212.27</v>
      </c>
      <c r="F591" s="38">
        <v>15</v>
      </c>
      <c r="G591" s="213">
        <f>E591*F591</f>
        <v>3184.05</v>
      </c>
      <c r="H591" s="33">
        <v>0</v>
      </c>
      <c r="I591" s="165">
        <v>0</v>
      </c>
      <c r="J591" s="164">
        <v>0</v>
      </c>
      <c r="K591" s="164">
        <v>0</v>
      </c>
      <c r="L591" s="164">
        <v>0</v>
      </c>
      <c r="M591" s="33">
        <f>G591+H591+I591+J591+K591+L591</f>
        <v>3184.05</v>
      </c>
      <c r="N591" s="35">
        <v>99.92</v>
      </c>
      <c r="O591" s="35">
        <f>G591*1.1875%</f>
        <v>37.810593750000002</v>
      </c>
      <c r="P591" s="35">
        <v>0</v>
      </c>
      <c r="Q591" s="35">
        <v>0</v>
      </c>
      <c r="R591" s="186">
        <f>G591*1%</f>
        <v>31.840500000000002</v>
      </c>
      <c r="S591" s="35">
        <v>0</v>
      </c>
      <c r="T591" s="35">
        <f>N591+O591+P591+Q591+R591+S591</f>
        <v>169.57109374999999</v>
      </c>
      <c r="U591" s="33">
        <f>M591-T591</f>
        <v>3014.4789062500004</v>
      </c>
      <c r="V591" s="45">
        <v>0</v>
      </c>
      <c r="W591" s="45">
        <f>U591-V591</f>
        <v>3014.4789062500004</v>
      </c>
      <c r="X591" s="32"/>
    </row>
    <row r="592" spans="1:24" ht="65.25" customHeight="1" x14ac:dyDescent="0.5">
      <c r="A592" s="52" t="s">
        <v>105</v>
      </c>
      <c r="B592" s="168"/>
      <c r="C592" s="49"/>
      <c r="D592" s="49"/>
      <c r="E592" s="210"/>
      <c r="F592" s="47"/>
      <c r="G592" s="54"/>
      <c r="H592" s="46"/>
      <c r="I592" s="157"/>
      <c r="J592" s="156"/>
      <c r="K592" s="156"/>
      <c r="L592" s="156"/>
      <c r="M592" s="46"/>
      <c r="N592" s="25"/>
      <c r="O592" s="25"/>
      <c r="P592" s="25"/>
      <c r="Q592" s="25"/>
      <c r="R592" s="184"/>
      <c r="S592" s="25"/>
      <c r="T592" s="25"/>
      <c r="U592" s="46"/>
      <c r="V592" s="46"/>
      <c r="W592" s="46"/>
      <c r="X592" s="162"/>
    </row>
    <row r="593" spans="1:24" ht="65.25" hidden="1" customHeight="1" x14ac:dyDescent="0.5">
      <c r="A593" s="195" t="s">
        <v>104</v>
      </c>
      <c r="B593" s="40"/>
      <c r="C593" s="40">
        <v>1100</v>
      </c>
      <c r="D593" s="40">
        <v>1000</v>
      </c>
      <c r="E593" s="182"/>
      <c r="F593" s="38"/>
      <c r="G593" s="213">
        <f>E593*F593</f>
        <v>0</v>
      </c>
      <c r="H593" s="33">
        <v>0</v>
      </c>
      <c r="I593" s="165">
        <v>0</v>
      </c>
      <c r="J593" s="164">
        <v>0</v>
      </c>
      <c r="K593" s="164">
        <v>0</v>
      </c>
      <c r="L593" s="164"/>
      <c r="M593" s="33">
        <f>G593+H593+I593+J593+K593+L593</f>
        <v>0</v>
      </c>
      <c r="N593" s="35">
        <v>0</v>
      </c>
      <c r="O593" s="35"/>
      <c r="P593" s="35">
        <v>0</v>
      </c>
      <c r="Q593" s="35">
        <v>0</v>
      </c>
      <c r="R593" s="35">
        <v>0</v>
      </c>
      <c r="S593" s="35">
        <f>H593*1%</f>
        <v>0</v>
      </c>
      <c r="T593" s="35">
        <f>N593+O593+P593+Q593+R593+S593</f>
        <v>0</v>
      </c>
      <c r="U593" s="33">
        <f>M593-T593</f>
        <v>0</v>
      </c>
      <c r="V593" s="45">
        <v>0</v>
      </c>
      <c r="W593" s="45">
        <f>U593-V593</f>
        <v>0</v>
      </c>
      <c r="X593" s="32"/>
    </row>
    <row r="594" spans="1:24" ht="65.25" hidden="1" customHeight="1" x14ac:dyDescent="0.5">
      <c r="A594" s="212"/>
      <c r="B594" s="168"/>
      <c r="C594" s="49"/>
      <c r="D594" s="49"/>
      <c r="E594" s="210"/>
      <c r="F594" s="47"/>
      <c r="G594" s="54"/>
      <c r="H594" s="46"/>
      <c r="I594" s="157"/>
      <c r="J594" s="156"/>
      <c r="K594" s="156"/>
      <c r="L594" s="156"/>
      <c r="M594" s="46"/>
      <c r="N594" s="25"/>
      <c r="O594" s="163"/>
      <c r="P594" s="25"/>
      <c r="Q594" s="25"/>
      <c r="R594" s="25"/>
      <c r="S594" s="25"/>
      <c r="T594" s="25"/>
      <c r="U594" s="46"/>
      <c r="V594" s="46"/>
      <c r="W594" s="46"/>
      <c r="X594" s="162"/>
    </row>
    <row r="595" spans="1:24" ht="65.25" hidden="1" customHeight="1" x14ac:dyDescent="0.5">
      <c r="A595" s="58"/>
      <c r="B595" s="40"/>
      <c r="C595" s="40"/>
      <c r="D595" s="40"/>
      <c r="E595" s="182">
        <v>0</v>
      </c>
      <c r="F595" s="38">
        <v>0</v>
      </c>
      <c r="G595" s="37">
        <f>E595*F595</f>
        <v>0</v>
      </c>
      <c r="H595" s="33">
        <v>0</v>
      </c>
      <c r="I595" s="165">
        <v>0</v>
      </c>
      <c r="J595" s="164">
        <v>0</v>
      </c>
      <c r="K595" s="164">
        <v>0</v>
      </c>
      <c r="L595" s="164">
        <v>0</v>
      </c>
      <c r="M595" s="33">
        <f>G595+H595+I595+J595+K595+L595</f>
        <v>0</v>
      </c>
      <c r="N595" s="35">
        <v>0</v>
      </c>
      <c r="O595" s="163">
        <v>0</v>
      </c>
      <c r="P595" s="35">
        <f>F595*1%/2</f>
        <v>0</v>
      </c>
      <c r="Q595" s="35">
        <f>F595*1%</f>
        <v>0</v>
      </c>
      <c r="R595" s="35">
        <f>G595*1%</f>
        <v>0</v>
      </c>
      <c r="S595" s="35">
        <f>H595*1%</f>
        <v>0</v>
      </c>
      <c r="T595" s="35">
        <f>N595+O595+P595+Q595+R595+S595</f>
        <v>0</v>
      </c>
      <c r="U595" s="33">
        <f>M595-T595</f>
        <v>0</v>
      </c>
      <c r="V595" s="45">
        <v>0</v>
      </c>
      <c r="W595" s="45">
        <f>U595-V595</f>
        <v>0</v>
      </c>
      <c r="X595" s="32"/>
    </row>
    <row r="596" spans="1:24" ht="65.25" hidden="1" customHeight="1" thickBot="1" x14ac:dyDescent="0.55000000000000004">
      <c r="A596" s="198"/>
      <c r="B596" s="168"/>
      <c r="C596" s="49"/>
      <c r="D596" s="49"/>
      <c r="E596" s="210"/>
      <c r="F596" s="47"/>
      <c r="G596" s="54"/>
      <c r="H596" s="46"/>
      <c r="I596" s="157"/>
      <c r="J596" s="156"/>
      <c r="K596" s="156"/>
      <c r="L596" s="156"/>
      <c r="M596" s="46"/>
      <c r="N596" s="25"/>
      <c r="O596" s="25"/>
      <c r="P596" s="25"/>
      <c r="Q596" s="25"/>
      <c r="R596" s="25"/>
      <c r="S596" s="25"/>
      <c r="T596" s="25"/>
      <c r="U596" s="46"/>
      <c r="V596" s="46"/>
      <c r="W596" s="46"/>
      <c r="X596" s="162"/>
    </row>
    <row r="597" spans="1:24" ht="65.25" hidden="1" customHeight="1" x14ac:dyDescent="0.5">
      <c r="A597" s="58"/>
      <c r="B597" s="40"/>
      <c r="C597" s="40"/>
      <c r="D597" s="40"/>
      <c r="E597" s="182">
        <v>0</v>
      </c>
      <c r="F597" s="38">
        <v>0</v>
      </c>
      <c r="G597" s="37">
        <f>E597*F597</f>
        <v>0</v>
      </c>
      <c r="H597" s="33">
        <v>0</v>
      </c>
      <c r="I597" s="165">
        <v>0</v>
      </c>
      <c r="J597" s="164">
        <v>0</v>
      </c>
      <c r="K597" s="164">
        <v>0</v>
      </c>
      <c r="L597" s="164">
        <v>0</v>
      </c>
      <c r="M597" s="33">
        <f>G597+H597+I597+J597+K597+L597</f>
        <v>0</v>
      </c>
      <c r="N597" s="35">
        <v>0</v>
      </c>
      <c r="O597" s="35">
        <v>0</v>
      </c>
      <c r="P597" s="35">
        <f>F597*1%/2</f>
        <v>0</v>
      </c>
      <c r="Q597" s="35">
        <f>F597*1%</f>
        <v>0</v>
      </c>
      <c r="R597" s="35">
        <f>G597*1%</f>
        <v>0</v>
      </c>
      <c r="S597" s="35">
        <f>H597*1%</f>
        <v>0</v>
      </c>
      <c r="T597" s="35">
        <f>N597+O597+P597+Q597+R597+S597</f>
        <v>0</v>
      </c>
      <c r="U597" s="33">
        <f>M597-T597</f>
        <v>0</v>
      </c>
      <c r="V597" s="33">
        <v>0</v>
      </c>
      <c r="W597" s="33">
        <f>U597-V597</f>
        <v>0</v>
      </c>
      <c r="X597" s="32"/>
    </row>
    <row r="598" spans="1:24" ht="65.25" hidden="1" customHeight="1" x14ac:dyDescent="0.5">
      <c r="A598" s="198"/>
      <c r="B598" s="49"/>
      <c r="C598" s="49"/>
      <c r="D598" s="49"/>
      <c r="E598" s="210"/>
      <c r="F598" s="47"/>
      <c r="G598" s="54"/>
      <c r="H598" s="46"/>
      <c r="I598" s="157"/>
      <c r="J598" s="156"/>
      <c r="K598" s="156"/>
      <c r="L598" s="156"/>
      <c r="M598" s="46"/>
      <c r="N598" s="25"/>
      <c r="O598" s="25"/>
      <c r="P598" s="25"/>
      <c r="Q598" s="25"/>
      <c r="R598" s="25"/>
      <c r="S598" s="25"/>
      <c r="T598" s="25"/>
      <c r="U598" s="46"/>
      <c r="V598" s="46"/>
      <c r="W598" s="46"/>
      <c r="X598" s="23"/>
    </row>
    <row r="599" spans="1:24" ht="65.25" customHeight="1" x14ac:dyDescent="0.5">
      <c r="A599" s="179"/>
      <c r="B599" s="155" t="s">
        <v>73</v>
      </c>
      <c r="C599" s="150"/>
      <c r="D599" s="150"/>
      <c r="E599" s="178"/>
      <c r="F599" s="154"/>
      <c r="G599" s="151">
        <f>G597+G595+G593+G591+G589+G587+G585+G580+G578</f>
        <v>16680.75</v>
      </c>
      <c r="H599" s="151">
        <f>H597+H595+H593+H591+H589+H587+H585+H580+H578</f>
        <v>0</v>
      </c>
      <c r="I599" s="153">
        <f>I597+I595+I593+I591+I589+I587+I585+I580+I578</f>
        <v>0</v>
      </c>
      <c r="J599" s="151">
        <f>J597+J595+J593+J591+J589+J587+J585+J580+J578</f>
        <v>0</v>
      </c>
      <c r="K599" s="151">
        <f>K597+K595+K593+K591+K589+K587+K585+K580+K578</f>
        <v>0</v>
      </c>
      <c r="L599" s="151">
        <f>L597+L595+L593+L591+L589+L587+L585+L580+L578</f>
        <v>0</v>
      </c>
      <c r="M599" s="151">
        <f>M597+M595+M593+M591+M589+M587+M585+M580+M578</f>
        <v>16680.75</v>
      </c>
      <c r="N599" s="152">
        <f>N597+N595+N593+N591+N589+N587+N585+N580+N578</f>
        <v>1173.0999999999999</v>
      </c>
      <c r="O599" s="152">
        <f>O597+O595+O593+O591+O589+O587+O585+O580+O578</f>
        <v>98.950218750000005</v>
      </c>
      <c r="P599" s="152">
        <f>P597+P595+P593+P591+P589+P587+P585+P580+P578</f>
        <v>0</v>
      </c>
      <c r="Q599" s="152">
        <f>Q597+Q595+Q593+Q591+Q589+Q587+Q585+Q580+Q578</f>
        <v>0</v>
      </c>
      <c r="R599" s="152">
        <f>R597+R595+R593+R591+R589+R587+R585+R580+R578</f>
        <v>116.01300000000001</v>
      </c>
      <c r="S599" s="152">
        <f>S597+S595+S593+S591+S589+S587+S585+S580+S578</f>
        <v>0</v>
      </c>
      <c r="T599" s="152">
        <f>T597+T595+T593+T591+T589+T587+T585+T580+T578</f>
        <v>1388.06321875</v>
      </c>
      <c r="U599" s="151">
        <f>U597+U595+U593+U591+U589+U587+U585+U580+U578</f>
        <v>15292.686781250002</v>
      </c>
      <c r="V599" s="151">
        <f>V597+V595+V593+V591+V589+V587+V585+V580+V578</f>
        <v>156.19999999999999</v>
      </c>
      <c r="W599" s="151">
        <f>W597+W595+W593+W591+W589+W587+W585+W580+W578</f>
        <v>15136.486781250002</v>
      </c>
      <c r="X599" s="150"/>
    </row>
    <row r="600" spans="1:24" ht="65.25" customHeight="1" x14ac:dyDescent="0.45">
      <c r="A600" s="65" t="s">
        <v>103</v>
      </c>
      <c r="B600" s="148"/>
      <c r="C600" s="8"/>
      <c r="D600" s="8"/>
      <c r="E600" s="109"/>
      <c r="F600" s="12"/>
      <c r="G600" s="11"/>
      <c r="H600" s="9"/>
      <c r="I600" s="10"/>
      <c r="J600" s="9"/>
      <c r="K600" s="9"/>
      <c r="L600" s="9"/>
      <c r="M600" s="9"/>
      <c r="N600" s="149"/>
      <c r="O600" s="149"/>
      <c r="P600" s="149"/>
      <c r="Q600" s="149"/>
      <c r="R600" s="149"/>
      <c r="S600" s="149"/>
      <c r="T600" s="149"/>
      <c r="U600" s="9"/>
      <c r="V600" s="9"/>
      <c r="W600" s="9"/>
      <c r="X600" s="8"/>
    </row>
    <row r="601" spans="1:24" ht="65.25" customHeight="1" x14ac:dyDescent="0.5">
      <c r="A601" s="170" t="s">
        <v>102</v>
      </c>
      <c r="B601" s="40"/>
      <c r="C601" s="40">
        <v>1100</v>
      </c>
      <c r="D601" s="40">
        <v>1000</v>
      </c>
      <c r="E601" s="182">
        <v>546.12</v>
      </c>
      <c r="F601" s="38">
        <v>15</v>
      </c>
      <c r="G601" s="50">
        <f>E601*F601</f>
        <v>8191.8</v>
      </c>
      <c r="H601" s="33">
        <v>0</v>
      </c>
      <c r="I601" s="165">
        <v>0</v>
      </c>
      <c r="J601" s="33">
        <v>0</v>
      </c>
      <c r="K601" s="33">
        <v>0</v>
      </c>
      <c r="L601" s="33">
        <v>0</v>
      </c>
      <c r="M601" s="33">
        <f>G601+H601+I601+J601+K601+L601</f>
        <v>8191.8</v>
      </c>
      <c r="N601" s="35">
        <v>1111.5899999999999</v>
      </c>
      <c r="O601" s="35">
        <f>G601*1.1875%</f>
        <v>97.277625</v>
      </c>
      <c r="P601" s="35">
        <v>0</v>
      </c>
      <c r="Q601" s="35">
        <v>0</v>
      </c>
      <c r="R601" s="35">
        <v>0</v>
      </c>
      <c r="S601" s="35">
        <v>0</v>
      </c>
      <c r="T601" s="35">
        <f>N601+O601+P601+Q601+R601+S601</f>
        <v>1208.8676249999999</v>
      </c>
      <c r="U601" s="33">
        <f>M601-T601</f>
        <v>6982.9323750000003</v>
      </c>
      <c r="V601" s="33">
        <v>0</v>
      </c>
      <c r="W601" s="33">
        <f>U601-V601</f>
        <v>6982.9323750000003</v>
      </c>
      <c r="X601" s="32"/>
    </row>
    <row r="602" spans="1:24" ht="65.25" customHeight="1" x14ac:dyDescent="0.5">
      <c r="A602" s="211" t="s">
        <v>101</v>
      </c>
      <c r="B602" s="49"/>
      <c r="C602" s="49"/>
      <c r="D602" s="49"/>
      <c r="E602" s="210"/>
      <c r="F602" s="47"/>
      <c r="G602" s="54"/>
      <c r="H602" s="46"/>
      <c r="I602" s="157"/>
      <c r="J602" s="46"/>
      <c r="K602" s="46"/>
      <c r="L602" s="46"/>
      <c r="M602" s="46"/>
      <c r="N602" s="25"/>
      <c r="O602" s="25"/>
      <c r="P602" s="25"/>
      <c r="Q602" s="25"/>
      <c r="R602" s="25"/>
      <c r="S602" s="25"/>
      <c r="T602" s="25"/>
      <c r="U602" s="46"/>
      <c r="V602" s="46"/>
      <c r="W602" s="46"/>
      <c r="X602" s="23"/>
    </row>
    <row r="603" spans="1:24" ht="65.25" customHeight="1" x14ac:dyDescent="0.5">
      <c r="A603" s="179"/>
      <c r="B603" s="155" t="s">
        <v>73</v>
      </c>
      <c r="C603" s="150"/>
      <c r="D603" s="150"/>
      <c r="E603" s="178"/>
      <c r="F603" s="154"/>
      <c r="G603" s="151">
        <f>SUM(G601)</f>
        <v>8191.8</v>
      </c>
      <c r="H603" s="151">
        <f>SUM(H601)</f>
        <v>0</v>
      </c>
      <c r="I603" s="153">
        <f>SUM(I601)</f>
        <v>0</v>
      </c>
      <c r="J603" s="151">
        <f>SUM(J601)</f>
        <v>0</v>
      </c>
      <c r="K603" s="151">
        <f>SUM(K601)</f>
        <v>0</v>
      </c>
      <c r="L603" s="151">
        <f>SUM(L601)</f>
        <v>0</v>
      </c>
      <c r="M603" s="151">
        <f>SUM(M601)</f>
        <v>8191.8</v>
      </c>
      <c r="N603" s="152">
        <f>SUM(N601)</f>
        <v>1111.5899999999999</v>
      </c>
      <c r="O603" s="152">
        <f>SUM(O601)</f>
        <v>97.277625</v>
      </c>
      <c r="P603" s="152">
        <f>SUM(P601)</f>
        <v>0</v>
      </c>
      <c r="Q603" s="152">
        <f>SUM(Q601)</f>
        <v>0</v>
      </c>
      <c r="R603" s="152">
        <f>SUM(R601)</f>
        <v>0</v>
      </c>
      <c r="S603" s="152">
        <f>SUM(S601)</f>
        <v>0</v>
      </c>
      <c r="T603" s="152">
        <f>SUM(T601)</f>
        <v>1208.8676249999999</v>
      </c>
      <c r="U603" s="151">
        <f>SUM(U601)</f>
        <v>6982.9323750000003</v>
      </c>
      <c r="V603" s="151">
        <f>SUM(V601)</f>
        <v>0</v>
      </c>
      <c r="W603" s="151">
        <f>SUM(W601)</f>
        <v>6982.9323750000003</v>
      </c>
      <c r="X603" s="150"/>
    </row>
    <row r="604" spans="1:24" ht="65.25" customHeight="1" x14ac:dyDescent="0.5">
      <c r="A604" s="15"/>
      <c r="B604" s="177"/>
      <c r="C604" s="8"/>
      <c r="D604" s="8"/>
      <c r="E604" s="176"/>
      <c r="F604" s="175"/>
      <c r="G604" s="111"/>
      <c r="H604" s="111"/>
      <c r="I604" s="129"/>
      <c r="J604" s="111"/>
      <c r="K604" s="111"/>
      <c r="L604" s="111"/>
      <c r="M604" s="111"/>
      <c r="N604" s="174"/>
      <c r="O604" s="174"/>
      <c r="P604" s="174"/>
      <c r="Q604" s="174"/>
      <c r="R604" s="174"/>
      <c r="S604" s="174"/>
      <c r="T604" s="174"/>
      <c r="U604" s="111"/>
      <c r="V604" s="111"/>
      <c r="W604" s="111"/>
      <c r="X604" s="8"/>
    </row>
    <row r="605" spans="1:24" ht="65.25" customHeight="1" x14ac:dyDescent="0.45">
      <c r="A605" s="209" t="s">
        <v>100</v>
      </c>
      <c r="B605" s="173"/>
      <c r="C605" s="59"/>
      <c r="D605" s="59"/>
      <c r="E605" s="172"/>
      <c r="F605" s="63"/>
      <c r="G605" s="62"/>
      <c r="H605" s="60"/>
      <c r="I605" s="61"/>
      <c r="J605" s="60"/>
      <c r="K605" s="60"/>
      <c r="L605" s="60"/>
      <c r="M605" s="60"/>
      <c r="N605" s="171"/>
      <c r="O605" s="171"/>
      <c r="P605" s="171"/>
      <c r="Q605" s="171"/>
      <c r="R605" s="171"/>
      <c r="S605" s="171"/>
      <c r="T605" s="171"/>
      <c r="U605" s="60"/>
      <c r="V605" s="60"/>
      <c r="W605" s="60"/>
      <c r="X605" s="59"/>
    </row>
    <row r="606" spans="1:24" ht="65.25" customHeight="1" x14ac:dyDescent="0.5">
      <c r="A606" s="207" t="s">
        <v>99</v>
      </c>
      <c r="B606" s="169"/>
      <c r="C606" s="168">
        <v>1100</v>
      </c>
      <c r="D606" s="168">
        <v>1000</v>
      </c>
      <c r="E606" s="167">
        <v>449.95</v>
      </c>
      <c r="F606" s="38">
        <v>15</v>
      </c>
      <c r="G606" s="166">
        <f>E606*F606</f>
        <v>6749.25</v>
      </c>
      <c r="H606" s="45">
        <v>0</v>
      </c>
      <c r="I606" s="165">
        <v>0</v>
      </c>
      <c r="J606" s="164">
        <v>0</v>
      </c>
      <c r="K606" s="164">
        <v>0</v>
      </c>
      <c r="L606" s="164">
        <v>0</v>
      </c>
      <c r="M606" s="45">
        <f>G606+H606+I606+J606+K606+L606</f>
        <v>6749.25</v>
      </c>
      <c r="N606" s="163">
        <v>803.47</v>
      </c>
      <c r="O606" s="163">
        <v>0</v>
      </c>
      <c r="P606" s="35"/>
      <c r="Q606" s="35">
        <v>0</v>
      </c>
      <c r="R606" s="35">
        <v>0</v>
      </c>
      <c r="S606" s="35">
        <v>0</v>
      </c>
      <c r="T606" s="35">
        <f>N606+O606+P606+Q606+R606+S606</f>
        <v>803.47</v>
      </c>
      <c r="U606" s="33">
        <f>M606-T606</f>
        <v>5945.78</v>
      </c>
      <c r="V606" s="33">
        <v>259.58</v>
      </c>
      <c r="W606" s="45">
        <f>U606-V606</f>
        <v>5686.2</v>
      </c>
      <c r="X606" s="162"/>
    </row>
    <row r="607" spans="1:24" ht="65.25" customHeight="1" thickBot="1" x14ac:dyDescent="0.55000000000000004">
      <c r="A607" s="208" t="s">
        <v>98</v>
      </c>
      <c r="B607" s="160"/>
      <c r="C607" s="49"/>
      <c r="D607" s="49"/>
      <c r="E607" s="159"/>
      <c r="F607" s="47"/>
      <c r="G607" s="158"/>
      <c r="H607" s="46"/>
      <c r="I607" s="157"/>
      <c r="J607" s="156"/>
      <c r="K607" s="156"/>
      <c r="L607" s="156"/>
      <c r="M607" s="46"/>
      <c r="N607" s="25"/>
      <c r="O607" s="25"/>
      <c r="P607" s="25"/>
      <c r="Q607" s="25"/>
      <c r="R607" s="25"/>
      <c r="S607" s="25"/>
      <c r="T607" s="25"/>
      <c r="U607" s="46"/>
      <c r="V607" s="46"/>
      <c r="W607" s="46"/>
      <c r="X607" s="23"/>
    </row>
    <row r="608" spans="1:24" ht="65.25" hidden="1" customHeight="1" x14ac:dyDescent="0.5">
      <c r="A608" s="207" t="s">
        <v>97</v>
      </c>
      <c r="B608" s="183"/>
      <c r="C608" s="40">
        <v>1100</v>
      </c>
      <c r="D608" s="40">
        <v>1000</v>
      </c>
      <c r="E608" s="182">
        <v>0</v>
      </c>
      <c r="F608" s="38">
        <v>0</v>
      </c>
      <c r="G608" s="166">
        <f>E608*F608</f>
        <v>0</v>
      </c>
      <c r="H608" s="33">
        <v>0</v>
      </c>
      <c r="I608" s="165">
        <v>0</v>
      </c>
      <c r="J608" s="164">
        <v>0</v>
      </c>
      <c r="K608" s="164">
        <v>0</v>
      </c>
      <c r="L608" s="164">
        <v>0</v>
      </c>
      <c r="M608" s="45">
        <f>G608+H608+I608+J608+K608+L608</f>
        <v>0</v>
      </c>
      <c r="N608" s="35">
        <v>0</v>
      </c>
      <c r="O608" s="35">
        <v>0</v>
      </c>
      <c r="P608" s="163">
        <v>0</v>
      </c>
      <c r="Q608" s="35">
        <v>0</v>
      </c>
      <c r="R608" s="35">
        <v>0</v>
      </c>
      <c r="S608" s="35">
        <v>0</v>
      </c>
      <c r="T608" s="35">
        <f>N608+O608+P608+Q608+R608+S608</f>
        <v>0</v>
      </c>
      <c r="U608" s="33">
        <f>M608-T608</f>
        <v>0</v>
      </c>
      <c r="V608" s="33">
        <v>0</v>
      </c>
      <c r="W608" s="45">
        <f>U608-V608</f>
        <v>0</v>
      </c>
      <c r="X608" s="32"/>
    </row>
    <row r="609" spans="1:24" ht="65.25" hidden="1" customHeight="1" thickBot="1" x14ac:dyDescent="0.55000000000000004">
      <c r="A609" s="206"/>
      <c r="B609" s="205"/>
      <c r="C609" s="30"/>
      <c r="D609" s="30"/>
      <c r="E609" s="204"/>
      <c r="F609" s="47"/>
      <c r="G609" s="158"/>
      <c r="H609" s="24"/>
      <c r="I609" s="203"/>
      <c r="J609" s="156"/>
      <c r="K609" s="156"/>
      <c r="L609" s="156"/>
      <c r="M609" s="46"/>
      <c r="N609" s="43"/>
      <c r="O609" s="43"/>
      <c r="P609" s="25"/>
      <c r="Q609" s="25"/>
      <c r="R609" s="25"/>
      <c r="S609" s="25"/>
      <c r="T609" s="25"/>
      <c r="U609" s="46"/>
      <c r="V609" s="46"/>
      <c r="W609" s="46"/>
      <c r="X609" s="202"/>
    </row>
    <row r="610" spans="1:24" s="8" customFormat="1" ht="65.25" customHeight="1" thickBot="1" x14ac:dyDescent="0.55000000000000004">
      <c r="A610" s="107" t="s">
        <v>57</v>
      </c>
      <c r="B610" s="90" t="s">
        <v>56</v>
      </c>
      <c r="C610" s="106" t="s">
        <v>55</v>
      </c>
      <c r="D610" s="105"/>
      <c r="E610" s="105"/>
      <c r="F610" s="105"/>
      <c r="G610" s="105"/>
      <c r="H610" s="105"/>
      <c r="I610" s="105"/>
      <c r="J610" s="105"/>
      <c r="K610" s="105"/>
      <c r="L610" s="105"/>
      <c r="M610" s="104"/>
      <c r="N610" s="106" t="s">
        <v>54</v>
      </c>
      <c r="O610" s="105"/>
      <c r="P610" s="105"/>
      <c r="Q610" s="105"/>
      <c r="R610" s="105"/>
      <c r="S610" s="105"/>
      <c r="T610" s="104"/>
      <c r="U610" s="103"/>
      <c r="V610" s="102"/>
      <c r="W610" s="101"/>
      <c r="X610" s="201" t="s">
        <v>53</v>
      </c>
    </row>
    <row r="611" spans="1:24" s="8" customFormat="1" ht="65.25" customHeight="1" x14ac:dyDescent="0.45">
      <c r="A611" s="100"/>
      <c r="B611" s="99"/>
      <c r="C611" s="98" t="s">
        <v>52</v>
      </c>
      <c r="D611" s="98" t="s">
        <v>51</v>
      </c>
      <c r="E611" s="97" t="s">
        <v>29</v>
      </c>
      <c r="F611" s="96" t="s">
        <v>50</v>
      </c>
      <c r="G611" s="95" t="s">
        <v>49</v>
      </c>
      <c r="H611" s="94" t="s">
        <v>48</v>
      </c>
      <c r="I611" s="93" t="s">
        <v>47</v>
      </c>
      <c r="J611" s="92" t="s">
        <v>28</v>
      </c>
      <c r="K611" s="91" t="s">
        <v>46</v>
      </c>
      <c r="L611" s="91" t="s">
        <v>96</v>
      </c>
      <c r="M611" s="90" t="s">
        <v>38</v>
      </c>
      <c r="N611" s="87" t="s">
        <v>44</v>
      </c>
      <c r="O611" s="89" t="s">
        <v>43</v>
      </c>
      <c r="P611" s="88" t="s">
        <v>42</v>
      </c>
      <c r="Q611" s="87" t="s">
        <v>41</v>
      </c>
      <c r="R611" s="87" t="s">
        <v>40</v>
      </c>
      <c r="S611" s="87" t="s">
        <v>39</v>
      </c>
      <c r="T611" s="86" t="s">
        <v>38</v>
      </c>
      <c r="U611" s="84" t="s">
        <v>38</v>
      </c>
      <c r="V611" s="85" t="s">
        <v>37</v>
      </c>
      <c r="W611" s="84" t="s">
        <v>36</v>
      </c>
      <c r="X611" s="66"/>
    </row>
    <row r="612" spans="1:24" s="8" customFormat="1" ht="65.25" customHeight="1" thickBot="1" x14ac:dyDescent="0.5">
      <c r="A612" s="83" t="s">
        <v>35</v>
      </c>
      <c r="B612" s="73"/>
      <c r="C612" s="82"/>
      <c r="D612" s="82"/>
      <c r="E612" s="81" t="s">
        <v>34</v>
      </c>
      <c r="F612" s="80" t="s">
        <v>33</v>
      </c>
      <c r="G612" s="79"/>
      <c r="H612" s="78"/>
      <c r="I612" s="77" t="s">
        <v>32</v>
      </c>
      <c r="J612" s="76" t="s">
        <v>31</v>
      </c>
      <c r="K612" s="75" t="s">
        <v>95</v>
      </c>
      <c r="L612" s="74" t="s">
        <v>94</v>
      </c>
      <c r="M612" s="73"/>
      <c r="N612" s="200">
        <v>1</v>
      </c>
      <c r="O612" s="72"/>
      <c r="P612" s="71" t="s">
        <v>28</v>
      </c>
      <c r="Q612" s="70" t="s">
        <v>27</v>
      </c>
      <c r="R612" s="70" t="s">
        <v>26</v>
      </c>
      <c r="S612" s="70" t="s">
        <v>25</v>
      </c>
      <c r="T612" s="69"/>
      <c r="U612" s="67" t="s">
        <v>24</v>
      </c>
      <c r="V612" s="199" t="s">
        <v>93</v>
      </c>
      <c r="W612" s="67" t="s">
        <v>22</v>
      </c>
      <c r="X612" s="66"/>
    </row>
    <row r="613" spans="1:24" ht="65.25" hidden="1" customHeight="1" x14ac:dyDescent="0.5">
      <c r="A613" s="170"/>
      <c r="B613" s="183"/>
      <c r="C613" s="40">
        <v>1100</v>
      </c>
      <c r="D613" s="40">
        <v>1000</v>
      </c>
      <c r="E613" s="39">
        <v>0</v>
      </c>
      <c r="F613" s="38">
        <v>0</v>
      </c>
      <c r="G613" s="196">
        <f>E613*F613</f>
        <v>0</v>
      </c>
      <c r="H613" s="33">
        <v>0</v>
      </c>
      <c r="I613" s="165">
        <v>0</v>
      </c>
      <c r="J613" s="164">
        <v>0</v>
      </c>
      <c r="K613" s="164">
        <v>0</v>
      </c>
      <c r="L613" s="164">
        <v>0</v>
      </c>
      <c r="M613" s="33">
        <f>G613+H613+I613+J613+K613+L613</f>
        <v>0</v>
      </c>
      <c r="N613" s="33">
        <v>0</v>
      </c>
      <c r="O613" s="33">
        <v>0</v>
      </c>
      <c r="P613" s="34">
        <v>0</v>
      </c>
      <c r="Q613" s="33">
        <v>0</v>
      </c>
      <c r="R613" s="33">
        <v>0</v>
      </c>
      <c r="S613" s="33">
        <v>0</v>
      </c>
      <c r="T613" s="33">
        <f>N613+O613+P613+Q613+R613+S613</f>
        <v>0</v>
      </c>
      <c r="U613" s="33">
        <f>M613-T613</f>
        <v>0</v>
      </c>
      <c r="V613" s="33">
        <f>G613*4%</f>
        <v>0</v>
      </c>
      <c r="W613" s="45">
        <f>U613-V613</f>
        <v>0</v>
      </c>
      <c r="X613" s="32"/>
    </row>
    <row r="614" spans="1:24" ht="65.25" hidden="1" customHeight="1" thickBot="1" x14ac:dyDescent="0.55000000000000004">
      <c r="A614" s="198"/>
      <c r="B614" s="169"/>
      <c r="C614" s="168"/>
      <c r="D614" s="168"/>
      <c r="E614" s="48"/>
      <c r="F614" s="47"/>
      <c r="G614" s="158"/>
      <c r="H614" s="45"/>
      <c r="I614" s="197"/>
      <c r="J614" s="156"/>
      <c r="K614" s="156"/>
      <c r="L614" s="156"/>
      <c r="M614" s="45"/>
      <c r="N614" s="45"/>
      <c r="O614" s="45"/>
      <c r="P614" s="46"/>
      <c r="Q614" s="46"/>
      <c r="R614" s="46"/>
      <c r="S614" s="46"/>
      <c r="T614" s="46"/>
      <c r="U614" s="46"/>
      <c r="V614" s="46"/>
      <c r="W614" s="46"/>
      <c r="X614" s="162"/>
    </row>
    <row r="615" spans="1:24" ht="65.25" customHeight="1" x14ac:dyDescent="0.5">
      <c r="A615" s="58" t="s">
        <v>91</v>
      </c>
      <c r="B615" s="40"/>
      <c r="C615" s="40">
        <v>1100</v>
      </c>
      <c r="D615" s="40">
        <v>1000</v>
      </c>
      <c r="E615" s="182">
        <v>207.79</v>
      </c>
      <c r="F615" s="38">
        <v>15</v>
      </c>
      <c r="G615" s="196">
        <f>E615*F615</f>
        <v>3116.85</v>
      </c>
      <c r="H615" s="33">
        <v>0</v>
      </c>
      <c r="I615" s="165">
        <v>0</v>
      </c>
      <c r="J615" s="164">
        <v>0</v>
      </c>
      <c r="K615" s="164">
        <v>0</v>
      </c>
      <c r="L615" s="164">
        <v>0</v>
      </c>
      <c r="M615" s="33">
        <f>G615+H615+I615+J615+K615+L615</f>
        <v>3116.85</v>
      </c>
      <c r="N615" s="35">
        <v>92.61</v>
      </c>
      <c r="O615" s="35">
        <f>G615*1.1875%</f>
        <v>37.012593750000001</v>
      </c>
      <c r="P615" s="35">
        <v>0</v>
      </c>
      <c r="Q615" s="35">
        <v>0</v>
      </c>
      <c r="R615" s="186">
        <f>G615*1%</f>
        <v>31.168499999999998</v>
      </c>
      <c r="S615" s="35">
        <v>0</v>
      </c>
      <c r="T615" s="35">
        <f>N615+O615+P615+Q615+R615+S615</f>
        <v>160.79109374999999</v>
      </c>
      <c r="U615" s="33">
        <f>M615-T615</f>
        <v>2956.0589062499998</v>
      </c>
      <c r="V615" s="45">
        <v>0</v>
      </c>
      <c r="W615" s="45">
        <f>U615-V615</f>
        <v>2956.0589062499998</v>
      </c>
      <c r="X615" s="32"/>
    </row>
    <row r="616" spans="1:24" ht="65.25" customHeight="1" x14ac:dyDescent="0.5">
      <c r="A616" s="193" t="s">
        <v>92</v>
      </c>
      <c r="B616" s="168"/>
      <c r="C616" s="168"/>
      <c r="D616" s="168"/>
      <c r="E616" s="180"/>
      <c r="F616" s="47"/>
      <c r="G616" s="158"/>
      <c r="H616" s="45"/>
      <c r="I616" s="157"/>
      <c r="J616" s="156"/>
      <c r="K616" s="156"/>
      <c r="L616" s="156"/>
      <c r="M616" s="45"/>
      <c r="N616" s="163"/>
      <c r="O616" s="25"/>
      <c r="P616" s="25"/>
      <c r="Q616" s="25"/>
      <c r="R616" s="184"/>
      <c r="S616" s="25"/>
      <c r="T616" s="25"/>
      <c r="U616" s="46"/>
      <c r="V616" s="46"/>
      <c r="W616" s="46"/>
      <c r="X616" s="162"/>
    </row>
    <row r="617" spans="1:24" ht="65.25" customHeight="1" x14ac:dyDescent="0.5">
      <c r="A617" s="41" t="s">
        <v>91</v>
      </c>
      <c r="B617" s="183"/>
      <c r="C617" s="40">
        <v>1100</v>
      </c>
      <c r="D617" s="40">
        <v>1000</v>
      </c>
      <c r="E617" s="182">
        <v>207.79</v>
      </c>
      <c r="F617" s="38">
        <v>3</v>
      </c>
      <c r="G617" s="166">
        <f>E617*F617</f>
        <v>623.37</v>
      </c>
      <c r="H617" s="33">
        <v>0</v>
      </c>
      <c r="I617" s="165">
        <v>0</v>
      </c>
      <c r="J617" s="164">
        <v>0</v>
      </c>
      <c r="K617" s="164">
        <v>0</v>
      </c>
      <c r="L617" s="164">
        <v>59.7</v>
      </c>
      <c r="M617" s="33">
        <f>G617+H617+I617+J617+K617+L617</f>
        <v>683.07</v>
      </c>
      <c r="N617" s="35"/>
      <c r="O617" s="35">
        <f>G617*1.1875%</f>
        <v>7.4025187500000005</v>
      </c>
      <c r="P617" s="35">
        <v>0</v>
      </c>
      <c r="Q617" s="35">
        <v>0</v>
      </c>
      <c r="R617" s="186">
        <f>G617*1%</f>
        <v>6.2336999999999998</v>
      </c>
      <c r="S617" s="35">
        <v>0</v>
      </c>
      <c r="T617" s="35">
        <f>N617+O617+P617+Q617+R617+S617</f>
        <v>13.636218750000001</v>
      </c>
      <c r="U617" s="33">
        <f>M617-T617</f>
        <v>669.43378125000004</v>
      </c>
      <c r="V617" s="45"/>
      <c r="W617" s="45">
        <f>U617-V617</f>
        <v>669.43378125000004</v>
      </c>
      <c r="X617" s="32"/>
    </row>
    <row r="618" spans="1:24" ht="65.25" customHeight="1" x14ac:dyDescent="0.5">
      <c r="A618" s="52" t="s">
        <v>90</v>
      </c>
      <c r="B618" s="169"/>
      <c r="C618" s="168"/>
      <c r="D618" s="168"/>
      <c r="E618" s="180"/>
      <c r="F618" s="47"/>
      <c r="G618" s="158"/>
      <c r="H618" s="45"/>
      <c r="I618" s="157"/>
      <c r="J618" s="156"/>
      <c r="K618" s="156"/>
      <c r="L618" s="156"/>
      <c r="M618" s="45"/>
      <c r="N618" s="163"/>
      <c r="O618" s="25"/>
      <c r="P618" s="25"/>
      <c r="Q618" s="25"/>
      <c r="R618" s="184"/>
      <c r="S618" s="25"/>
      <c r="T618" s="25"/>
      <c r="U618" s="46"/>
      <c r="V618" s="46"/>
      <c r="W618" s="46"/>
      <c r="X618" s="162"/>
    </row>
    <row r="619" spans="1:24" ht="65.25" customHeight="1" x14ac:dyDescent="0.5">
      <c r="A619" s="58" t="s">
        <v>89</v>
      </c>
      <c r="B619" s="183"/>
      <c r="C619" s="40">
        <v>1100</v>
      </c>
      <c r="D619" s="40">
        <v>1000</v>
      </c>
      <c r="E619" s="182">
        <v>374.96</v>
      </c>
      <c r="F619" s="38">
        <v>12</v>
      </c>
      <c r="G619" s="185">
        <f>E619*F619</f>
        <v>4499.5199999999995</v>
      </c>
      <c r="H619" s="33">
        <v>0</v>
      </c>
      <c r="I619" s="165">
        <v>0</v>
      </c>
      <c r="J619" s="164">
        <v>0</v>
      </c>
      <c r="K619" s="164">
        <v>0</v>
      </c>
      <c r="L619" s="164">
        <v>0</v>
      </c>
      <c r="M619" s="33">
        <f>G619+H619+I619+J619+K619+L619</f>
        <v>4499.5199999999995</v>
      </c>
      <c r="N619" s="35">
        <v>380.51</v>
      </c>
      <c r="O619" s="35">
        <v>0</v>
      </c>
      <c r="P619" s="35">
        <v>0</v>
      </c>
      <c r="Q619" s="35">
        <v>0</v>
      </c>
      <c r="R619" s="35"/>
      <c r="S619" s="35">
        <v>0</v>
      </c>
      <c r="T619" s="35">
        <f>N619+O619+P619+Q619+R619+S619</f>
        <v>380.51</v>
      </c>
      <c r="U619" s="33">
        <f>M619-T619</f>
        <v>4119.0099999999993</v>
      </c>
      <c r="V619" s="33">
        <v>0</v>
      </c>
      <c r="W619" s="45">
        <f>U619-V619</f>
        <v>4119.0099999999993</v>
      </c>
      <c r="X619" s="32"/>
    </row>
    <row r="620" spans="1:24" ht="65.25" customHeight="1" x14ac:dyDescent="0.5">
      <c r="A620" s="31" t="s">
        <v>88</v>
      </c>
      <c r="B620" s="169"/>
      <c r="C620" s="168"/>
      <c r="D620" s="168"/>
      <c r="E620" s="180"/>
      <c r="F620" s="47"/>
      <c r="G620" s="185"/>
      <c r="H620" s="45"/>
      <c r="I620" s="157"/>
      <c r="J620" s="156"/>
      <c r="K620" s="156"/>
      <c r="L620" s="156"/>
      <c r="M620" s="45"/>
      <c r="N620" s="163"/>
      <c r="O620" s="25"/>
      <c r="P620" s="25"/>
      <c r="Q620" s="25"/>
      <c r="R620" s="25"/>
      <c r="S620" s="25"/>
      <c r="T620" s="25"/>
      <c r="U620" s="46"/>
      <c r="V620" s="46"/>
      <c r="W620" s="46"/>
      <c r="X620" s="162"/>
    </row>
    <row r="621" spans="1:24" ht="65.25" customHeight="1" x14ac:dyDescent="0.5">
      <c r="A621" s="195" t="s">
        <v>87</v>
      </c>
      <c r="B621" s="183"/>
      <c r="C621" s="40">
        <v>1100</v>
      </c>
      <c r="D621" s="40">
        <v>1000</v>
      </c>
      <c r="E621" s="182">
        <v>207.79</v>
      </c>
      <c r="F621" s="38">
        <v>15</v>
      </c>
      <c r="G621" s="166">
        <f>E621*F621</f>
        <v>3116.85</v>
      </c>
      <c r="H621" s="33">
        <v>0</v>
      </c>
      <c r="I621" s="165">
        <v>0</v>
      </c>
      <c r="J621" s="164">
        <v>0</v>
      </c>
      <c r="K621" s="164">
        <v>0</v>
      </c>
      <c r="L621" s="164">
        <v>0</v>
      </c>
      <c r="M621" s="33">
        <f>G621+H621+I621+J621+K621+L621</f>
        <v>3116.85</v>
      </c>
      <c r="N621" s="35">
        <v>92.61</v>
      </c>
      <c r="O621" s="35">
        <f>G621*1.1875%</f>
        <v>37.012593750000001</v>
      </c>
      <c r="P621" s="35">
        <v>0</v>
      </c>
      <c r="Q621" s="35">
        <v>0</v>
      </c>
      <c r="R621" s="186"/>
      <c r="S621" s="35">
        <v>0</v>
      </c>
      <c r="T621" s="35">
        <f>N621+O621+P621+Q621+R621+S621</f>
        <v>129.62259374999999</v>
      </c>
      <c r="U621" s="33">
        <f>M621-T621</f>
        <v>2987.2274062500001</v>
      </c>
      <c r="V621" s="45">
        <v>0</v>
      </c>
      <c r="W621" s="45">
        <f>U621-V621</f>
        <v>2987.2274062500001</v>
      </c>
      <c r="X621" s="32"/>
    </row>
    <row r="622" spans="1:24" ht="65.25" customHeight="1" x14ac:dyDescent="0.5">
      <c r="A622" s="52" t="s">
        <v>86</v>
      </c>
      <c r="B622" s="169"/>
      <c r="C622" s="168"/>
      <c r="D622" s="168"/>
      <c r="E622" s="180"/>
      <c r="F622" s="47"/>
      <c r="G622" s="158"/>
      <c r="H622" s="45"/>
      <c r="I622" s="157"/>
      <c r="J622" s="156"/>
      <c r="K622" s="156"/>
      <c r="L622" s="156"/>
      <c r="M622" s="45"/>
      <c r="N622" s="163"/>
      <c r="O622" s="25"/>
      <c r="P622" s="25"/>
      <c r="Q622" s="25"/>
      <c r="R622" s="184"/>
      <c r="S622" s="25"/>
      <c r="T622" s="25"/>
      <c r="U622" s="46"/>
      <c r="V622" s="46"/>
      <c r="W622" s="46"/>
      <c r="X622" s="162"/>
    </row>
    <row r="623" spans="1:24" ht="65.25" customHeight="1" x14ac:dyDescent="0.5">
      <c r="A623" s="194" t="s">
        <v>85</v>
      </c>
      <c r="B623" s="183"/>
      <c r="C623" s="40">
        <v>1100</v>
      </c>
      <c r="D623" s="40">
        <v>1000</v>
      </c>
      <c r="E623" s="182">
        <v>396.04</v>
      </c>
      <c r="F623" s="38">
        <v>15</v>
      </c>
      <c r="G623" s="166">
        <f>E623*F623</f>
        <v>5940.6</v>
      </c>
      <c r="H623" s="33">
        <v>0</v>
      </c>
      <c r="I623" s="165">
        <v>0</v>
      </c>
      <c r="J623" s="164">
        <v>0</v>
      </c>
      <c r="K623" s="164">
        <v>0</v>
      </c>
      <c r="L623" s="164">
        <v>0</v>
      </c>
      <c r="M623" s="33">
        <f>G623+H623+I623+J623+K623+L623</f>
        <v>5940.6</v>
      </c>
      <c r="N623" s="35">
        <v>630.74</v>
      </c>
      <c r="O623" s="35">
        <f>G623*1.1875%</f>
        <v>70.544625000000011</v>
      </c>
      <c r="P623" s="35">
        <v>0</v>
      </c>
      <c r="Q623" s="35">
        <v>0</v>
      </c>
      <c r="R623" s="186">
        <f>G623*1%</f>
        <v>59.406000000000006</v>
      </c>
      <c r="S623" s="35">
        <v>0</v>
      </c>
      <c r="T623" s="35">
        <f>N623+O623+P623+Q623+R623+S623</f>
        <v>760.69062499999995</v>
      </c>
      <c r="U623" s="33">
        <f>M623-T623</f>
        <v>5179.9093750000002</v>
      </c>
      <c r="V623" s="45">
        <v>0</v>
      </c>
      <c r="W623" s="45">
        <f>U623-V623</f>
        <v>5179.9093750000002</v>
      </c>
      <c r="X623" s="32"/>
    </row>
    <row r="624" spans="1:24" ht="65.25" customHeight="1" x14ac:dyDescent="0.5">
      <c r="A624" s="181" t="s">
        <v>84</v>
      </c>
      <c r="B624" s="169"/>
      <c r="C624" s="168"/>
      <c r="D624" s="168"/>
      <c r="E624" s="180"/>
      <c r="F624" s="47"/>
      <c r="G624" s="158"/>
      <c r="H624" s="45"/>
      <c r="I624" s="157"/>
      <c r="J624" s="156"/>
      <c r="K624" s="156"/>
      <c r="L624" s="156"/>
      <c r="M624" s="45"/>
      <c r="N624" s="163"/>
      <c r="O624" s="25"/>
      <c r="P624" s="25"/>
      <c r="Q624" s="25"/>
      <c r="R624" s="184"/>
      <c r="S624" s="25"/>
      <c r="T624" s="25"/>
      <c r="U624" s="46"/>
      <c r="V624" s="46"/>
      <c r="W624" s="46"/>
      <c r="X624" s="162"/>
    </row>
    <row r="625" spans="1:24" ht="65.25" customHeight="1" x14ac:dyDescent="0.5">
      <c r="A625" s="41" t="s">
        <v>83</v>
      </c>
      <c r="B625" s="183"/>
      <c r="C625" s="40">
        <v>1100</v>
      </c>
      <c r="D625" s="40">
        <v>1000</v>
      </c>
      <c r="E625" s="182">
        <v>361.42</v>
      </c>
      <c r="F625" s="38">
        <v>15</v>
      </c>
      <c r="G625" s="166">
        <f>E625*F625</f>
        <v>5421.3</v>
      </c>
      <c r="H625" s="33">
        <v>0</v>
      </c>
      <c r="I625" s="165">
        <v>0</v>
      </c>
      <c r="J625" s="164">
        <v>0</v>
      </c>
      <c r="K625" s="164">
        <v>0</v>
      </c>
      <c r="L625" s="164">
        <v>0</v>
      </c>
      <c r="M625" s="33">
        <f>G625+H625+I625+J625+K625+L625</f>
        <v>5421.3</v>
      </c>
      <c r="N625" s="35">
        <v>537.09</v>
      </c>
      <c r="O625" s="35">
        <f>G625*1.1875%</f>
        <v>64.377937500000002</v>
      </c>
      <c r="P625" s="35">
        <v>0</v>
      </c>
      <c r="Q625" s="35">
        <v>0</v>
      </c>
      <c r="R625" s="186">
        <f>G625*1%</f>
        <v>54.213000000000001</v>
      </c>
      <c r="S625" s="35">
        <v>0</v>
      </c>
      <c r="T625" s="35">
        <f>N625+O625+P625+Q625+R625+S625</f>
        <v>655.68093750000003</v>
      </c>
      <c r="U625" s="33">
        <f>M625-T625</f>
        <v>4765.6190624999999</v>
      </c>
      <c r="V625" s="45">
        <v>0</v>
      </c>
      <c r="W625" s="45">
        <f>U625-V625</f>
        <v>4765.6190624999999</v>
      </c>
      <c r="X625" s="32"/>
    </row>
    <row r="626" spans="1:24" ht="65.25" customHeight="1" x14ac:dyDescent="0.5">
      <c r="A626" s="193" t="s">
        <v>82</v>
      </c>
      <c r="B626" s="169"/>
      <c r="C626" s="168"/>
      <c r="D626" s="168"/>
      <c r="E626" s="180"/>
      <c r="F626" s="47"/>
      <c r="G626" s="185"/>
      <c r="H626" s="45"/>
      <c r="I626" s="157"/>
      <c r="J626" s="156"/>
      <c r="K626" s="156"/>
      <c r="L626" s="156"/>
      <c r="M626" s="45"/>
      <c r="N626" s="163"/>
      <c r="O626" s="25"/>
      <c r="P626" s="25"/>
      <c r="Q626" s="25"/>
      <c r="R626" s="184"/>
      <c r="S626" s="25"/>
      <c r="T626" s="25"/>
      <c r="U626" s="46"/>
      <c r="V626" s="46"/>
      <c r="W626" s="46"/>
      <c r="X626" s="162"/>
    </row>
    <row r="627" spans="1:24" ht="65.25" customHeight="1" x14ac:dyDescent="0.5">
      <c r="A627" s="41" t="s">
        <v>81</v>
      </c>
      <c r="B627" s="183"/>
      <c r="C627" s="40">
        <v>1100</v>
      </c>
      <c r="D627" s="40">
        <v>1000</v>
      </c>
      <c r="E627" s="182">
        <v>361.42</v>
      </c>
      <c r="F627" s="192">
        <v>15</v>
      </c>
      <c r="G627" s="188">
        <f>E627*F627</f>
        <v>5421.3</v>
      </c>
      <c r="H627" s="191">
        <v>0</v>
      </c>
      <c r="I627" s="165">
        <v>0</v>
      </c>
      <c r="J627" s="164">
        <v>0</v>
      </c>
      <c r="K627" s="164">
        <v>0</v>
      </c>
      <c r="L627" s="164">
        <v>0</v>
      </c>
      <c r="M627" s="33">
        <f>G627+H627+I627+J627+K627+L627</f>
        <v>5421.3</v>
      </c>
      <c r="N627" s="35">
        <v>537.09</v>
      </c>
      <c r="O627" s="35">
        <f>G627*1.1875%</f>
        <v>64.377937500000002</v>
      </c>
      <c r="P627" s="35">
        <v>0</v>
      </c>
      <c r="Q627" s="35">
        <v>0</v>
      </c>
      <c r="R627" s="186">
        <f>G627*1%</f>
        <v>54.213000000000001</v>
      </c>
      <c r="S627" s="35">
        <v>0</v>
      </c>
      <c r="T627" s="35">
        <f>N627+O627+P627+Q627+R627+S627</f>
        <v>655.68093750000003</v>
      </c>
      <c r="U627" s="33">
        <f>M627-T627</f>
        <v>4765.6190624999999</v>
      </c>
      <c r="V627" s="45">
        <v>0</v>
      </c>
      <c r="W627" s="45">
        <f>U627-V627</f>
        <v>4765.6190624999999</v>
      </c>
      <c r="X627" s="32"/>
    </row>
    <row r="628" spans="1:24" ht="65.25" customHeight="1" x14ac:dyDescent="0.5">
      <c r="A628" s="190" t="s">
        <v>80</v>
      </c>
      <c r="B628" s="169"/>
      <c r="C628" s="168"/>
      <c r="D628" s="168"/>
      <c r="E628" s="180"/>
      <c r="F628" s="189"/>
      <c r="G628" s="188"/>
      <c r="H628" s="187"/>
      <c r="I628" s="157"/>
      <c r="J628" s="156"/>
      <c r="K628" s="156"/>
      <c r="L628" s="156"/>
      <c r="M628" s="45"/>
      <c r="N628" s="163"/>
      <c r="O628" s="25"/>
      <c r="P628" s="25"/>
      <c r="Q628" s="25"/>
      <c r="R628" s="184"/>
      <c r="S628" s="25"/>
      <c r="T628" s="25"/>
      <c r="U628" s="46"/>
      <c r="V628" s="46"/>
      <c r="W628" s="46"/>
      <c r="X628" s="162"/>
    </row>
    <row r="629" spans="1:24" ht="65.25" hidden="1" customHeight="1" x14ac:dyDescent="0.5">
      <c r="A629" s="41" t="s">
        <v>79</v>
      </c>
      <c r="B629" s="183"/>
      <c r="C629" s="40">
        <v>1100</v>
      </c>
      <c r="D629" s="40">
        <v>1000</v>
      </c>
      <c r="E629" s="182"/>
      <c r="F629" s="38"/>
      <c r="G629" s="185">
        <f>E629*F629</f>
        <v>0</v>
      </c>
      <c r="H629" s="33">
        <v>0</v>
      </c>
      <c r="I629" s="165">
        <v>0</v>
      </c>
      <c r="J629" s="164">
        <v>0</v>
      </c>
      <c r="K629" s="164">
        <v>0</v>
      </c>
      <c r="L629" s="164"/>
      <c r="M629" s="33"/>
      <c r="N629" s="35">
        <v>0</v>
      </c>
      <c r="O629" s="35">
        <f>G629*1.187%</f>
        <v>0</v>
      </c>
      <c r="P629" s="35">
        <v>0</v>
      </c>
      <c r="Q629" s="35">
        <v>0</v>
      </c>
      <c r="R629" s="186">
        <f>G629*1%</f>
        <v>0</v>
      </c>
      <c r="S629" s="35">
        <v>0</v>
      </c>
      <c r="T629" s="35">
        <f>N629+O629+P629+Q629+R629+S629</f>
        <v>0</v>
      </c>
      <c r="U629" s="33">
        <f>M629-T629</f>
        <v>0</v>
      </c>
      <c r="V629" s="45">
        <v>0</v>
      </c>
      <c r="W629" s="45">
        <f>U629-V629</f>
        <v>0</v>
      </c>
      <c r="X629" s="32"/>
    </row>
    <row r="630" spans="1:24" ht="65.25" hidden="1" customHeight="1" x14ac:dyDescent="0.5">
      <c r="A630" s="31"/>
      <c r="B630" s="169"/>
      <c r="C630" s="168"/>
      <c r="D630" s="168"/>
      <c r="E630" s="180"/>
      <c r="F630" s="47"/>
      <c r="G630" s="185"/>
      <c r="H630" s="45"/>
      <c r="I630" s="157"/>
      <c r="J630" s="156"/>
      <c r="K630" s="156"/>
      <c r="L630" s="156"/>
      <c r="M630" s="45"/>
      <c r="N630" s="163"/>
      <c r="O630" s="163"/>
      <c r="P630" s="25"/>
      <c r="Q630" s="25"/>
      <c r="R630" s="184"/>
      <c r="S630" s="25"/>
      <c r="T630" s="25"/>
      <c r="U630" s="46"/>
      <c r="V630" s="46"/>
      <c r="W630" s="46"/>
      <c r="X630" s="162"/>
    </row>
    <row r="631" spans="1:24" ht="65.25" customHeight="1" x14ac:dyDescent="0.5">
      <c r="A631" s="41" t="s">
        <v>78</v>
      </c>
      <c r="B631" s="183"/>
      <c r="C631" s="40">
        <v>1100</v>
      </c>
      <c r="D631" s="40">
        <v>1000</v>
      </c>
      <c r="E631" s="182">
        <v>396.04</v>
      </c>
      <c r="F631" s="38">
        <v>15</v>
      </c>
      <c r="G631" s="166">
        <f>E631*F631</f>
        <v>5940.6</v>
      </c>
      <c r="H631" s="33">
        <v>0</v>
      </c>
      <c r="I631" s="165">
        <v>0</v>
      </c>
      <c r="J631" s="164">
        <v>0</v>
      </c>
      <c r="K631" s="164">
        <v>0</v>
      </c>
      <c r="L631" s="164">
        <v>0</v>
      </c>
      <c r="M631" s="33">
        <f>G631+H631+I631+J631+K631+L631</f>
        <v>5940.6</v>
      </c>
      <c r="N631" s="35">
        <v>630.74</v>
      </c>
      <c r="O631" s="35">
        <f>G631*1.1875%</f>
        <v>70.544625000000011</v>
      </c>
      <c r="P631" s="35">
        <v>0</v>
      </c>
      <c r="Q631" s="35">
        <v>0</v>
      </c>
      <c r="R631" s="35">
        <f>G631*1%</f>
        <v>59.406000000000006</v>
      </c>
      <c r="S631" s="35">
        <v>0</v>
      </c>
      <c r="T631" s="35">
        <f>N631+O631+P631+Q631+R631+S631</f>
        <v>760.69062499999995</v>
      </c>
      <c r="U631" s="33">
        <f>M631-T631</f>
        <v>5179.9093750000002</v>
      </c>
      <c r="V631" s="45">
        <v>0</v>
      </c>
      <c r="W631" s="45">
        <f>U631-V631</f>
        <v>5179.9093750000002</v>
      </c>
      <c r="X631" s="32"/>
    </row>
    <row r="632" spans="1:24" ht="65.25" customHeight="1" x14ac:dyDescent="0.5">
      <c r="A632" s="181" t="s">
        <v>77</v>
      </c>
      <c r="B632" s="169"/>
      <c r="C632" s="168"/>
      <c r="D632" s="168"/>
      <c r="E632" s="180"/>
      <c r="F632" s="47"/>
      <c r="G632" s="158"/>
      <c r="H632" s="45"/>
      <c r="I632" s="157"/>
      <c r="J632" s="156"/>
      <c r="K632" s="156"/>
      <c r="L632" s="156"/>
      <c r="M632" s="45"/>
      <c r="N632" s="163"/>
      <c r="O632" s="25"/>
      <c r="P632" s="25"/>
      <c r="Q632" s="25"/>
      <c r="R632" s="25"/>
      <c r="S632" s="25"/>
      <c r="T632" s="25"/>
      <c r="U632" s="46"/>
      <c r="V632" s="46"/>
      <c r="W632" s="46"/>
      <c r="X632" s="162"/>
    </row>
    <row r="633" spans="1:24" ht="65.25" customHeight="1" x14ac:dyDescent="0.5">
      <c r="A633" s="179"/>
      <c r="B633" s="155" t="s">
        <v>73</v>
      </c>
      <c r="C633" s="150"/>
      <c r="D633" s="150"/>
      <c r="E633" s="178"/>
      <c r="F633" s="154"/>
      <c r="G633" s="151">
        <f>G631+G629+G627+G625+G623+G621+G619+G617+G615+G613+G608+G606</f>
        <v>40829.64</v>
      </c>
      <c r="H633" s="151">
        <f>H631+H615+H613+H608+H606</f>
        <v>0</v>
      </c>
      <c r="I633" s="153">
        <f>I631+I629+I627+I625+I623+I621+I619+I617+I615+I613+I608+I606</f>
        <v>0</v>
      </c>
      <c r="J633" s="151">
        <f>J631+J629+J627+J625+J623+J621+J619+J617+J615+J613+J608+J606</f>
        <v>0</v>
      </c>
      <c r="K633" s="151">
        <f>K631+K629+K627+K625+K623+K621+K619+K617+K615+K613+K608+K606</f>
        <v>0</v>
      </c>
      <c r="L633" s="151">
        <f>L631+L629+L627+L625+L623+L621+L619+L617+L615+L613+L608+L606</f>
        <v>59.7</v>
      </c>
      <c r="M633" s="151">
        <f>M631+M629+M627+M625+M623+M621+M619+M617+M615+M613+M608+M606</f>
        <v>40889.340000000004</v>
      </c>
      <c r="N633" s="152">
        <f>N631+N629+N627+N625+N623+N621+N619+N617+N615+N613+N608+N606</f>
        <v>3704.8599999999997</v>
      </c>
      <c r="O633" s="152">
        <f>O631+O629+O627+O625+O623+O621+O619+O617+O615+O613+O608+O606</f>
        <v>351.27283125000008</v>
      </c>
      <c r="P633" s="152">
        <f>P631+P629+P627+P625+P623+P621+P619+P617+P615+P613+P608+P606</f>
        <v>0</v>
      </c>
      <c r="Q633" s="152">
        <f>Q631+Q629+Q627+Q625+Q623+Q621+Q619+Q617+Q615+Q613+Q608+Q606</f>
        <v>0</v>
      </c>
      <c r="R633" s="152">
        <f>R631+R629+R627+R625+R623+R621+R619+R617+R615+R613+R608+R606</f>
        <v>264.64019999999999</v>
      </c>
      <c r="S633" s="152">
        <f>S631+S629+S627+S625+S623+S621+S619+S617+S615+S613+S608+S606</f>
        <v>0</v>
      </c>
      <c r="T633" s="152">
        <f>T631+T629+T627+T625+T623+T621+T619+T617+T615+T613+T608+T606</f>
        <v>4320.7730312499998</v>
      </c>
      <c r="U633" s="151">
        <f>U631+U629+U627+U625+U623+U621+U619+U617+U615+U613+U608+U606</f>
        <v>36568.566968750005</v>
      </c>
      <c r="V633" s="151">
        <f>V631+V629+V627+V625+V623+V621+V619+V617+V615+V613+V608+V606</f>
        <v>259.58</v>
      </c>
      <c r="W633" s="151">
        <f>W631+W629+W627+W625+W623+W621+W619+W617+W615+W613+W608+W606</f>
        <v>36308.986968750003</v>
      </c>
      <c r="X633" s="150"/>
    </row>
    <row r="634" spans="1:24" ht="65.25" customHeight="1" x14ac:dyDescent="0.5">
      <c r="A634" s="15"/>
      <c r="B634" s="177"/>
      <c r="C634" s="8"/>
      <c r="D634" s="8"/>
      <c r="E634" s="176"/>
      <c r="F634" s="175"/>
      <c r="G634" s="111"/>
      <c r="H634" s="111"/>
      <c r="I634" s="129"/>
      <c r="J634" s="111"/>
      <c r="K634" s="111"/>
      <c r="L634" s="111"/>
      <c r="M634" s="111"/>
      <c r="N634" s="174"/>
      <c r="O634" s="174"/>
      <c r="P634" s="174"/>
      <c r="Q634" s="174"/>
      <c r="R634" s="174"/>
      <c r="S634" s="174"/>
      <c r="T634" s="174"/>
      <c r="U634" s="111"/>
      <c r="V634" s="111"/>
      <c r="W634" s="111"/>
      <c r="X634" s="8"/>
    </row>
    <row r="635" spans="1:24" ht="65.25" customHeight="1" x14ac:dyDescent="0.5">
      <c r="A635" s="15"/>
      <c r="B635" s="177"/>
      <c r="C635" s="8"/>
      <c r="D635" s="8"/>
      <c r="E635" s="176"/>
      <c r="F635" s="175"/>
      <c r="G635" s="111"/>
      <c r="H635" s="111"/>
      <c r="I635" s="129"/>
      <c r="J635" s="111"/>
      <c r="K635" s="111"/>
      <c r="L635" s="111"/>
      <c r="M635" s="111"/>
      <c r="N635" s="174"/>
      <c r="O635" s="174"/>
      <c r="P635" s="174"/>
      <c r="Q635" s="174"/>
      <c r="R635" s="174"/>
      <c r="S635" s="174"/>
      <c r="T635" s="174"/>
      <c r="U635" s="111"/>
      <c r="V635" s="111"/>
      <c r="W635" s="111"/>
      <c r="X635" s="8"/>
    </row>
    <row r="636" spans="1:24" ht="65.25" customHeight="1" x14ac:dyDescent="0.45">
      <c r="A636" s="65" t="s">
        <v>76</v>
      </c>
      <c r="B636" s="173"/>
      <c r="C636" s="59"/>
      <c r="D636" s="59"/>
      <c r="E636" s="172"/>
      <c r="F636" s="63"/>
      <c r="G636" s="62"/>
      <c r="H636" s="60"/>
      <c r="I636" s="61"/>
      <c r="J636" s="60"/>
      <c r="K636" s="60"/>
      <c r="L636" s="60"/>
      <c r="M636" s="60"/>
      <c r="N636" s="171"/>
      <c r="O636" s="171"/>
      <c r="P636" s="171"/>
      <c r="Q636" s="171"/>
      <c r="R636" s="171"/>
      <c r="S636" s="171"/>
      <c r="T636" s="171"/>
      <c r="U636" s="60"/>
      <c r="V636" s="60"/>
      <c r="W636" s="60"/>
      <c r="X636" s="59"/>
    </row>
    <row r="637" spans="1:24" ht="65.25" customHeight="1" x14ac:dyDescent="0.5">
      <c r="A637" s="170" t="s">
        <v>75</v>
      </c>
      <c r="B637" s="169"/>
      <c r="C637" s="168">
        <v>1100</v>
      </c>
      <c r="D637" s="168">
        <v>1000</v>
      </c>
      <c r="E637" s="167">
        <v>225.89</v>
      </c>
      <c r="F637" s="38">
        <v>15</v>
      </c>
      <c r="G637" s="166">
        <f>E637*F637</f>
        <v>3388.35</v>
      </c>
      <c r="H637" s="45">
        <v>0</v>
      </c>
      <c r="I637" s="165">
        <v>0</v>
      </c>
      <c r="J637" s="164">
        <v>0</v>
      </c>
      <c r="K637" s="164">
        <v>0</v>
      </c>
      <c r="L637" s="164">
        <v>0</v>
      </c>
      <c r="M637" s="45">
        <f>G637+H637+I637+J637+K637+L637</f>
        <v>3388.35</v>
      </c>
      <c r="N637" s="163">
        <v>122.15</v>
      </c>
      <c r="O637" s="163">
        <v>0</v>
      </c>
      <c r="P637" s="35">
        <v>0</v>
      </c>
      <c r="Q637" s="35">
        <v>0</v>
      </c>
      <c r="R637" s="35">
        <f>G637*1%</f>
        <v>33.883499999999998</v>
      </c>
      <c r="S637" s="35">
        <f>H637*1%</f>
        <v>0</v>
      </c>
      <c r="T637" s="35">
        <f>N637+O637+P637+Q637+R637+S637</f>
        <v>156.0335</v>
      </c>
      <c r="U637" s="33">
        <f>M637-T637</f>
        <v>3232.3164999999999</v>
      </c>
      <c r="V637" s="45">
        <v>0</v>
      </c>
      <c r="W637" s="45">
        <f>U637-V637</f>
        <v>3232.3164999999999</v>
      </c>
      <c r="X637" s="162"/>
    </row>
    <row r="638" spans="1:24" ht="65.25" customHeight="1" x14ac:dyDescent="0.5">
      <c r="A638" s="161" t="s">
        <v>74</v>
      </c>
      <c r="B638" s="160"/>
      <c r="C638" s="49"/>
      <c r="D638" s="49"/>
      <c r="E638" s="159"/>
      <c r="F638" s="47"/>
      <c r="G638" s="158"/>
      <c r="H638" s="46"/>
      <c r="I638" s="157"/>
      <c r="J638" s="156"/>
      <c r="K638" s="156"/>
      <c r="L638" s="156"/>
      <c r="M638" s="46"/>
      <c r="N638" s="25"/>
      <c r="O638" s="25"/>
      <c r="P638" s="25"/>
      <c r="Q638" s="25"/>
      <c r="R638" s="25"/>
      <c r="S638" s="25"/>
      <c r="T638" s="25"/>
      <c r="U638" s="46"/>
      <c r="V638" s="46"/>
      <c r="W638" s="46"/>
      <c r="X638" s="23"/>
    </row>
    <row r="639" spans="1:24" ht="65.25" customHeight="1" x14ac:dyDescent="0.5">
      <c r="A639" s="155" t="s">
        <v>73</v>
      </c>
      <c r="C639" s="150"/>
      <c r="D639" s="150"/>
      <c r="E639" s="153"/>
      <c r="F639" s="154"/>
      <c r="G639" s="151">
        <f>SUM(G637)</f>
        <v>3388.35</v>
      </c>
      <c r="H639" s="151">
        <f>SUM(H637)</f>
        <v>0</v>
      </c>
      <c r="I639" s="153">
        <f>SUM(I637)</f>
        <v>0</v>
      </c>
      <c r="J639" s="151">
        <f>SUM(J637)</f>
        <v>0</v>
      </c>
      <c r="K639" s="151">
        <f>SUM(K637)</f>
        <v>0</v>
      </c>
      <c r="L639" s="151">
        <f>SUM(L637)</f>
        <v>0</v>
      </c>
      <c r="M639" s="151">
        <f>SUM(M637)</f>
        <v>3388.35</v>
      </c>
      <c r="N639" s="152">
        <f>SUM(N637)</f>
        <v>122.15</v>
      </c>
      <c r="O639" s="152">
        <f>SUM(O637)</f>
        <v>0</v>
      </c>
      <c r="P639" s="152">
        <f>SUM(P637)</f>
        <v>0</v>
      </c>
      <c r="Q639" s="152">
        <f>SUM(Q637)</f>
        <v>0</v>
      </c>
      <c r="R639" s="152">
        <f>SUM(R637)</f>
        <v>33.883499999999998</v>
      </c>
      <c r="S639" s="152">
        <f>SUM(S637)</f>
        <v>0</v>
      </c>
      <c r="T639" s="152">
        <f>SUM(T637)</f>
        <v>156.0335</v>
      </c>
      <c r="U639" s="151">
        <f>SUM(U637)</f>
        <v>3232.3164999999999</v>
      </c>
      <c r="V639" s="151">
        <f>SUM(V637)</f>
        <v>0</v>
      </c>
      <c r="W639" s="151">
        <f>SUM(W637)</f>
        <v>3232.3164999999999</v>
      </c>
      <c r="X639" s="150"/>
    </row>
    <row r="640" spans="1:24" ht="65.25" customHeight="1" x14ac:dyDescent="0.5">
      <c r="A640" s="14"/>
      <c r="B640" s="148"/>
      <c r="C640" s="8"/>
      <c r="D640" s="8"/>
      <c r="E640" s="13"/>
      <c r="F640" s="12"/>
      <c r="G640" s="11"/>
      <c r="H640" s="9"/>
      <c r="I640" s="10"/>
      <c r="J640" s="9"/>
      <c r="K640" s="9"/>
      <c r="L640" s="9"/>
      <c r="M640" s="9"/>
      <c r="N640" s="149"/>
      <c r="O640" s="149"/>
      <c r="P640" s="149"/>
      <c r="Q640" s="149"/>
      <c r="R640" s="149"/>
      <c r="S640" s="149"/>
      <c r="T640" s="149"/>
      <c r="U640" s="9"/>
      <c r="V640" s="9"/>
      <c r="W640" s="9"/>
      <c r="X640" s="8"/>
    </row>
    <row r="641" spans="1:26" ht="65.25" hidden="1" customHeight="1" x14ac:dyDescent="0.5">
      <c r="A641" s="14"/>
      <c r="B641" s="148"/>
      <c r="C641" s="8"/>
      <c r="D641" s="8"/>
      <c r="E641" s="13"/>
      <c r="F641" s="12"/>
      <c r="G641" s="11"/>
      <c r="H641" s="9"/>
      <c r="I641" s="10"/>
      <c r="J641" s="9"/>
      <c r="K641" s="9"/>
      <c r="L641" s="9"/>
      <c r="M641" s="9"/>
      <c r="N641" s="149"/>
      <c r="O641" s="149"/>
      <c r="P641" s="149"/>
      <c r="Q641" s="149"/>
      <c r="R641" s="149"/>
      <c r="S641" s="149"/>
      <c r="T641" s="149"/>
      <c r="U641" s="9"/>
      <c r="V641" s="9"/>
      <c r="W641" s="9"/>
      <c r="X641" s="8"/>
    </row>
    <row r="642" spans="1:26" ht="65.25" hidden="1" customHeight="1" x14ac:dyDescent="0.5">
      <c r="A642" s="14"/>
      <c r="B642" s="148"/>
      <c r="C642" s="8"/>
      <c r="D642" s="8"/>
      <c r="E642" s="13"/>
      <c r="F642" s="12"/>
      <c r="G642" s="11"/>
      <c r="H642" s="9"/>
      <c r="I642" s="10"/>
      <c r="J642" s="9"/>
      <c r="K642" s="9"/>
      <c r="L642" s="9"/>
      <c r="M642" s="9"/>
      <c r="N642" s="149"/>
      <c r="O642" s="149"/>
      <c r="P642" s="149"/>
      <c r="Q642" s="149"/>
      <c r="R642" s="149"/>
      <c r="S642" s="149"/>
      <c r="T642" s="149"/>
      <c r="U642" s="9"/>
      <c r="V642" s="9"/>
      <c r="W642" s="9"/>
      <c r="X642" s="8"/>
    </row>
    <row r="643" spans="1:26" ht="65.25" hidden="1" customHeight="1" x14ac:dyDescent="0.5">
      <c r="A643" s="14"/>
      <c r="B643" s="148"/>
      <c r="C643" s="8"/>
      <c r="D643" s="8"/>
      <c r="E643" s="13"/>
      <c r="F643" s="12"/>
      <c r="G643" s="11"/>
      <c r="H643" s="9"/>
      <c r="I643" s="10"/>
      <c r="J643" s="9"/>
      <c r="K643" s="9"/>
      <c r="L643" s="9"/>
      <c r="M643" s="9"/>
      <c r="N643" s="149"/>
      <c r="O643" s="149"/>
      <c r="P643" s="149"/>
      <c r="Q643" s="149"/>
      <c r="R643" s="149"/>
      <c r="S643" s="149"/>
      <c r="T643" s="149"/>
      <c r="U643" s="9"/>
      <c r="V643" s="9"/>
      <c r="W643" s="9"/>
      <c r="X643" s="8"/>
    </row>
    <row r="644" spans="1:26" ht="65.25" hidden="1" customHeight="1" x14ac:dyDescent="0.5">
      <c r="A644" s="14"/>
      <c r="B644" s="148"/>
      <c r="C644" s="8"/>
      <c r="D644" s="8"/>
      <c r="E644" s="13"/>
      <c r="F644" s="12"/>
      <c r="G644" s="11"/>
      <c r="H644" s="9"/>
      <c r="I644" s="10"/>
      <c r="J644" s="9"/>
      <c r="K644" s="9"/>
      <c r="L644" s="9"/>
      <c r="M644" s="9"/>
      <c r="N644" s="149"/>
      <c r="O644" s="149"/>
      <c r="P644" s="149"/>
      <c r="Q644" s="149"/>
      <c r="R644" s="149"/>
      <c r="S644" s="149"/>
      <c r="T644" s="149"/>
      <c r="U644" s="9"/>
      <c r="V644" s="9"/>
      <c r="W644" s="9"/>
      <c r="X644" s="8"/>
    </row>
    <row r="645" spans="1:26" ht="65.25" customHeight="1" x14ac:dyDescent="0.5">
      <c r="A645" s="14"/>
      <c r="B645" s="148"/>
      <c r="C645" s="8"/>
      <c r="D645" s="8"/>
      <c r="E645" s="13"/>
      <c r="F645" s="12"/>
      <c r="G645" s="11"/>
      <c r="H645" s="9"/>
      <c r="I645" s="10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8"/>
    </row>
    <row r="646" spans="1:26" ht="65.25" customHeight="1" x14ac:dyDescent="0.5">
      <c r="A646" s="14"/>
      <c r="B646" s="148"/>
      <c r="C646" s="8"/>
      <c r="D646" s="8"/>
      <c r="E646" s="13"/>
      <c r="F646" s="12"/>
      <c r="G646" s="11"/>
      <c r="H646" s="9"/>
      <c r="I646" s="10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8"/>
    </row>
    <row r="647" spans="1:26" ht="65.25" customHeight="1" x14ac:dyDescent="0.5">
      <c r="A647" s="14"/>
      <c r="B647" s="148"/>
      <c r="C647" s="8"/>
      <c r="D647" s="8"/>
      <c r="E647" s="13"/>
      <c r="F647" s="12"/>
      <c r="G647" s="11"/>
      <c r="H647" s="9"/>
      <c r="I647" s="10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8"/>
    </row>
    <row r="648" spans="1:26" ht="65.25" customHeight="1" x14ac:dyDescent="0.5">
      <c r="A648" s="14"/>
      <c r="B648" s="148"/>
      <c r="C648" s="8"/>
      <c r="D648" s="8"/>
      <c r="E648" s="13"/>
      <c r="F648" s="12"/>
      <c r="G648" s="11"/>
      <c r="H648" s="9"/>
      <c r="I648" s="10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</row>
    <row r="649" spans="1:26" ht="65.25" customHeight="1" x14ac:dyDescent="0.5">
      <c r="A649" s="14"/>
      <c r="B649" s="148"/>
      <c r="C649" s="8"/>
      <c r="D649" s="8"/>
      <c r="E649" s="13"/>
      <c r="F649" s="12"/>
      <c r="G649" s="11"/>
      <c r="H649" s="9"/>
      <c r="I649" s="10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65.25" customHeight="1" x14ac:dyDescent="0.5">
      <c r="A650" s="14"/>
      <c r="B650" s="148"/>
      <c r="C650" s="8"/>
      <c r="D650" s="8"/>
      <c r="E650" s="13"/>
      <c r="F650" s="12"/>
      <c r="G650" s="11"/>
      <c r="H650" s="9"/>
      <c r="I650" s="10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8"/>
    </row>
    <row r="651" spans="1:26" ht="65.25" customHeight="1" x14ac:dyDescent="0.45">
      <c r="A651" s="147"/>
      <c r="B651" s="146"/>
      <c r="C651" s="146"/>
      <c r="D651" s="146"/>
      <c r="E651" s="145">
        <v>0</v>
      </c>
      <c r="F651" s="144">
        <v>0</v>
      </c>
      <c r="G651" s="143">
        <f>E651*F651</f>
        <v>0</v>
      </c>
      <c r="H651" s="141">
        <v>0</v>
      </c>
      <c r="I651" s="142">
        <v>0</v>
      </c>
      <c r="J651" s="141">
        <v>0</v>
      </c>
      <c r="K651" s="141">
        <v>0</v>
      </c>
      <c r="L651" s="141">
        <v>0</v>
      </c>
      <c r="M651" s="141">
        <f>G651+H651+I651+J651+K651+L651</f>
        <v>0</v>
      </c>
      <c r="N651" s="141">
        <v>0</v>
      </c>
      <c r="O651" s="141">
        <v>0</v>
      </c>
      <c r="P651" s="141">
        <v>0</v>
      </c>
      <c r="Q651" s="141">
        <v>0</v>
      </c>
      <c r="R651" s="141">
        <v>0</v>
      </c>
      <c r="S651" s="141">
        <v>0</v>
      </c>
      <c r="T651" s="141">
        <f>N651+O651+P651+R651+S651</f>
        <v>0</v>
      </c>
      <c r="U651" s="141">
        <f>M651-T651</f>
        <v>0</v>
      </c>
      <c r="V651" s="141">
        <v>0</v>
      </c>
      <c r="W651" s="141">
        <f>U651-V651</f>
        <v>0</v>
      </c>
      <c r="X651" s="140"/>
    </row>
    <row r="652" spans="1:26" ht="65.25" customHeight="1" x14ac:dyDescent="0.45">
      <c r="A652" s="139"/>
      <c r="B652" s="138"/>
      <c r="C652" s="137"/>
      <c r="D652" s="137"/>
      <c r="E652" s="136"/>
      <c r="F652" s="135"/>
      <c r="G652" s="134"/>
      <c r="H652" s="132"/>
      <c r="I652" s="133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1"/>
    </row>
    <row r="653" spans="1:26" ht="65.25" customHeight="1" x14ac:dyDescent="0.5">
      <c r="A653" s="130" t="s">
        <v>72</v>
      </c>
      <c r="B653" s="8"/>
      <c r="C653" s="8"/>
      <c r="D653" s="8"/>
      <c r="E653" s="13"/>
      <c r="F653" s="12"/>
      <c r="G653" s="111">
        <f>SUM(G651)</f>
        <v>0</v>
      </c>
      <c r="H653" s="111">
        <f>SUM(H651)</f>
        <v>0</v>
      </c>
      <c r="I653" s="129">
        <f>SUM(I651)</f>
        <v>0</v>
      </c>
      <c r="J653" s="111">
        <f>SUM(J651)</f>
        <v>0</v>
      </c>
      <c r="K653" s="111">
        <f>SUM(K651)</f>
        <v>0</v>
      </c>
      <c r="L653" s="111">
        <f>SUM(L651)</f>
        <v>0</v>
      </c>
      <c r="M653" s="111">
        <f>SUM(M651)</f>
        <v>0</v>
      </c>
      <c r="N653" s="111">
        <f>SUM(N651)</f>
        <v>0</v>
      </c>
      <c r="O653" s="111">
        <f>SUM(O651)</f>
        <v>0</v>
      </c>
      <c r="P653" s="111">
        <f>SUM(P651)</f>
        <v>0</v>
      </c>
      <c r="Q653" s="111">
        <f>SUM(Q651)</f>
        <v>0</v>
      </c>
      <c r="R653" s="111">
        <f>SUM(R651)</f>
        <v>0</v>
      </c>
      <c r="S653" s="111">
        <f>SUM(S651)</f>
        <v>0</v>
      </c>
      <c r="T653" s="111">
        <f>SUM(T651)</f>
        <v>0</v>
      </c>
      <c r="U653" s="111">
        <f>SUM(U651)</f>
        <v>0</v>
      </c>
      <c r="V653" s="111">
        <f>SUM(V651)</f>
        <v>0</v>
      </c>
      <c r="W653" s="111">
        <f>SUM(W651)</f>
        <v>0</v>
      </c>
      <c r="X653" s="8"/>
    </row>
    <row r="654" spans="1:26" ht="65.25" customHeight="1" thickBot="1" x14ac:dyDescent="0.55000000000000004">
      <c r="A654" s="130"/>
      <c r="B654" s="8"/>
      <c r="C654" s="8"/>
      <c r="D654" s="8"/>
      <c r="E654" s="13"/>
      <c r="F654" s="12"/>
      <c r="G654" s="111"/>
      <c r="H654" s="111"/>
      <c r="I654" s="129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8"/>
    </row>
    <row r="655" spans="1:26" ht="65.25" customHeight="1" thickBot="1" x14ac:dyDescent="0.55000000000000004">
      <c r="A655" s="117" t="s">
        <v>72</v>
      </c>
      <c r="B655" s="128"/>
      <c r="C655" s="127"/>
      <c r="D655" s="127"/>
      <c r="E655" s="115"/>
      <c r="F655" s="114"/>
      <c r="G655" s="18">
        <f>G653+G639+G633+G603+G599+G576+G562+G549+G533+G514+G504+G480+G463+G459+G451+G442</f>
        <v>191968.57</v>
      </c>
      <c r="H655" s="18">
        <f>H653+H639+H633+H603+H599+H576+H562+H549+H533+H514+H504+H480+H463+H459+H451+H442</f>
        <v>0</v>
      </c>
      <c r="I655" s="18">
        <f>I653+I639+I633+I603+I599+I576+I562+I549+I533+I514+I504+I480+I463+I459+I451+I442</f>
        <v>0</v>
      </c>
      <c r="J655" s="18">
        <f>J653+J639+J633+J603+J599+J576+J562+J549+J533+J514+J504+J480+J463+J459+J451+J442</f>
        <v>0</v>
      </c>
      <c r="K655" s="18">
        <f>K653+K639+K633+K603+K599+K576+K562+K549+K533+K514+K504+K480+K463+K459+K451+K442</f>
        <v>0</v>
      </c>
      <c r="L655" s="18">
        <f>L653+L639+L633+L603+L599+L576+L562+L549+L533+L514+L504+L480+L463+L459+L451+L442</f>
        <v>228.32999999999998</v>
      </c>
      <c r="M655" s="18">
        <f>M653+M639+M633+M603+M599+M576+M562+M549+M533+M514+M504+M480+M463+M459+M451+M442</f>
        <v>192196.9</v>
      </c>
      <c r="N655" s="113">
        <f>N653+N639+N633+N603+N599+N576+N562+N549+N533+N514+N504+N480+N463+N459+N451+N442</f>
        <v>10939.84</v>
      </c>
      <c r="O655" s="113">
        <f>O653+O639+O633+O603+O599+O576+O562+O549+O533+O514+O504+O480+O463+O459+O451+O442</f>
        <v>1698.7739687500002</v>
      </c>
      <c r="P655" s="113">
        <f>P653+P639+P633+P603+P599+P576+P562+P549+P533+P514+P504+P480+P463+P459+P451+P442</f>
        <v>0</v>
      </c>
      <c r="Q655" s="113">
        <f>Q653+Q639+Q633+Q603+Q599+Q576+Q562+Q549+Q533+Q514+Q504+Q480+Q463+Q459+Q451+Q442</f>
        <v>0</v>
      </c>
      <c r="R655" s="113">
        <f>R653+R639+R633+R603+R599+R576+R562+R549+R533+R514+R504+R480+R463+R459+R451+R442</f>
        <v>1437.7179999999998</v>
      </c>
      <c r="S655" s="113">
        <f>S653+S639+S633+S603+S599+S576+S562+S549+S533+S514+S504+S480+S463+S459+S451+S442</f>
        <v>0</v>
      </c>
      <c r="T655" s="113">
        <f>T653+T639+T633+T603+T599+T576+T562+T549+T533+T514+T504+T480+T463+T459+T451+T442</f>
        <v>14076.331968750001</v>
      </c>
      <c r="U655" s="18">
        <f>U653+U639+U633+U603+U599+U576+U562+U549+U533+U514+U504+U480+U463+U459+U451+U442</f>
        <v>178120.56803125</v>
      </c>
      <c r="V655" s="18">
        <f>V653+V639+V633+V603+V599+V576+V562+V549+V533+V514+V504+V480+V463+V459+V451+V442</f>
        <v>917.18000000000006</v>
      </c>
      <c r="W655" s="18">
        <f>W653+W639+W633+W603+W599+W576+W562+W549+W533+W514+W504+W480+W463+W459+W451+W442</f>
        <v>177203.38803125001</v>
      </c>
      <c r="X655" s="17"/>
    </row>
    <row r="656" spans="1:26" ht="65.25" customHeight="1" x14ac:dyDescent="0.5">
      <c r="A656" s="126"/>
      <c r="B656" s="8"/>
      <c r="C656" s="8"/>
      <c r="D656" s="8"/>
      <c r="E656" s="13"/>
      <c r="F656" s="12"/>
      <c r="G656" s="11"/>
      <c r="H656" s="9"/>
      <c r="I656" s="10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8"/>
      <c r="Y656" s="8"/>
      <c r="Z656" s="8"/>
    </row>
    <row r="657" spans="1:24" ht="50.25" customHeight="1" thickBot="1" x14ac:dyDescent="0.55000000000000004">
      <c r="A657" s="15"/>
      <c r="B657" s="8"/>
      <c r="C657" s="8"/>
      <c r="D657" s="8"/>
      <c r="E657" s="13"/>
      <c r="F657" s="12"/>
      <c r="G657" s="11"/>
      <c r="H657" s="9"/>
      <c r="I657" s="10"/>
      <c r="J657" s="9"/>
      <c r="K657" s="125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8"/>
    </row>
    <row r="658" spans="1:24" ht="84.75" customHeight="1" thickBot="1" x14ac:dyDescent="0.55000000000000004">
      <c r="A658" s="14"/>
      <c r="B658" s="8"/>
      <c r="C658" s="8"/>
      <c r="D658" s="8"/>
      <c r="E658" s="13"/>
      <c r="F658" s="12"/>
      <c r="G658" s="124" t="s">
        <v>49</v>
      </c>
      <c r="H658" s="121" t="s">
        <v>71</v>
      </c>
      <c r="I658" s="123" t="s">
        <v>70</v>
      </c>
      <c r="J658" s="76" t="s">
        <v>69</v>
      </c>
      <c r="K658" s="122" t="s">
        <v>68</v>
      </c>
      <c r="L658" s="121" t="s">
        <v>67</v>
      </c>
      <c r="M658" s="118" t="s">
        <v>38</v>
      </c>
      <c r="N658" s="120" t="s">
        <v>66</v>
      </c>
      <c r="O658" s="120" t="s">
        <v>43</v>
      </c>
      <c r="P658" s="120" t="s">
        <v>65</v>
      </c>
      <c r="Q658" s="68" t="s">
        <v>64</v>
      </c>
      <c r="R658" s="120" t="s">
        <v>63</v>
      </c>
      <c r="S658" s="119" t="s">
        <v>62</v>
      </c>
      <c r="T658" s="118" t="s">
        <v>38</v>
      </c>
      <c r="U658" s="118" t="s">
        <v>61</v>
      </c>
      <c r="V658" s="85" t="s">
        <v>60</v>
      </c>
      <c r="W658" s="118" t="s">
        <v>38</v>
      </c>
      <c r="X658" s="8"/>
    </row>
    <row r="659" spans="1:24" ht="65.25" customHeight="1" thickBot="1" x14ac:dyDescent="0.55000000000000004">
      <c r="A659" s="117"/>
      <c r="B659" s="116" t="s">
        <v>59</v>
      </c>
      <c r="C659" s="21"/>
      <c r="D659" s="21"/>
      <c r="E659" s="115">
        <f>E655+E397+E323+E239+E210</f>
        <v>0</v>
      </c>
      <c r="F659" s="114"/>
      <c r="G659" s="18">
        <f>G655+G397+G323+G239+G210</f>
        <v>566177.92000000004</v>
      </c>
      <c r="H659" s="18">
        <f>H655+H397+H323+H239+H210</f>
        <v>0</v>
      </c>
      <c r="I659" s="18">
        <f>I655+I397+I323+I239+I210</f>
        <v>0</v>
      </c>
      <c r="J659" s="18">
        <f>J655+J397+J323+J239+J210</f>
        <v>0</v>
      </c>
      <c r="K659" s="18">
        <f>K655+K397+K323+K239+K210</f>
        <v>0</v>
      </c>
      <c r="L659" s="18">
        <f>L655+L397+L323+L239+L210</f>
        <v>1065.54</v>
      </c>
      <c r="M659" s="18">
        <f>M655+M397+M323+M239+M210</f>
        <v>567243.46</v>
      </c>
      <c r="N659" s="113">
        <f>N655+N397+N323+N239+N210</f>
        <v>43354.920000000006</v>
      </c>
      <c r="O659" s="113">
        <f>O655+O397+O323+O239+O210</f>
        <v>3580.0550500000004</v>
      </c>
      <c r="P659" s="113">
        <f>P655+P397+P323+P239+P210</f>
        <v>0</v>
      </c>
      <c r="Q659" s="113">
        <f>Q655+Q397+Q323+Q239+Q210</f>
        <v>0</v>
      </c>
      <c r="R659" s="113">
        <f>R655+R397+R323+R239+R210</f>
        <v>3003.7179999999998</v>
      </c>
      <c r="S659" s="113">
        <f>S655+S397+S323+S239+S210</f>
        <v>0</v>
      </c>
      <c r="T659" s="113">
        <f>T655+T397+T323+T239+T210</f>
        <v>49938.693050000002</v>
      </c>
      <c r="U659" s="18">
        <f>U655+U397+U323+U239+U210</f>
        <v>517304.76695000002</v>
      </c>
      <c r="V659" s="18">
        <f>V655+V397+V323+V239+V210</f>
        <v>8913.4845000000005</v>
      </c>
      <c r="W659" s="18">
        <f>W655+W397+W323+W239+W210</f>
        <v>508391.28245000006</v>
      </c>
      <c r="X659" s="17"/>
    </row>
    <row r="660" spans="1:24" ht="65.25" customHeight="1" x14ac:dyDescent="0.5">
      <c r="A660" s="112"/>
      <c r="B660" s="112"/>
      <c r="C660" s="8"/>
      <c r="D660" s="8"/>
      <c r="E660" s="13"/>
      <c r="F660" s="12"/>
      <c r="G660" s="11"/>
      <c r="H660" s="111"/>
      <c r="I660" s="13"/>
      <c r="J660" s="13"/>
      <c r="K660" s="13"/>
      <c r="L660" s="11"/>
      <c r="M660" s="11"/>
      <c r="N660" s="108"/>
      <c r="O660" s="108"/>
      <c r="P660" s="110"/>
      <c r="Q660" s="108"/>
      <c r="R660" s="108"/>
      <c r="S660" s="109"/>
      <c r="T660" s="108"/>
      <c r="U660" s="11"/>
      <c r="V660" s="11"/>
      <c r="W660" s="11"/>
      <c r="X660" s="8" t="s">
        <v>58</v>
      </c>
    </row>
    <row r="661" spans="1:24" ht="65.25" customHeight="1" thickBot="1" x14ac:dyDescent="0.55000000000000004">
      <c r="A661" s="15"/>
      <c r="B661" s="8"/>
      <c r="C661" s="8"/>
      <c r="D661" s="8"/>
      <c r="E661" s="13"/>
      <c r="F661" s="12"/>
      <c r="G661" s="11"/>
      <c r="H661" s="9"/>
      <c r="I661" s="10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8"/>
    </row>
    <row r="662" spans="1:24" ht="65.25" customHeight="1" thickBot="1" x14ac:dyDescent="0.55000000000000004">
      <c r="A662" s="107" t="s">
        <v>57</v>
      </c>
      <c r="B662" s="90" t="s">
        <v>56</v>
      </c>
      <c r="C662" s="106" t="s">
        <v>55</v>
      </c>
      <c r="D662" s="105"/>
      <c r="E662" s="105"/>
      <c r="F662" s="105"/>
      <c r="G662" s="105"/>
      <c r="H662" s="105"/>
      <c r="I662" s="105"/>
      <c r="J662" s="105"/>
      <c r="K662" s="105"/>
      <c r="L662" s="105"/>
      <c r="M662" s="104"/>
      <c r="N662" s="106" t="s">
        <v>54</v>
      </c>
      <c r="O662" s="105"/>
      <c r="P662" s="105"/>
      <c r="Q662" s="105"/>
      <c r="R662" s="105"/>
      <c r="S662" s="105"/>
      <c r="T662" s="104"/>
      <c r="U662" s="103"/>
      <c r="V662" s="102"/>
      <c r="W662" s="101"/>
      <c r="X662" s="66" t="s">
        <v>53</v>
      </c>
    </row>
    <row r="663" spans="1:24" ht="65.25" customHeight="1" x14ac:dyDescent="0.45">
      <c r="A663" s="100"/>
      <c r="B663" s="99"/>
      <c r="C663" s="98" t="s">
        <v>52</v>
      </c>
      <c r="D663" s="98" t="s">
        <v>51</v>
      </c>
      <c r="E663" s="97" t="s">
        <v>29</v>
      </c>
      <c r="F663" s="96" t="s">
        <v>50</v>
      </c>
      <c r="G663" s="95" t="s">
        <v>49</v>
      </c>
      <c r="H663" s="94" t="s">
        <v>48</v>
      </c>
      <c r="I663" s="93" t="s">
        <v>47</v>
      </c>
      <c r="J663" s="92" t="s">
        <v>28</v>
      </c>
      <c r="K663" s="91" t="s">
        <v>46</v>
      </c>
      <c r="L663" s="91" t="s">
        <v>45</v>
      </c>
      <c r="M663" s="90" t="s">
        <v>38</v>
      </c>
      <c r="N663" s="89" t="s">
        <v>44</v>
      </c>
      <c r="O663" s="89" t="s">
        <v>43</v>
      </c>
      <c r="P663" s="88" t="s">
        <v>42</v>
      </c>
      <c r="Q663" s="87" t="s">
        <v>41</v>
      </c>
      <c r="R663" s="87" t="s">
        <v>40</v>
      </c>
      <c r="S663" s="87" t="s">
        <v>39</v>
      </c>
      <c r="T663" s="86" t="s">
        <v>38</v>
      </c>
      <c r="U663" s="84" t="s">
        <v>38</v>
      </c>
      <c r="V663" s="85" t="s">
        <v>37</v>
      </c>
      <c r="W663" s="84" t="s">
        <v>36</v>
      </c>
      <c r="X663" s="66"/>
    </row>
    <row r="664" spans="1:24" ht="65.25" customHeight="1" thickBot="1" x14ac:dyDescent="0.5">
      <c r="A664" s="83" t="s">
        <v>35</v>
      </c>
      <c r="B664" s="73"/>
      <c r="C664" s="82"/>
      <c r="D664" s="82"/>
      <c r="E664" s="81" t="s">
        <v>34</v>
      </c>
      <c r="F664" s="80" t="s">
        <v>33</v>
      </c>
      <c r="G664" s="79"/>
      <c r="H664" s="78"/>
      <c r="I664" s="77" t="s">
        <v>32</v>
      </c>
      <c r="J664" s="76" t="s">
        <v>31</v>
      </c>
      <c r="K664" s="75" t="s">
        <v>30</v>
      </c>
      <c r="L664" s="74" t="s">
        <v>29</v>
      </c>
      <c r="M664" s="73"/>
      <c r="N664" s="72"/>
      <c r="O664" s="72"/>
      <c r="P664" s="71" t="s">
        <v>28</v>
      </c>
      <c r="Q664" s="70" t="s">
        <v>27</v>
      </c>
      <c r="R664" s="70" t="s">
        <v>26</v>
      </c>
      <c r="S664" s="70" t="s">
        <v>25</v>
      </c>
      <c r="T664" s="69"/>
      <c r="U664" s="67" t="s">
        <v>24</v>
      </c>
      <c r="V664" s="68" t="s">
        <v>23</v>
      </c>
      <c r="W664" s="67" t="s">
        <v>22</v>
      </c>
      <c r="X664" s="66"/>
    </row>
    <row r="665" spans="1:24" ht="65.25" customHeight="1" x14ac:dyDescent="0.45">
      <c r="A665" s="65" t="s">
        <v>21</v>
      </c>
      <c r="B665" s="59"/>
      <c r="C665" s="59"/>
      <c r="D665" s="59"/>
      <c r="E665" s="64"/>
      <c r="F665" s="63"/>
      <c r="G665" s="62"/>
      <c r="H665" s="60"/>
      <c r="I665" s="61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59"/>
    </row>
    <row r="666" spans="1:24" ht="65.25" customHeight="1" x14ac:dyDescent="0.5">
      <c r="A666" s="58" t="s">
        <v>4</v>
      </c>
      <c r="B666" s="40"/>
      <c r="C666" s="40">
        <v>1100</v>
      </c>
      <c r="D666" s="40">
        <v>1000</v>
      </c>
      <c r="E666" s="39">
        <v>66.42</v>
      </c>
      <c r="F666" s="38">
        <v>15</v>
      </c>
      <c r="G666" s="50">
        <f>E666*F666</f>
        <v>996.30000000000007</v>
      </c>
      <c r="H666" s="33">
        <v>0</v>
      </c>
      <c r="I666" s="36">
        <v>0</v>
      </c>
      <c r="J666" s="33">
        <v>0</v>
      </c>
      <c r="K666" s="33">
        <v>0</v>
      </c>
      <c r="L666" s="33">
        <v>0</v>
      </c>
      <c r="M666" s="33">
        <f>G666+H666+I666+J666+K666+L666</f>
        <v>996.30000000000007</v>
      </c>
      <c r="N666" s="33">
        <v>0</v>
      </c>
      <c r="O666" s="33">
        <v>0</v>
      </c>
      <c r="P666" s="33">
        <v>0</v>
      </c>
      <c r="Q666" s="33">
        <v>0</v>
      </c>
      <c r="R666" s="33">
        <v>0</v>
      </c>
      <c r="S666" s="33">
        <v>0</v>
      </c>
      <c r="T666" s="33">
        <f>N666+O666+P666+Q666+R666+S666</f>
        <v>0</v>
      </c>
      <c r="U666" s="33">
        <f>M666-T666</f>
        <v>996.30000000000007</v>
      </c>
      <c r="V666" s="33">
        <v>0</v>
      </c>
      <c r="W666" s="33">
        <f>U666-V666</f>
        <v>996.30000000000007</v>
      </c>
      <c r="X666" s="32"/>
    </row>
    <row r="667" spans="1:24" ht="65.25" customHeight="1" x14ac:dyDescent="0.5">
      <c r="A667" s="57" t="s">
        <v>20</v>
      </c>
      <c r="B667" s="49"/>
      <c r="C667" s="49"/>
      <c r="D667" s="49"/>
      <c r="E667" s="56"/>
      <c r="F667" s="47"/>
      <c r="G667" s="54"/>
      <c r="H667" s="46"/>
      <c r="I667" s="2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23"/>
    </row>
    <row r="668" spans="1:24" ht="65.25" customHeight="1" x14ac:dyDescent="0.5">
      <c r="A668" s="41" t="s">
        <v>4</v>
      </c>
      <c r="B668" s="40"/>
      <c r="C668" s="40">
        <v>1100</v>
      </c>
      <c r="D668" s="40">
        <v>1000</v>
      </c>
      <c r="E668" s="39">
        <v>162</v>
      </c>
      <c r="F668" s="38">
        <v>15</v>
      </c>
      <c r="G668" s="50">
        <f>E668*F668</f>
        <v>2430</v>
      </c>
      <c r="H668" s="33">
        <v>0</v>
      </c>
      <c r="I668" s="36">
        <v>0</v>
      </c>
      <c r="J668" s="33">
        <v>0</v>
      </c>
      <c r="K668" s="33">
        <v>0</v>
      </c>
      <c r="L668" s="33">
        <v>0</v>
      </c>
      <c r="M668" s="33">
        <f>G668+H668+I668+J668+K668+L668</f>
        <v>2430</v>
      </c>
      <c r="N668" s="33">
        <v>0</v>
      </c>
      <c r="O668" s="33">
        <v>0</v>
      </c>
      <c r="P668" s="33">
        <v>0</v>
      </c>
      <c r="Q668" s="33">
        <v>0</v>
      </c>
      <c r="R668" s="33">
        <v>0</v>
      </c>
      <c r="S668" s="33">
        <v>0</v>
      </c>
      <c r="T668" s="33">
        <f>N668+O668+P668+Q668+R668+S668</f>
        <v>0</v>
      </c>
      <c r="U668" s="33">
        <f>M668-T668</f>
        <v>2430</v>
      </c>
      <c r="V668" s="33">
        <v>0</v>
      </c>
      <c r="W668" s="33">
        <f>U668-V668</f>
        <v>2430</v>
      </c>
      <c r="X668" s="32"/>
    </row>
    <row r="669" spans="1:24" ht="65.25" customHeight="1" x14ac:dyDescent="0.5">
      <c r="A669" s="52" t="s">
        <v>19</v>
      </c>
      <c r="B669" s="49"/>
      <c r="C669" s="49"/>
      <c r="D669" s="49"/>
      <c r="E669" s="56"/>
      <c r="F669" s="47"/>
      <c r="G669" s="54"/>
      <c r="H669" s="46"/>
      <c r="I669" s="2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23"/>
    </row>
    <row r="670" spans="1:24" ht="65.25" customHeight="1" x14ac:dyDescent="0.5">
      <c r="A670" s="41" t="s">
        <v>4</v>
      </c>
      <c r="B670" s="40"/>
      <c r="C670" s="40">
        <v>1100</v>
      </c>
      <c r="D670" s="40">
        <v>1000</v>
      </c>
      <c r="E670" s="39">
        <v>142.19999999999999</v>
      </c>
      <c r="F670" s="38">
        <v>15</v>
      </c>
      <c r="G670" s="50">
        <f>E670*F670</f>
        <v>2133</v>
      </c>
      <c r="H670" s="33">
        <v>0</v>
      </c>
      <c r="I670" s="36">
        <v>0</v>
      </c>
      <c r="J670" s="33">
        <v>0</v>
      </c>
      <c r="K670" s="33">
        <v>0</v>
      </c>
      <c r="L670" s="33">
        <v>0</v>
      </c>
      <c r="M670" s="33">
        <f>G670+H670+I670+J670+K670+L670</f>
        <v>2133</v>
      </c>
      <c r="N670" s="33">
        <v>0</v>
      </c>
      <c r="O670" s="33">
        <v>0</v>
      </c>
      <c r="P670" s="33">
        <v>0</v>
      </c>
      <c r="Q670" s="33">
        <v>0</v>
      </c>
      <c r="R670" s="33">
        <v>0</v>
      </c>
      <c r="S670" s="33">
        <v>0</v>
      </c>
      <c r="T670" s="33">
        <f>N670+O670+P670+Q670+R670+S670</f>
        <v>0</v>
      </c>
      <c r="U670" s="33">
        <f>M670-T670</f>
        <v>2133</v>
      </c>
      <c r="V670" s="33">
        <v>0</v>
      </c>
      <c r="W670" s="33">
        <f>U670-V670</f>
        <v>2133</v>
      </c>
      <c r="X670" s="32"/>
    </row>
    <row r="671" spans="1:24" ht="65.25" customHeight="1" x14ac:dyDescent="0.5">
      <c r="A671" s="31" t="s">
        <v>18</v>
      </c>
      <c r="B671" s="49"/>
      <c r="C671" s="49"/>
      <c r="D671" s="49"/>
      <c r="E671" s="56"/>
      <c r="F671" s="47"/>
      <c r="G671" s="54"/>
      <c r="H671" s="46"/>
      <c r="I671" s="2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23"/>
    </row>
    <row r="672" spans="1:24" ht="65.25" customHeight="1" x14ac:dyDescent="0.5">
      <c r="A672" s="41" t="s">
        <v>4</v>
      </c>
      <c r="B672" s="51"/>
      <c r="C672" s="40">
        <v>1100</v>
      </c>
      <c r="D672" s="40">
        <v>1000</v>
      </c>
      <c r="E672" s="39">
        <v>225.69</v>
      </c>
      <c r="F672" s="38">
        <v>15</v>
      </c>
      <c r="G672" s="50">
        <f>E672*F672</f>
        <v>3385.35</v>
      </c>
      <c r="H672" s="33">
        <v>0</v>
      </c>
      <c r="I672" s="36">
        <v>0</v>
      </c>
      <c r="J672" s="33">
        <v>0</v>
      </c>
      <c r="K672" s="33">
        <v>0</v>
      </c>
      <c r="L672" s="33">
        <v>0</v>
      </c>
      <c r="M672" s="33">
        <f>G672+H672+I672+J672+K672+L672</f>
        <v>3385.35</v>
      </c>
      <c r="N672" s="33">
        <v>0</v>
      </c>
      <c r="O672" s="33">
        <v>0</v>
      </c>
      <c r="P672" s="33">
        <v>0</v>
      </c>
      <c r="Q672" s="33">
        <v>0</v>
      </c>
      <c r="R672" s="33">
        <v>0</v>
      </c>
      <c r="S672" s="33">
        <v>0</v>
      </c>
      <c r="T672" s="33">
        <f>N672+O672+P672+Q672+R672+S672</f>
        <v>0</v>
      </c>
      <c r="U672" s="33">
        <f>M672-T672</f>
        <v>3385.35</v>
      </c>
      <c r="V672" s="33">
        <v>0</v>
      </c>
      <c r="W672" s="33">
        <f>U672-V672</f>
        <v>3385.35</v>
      </c>
      <c r="X672" s="44"/>
    </row>
    <row r="673" spans="1:24" ht="65.25" customHeight="1" x14ac:dyDescent="0.5">
      <c r="A673" s="52" t="s">
        <v>17</v>
      </c>
      <c r="B673" s="40"/>
      <c r="C673" s="49"/>
      <c r="D673" s="49"/>
      <c r="E673" s="48"/>
      <c r="F673" s="47"/>
      <c r="G673" s="54"/>
      <c r="H673" s="45"/>
      <c r="I673" s="26"/>
      <c r="J673" s="45"/>
      <c r="K673" s="45"/>
      <c r="L673" s="45"/>
      <c r="M673" s="46"/>
      <c r="N673" s="45"/>
      <c r="O673" s="45"/>
      <c r="P673" s="45"/>
      <c r="Q673" s="45"/>
      <c r="R673" s="45"/>
      <c r="S673" s="45"/>
      <c r="T673" s="46"/>
      <c r="U673" s="45"/>
      <c r="V673" s="45"/>
      <c r="W673" s="45"/>
      <c r="X673" s="44"/>
    </row>
    <row r="674" spans="1:24" ht="65.25" customHeight="1" x14ac:dyDescent="0.5">
      <c r="A674" s="41" t="s">
        <v>4</v>
      </c>
      <c r="B674" s="51"/>
      <c r="C674" s="40">
        <v>1100</v>
      </c>
      <c r="D674" s="40">
        <v>1000</v>
      </c>
      <c r="E674" s="39">
        <v>145.30000000000001</v>
      </c>
      <c r="F674" s="38">
        <v>15</v>
      </c>
      <c r="G674" s="50">
        <f>E674*F674</f>
        <v>2179.5</v>
      </c>
      <c r="H674" s="33">
        <v>0</v>
      </c>
      <c r="I674" s="36">
        <v>0</v>
      </c>
      <c r="J674" s="33">
        <v>0</v>
      </c>
      <c r="K674" s="33">
        <v>0</v>
      </c>
      <c r="L674" s="33">
        <v>0</v>
      </c>
      <c r="M674" s="33">
        <f>G674+H674+I674+J674+K674+L674</f>
        <v>2179.5</v>
      </c>
      <c r="N674" s="33">
        <v>0</v>
      </c>
      <c r="O674" s="33">
        <v>0</v>
      </c>
      <c r="P674" s="33">
        <v>0</v>
      </c>
      <c r="Q674" s="33">
        <v>0</v>
      </c>
      <c r="R674" s="33">
        <v>0</v>
      </c>
      <c r="S674" s="33">
        <v>0</v>
      </c>
      <c r="T674" s="33">
        <f>N674+O674+P674+Q674+R674+S674</f>
        <v>0</v>
      </c>
      <c r="U674" s="33">
        <f>M674-T674</f>
        <v>2179.5</v>
      </c>
      <c r="V674" s="33">
        <v>0</v>
      </c>
      <c r="W674" s="33">
        <f>U674-V674</f>
        <v>2179.5</v>
      </c>
      <c r="X674" s="44"/>
    </row>
    <row r="675" spans="1:24" ht="65.25" customHeight="1" x14ac:dyDescent="0.5">
      <c r="A675" s="31" t="s">
        <v>16</v>
      </c>
      <c r="B675" s="40"/>
      <c r="C675" s="49"/>
      <c r="D675" s="49"/>
      <c r="E675" s="48"/>
      <c r="F675" s="47"/>
      <c r="G675" s="54"/>
      <c r="H675" s="45"/>
      <c r="I675" s="26"/>
      <c r="J675" s="45"/>
      <c r="K675" s="45"/>
      <c r="L675" s="45"/>
      <c r="M675" s="46"/>
      <c r="N675" s="45"/>
      <c r="O675" s="45"/>
      <c r="P675" s="45"/>
      <c r="Q675" s="45"/>
      <c r="R675" s="45"/>
      <c r="S675" s="45"/>
      <c r="T675" s="46"/>
      <c r="U675" s="45"/>
      <c r="V675" s="45"/>
      <c r="W675" s="45"/>
      <c r="X675" s="44"/>
    </row>
    <row r="676" spans="1:24" ht="65.25" customHeight="1" x14ac:dyDescent="0.5">
      <c r="A676" s="41" t="s">
        <v>4</v>
      </c>
      <c r="B676" s="51"/>
      <c r="C676" s="40">
        <v>1100</v>
      </c>
      <c r="D676" s="40">
        <v>1000</v>
      </c>
      <c r="E676" s="39">
        <v>154.29</v>
      </c>
      <c r="F676" s="38">
        <v>15</v>
      </c>
      <c r="G676" s="50">
        <f>E676*F676</f>
        <v>2314.35</v>
      </c>
      <c r="H676" s="33">
        <v>0</v>
      </c>
      <c r="I676" s="36">
        <v>0</v>
      </c>
      <c r="J676" s="33">
        <v>0</v>
      </c>
      <c r="K676" s="33">
        <v>0</v>
      </c>
      <c r="L676" s="33">
        <v>0</v>
      </c>
      <c r="M676" s="33">
        <f>G676+H676+I676+J676+K676+L676</f>
        <v>2314.35</v>
      </c>
      <c r="N676" s="33">
        <v>0</v>
      </c>
      <c r="O676" s="35">
        <f>G676*1.1875%</f>
        <v>27.482906249999999</v>
      </c>
      <c r="P676" s="33">
        <v>0</v>
      </c>
      <c r="Q676" s="33">
        <v>0</v>
      </c>
      <c r="R676" s="33">
        <v>0</v>
      </c>
      <c r="S676" s="33">
        <v>0</v>
      </c>
      <c r="T676" s="33">
        <f>N676+O676+P676+Q676+R676+S676</f>
        <v>27.482906249999999</v>
      </c>
      <c r="U676" s="33">
        <f>M676-T676</f>
        <v>2286.8670937500001</v>
      </c>
      <c r="V676" s="33">
        <v>0</v>
      </c>
      <c r="W676" s="33">
        <f>U676-V676</f>
        <v>2286.8670937500001</v>
      </c>
      <c r="X676" s="44"/>
    </row>
    <row r="677" spans="1:24" ht="65.25" customHeight="1" x14ac:dyDescent="0.5">
      <c r="A677" s="52" t="s">
        <v>15</v>
      </c>
      <c r="B677" s="40"/>
      <c r="C677" s="49"/>
      <c r="D677" s="49"/>
      <c r="E677" s="48"/>
      <c r="F677" s="47"/>
      <c r="G677" s="54"/>
      <c r="H677" s="45"/>
      <c r="I677" s="26"/>
      <c r="J677" s="45"/>
      <c r="K677" s="45"/>
      <c r="L677" s="45"/>
      <c r="M677" s="46"/>
      <c r="N677" s="45"/>
      <c r="O677" s="25"/>
      <c r="P677" s="46"/>
      <c r="Q677" s="45"/>
      <c r="R677" s="45"/>
      <c r="S677" s="45"/>
      <c r="T677" s="46"/>
      <c r="U677" s="45"/>
      <c r="V677" s="45"/>
      <c r="W677" s="45"/>
      <c r="X677" s="44"/>
    </row>
    <row r="678" spans="1:24" ht="65.25" hidden="1" customHeight="1" x14ac:dyDescent="0.5">
      <c r="A678" s="41" t="s">
        <v>4</v>
      </c>
      <c r="B678" s="51"/>
      <c r="C678" s="40">
        <v>1100</v>
      </c>
      <c r="D678" s="40">
        <v>1000</v>
      </c>
      <c r="E678" s="39"/>
      <c r="F678" s="38"/>
      <c r="G678" s="50">
        <f>E678*F678</f>
        <v>0</v>
      </c>
      <c r="H678" s="33">
        <v>0</v>
      </c>
      <c r="I678" s="36">
        <f>E678*1.04</f>
        <v>0</v>
      </c>
      <c r="J678" s="33">
        <v>0</v>
      </c>
      <c r="K678" s="33">
        <v>0</v>
      </c>
      <c r="L678" s="33">
        <v>0</v>
      </c>
      <c r="M678" s="33">
        <f>G678+H678+I678+J678+K678+L678</f>
        <v>0</v>
      </c>
      <c r="N678" s="33">
        <v>0</v>
      </c>
      <c r="O678" s="33">
        <v>0</v>
      </c>
      <c r="P678" s="33">
        <v>0</v>
      </c>
      <c r="Q678" s="33">
        <v>0</v>
      </c>
      <c r="R678" s="33">
        <v>0</v>
      </c>
      <c r="S678" s="33">
        <v>0</v>
      </c>
      <c r="T678" s="33">
        <f>N678+O678+P678+Q678+R678+S678</f>
        <v>0</v>
      </c>
      <c r="U678" s="33">
        <f>M678-T678</f>
        <v>0</v>
      </c>
      <c r="V678" s="33">
        <v>0</v>
      </c>
      <c r="W678" s="33">
        <f>U678-V678</f>
        <v>0</v>
      </c>
      <c r="X678" s="44"/>
    </row>
    <row r="679" spans="1:24" ht="65.25" hidden="1" customHeight="1" x14ac:dyDescent="0.5">
      <c r="A679" s="55"/>
      <c r="B679" s="40"/>
      <c r="C679" s="49"/>
      <c r="D679" s="49"/>
      <c r="E679" s="48"/>
      <c r="F679" s="47"/>
      <c r="G679" s="54"/>
      <c r="H679" s="45"/>
      <c r="I679" s="26"/>
      <c r="J679" s="45"/>
      <c r="K679" s="45"/>
      <c r="L679" s="45"/>
      <c r="M679" s="46"/>
      <c r="N679" s="45"/>
      <c r="O679" s="45"/>
      <c r="P679" s="46"/>
      <c r="Q679" s="45"/>
      <c r="R679" s="45"/>
      <c r="S679" s="45"/>
      <c r="T679" s="46"/>
      <c r="U679" s="45"/>
      <c r="V679" s="45"/>
      <c r="W679" s="45"/>
      <c r="X679" s="44"/>
    </row>
    <row r="680" spans="1:24" ht="65.25" hidden="1" customHeight="1" x14ac:dyDescent="0.5">
      <c r="A680" s="41" t="s">
        <v>4</v>
      </c>
      <c r="B680" s="51"/>
      <c r="C680" s="40">
        <v>1100</v>
      </c>
      <c r="D680" s="40">
        <v>1000</v>
      </c>
      <c r="E680" s="39"/>
      <c r="F680" s="38"/>
      <c r="G680" s="50">
        <f>E680*F680</f>
        <v>0</v>
      </c>
      <c r="H680" s="33">
        <v>0</v>
      </c>
      <c r="I680" s="36">
        <f>E680*1.04</f>
        <v>0</v>
      </c>
      <c r="J680" s="33">
        <v>0</v>
      </c>
      <c r="K680" s="33">
        <v>0</v>
      </c>
      <c r="L680" s="33">
        <v>0</v>
      </c>
      <c r="M680" s="33">
        <f>G680+H680+I680+J680+K680+L680</f>
        <v>0</v>
      </c>
      <c r="N680" s="33">
        <v>0</v>
      </c>
      <c r="O680" s="33">
        <v>0</v>
      </c>
      <c r="P680" s="45">
        <v>0</v>
      </c>
      <c r="Q680" s="33">
        <v>0</v>
      </c>
      <c r="R680" s="33">
        <v>0</v>
      </c>
      <c r="S680" s="33">
        <v>0</v>
      </c>
      <c r="T680" s="33">
        <f>N680+O680+P680+Q680+R680+S680</f>
        <v>0</v>
      </c>
      <c r="U680" s="33">
        <f>M680-T680</f>
        <v>0</v>
      </c>
      <c r="V680" s="33">
        <v>0</v>
      </c>
      <c r="W680" s="33">
        <f>U680-V680</f>
        <v>0</v>
      </c>
      <c r="X680" s="44"/>
    </row>
    <row r="681" spans="1:24" ht="65.25" hidden="1" customHeight="1" thickBot="1" x14ac:dyDescent="0.55000000000000004">
      <c r="A681" s="52"/>
      <c r="B681" s="40"/>
      <c r="C681" s="49"/>
      <c r="D681" s="49"/>
      <c r="E681" s="48"/>
      <c r="F681" s="47"/>
      <c r="G681" s="27"/>
      <c r="H681" s="45"/>
      <c r="I681" s="26"/>
      <c r="J681" s="45"/>
      <c r="K681" s="45"/>
      <c r="L681" s="45"/>
      <c r="M681" s="46"/>
      <c r="N681" s="45"/>
      <c r="O681" s="45"/>
      <c r="P681" s="24"/>
      <c r="Q681" s="45"/>
      <c r="R681" s="45"/>
      <c r="S681" s="45"/>
      <c r="T681" s="46"/>
      <c r="U681" s="45"/>
      <c r="V681" s="45"/>
      <c r="W681" s="45"/>
      <c r="X681" s="44"/>
    </row>
    <row r="682" spans="1:24" ht="65.25" hidden="1" customHeight="1" x14ac:dyDescent="0.5">
      <c r="A682" s="41" t="s">
        <v>4</v>
      </c>
      <c r="B682" s="51"/>
      <c r="C682" s="40">
        <v>1100</v>
      </c>
      <c r="D682" s="40">
        <v>1000</v>
      </c>
      <c r="E682" s="39"/>
      <c r="F682" s="38"/>
      <c r="G682" s="50">
        <f>E682*F682</f>
        <v>0</v>
      </c>
      <c r="H682" s="33">
        <v>0</v>
      </c>
      <c r="I682" s="36">
        <f>E682*1.04</f>
        <v>0</v>
      </c>
      <c r="J682" s="33">
        <v>0</v>
      </c>
      <c r="K682" s="33">
        <v>0</v>
      </c>
      <c r="L682" s="33">
        <v>0</v>
      </c>
      <c r="M682" s="33">
        <f>G682+H682+I682+J682+K682+L682</f>
        <v>0</v>
      </c>
      <c r="N682" s="33">
        <v>0</v>
      </c>
      <c r="O682" s="33">
        <v>0</v>
      </c>
      <c r="P682" s="45">
        <v>0</v>
      </c>
      <c r="Q682" s="33">
        <v>0</v>
      </c>
      <c r="R682" s="33">
        <v>0</v>
      </c>
      <c r="S682" s="33">
        <v>0</v>
      </c>
      <c r="T682" s="33">
        <f>N682+O682+P682+Q682+R682+S682</f>
        <v>0</v>
      </c>
      <c r="U682" s="33">
        <f>M682-T682</f>
        <v>0</v>
      </c>
      <c r="V682" s="33">
        <v>0</v>
      </c>
      <c r="W682" s="33">
        <f>U682-V682</f>
        <v>0</v>
      </c>
      <c r="X682" s="44"/>
    </row>
    <row r="683" spans="1:24" ht="65.25" hidden="1" customHeight="1" thickBot="1" x14ac:dyDescent="0.55000000000000004">
      <c r="A683" s="53"/>
      <c r="B683" s="40"/>
      <c r="C683" s="49"/>
      <c r="D683" s="49"/>
      <c r="E683" s="48"/>
      <c r="F683" s="47"/>
      <c r="G683" s="27"/>
      <c r="H683" s="45"/>
      <c r="I683" s="26"/>
      <c r="J683" s="45"/>
      <c r="K683" s="45"/>
      <c r="L683" s="45"/>
      <c r="M683" s="46"/>
      <c r="N683" s="45"/>
      <c r="O683" s="45"/>
      <c r="P683" s="24"/>
      <c r="Q683" s="45"/>
      <c r="R683" s="45"/>
      <c r="S683" s="45"/>
      <c r="T683" s="46"/>
      <c r="U683" s="45"/>
      <c r="V683" s="45"/>
      <c r="W683" s="45"/>
      <c r="X683" s="44"/>
    </row>
    <row r="684" spans="1:24" ht="65.25" customHeight="1" x14ac:dyDescent="0.5">
      <c r="A684" s="41" t="s">
        <v>4</v>
      </c>
      <c r="B684" s="51"/>
      <c r="C684" s="40">
        <v>1100</v>
      </c>
      <c r="D684" s="40">
        <v>1000</v>
      </c>
      <c r="E684" s="39">
        <v>152.27000000000001</v>
      </c>
      <c r="F684" s="38">
        <v>15</v>
      </c>
      <c r="G684" s="50">
        <f>E684*F684</f>
        <v>2284.0500000000002</v>
      </c>
      <c r="H684" s="33">
        <v>0</v>
      </c>
      <c r="I684" s="36">
        <v>0</v>
      </c>
      <c r="J684" s="33">
        <v>0</v>
      </c>
      <c r="K684" s="33">
        <v>0</v>
      </c>
      <c r="L684" s="33">
        <v>0</v>
      </c>
      <c r="M684" s="33">
        <f>G684+H684+I684+J684+K684+L684</f>
        <v>2284.0500000000002</v>
      </c>
      <c r="N684" s="33">
        <v>0</v>
      </c>
      <c r="O684" s="35">
        <f>G684*1.1875%</f>
        <v>27.123093750000002</v>
      </c>
      <c r="P684" s="45">
        <v>0</v>
      </c>
      <c r="Q684" s="33">
        <v>0</v>
      </c>
      <c r="R684" s="33">
        <v>0</v>
      </c>
      <c r="S684" s="33">
        <v>0</v>
      </c>
      <c r="T684" s="33">
        <f>N684+O684+P684+Q684+R684+S684</f>
        <v>27.123093750000002</v>
      </c>
      <c r="U684" s="33">
        <f>M684-T684</f>
        <v>2256.9269062500002</v>
      </c>
      <c r="V684" s="33">
        <v>0</v>
      </c>
      <c r="W684" s="33">
        <f>U684-V684</f>
        <v>2256.9269062500002</v>
      </c>
      <c r="X684" s="44"/>
    </row>
    <row r="685" spans="1:24" ht="65.25" customHeight="1" thickBot="1" x14ac:dyDescent="0.55000000000000004">
      <c r="A685" s="52" t="s">
        <v>14</v>
      </c>
      <c r="B685" s="40"/>
      <c r="C685" s="49"/>
      <c r="D685" s="49"/>
      <c r="E685" s="48"/>
      <c r="F685" s="47"/>
      <c r="G685" s="27"/>
      <c r="H685" s="45"/>
      <c r="I685" s="26"/>
      <c r="J685" s="45"/>
      <c r="K685" s="45"/>
      <c r="L685" s="45"/>
      <c r="M685" s="46"/>
      <c r="N685" s="45"/>
      <c r="O685" s="25"/>
      <c r="P685" s="24"/>
      <c r="Q685" s="45"/>
      <c r="R685" s="45"/>
      <c r="S685" s="45"/>
      <c r="T685" s="46"/>
      <c r="U685" s="45"/>
      <c r="V685" s="45"/>
      <c r="W685" s="45"/>
      <c r="X685" s="44"/>
    </row>
    <row r="686" spans="1:24" ht="65.25" customHeight="1" x14ac:dyDescent="0.5">
      <c r="A686" s="41" t="s">
        <v>4</v>
      </c>
      <c r="B686" s="51"/>
      <c r="C686" s="40">
        <v>1100</v>
      </c>
      <c r="D686" s="40">
        <v>1000</v>
      </c>
      <c r="E686" s="39">
        <v>225.89</v>
      </c>
      <c r="F686" s="38">
        <v>15</v>
      </c>
      <c r="G686" s="50">
        <f>E686*F686</f>
        <v>3388.35</v>
      </c>
      <c r="H686" s="33">
        <v>0</v>
      </c>
      <c r="I686" s="36">
        <v>0</v>
      </c>
      <c r="J686" s="33">
        <v>0</v>
      </c>
      <c r="K686" s="33">
        <v>0</v>
      </c>
      <c r="L686" s="33">
        <v>0</v>
      </c>
      <c r="M686" s="33">
        <f>G686+H686+I686+J686+K686+L686</f>
        <v>3388.35</v>
      </c>
      <c r="N686" s="33">
        <v>0</v>
      </c>
      <c r="O686" s="33">
        <v>0</v>
      </c>
      <c r="P686" s="45">
        <v>0</v>
      </c>
      <c r="Q686" s="33">
        <v>0</v>
      </c>
      <c r="R686" s="33">
        <v>0</v>
      </c>
      <c r="S686" s="33">
        <v>0</v>
      </c>
      <c r="T686" s="33">
        <f>N686+O686+P686+Q686+R686+S686</f>
        <v>0</v>
      </c>
      <c r="U686" s="33">
        <f>M686-T686</f>
        <v>3388.35</v>
      </c>
      <c r="V686" s="33">
        <v>0</v>
      </c>
      <c r="W686" s="33">
        <f>U686-V686</f>
        <v>3388.35</v>
      </c>
      <c r="X686" s="44"/>
    </row>
    <row r="687" spans="1:24" ht="65.25" customHeight="1" thickBot="1" x14ac:dyDescent="0.55000000000000004">
      <c r="A687" s="52" t="s">
        <v>13</v>
      </c>
      <c r="B687" s="40"/>
      <c r="C687" s="49"/>
      <c r="D687" s="49"/>
      <c r="E687" s="48"/>
      <c r="F687" s="47"/>
      <c r="G687" s="27"/>
      <c r="H687" s="45"/>
      <c r="I687" s="26"/>
      <c r="J687" s="45"/>
      <c r="K687" s="45"/>
      <c r="L687" s="45"/>
      <c r="M687" s="46"/>
      <c r="N687" s="45"/>
      <c r="O687" s="45"/>
      <c r="P687" s="24"/>
      <c r="Q687" s="45"/>
      <c r="R687" s="45"/>
      <c r="S687" s="45"/>
      <c r="T687" s="46"/>
      <c r="U687" s="45"/>
      <c r="V687" s="45"/>
      <c r="W687" s="45"/>
      <c r="X687" s="44"/>
    </row>
    <row r="688" spans="1:24" ht="65.25" customHeight="1" x14ac:dyDescent="0.5">
      <c r="A688" s="41" t="s">
        <v>4</v>
      </c>
      <c r="B688" s="51"/>
      <c r="C688" s="40">
        <v>1100</v>
      </c>
      <c r="D688" s="40">
        <v>1000</v>
      </c>
      <c r="E688" s="39">
        <v>205.38</v>
      </c>
      <c r="F688" s="38">
        <v>15</v>
      </c>
      <c r="G688" s="50">
        <f>E688*F688</f>
        <v>3080.7</v>
      </c>
      <c r="H688" s="33">
        <v>0</v>
      </c>
      <c r="I688" s="36">
        <v>0</v>
      </c>
      <c r="J688" s="33">
        <v>0</v>
      </c>
      <c r="K688" s="33">
        <v>0</v>
      </c>
      <c r="L688" s="33">
        <v>0</v>
      </c>
      <c r="M688" s="33">
        <f>G688+H688+I688+J688+K688+L688</f>
        <v>3080.7</v>
      </c>
      <c r="N688" s="33">
        <v>0</v>
      </c>
      <c r="O688" s="35">
        <f>G688*1.1875%</f>
        <v>36.583312499999998</v>
      </c>
      <c r="P688" s="45">
        <v>0</v>
      </c>
      <c r="Q688" s="33">
        <v>0</v>
      </c>
      <c r="R688" s="33">
        <v>0</v>
      </c>
      <c r="S688" s="33">
        <v>0</v>
      </c>
      <c r="T688" s="33">
        <f>N688+O688+P688+Q688+R688+S688</f>
        <v>36.583312499999998</v>
      </c>
      <c r="U688" s="33">
        <f>M688-T688</f>
        <v>3044.1166874999999</v>
      </c>
      <c r="V688" s="33">
        <v>0</v>
      </c>
      <c r="W688" s="33">
        <f>U688-V688</f>
        <v>3044.1166874999999</v>
      </c>
      <c r="X688" s="44"/>
    </row>
    <row r="689" spans="1:24" ht="65.25" customHeight="1" thickBot="1" x14ac:dyDescent="0.55000000000000004">
      <c r="A689" s="31" t="s">
        <v>12</v>
      </c>
      <c r="B689" s="40"/>
      <c r="C689" s="49"/>
      <c r="D689" s="49"/>
      <c r="E689" s="48"/>
      <c r="F689" s="47"/>
      <c r="G689" s="27"/>
      <c r="H689" s="45"/>
      <c r="I689" s="26"/>
      <c r="J689" s="45"/>
      <c r="K689" s="45"/>
      <c r="L689" s="45"/>
      <c r="M689" s="46"/>
      <c r="N689" s="45"/>
      <c r="O689" s="25"/>
      <c r="P689" s="24"/>
      <c r="Q689" s="45"/>
      <c r="R689" s="45"/>
      <c r="S689" s="45"/>
      <c r="T689" s="46"/>
      <c r="U689" s="45"/>
      <c r="V689" s="45"/>
      <c r="W689" s="45"/>
      <c r="X689" s="44"/>
    </row>
    <row r="690" spans="1:24" ht="65.25" customHeight="1" x14ac:dyDescent="0.5">
      <c r="A690" s="41" t="s">
        <v>4</v>
      </c>
      <c r="B690" s="40"/>
      <c r="C690" s="40">
        <v>1100</v>
      </c>
      <c r="D690" s="40">
        <v>1000</v>
      </c>
      <c r="E690" s="39">
        <v>211.56</v>
      </c>
      <c r="F690" s="38">
        <v>15</v>
      </c>
      <c r="G690" s="37">
        <f>E690*F690</f>
        <v>3173.4</v>
      </c>
      <c r="H690" s="33">
        <v>0</v>
      </c>
      <c r="I690" s="36">
        <v>0</v>
      </c>
      <c r="J690" s="33">
        <v>0</v>
      </c>
      <c r="K690" s="33">
        <v>0</v>
      </c>
      <c r="L690" s="33">
        <v>0</v>
      </c>
      <c r="M690" s="33">
        <f>G690+H690+I690+J690+K690+L690</f>
        <v>3173.4</v>
      </c>
      <c r="N690" s="33">
        <v>0</v>
      </c>
      <c r="O690" s="35">
        <v>0</v>
      </c>
      <c r="P690" s="34">
        <v>0</v>
      </c>
      <c r="Q690" s="33">
        <v>0</v>
      </c>
      <c r="R690" s="33">
        <v>0</v>
      </c>
      <c r="S690" s="33">
        <v>0</v>
      </c>
      <c r="T690" s="33">
        <f>N690+O690+P690+Q690+R690+S690</f>
        <v>0</v>
      </c>
      <c r="U690" s="33">
        <f>M690-T690</f>
        <v>3173.4</v>
      </c>
      <c r="V690" s="33">
        <v>0</v>
      </c>
      <c r="W690" s="33">
        <f>U690-V690</f>
        <v>3173.4</v>
      </c>
      <c r="X690" s="32"/>
    </row>
    <row r="691" spans="1:24" ht="65.25" customHeight="1" thickBot="1" x14ac:dyDescent="0.55000000000000004">
      <c r="A691" s="31" t="s">
        <v>11</v>
      </c>
      <c r="B691" s="30"/>
      <c r="C691" s="30"/>
      <c r="D691" s="30"/>
      <c r="E691" s="29"/>
      <c r="F691" s="28"/>
      <c r="G691" s="27"/>
      <c r="H691" s="24"/>
      <c r="I691" s="26"/>
      <c r="J691" s="24"/>
      <c r="K691" s="24"/>
      <c r="L691" s="24"/>
      <c r="M691" s="24"/>
      <c r="N691" s="24"/>
      <c r="O691" s="43"/>
      <c r="P691" s="24"/>
      <c r="Q691" s="24"/>
      <c r="R691" s="24"/>
      <c r="S691" s="24"/>
      <c r="T691" s="24"/>
      <c r="U691" s="24"/>
      <c r="V691" s="24"/>
      <c r="W691" s="24"/>
      <c r="X691" s="23"/>
    </row>
    <row r="692" spans="1:24" ht="65.25" customHeight="1" x14ac:dyDescent="0.5">
      <c r="A692" s="41" t="s">
        <v>4</v>
      </c>
      <c r="B692" s="40"/>
      <c r="C692" s="40">
        <v>1100</v>
      </c>
      <c r="D692" s="40">
        <v>1000</v>
      </c>
      <c r="E692" s="39">
        <v>145.41999999999999</v>
      </c>
      <c r="F692" s="38">
        <v>15</v>
      </c>
      <c r="G692" s="37">
        <f>E692*F692</f>
        <v>2181.2999999999997</v>
      </c>
      <c r="H692" s="33">
        <v>0</v>
      </c>
      <c r="I692" s="36">
        <v>0</v>
      </c>
      <c r="J692" s="33">
        <v>0</v>
      </c>
      <c r="K692" s="33">
        <v>0</v>
      </c>
      <c r="L692" s="33">
        <v>0</v>
      </c>
      <c r="M692" s="33">
        <f>G692+H692+I692+J692+K692+L692</f>
        <v>2181.2999999999997</v>
      </c>
      <c r="N692" s="33">
        <v>0</v>
      </c>
      <c r="O692" s="35">
        <v>0</v>
      </c>
      <c r="P692" s="34">
        <v>0</v>
      </c>
      <c r="Q692" s="33">
        <v>0</v>
      </c>
      <c r="R692" s="33">
        <v>0</v>
      </c>
      <c r="S692" s="33">
        <v>0</v>
      </c>
      <c r="T692" s="33">
        <f>N692+O692+P692+Q692+R692+S692</f>
        <v>0</v>
      </c>
      <c r="U692" s="33">
        <f>M692-T692</f>
        <v>2181.2999999999997</v>
      </c>
      <c r="V692" s="33">
        <v>0</v>
      </c>
      <c r="W692" s="33">
        <f>U692-V692</f>
        <v>2181.2999999999997</v>
      </c>
      <c r="X692" s="32"/>
    </row>
    <row r="693" spans="1:24" ht="65.25" customHeight="1" thickBot="1" x14ac:dyDescent="0.55000000000000004">
      <c r="A693" s="31" t="s">
        <v>10</v>
      </c>
      <c r="B693" s="30"/>
      <c r="C693" s="30"/>
      <c r="D693" s="30"/>
      <c r="E693" s="29"/>
      <c r="F693" s="28"/>
      <c r="G693" s="27"/>
      <c r="H693" s="24"/>
      <c r="I693" s="26"/>
      <c r="J693" s="24"/>
      <c r="K693" s="24"/>
      <c r="L693" s="24"/>
      <c r="M693" s="24"/>
      <c r="N693" s="24"/>
      <c r="O693" s="43"/>
      <c r="P693" s="24"/>
      <c r="Q693" s="24"/>
      <c r="R693" s="24"/>
      <c r="S693" s="24"/>
      <c r="T693" s="24"/>
      <c r="U693" s="24"/>
      <c r="V693" s="24"/>
      <c r="W693" s="24"/>
      <c r="X693" s="23"/>
    </row>
    <row r="694" spans="1:24" ht="65.25" customHeight="1" x14ac:dyDescent="0.5">
      <c r="A694" s="41" t="s">
        <v>4</v>
      </c>
      <c r="B694" s="40"/>
      <c r="C694" s="40">
        <v>1100</v>
      </c>
      <c r="D694" s="40">
        <v>1000</v>
      </c>
      <c r="E694" s="39">
        <v>90.13</v>
      </c>
      <c r="F694" s="38">
        <v>15</v>
      </c>
      <c r="G694" s="37">
        <f>E694*F694</f>
        <v>1351.9499999999998</v>
      </c>
      <c r="H694" s="33">
        <v>0</v>
      </c>
      <c r="I694" s="36">
        <v>0</v>
      </c>
      <c r="J694" s="33">
        <v>0</v>
      </c>
      <c r="K694" s="33">
        <v>0</v>
      </c>
      <c r="L694" s="33">
        <v>0</v>
      </c>
      <c r="M694" s="33">
        <f>G694+H694+I694+J694+K694+L694</f>
        <v>1351.9499999999998</v>
      </c>
      <c r="N694" s="33">
        <v>0</v>
      </c>
      <c r="O694" s="35">
        <v>0</v>
      </c>
      <c r="P694" s="34">
        <v>0</v>
      </c>
      <c r="Q694" s="33">
        <v>0</v>
      </c>
      <c r="R694" s="33">
        <v>0</v>
      </c>
      <c r="S694" s="33">
        <v>0</v>
      </c>
      <c r="T694" s="33">
        <f>N694+O694+P694+Q694+R694+S694</f>
        <v>0</v>
      </c>
      <c r="U694" s="33">
        <f>M694-T694</f>
        <v>1351.9499999999998</v>
      </c>
      <c r="V694" s="33">
        <v>0</v>
      </c>
      <c r="W694" s="33">
        <f>U694-V694</f>
        <v>1351.9499999999998</v>
      </c>
      <c r="X694" s="32"/>
    </row>
    <row r="695" spans="1:24" ht="65.25" customHeight="1" thickBot="1" x14ac:dyDescent="0.55000000000000004">
      <c r="A695" s="31" t="s">
        <v>9</v>
      </c>
      <c r="B695" s="30"/>
      <c r="C695" s="30"/>
      <c r="D695" s="30"/>
      <c r="E695" s="29"/>
      <c r="F695" s="28"/>
      <c r="G695" s="27"/>
      <c r="H695" s="24"/>
      <c r="I695" s="26"/>
      <c r="J695" s="24"/>
      <c r="K695" s="24"/>
      <c r="L695" s="24"/>
      <c r="M695" s="24"/>
      <c r="N695" s="24"/>
      <c r="O695" s="43"/>
      <c r="P695" s="24"/>
      <c r="Q695" s="24"/>
      <c r="R695" s="24"/>
      <c r="S695" s="24"/>
      <c r="T695" s="24"/>
      <c r="U695" s="24"/>
      <c r="V695" s="24"/>
      <c r="W695" s="24"/>
      <c r="X695" s="23"/>
    </row>
    <row r="696" spans="1:24" ht="65.25" customHeight="1" x14ac:dyDescent="0.5">
      <c r="A696" s="41" t="s">
        <v>4</v>
      </c>
      <c r="B696" s="40"/>
      <c r="C696" s="40">
        <v>1100</v>
      </c>
      <c r="D696" s="40">
        <v>1000</v>
      </c>
      <c r="E696" s="39">
        <v>207.79</v>
      </c>
      <c r="F696" s="38">
        <v>15</v>
      </c>
      <c r="G696" s="37">
        <f>E696*F696</f>
        <v>3116.85</v>
      </c>
      <c r="H696" s="33">
        <v>0</v>
      </c>
      <c r="I696" s="36">
        <v>0</v>
      </c>
      <c r="J696" s="33">
        <v>0</v>
      </c>
      <c r="K696" s="33">
        <v>0</v>
      </c>
      <c r="L696" s="33">
        <v>0</v>
      </c>
      <c r="M696" s="33">
        <f>G696+H696+I696+J696+K696+L696</f>
        <v>3116.85</v>
      </c>
      <c r="N696" s="33">
        <v>0</v>
      </c>
      <c r="O696" s="35">
        <f>G696*1.1875%</f>
        <v>37.012593750000001</v>
      </c>
      <c r="P696" s="34">
        <v>0</v>
      </c>
      <c r="Q696" s="33">
        <v>0</v>
      </c>
      <c r="R696" s="33">
        <v>0</v>
      </c>
      <c r="S696" s="33">
        <v>0</v>
      </c>
      <c r="T696" s="33">
        <f>N696+O696+P696+Q696+R696+S696</f>
        <v>37.012593750000001</v>
      </c>
      <c r="U696" s="33">
        <f>M696-T696</f>
        <v>3079.8374062499997</v>
      </c>
      <c r="V696" s="33">
        <v>0</v>
      </c>
      <c r="W696" s="33">
        <f>U696-V696</f>
        <v>3079.8374062499997</v>
      </c>
      <c r="X696" s="32"/>
    </row>
    <row r="697" spans="1:24" ht="65.25" customHeight="1" thickBot="1" x14ac:dyDescent="0.55000000000000004">
      <c r="A697" s="31" t="s">
        <v>8</v>
      </c>
      <c r="B697" s="30"/>
      <c r="C697" s="30"/>
      <c r="D697" s="30"/>
      <c r="E697" s="29"/>
      <c r="F697" s="28"/>
      <c r="G697" s="27"/>
      <c r="H697" s="24"/>
      <c r="I697" s="26"/>
      <c r="J697" s="24"/>
      <c r="K697" s="24"/>
      <c r="L697" s="24"/>
      <c r="M697" s="24"/>
      <c r="N697" s="24"/>
      <c r="O697" s="25"/>
      <c r="P697" s="24"/>
      <c r="Q697" s="24"/>
      <c r="R697" s="24"/>
      <c r="S697" s="24"/>
      <c r="T697" s="24"/>
      <c r="U697" s="24"/>
      <c r="V697" s="24"/>
      <c r="W697" s="24"/>
      <c r="X697" s="23"/>
    </row>
    <row r="698" spans="1:24" ht="65.25" customHeight="1" x14ac:dyDescent="0.5">
      <c r="A698" s="41" t="s">
        <v>4</v>
      </c>
      <c r="B698" s="40"/>
      <c r="C698" s="40">
        <v>1100</v>
      </c>
      <c r="D698" s="40">
        <v>1000</v>
      </c>
      <c r="E698" s="39">
        <v>131.66999999999999</v>
      </c>
      <c r="F698" s="38">
        <v>15</v>
      </c>
      <c r="G698" s="37">
        <f>E698*F698</f>
        <v>1975.0499999999997</v>
      </c>
      <c r="H698" s="33">
        <v>0</v>
      </c>
      <c r="I698" s="36">
        <v>0</v>
      </c>
      <c r="J698" s="33">
        <v>0</v>
      </c>
      <c r="K698" s="33">
        <v>0</v>
      </c>
      <c r="L698" s="33">
        <v>0</v>
      </c>
      <c r="M698" s="33">
        <f>G698+H698+I698+J698+K698+L698</f>
        <v>1975.0499999999997</v>
      </c>
      <c r="N698" s="33">
        <v>0</v>
      </c>
      <c r="O698" s="35">
        <v>0</v>
      </c>
      <c r="P698" s="34">
        <v>0</v>
      </c>
      <c r="Q698" s="33">
        <v>0</v>
      </c>
      <c r="R698" s="33">
        <v>0</v>
      </c>
      <c r="S698" s="33">
        <v>0</v>
      </c>
      <c r="T698" s="33">
        <f>N698+O698+P698+Q698+R698+S698</f>
        <v>0</v>
      </c>
      <c r="U698" s="33">
        <f>M698-T698</f>
        <v>1975.0499999999997</v>
      </c>
      <c r="V698" s="33">
        <v>0</v>
      </c>
      <c r="W698" s="33">
        <f>U698-V698</f>
        <v>1975.0499999999997</v>
      </c>
      <c r="X698" s="42"/>
    </row>
    <row r="699" spans="1:24" ht="65.25" customHeight="1" thickBot="1" x14ac:dyDescent="0.55000000000000004">
      <c r="A699" s="31" t="s">
        <v>7</v>
      </c>
      <c r="B699" s="30"/>
      <c r="C699" s="30"/>
      <c r="D699" s="30"/>
      <c r="E699" s="29"/>
      <c r="F699" s="28"/>
      <c r="G699" s="27"/>
      <c r="H699" s="24"/>
      <c r="I699" s="26"/>
      <c r="J699" s="24"/>
      <c r="K699" s="24"/>
      <c r="L699" s="24"/>
      <c r="M699" s="24"/>
      <c r="N699" s="24"/>
      <c r="O699" s="43"/>
      <c r="P699" s="24"/>
      <c r="Q699" s="24"/>
      <c r="R699" s="24"/>
      <c r="S699" s="24"/>
      <c r="T699" s="24"/>
      <c r="U699" s="24"/>
      <c r="V699" s="24"/>
      <c r="W699" s="24"/>
      <c r="X699" s="42"/>
    </row>
    <row r="700" spans="1:24" ht="65.25" customHeight="1" x14ac:dyDescent="0.5">
      <c r="A700" s="41" t="s">
        <v>4</v>
      </c>
      <c r="B700" s="40"/>
      <c r="C700" s="40">
        <v>1100</v>
      </c>
      <c r="D700" s="40">
        <v>1000</v>
      </c>
      <c r="E700" s="39">
        <v>190.94</v>
      </c>
      <c r="F700" s="38">
        <v>15</v>
      </c>
      <c r="G700" s="37">
        <f>E700*F700</f>
        <v>2864.1</v>
      </c>
      <c r="H700" s="33">
        <v>0</v>
      </c>
      <c r="I700" s="36">
        <v>0</v>
      </c>
      <c r="J700" s="33">
        <v>0</v>
      </c>
      <c r="K700" s="33">
        <v>0</v>
      </c>
      <c r="L700" s="33">
        <v>0</v>
      </c>
      <c r="M700" s="33">
        <f>G700+H700+I700+J700+K700+L700</f>
        <v>2864.1</v>
      </c>
      <c r="N700" s="33">
        <v>0</v>
      </c>
      <c r="O700" s="35">
        <v>0</v>
      </c>
      <c r="P700" s="34">
        <v>0</v>
      </c>
      <c r="Q700" s="33">
        <v>0</v>
      </c>
      <c r="R700" s="33">
        <v>0</v>
      </c>
      <c r="S700" s="33">
        <v>0</v>
      </c>
      <c r="T700" s="33">
        <f>N700+O700+P700+Q700+R700+S700</f>
        <v>0</v>
      </c>
      <c r="U700" s="33">
        <f>M700-T700</f>
        <v>2864.1</v>
      </c>
      <c r="V700" s="33">
        <v>0</v>
      </c>
      <c r="W700" s="33">
        <f>U700-V700</f>
        <v>2864.1</v>
      </c>
      <c r="X700" s="42"/>
    </row>
    <row r="701" spans="1:24" ht="65.25" customHeight="1" thickBot="1" x14ac:dyDescent="0.55000000000000004">
      <c r="A701" s="31" t="s">
        <v>6</v>
      </c>
      <c r="B701" s="30"/>
      <c r="C701" s="30"/>
      <c r="D701" s="30"/>
      <c r="E701" s="29"/>
      <c r="F701" s="28"/>
      <c r="G701" s="27"/>
      <c r="H701" s="24"/>
      <c r="I701" s="26"/>
      <c r="J701" s="24"/>
      <c r="K701" s="24"/>
      <c r="L701" s="24"/>
      <c r="M701" s="24"/>
      <c r="N701" s="24"/>
      <c r="O701" s="43"/>
      <c r="P701" s="24"/>
      <c r="Q701" s="24"/>
      <c r="R701" s="24"/>
      <c r="S701" s="24"/>
      <c r="T701" s="24"/>
      <c r="U701" s="24"/>
      <c r="V701" s="24"/>
      <c r="W701" s="24"/>
      <c r="X701" s="42"/>
    </row>
    <row r="702" spans="1:24" ht="65.25" customHeight="1" x14ac:dyDescent="0.5">
      <c r="A702" s="41" t="s">
        <v>4</v>
      </c>
      <c r="B702" s="40"/>
      <c r="C702" s="40">
        <v>1100</v>
      </c>
      <c r="D702" s="40">
        <v>1000</v>
      </c>
      <c r="E702" s="39">
        <v>105.18</v>
      </c>
      <c r="F702" s="38">
        <v>15</v>
      </c>
      <c r="G702" s="37">
        <f>E702*F702</f>
        <v>1577.7</v>
      </c>
      <c r="H702" s="33">
        <v>0</v>
      </c>
      <c r="I702" s="36">
        <v>0</v>
      </c>
      <c r="J702" s="33">
        <v>0</v>
      </c>
      <c r="K702" s="33">
        <v>0</v>
      </c>
      <c r="L702" s="33">
        <v>0</v>
      </c>
      <c r="M702" s="33">
        <f>G702+H702+I702+J702+K702+L702</f>
        <v>1577.7</v>
      </c>
      <c r="N702" s="33">
        <v>0</v>
      </c>
      <c r="O702" s="35">
        <v>0</v>
      </c>
      <c r="P702" s="34">
        <v>0</v>
      </c>
      <c r="Q702" s="33">
        <v>0</v>
      </c>
      <c r="R702" s="33">
        <v>0</v>
      </c>
      <c r="S702" s="33">
        <v>0</v>
      </c>
      <c r="T702" s="33">
        <f>N702+O702+P702+Q702+R702+S702</f>
        <v>0</v>
      </c>
      <c r="U702" s="33">
        <f>M702-T702</f>
        <v>1577.7</v>
      </c>
      <c r="V702" s="33">
        <v>0</v>
      </c>
      <c r="W702" s="33">
        <f>U702-V702</f>
        <v>1577.7</v>
      </c>
      <c r="X702" s="42"/>
    </row>
    <row r="703" spans="1:24" ht="65.25" customHeight="1" thickBot="1" x14ac:dyDescent="0.55000000000000004">
      <c r="A703" s="31" t="s">
        <v>5</v>
      </c>
      <c r="B703" s="30"/>
      <c r="C703" s="30"/>
      <c r="D703" s="30"/>
      <c r="E703" s="29"/>
      <c r="F703" s="28"/>
      <c r="G703" s="27"/>
      <c r="H703" s="24"/>
      <c r="I703" s="26"/>
      <c r="J703" s="24"/>
      <c r="K703" s="24"/>
      <c r="L703" s="24"/>
      <c r="M703" s="24"/>
      <c r="N703" s="24"/>
      <c r="O703" s="43"/>
      <c r="P703" s="24"/>
      <c r="Q703" s="24"/>
      <c r="R703" s="24"/>
      <c r="S703" s="24"/>
      <c r="T703" s="24"/>
      <c r="U703" s="24"/>
      <c r="V703" s="24"/>
      <c r="W703" s="24"/>
      <c r="X703" s="42"/>
    </row>
    <row r="704" spans="1:24" ht="65.25" customHeight="1" x14ac:dyDescent="0.5">
      <c r="A704" s="41" t="s">
        <v>4</v>
      </c>
      <c r="B704" s="40"/>
      <c r="C704" s="40">
        <v>1100</v>
      </c>
      <c r="D704" s="40">
        <v>1000</v>
      </c>
      <c r="E704" s="39">
        <v>225.21</v>
      </c>
      <c r="F704" s="38">
        <v>12</v>
      </c>
      <c r="G704" s="37">
        <f>E704*F704</f>
        <v>2702.52</v>
      </c>
      <c r="H704" s="33">
        <v>0</v>
      </c>
      <c r="I704" s="36">
        <v>0</v>
      </c>
      <c r="J704" s="33">
        <v>0</v>
      </c>
      <c r="K704" s="33">
        <v>0</v>
      </c>
      <c r="L704" s="33">
        <v>0</v>
      </c>
      <c r="M704" s="33">
        <f>G704+H704+I704+J704+K704+L704</f>
        <v>2702.52</v>
      </c>
      <c r="N704" s="33">
        <v>0</v>
      </c>
      <c r="O704" s="35">
        <f>G704*1.1875%</f>
        <v>32.092424999999999</v>
      </c>
      <c r="P704" s="34">
        <v>0</v>
      </c>
      <c r="Q704" s="33">
        <v>0</v>
      </c>
      <c r="R704" s="33">
        <v>0</v>
      </c>
      <c r="S704" s="33">
        <v>0</v>
      </c>
      <c r="T704" s="33">
        <f>N704+O704+P704+Q704+R704+S704</f>
        <v>32.092424999999999</v>
      </c>
      <c r="U704" s="33">
        <f>M704-T704</f>
        <v>2670.4275750000002</v>
      </c>
      <c r="V704" s="33">
        <v>0</v>
      </c>
      <c r="W704" s="33">
        <f>U704-V704</f>
        <v>2670.4275750000002</v>
      </c>
      <c r="X704" s="32"/>
    </row>
    <row r="705" spans="1:24" ht="65.25" customHeight="1" thickBot="1" x14ac:dyDescent="0.55000000000000004">
      <c r="A705" s="31" t="s">
        <v>3</v>
      </c>
      <c r="B705" s="30"/>
      <c r="C705" s="30"/>
      <c r="D705" s="30"/>
      <c r="E705" s="29"/>
      <c r="F705" s="28"/>
      <c r="G705" s="27"/>
      <c r="H705" s="24"/>
      <c r="I705" s="26"/>
      <c r="J705" s="24"/>
      <c r="K705" s="24"/>
      <c r="L705" s="24"/>
      <c r="M705" s="24"/>
      <c r="N705" s="24"/>
      <c r="O705" s="25"/>
      <c r="P705" s="24"/>
      <c r="Q705" s="24"/>
      <c r="R705" s="24"/>
      <c r="S705" s="24"/>
      <c r="T705" s="24"/>
      <c r="U705" s="24"/>
      <c r="V705" s="24"/>
      <c r="W705" s="24"/>
      <c r="X705" s="23"/>
    </row>
    <row r="706" spans="1:24" ht="65.25" customHeight="1" thickBot="1" x14ac:dyDescent="0.55000000000000004">
      <c r="A706" s="22" t="s">
        <v>2</v>
      </c>
      <c r="B706" s="21"/>
      <c r="C706" s="21"/>
      <c r="D706" s="21"/>
      <c r="E706" s="20"/>
      <c r="F706" s="19"/>
      <c r="G706" s="18">
        <f>SUM(G666:G705)</f>
        <v>41134.469999999994</v>
      </c>
      <c r="H706" s="18">
        <f>SUM(H666:H705)</f>
        <v>0</v>
      </c>
      <c r="I706" s="18">
        <f>SUM(I666:I705)</f>
        <v>0</v>
      </c>
      <c r="J706" s="18">
        <f>SUM(J666:J705)</f>
        <v>0</v>
      </c>
      <c r="K706" s="18">
        <f>SUM(K666:K705)</f>
        <v>0</v>
      </c>
      <c r="L706" s="18">
        <f>SUM(L666:L705)</f>
        <v>0</v>
      </c>
      <c r="M706" s="18">
        <f>SUM(M666:M705)</f>
        <v>41134.469999999994</v>
      </c>
      <c r="N706" s="18" t="s">
        <v>1</v>
      </c>
      <c r="O706" s="18">
        <f>SUM(O666:O705)</f>
        <v>160.29433125</v>
      </c>
      <c r="P706" s="18">
        <f>SUM(P666:P705)</f>
        <v>0</v>
      </c>
      <c r="Q706" s="18">
        <f>SUM(Q666:Q705)</f>
        <v>0</v>
      </c>
      <c r="R706" s="18">
        <f>SUM(R666:R705)</f>
        <v>0</v>
      </c>
      <c r="S706" s="18">
        <f>SUM(S666:S705)</f>
        <v>0</v>
      </c>
      <c r="T706" s="18">
        <f>SUM(T666:T705)</f>
        <v>160.29433125</v>
      </c>
      <c r="U706" s="18">
        <f>SUM(U666:U705)</f>
        <v>40974.175668750002</v>
      </c>
      <c r="V706" s="18">
        <f>SUM(V666:V705)</f>
        <v>0</v>
      </c>
      <c r="W706" s="18">
        <f>SUM(W666:W705)</f>
        <v>40974.175668750002</v>
      </c>
      <c r="X706" s="17"/>
    </row>
    <row r="707" spans="1:24" ht="65.25" customHeight="1" x14ac:dyDescent="0.5">
      <c r="A707" s="15"/>
      <c r="B707" s="8"/>
      <c r="C707" s="8"/>
      <c r="D707" s="8"/>
      <c r="E707" s="13"/>
      <c r="F707" s="12"/>
      <c r="G707" s="11"/>
      <c r="H707" s="9"/>
      <c r="I707" s="10"/>
      <c r="J707" s="9"/>
      <c r="K707" s="9"/>
      <c r="L707" s="9"/>
      <c r="M707" s="9"/>
      <c r="N707" s="9"/>
      <c r="O707" s="9"/>
      <c r="P707" s="10"/>
      <c r="Q707" s="9">
        <v>0</v>
      </c>
      <c r="R707" s="9"/>
      <c r="S707" s="10"/>
      <c r="T707" s="9"/>
      <c r="U707" s="9"/>
      <c r="V707" s="9"/>
      <c r="W707" s="9"/>
      <c r="X707" s="16" t="s">
        <v>0</v>
      </c>
    </row>
    <row r="708" spans="1:24" ht="65.25" customHeight="1" x14ac:dyDescent="0.5">
      <c r="A708" s="14"/>
      <c r="B708" s="8"/>
      <c r="C708" s="8"/>
      <c r="D708" s="8"/>
      <c r="E708" s="13"/>
      <c r="F708" s="12"/>
      <c r="G708" s="11"/>
      <c r="H708" s="9"/>
      <c r="I708" s="10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5"/>
      <c r="B709" s="8"/>
      <c r="C709" s="8"/>
      <c r="D709" s="8"/>
      <c r="E709" s="13"/>
      <c r="F709" s="12"/>
      <c r="G709" s="11"/>
      <c r="H709" s="9"/>
      <c r="I709" s="10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3"/>
      <c r="F710" s="12"/>
      <c r="G710" s="11"/>
      <c r="H710" s="9"/>
      <c r="I710" s="10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5"/>
      <c r="B711" s="8"/>
      <c r="C711" s="8"/>
      <c r="D711" s="8"/>
      <c r="E711" s="13"/>
      <c r="F711" s="12"/>
      <c r="G711" s="11"/>
      <c r="H711" s="9"/>
      <c r="I711" s="10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3"/>
      <c r="F712" s="12"/>
      <c r="G712" s="11"/>
      <c r="H712" s="9"/>
      <c r="I712" s="10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5"/>
      <c r="B713" s="8"/>
      <c r="C713" s="8"/>
      <c r="D713" s="8"/>
      <c r="E713" s="13"/>
      <c r="F713" s="12"/>
      <c r="G713" s="11"/>
      <c r="H713" s="9"/>
      <c r="I713" s="10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3"/>
      <c r="F714" s="12"/>
      <c r="G714" s="11"/>
      <c r="H714" s="9"/>
      <c r="I714" s="10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5"/>
      <c r="B715" s="8"/>
      <c r="C715" s="8"/>
      <c r="D715" s="8"/>
      <c r="E715" s="13"/>
      <c r="F715" s="12"/>
      <c r="G715" s="11"/>
      <c r="H715" s="9"/>
      <c r="I715" s="10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3"/>
      <c r="F716" s="12"/>
      <c r="G716" s="11"/>
      <c r="H716" s="9"/>
      <c r="I716" s="10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5"/>
      <c r="B717" s="8"/>
      <c r="C717" s="8"/>
      <c r="D717" s="8"/>
      <c r="E717" s="13"/>
      <c r="F717" s="12"/>
      <c r="G717" s="11"/>
      <c r="H717" s="9"/>
      <c r="I717" s="10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3"/>
      <c r="F718" s="12"/>
      <c r="G718" s="11"/>
      <c r="H718" s="9"/>
      <c r="I718" s="10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5"/>
      <c r="B719" s="8"/>
      <c r="C719" s="8"/>
      <c r="D719" s="8"/>
      <c r="E719" s="13"/>
      <c r="F719" s="12"/>
      <c r="G719" s="11"/>
      <c r="H719" s="9"/>
      <c r="I719" s="10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3"/>
      <c r="F720" s="12"/>
      <c r="G720" s="11"/>
      <c r="H720" s="9"/>
      <c r="I720" s="10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5"/>
      <c r="B721" s="8"/>
      <c r="C721" s="8"/>
      <c r="D721" s="8"/>
      <c r="E721" s="13"/>
      <c r="F721" s="12"/>
      <c r="G721" s="11"/>
      <c r="H721" s="9"/>
      <c r="I721" s="10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3"/>
      <c r="F722" s="12"/>
      <c r="G722" s="11"/>
      <c r="H722" s="9"/>
      <c r="I722" s="10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5"/>
      <c r="B723" s="8"/>
      <c r="C723" s="8"/>
      <c r="D723" s="8"/>
      <c r="E723" s="13"/>
      <c r="F723" s="12"/>
      <c r="G723" s="11"/>
      <c r="H723" s="9"/>
      <c r="I723" s="10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3"/>
      <c r="F724" s="12"/>
      <c r="G724" s="11"/>
      <c r="H724" s="9"/>
      <c r="I724" s="10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5"/>
      <c r="B725" s="8"/>
      <c r="C725" s="8"/>
      <c r="D725" s="8"/>
      <c r="E725" s="13"/>
      <c r="F725" s="12"/>
      <c r="G725" s="11"/>
      <c r="H725" s="9"/>
      <c r="I725" s="10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3"/>
      <c r="F726" s="12"/>
      <c r="G726" s="11"/>
      <c r="H726" s="9"/>
      <c r="I726" s="10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5"/>
      <c r="B727" s="8"/>
      <c r="C727" s="8"/>
      <c r="D727" s="8"/>
      <c r="E727" s="13"/>
      <c r="F727" s="12"/>
      <c r="G727" s="11"/>
      <c r="H727" s="9"/>
      <c r="I727" s="10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3"/>
      <c r="F728" s="12"/>
      <c r="G728" s="11"/>
      <c r="H728" s="9"/>
      <c r="I728" s="10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5"/>
      <c r="B729" s="8"/>
      <c r="C729" s="8"/>
      <c r="D729" s="8"/>
      <c r="E729" s="13"/>
      <c r="F729" s="12"/>
      <c r="G729" s="11"/>
      <c r="H729" s="9"/>
      <c r="I729" s="10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3"/>
      <c r="F730" s="12"/>
      <c r="G730" s="11"/>
      <c r="H730" s="9"/>
      <c r="I730" s="10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5"/>
      <c r="B731" s="8"/>
      <c r="C731" s="8"/>
      <c r="D731" s="8"/>
      <c r="E731" s="13"/>
      <c r="F731" s="12"/>
      <c r="G731" s="11"/>
      <c r="H731" s="9"/>
      <c r="I731" s="10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3"/>
      <c r="F732" s="12"/>
      <c r="G732" s="11"/>
      <c r="H732" s="9"/>
      <c r="I732" s="10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5"/>
      <c r="B733" s="8"/>
      <c r="C733" s="8"/>
      <c r="D733" s="8"/>
      <c r="E733" s="13"/>
      <c r="F733" s="12"/>
      <c r="G733" s="11"/>
      <c r="H733" s="9"/>
      <c r="I733" s="10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3"/>
      <c r="F734" s="12"/>
      <c r="G734" s="11"/>
      <c r="H734" s="9"/>
      <c r="I734" s="10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5"/>
      <c r="B735" s="8"/>
      <c r="C735" s="8"/>
      <c r="D735" s="8"/>
      <c r="E735" s="13"/>
      <c r="F735" s="12"/>
      <c r="G735" s="11"/>
      <c r="H735" s="9"/>
      <c r="I735" s="10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3"/>
      <c r="F736" s="12"/>
      <c r="G736" s="11"/>
      <c r="H736" s="9"/>
      <c r="I736" s="10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5"/>
      <c r="B737" s="8"/>
      <c r="C737" s="8"/>
      <c r="D737" s="8"/>
      <c r="E737" s="13"/>
      <c r="F737" s="12"/>
      <c r="G737" s="11"/>
      <c r="H737" s="9"/>
      <c r="I737" s="10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3"/>
      <c r="F738" s="12"/>
      <c r="G738" s="11"/>
      <c r="H738" s="9"/>
      <c r="I738" s="10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5"/>
      <c r="B739" s="8"/>
      <c r="C739" s="8"/>
      <c r="D739" s="8"/>
      <c r="E739" s="13"/>
      <c r="F739" s="12"/>
      <c r="G739" s="11"/>
      <c r="H739" s="9"/>
      <c r="I739" s="10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3"/>
      <c r="F740" s="12"/>
      <c r="G740" s="11"/>
      <c r="H740" s="9"/>
      <c r="I740" s="10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5"/>
      <c r="B741" s="8"/>
      <c r="C741" s="8"/>
      <c r="D741" s="8"/>
      <c r="E741" s="13"/>
      <c r="F741" s="12"/>
      <c r="G741" s="11"/>
      <c r="H741" s="9"/>
      <c r="I741" s="10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3"/>
      <c r="F742" s="12"/>
      <c r="G742" s="11"/>
      <c r="H742" s="9"/>
      <c r="I742" s="10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5"/>
      <c r="B743" s="8"/>
      <c r="C743" s="8"/>
      <c r="D743" s="8"/>
      <c r="E743" s="13"/>
      <c r="F743" s="12"/>
      <c r="G743" s="11"/>
      <c r="H743" s="9"/>
      <c r="I743" s="10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3"/>
      <c r="F744" s="12"/>
      <c r="G744" s="11"/>
      <c r="H744" s="9"/>
      <c r="I744" s="10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5"/>
      <c r="B745" s="8"/>
      <c r="C745" s="8"/>
      <c r="D745" s="8"/>
      <c r="E745" s="13"/>
      <c r="F745" s="12"/>
      <c r="G745" s="11"/>
      <c r="H745" s="9"/>
      <c r="I745" s="10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3"/>
      <c r="F746" s="12"/>
      <c r="G746" s="11"/>
      <c r="H746" s="9"/>
      <c r="I746" s="10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5"/>
      <c r="B747" s="8"/>
      <c r="C747" s="8"/>
      <c r="D747" s="8"/>
      <c r="E747" s="13"/>
      <c r="F747" s="12"/>
      <c r="G747" s="11"/>
      <c r="H747" s="9"/>
      <c r="I747" s="10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3"/>
      <c r="F748" s="12"/>
      <c r="G748" s="11"/>
      <c r="H748" s="9"/>
      <c r="I748" s="10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5"/>
      <c r="B749" s="8"/>
      <c r="C749" s="8"/>
      <c r="D749" s="8"/>
      <c r="E749" s="13"/>
      <c r="F749" s="12"/>
      <c r="G749" s="11"/>
      <c r="H749" s="9"/>
      <c r="I749" s="10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3"/>
      <c r="F750" s="12"/>
      <c r="G750" s="11"/>
      <c r="H750" s="9"/>
      <c r="I750" s="10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5"/>
      <c r="B751" s="8"/>
      <c r="C751" s="8"/>
      <c r="D751" s="8"/>
      <c r="E751" s="13"/>
      <c r="F751" s="12"/>
      <c r="G751" s="11"/>
      <c r="H751" s="9"/>
      <c r="I751" s="10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3"/>
      <c r="F752" s="12"/>
      <c r="G752" s="11"/>
      <c r="H752" s="9"/>
      <c r="I752" s="10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4" ht="65.25" customHeight="1" x14ac:dyDescent="0.5">
      <c r="A753" s="15"/>
      <c r="B753" s="8"/>
      <c r="C753" s="8"/>
      <c r="D753" s="8"/>
      <c r="E753" s="13"/>
      <c r="F753" s="12"/>
      <c r="G753" s="11"/>
      <c r="H753" s="9"/>
      <c r="I753" s="10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4" ht="65.25" customHeight="1" x14ac:dyDescent="0.5">
      <c r="A754" s="14"/>
      <c r="B754" s="8"/>
      <c r="C754" s="8"/>
      <c r="D754" s="8"/>
      <c r="E754" s="13"/>
      <c r="F754" s="12"/>
      <c r="G754" s="11"/>
      <c r="H754" s="9"/>
      <c r="I754" s="10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4" ht="65.25" customHeight="1" x14ac:dyDescent="0.5">
      <c r="A755" s="15"/>
      <c r="B755" s="8"/>
      <c r="C755" s="8"/>
      <c r="D755" s="8"/>
      <c r="E755" s="13"/>
      <c r="F755" s="12"/>
      <c r="G755" s="11"/>
      <c r="H755" s="9"/>
      <c r="I755" s="10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4" ht="65.25" customHeight="1" x14ac:dyDescent="0.5">
      <c r="A756" s="14"/>
      <c r="B756" s="8"/>
      <c r="C756" s="8"/>
      <c r="D756" s="8"/>
      <c r="E756" s="13"/>
      <c r="F756" s="12"/>
      <c r="G756" s="11"/>
      <c r="H756" s="9"/>
      <c r="I756" s="10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4" ht="65.25" customHeight="1" x14ac:dyDescent="0.5">
      <c r="A757" s="15"/>
      <c r="B757" s="8"/>
      <c r="C757" s="8"/>
      <c r="D757" s="8"/>
      <c r="E757" s="13"/>
      <c r="F757" s="12"/>
      <c r="G757" s="11"/>
      <c r="H757" s="9"/>
      <c r="I757" s="10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4" ht="65.25" customHeight="1" x14ac:dyDescent="0.5">
      <c r="A758" s="14"/>
      <c r="B758" s="8"/>
      <c r="C758" s="8"/>
      <c r="D758" s="8"/>
      <c r="E758" s="13"/>
      <c r="F758" s="12"/>
      <c r="G758" s="11"/>
      <c r="H758" s="9"/>
      <c r="I758" s="10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8"/>
    </row>
    <row r="759" spans="1:24" ht="65.25" customHeight="1" x14ac:dyDescent="0.5">
      <c r="A759" s="15"/>
      <c r="B759" s="8"/>
      <c r="C759" s="8"/>
      <c r="D759" s="8"/>
      <c r="E759" s="13"/>
      <c r="F759" s="12"/>
      <c r="G759" s="11"/>
      <c r="H759" s="9"/>
      <c r="I759" s="10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8"/>
    </row>
    <row r="760" spans="1:24" ht="65.25" customHeight="1" x14ac:dyDescent="0.5">
      <c r="A760" s="14"/>
      <c r="B760" s="8"/>
      <c r="C760" s="8"/>
      <c r="D760" s="8"/>
      <c r="E760" s="13"/>
      <c r="F760" s="12"/>
      <c r="G760" s="11"/>
      <c r="H760" s="9"/>
      <c r="I760" s="10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8"/>
    </row>
    <row r="761" spans="1:24" ht="65.25" customHeight="1" x14ac:dyDescent="0.5">
      <c r="A761" s="15"/>
      <c r="B761" s="8"/>
      <c r="C761" s="8"/>
      <c r="D761" s="8"/>
      <c r="E761" s="13"/>
      <c r="F761" s="12"/>
      <c r="G761" s="11"/>
      <c r="H761" s="9"/>
      <c r="I761" s="10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8"/>
    </row>
    <row r="762" spans="1:24" ht="65.25" customHeight="1" x14ac:dyDescent="0.5">
      <c r="A762" s="14"/>
      <c r="B762" s="8"/>
      <c r="C762" s="8"/>
      <c r="D762" s="8"/>
      <c r="E762" s="13"/>
      <c r="F762" s="12"/>
      <c r="G762" s="11"/>
      <c r="H762" s="9"/>
      <c r="I762" s="10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8"/>
    </row>
    <row r="763" spans="1:24" ht="65.25" customHeight="1" x14ac:dyDescent="0.5">
      <c r="A763" s="15"/>
      <c r="B763" s="8"/>
      <c r="C763" s="8"/>
      <c r="D763" s="8"/>
      <c r="E763" s="13"/>
      <c r="F763" s="12"/>
      <c r="G763" s="11"/>
      <c r="H763" s="9"/>
      <c r="I763" s="10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8"/>
    </row>
    <row r="764" spans="1:24" ht="65.25" customHeight="1" x14ac:dyDescent="0.5">
      <c r="A764" s="14"/>
      <c r="B764" s="8"/>
      <c r="C764" s="8"/>
      <c r="D764" s="8"/>
      <c r="E764" s="13"/>
      <c r="F764" s="12"/>
      <c r="G764" s="11"/>
      <c r="H764" s="9"/>
      <c r="I764" s="10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8"/>
    </row>
    <row r="765" spans="1:24" ht="65.25" customHeight="1" x14ac:dyDescent="0.5">
      <c r="A765" s="15"/>
      <c r="B765" s="8"/>
      <c r="C765" s="8"/>
      <c r="D765" s="8"/>
      <c r="E765" s="13"/>
      <c r="F765" s="12"/>
      <c r="G765" s="11"/>
      <c r="H765" s="9"/>
      <c r="I765" s="10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8"/>
    </row>
    <row r="766" spans="1:24" ht="65.25" customHeight="1" x14ac:dyDescent="0.5">
      <c r="A766" s="14"/>
      <c r="B766" s="8"/>
      <c r="C766" s="8"/>
      <c r="D766" s="8"/>
      <c r="E766" s="13"/>
      <c r="F766" s="12"/>
      <c r="G766" s="11"/>
      <c r="H766" s="9"/>
      <c r="I766" s="10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8"/>
    </row>
    <row r="767" spans="1:24" ht="65.25" customHeight="1" x14ac:dyDescent="0.5">
      <c r="A767" s="15"/>
      <c r="B767" s="8"/>
      <c r="C767" s="8"/>
      <c r="D767" s="8"/>
      <c r="E767" s="13"/>
      <c r="F767" s="12"/>
      <c r="G767" s="11"/>
      <c r="H767" s="9"/>
      <c r="I767" s="10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8"/>
    </row>
    <row r="768" spans="1:24" ht="65.25" customHeight="1" x14ac:dyDescent="0.5">
      <c r="A768" s="14"/>
      <c r="B768" s="8"/>
      <c r="C768" s="8"/>
      <c r="D768" s="8"/>
      <c r="E768" s="13"/>
      <c r="F768" s="12"/>
      <c r="G768" s="11"/>
      <c r="H768" s="9"/>
      <c r="I768" s="10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8"/>
    </row>
    <row r="769" spans="1:26" ht="65.25" customHeight="1" x14ac:dyDescent="0.45">
      <c r="A769" s="5"/>
      <c r="B769" s="5"/>
      <c r="C769" s="5"/>
      <c r="D769" s="5"/>
      <c r="E769" s="6"/>
      <c r="F769" s="7"/>
      <c r="G769" s="5"/>
      <c r="H769" s="5"/>
      <c r="I769" s="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6" ht="65.25" customHeight="1" x14ac:dyDescent="0.45">
      <c r="A770" s="5"/>
      <c r="B770" s="5"/>
      <c r="C770" s="5"/>
      <c r="D770" s="5"/>
      <c r="E770" s="6"/>
      <c r="F770" s="7"/>
      <c r="G770" s="5"/>
      <c r="H770" s="5"/>
      <c r="I770" s="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6" ht="65.25" customHeight="1" x14ac:dyDescent="0.45">
      <c r="A771" s="5"/>
      <c r="B771" s="5"/>
      <c r="C771" s="5"/>
      <c r="D771" s="5"/>
      <c r="E771" s="6"/>
      <c r="F771" s="7"/>
      <c r="G771" s="5"/>
      <c r="H771" s="5"/>
      <c r="I771" s="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6" ht="65.25" customHeight="1" x14ac:dyDescent="0.45">
      <c r="A772" s="5"/>
      <c r="B772" s="5"/>
      <c r="C772" s="5"/>
      <c r="D772" s="5"/>
      <c r="E772" s="6"/>
      <c r="F772" s="7"/>
      <c r="G772" s="5"/>
      <c r="H772" s="5"/>
      <c r="I772" s="6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6" ht="65.25" customHeight="1" x14ac:dyDescent="0.45">
      <c r="A773" s="5"/>
      <c r="B773" s="5"/>
      <c r="C773" s="5"/>
      <c r="D773" s="5"/>
      <c r="E773" s="6"/>
      <c r="F773" s="7"/>
      <c r="G773" s="5"/>
      <c r="H773" s="5"/>
      <c r="I773" s="6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6" ht="65.25" customHeight="1" x14ac:dyDescent="0.45">
      <c r="A774" s="5"/>
      <c r="B774" s="5"/>
      <c r="C774" s="5"/>
      <c r="D774" s="5"/>
      <c r="E774" s="6"/>
      <c r="F774" s="7"/>
      <c r="G774" s="5"/>
      <c r="H774" s="5"/>
      <c r="I774" s="6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6" ht="65.25" customHeight="1" x14ac:dyDescent="0.45">
      <c r="A775" s="5"/>
      <c r="B775" s="5"/>
      <c r="C775" s="5"/>
      <c r="D775" s="5"/>
      <c r="E775" s="6"/>
      <c r="F775" s="7"/>
      <c r="G775" s="5"/>
      <c r="H775" s="5"/>
      <c r="I775" s="6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6" ht="65.25" customHeight="1" x14ac:dyDescent="0.45">
      <c r="A776" s="5"/>
      <c r="B776" s="5"/>
      <c r="C776" s="5"/>
      <c r="D776" s="5"/>
      <c r="E776" s="6"/>
      <c r="F776" s="7"/>
      <c r="G776" s="5"/>
      <c r="H776" s="5"/>
      <c r="I776" s="6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6" ht="65.25" customHeight="1" x14ac:dyDescent="0.45">
      <c r="A777" s="5"/>
      <c r="B777" s="5"/>
      <c r="C777" s="5"/>
      <c r="D777" s="5"/>
      <c r="E777" s="6"/>
      <c r="F777" s="7"/>
      <c r="G777" s="5"/>
      <c r="H777" s="5"/>
      <c r="I777" s="6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65.25" customHeight="1" x14ac:dyDescent="0.45">
      <c r="A778" s="5"/>
      <c r="B778" s="5"/>
      <c r="C778" s="5"/>
      <c r="D778" s="5"/>
      <c r="E778" s="6"/>
      <c r="F778" s="7"/>
      <c r="G778" s="5"/>
      <c r="H778" s="5"/>
      <c r="I778" s="6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65.25" customHeight="1" x14ac:dyDescent="0.45">
      <c r="A779" s="5"/>
      <c r="B779" s="5"/>
      <c r="C779" s="5"/>
      <c r="D779" s="5"/>
      <c r="E779" s="6"/>
      <c r="F779" s="7"/>
      <c r="G779" s="5"/>
      <c r="H779" s="5"/>
      <c r="I779" s="6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65.25" customHeight="1" x14ac:dyDescent="0.45">
      <c r="A780" s="5"/>
      <c r="B780" s="5"/>
      <c r="C780" s="5"/>
      <c r="D780" s="5"/>
      <c r="E780" s="6"/>
      <c r="F780" s="7"/>
      <c r="G780" s="5"/>
      <c r="H780" s="5"/>
      <c r="I780" s="6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65.25" customHeight="1" x14ac:dyDescent="0.45">
      <c r="A781" s="5"/>
      <c r="B781" s="5"/>
      <c r="C781" s="5"/>
      <c r="D781" s="5"/>
      <c r="E781" s="6"/>
      <c r="F781" s="7"/>
      <c r="G781" s="5"/>
      <c r="H781" s="5"/>
      <c r="I781" s="6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65.25" customHeight="1" x14ac:dyDescent="0.45">
      <c r="A782" s="5"/>
      <c r="B782" s="5"/>
      <c r="C782" s="5"/>
      <c r="D782" s="5"/>
      <c r="E782" s="6"/>
      <c r="F782" s="7"/>
      <c r="G782" s="5"/>
      <c r="H782" s="5"/>
      <c r="I782" s="6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65.25" customHeight="1" x14ac:dyDescent="0.45">
      <c r="A783" s="5"/>
      <c r="B783" s="5"/>
      <c r="C783" s="5"/>
      <c r="D783" s="5"/>
      <c r="E783" s="6"/>
      <c r="F783" s="7"/>
      <c r="G783" s="5"/>
      <c r="H783" s="5"/>
      <c r="I783" s="6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s="5" customFormat="1" ht="65.25" customHeight="1" x14ac:dyDescent="0.45">
      <c r="E784" s="6"/>
      <c r="F784" s="7"/>
      <c r="I784" s="6"/>
    </row>
    <row r="785" spans="5:9" s="5" customFormat="1" ht="65.25" customHeight="1" x14ac:dyDescent="0.45">
      <c r="E785" s="6"/>
      <c r="F785" s="7"/>
      <c r="I785" s="6"/>
    </row>
    <row r="786" spans="5:9" s="5" customFormat="1" ht="65.25" customHeight="1" x14ac:dyDescent="0.45">
      <c r="E786" s="6"/>
      <c r="F786" s="7"/>
      <c r="I786" s="6"/>
    </row>
    <row r="787" spans="5:9" s="5" customFormat="1" ht="65.25" customHeight="1" x14ac:dyDescent="0.45">
      <c r="E787" s="6"/>
      <c r="F787" s="7"/>
      <c r="I787" s="6"/>
    </row>
    <row r="788" spans="5:9" s="5" customFormat="1" ht="65.25" customHeight="1" x14ac:dyDescent="0.45">
      <c r="E788" s="6"/>
      <c r="F788" s="7"/>
      <c r="I788" s="6"/>
    </row>
    <row r="789" spans="5:9" s="5" customFormat="1" ht="65.25" customHeight="1" x14ac:dyDescent="0.45">
      <c r="E789" s="6"/>
      <c r="F789" s="7"/>
      <c r="I789" s="6"/>
    </row>
    <row r="790" spans="5:9" s="5" customFormat="1" ht="65.25" customHeight="1" x14ac:dyDescent="0.45">
      <c r="E790" s="6"/>
      <c r="F790" s="7"/>
      <c r="I790" s="6"/>
    </row>
    <row r="791" spans="5:9" s="5" customFormat="1" ht="65.25" customHeight="1" x14ac:dyDescent="0.45">
      <c r="E791" s="6"/>
      <c r="F791" s="7"/>
      <c r="I791" s="6"/>
    </row>
    <row r="792" spans="5:9" s="5" customFormat="1" ht="65.25" customHeight="1" x14ac:dyDescent="0.45">
      <c r="E792" s="6"/>
      <c r="F792" s="7"/>
      <c r="I792" s="6"/>
    </row>
    <row r="793" spans="5:9" s="5" customFormat="1" ht="65.25" customHeight="1" x14ac:dyDescent="0.45">
      <c r="E793" s="6"/>
      <c r="F793" s="7"/>
      <c r="I793" s="6"/>
    </row>
    <row r="794" spans="5:9" s="5" customFormat="1" ht="65.25" customHeight="1" x14ac:dyDescent="0.45">
      <c r="E794" s="6"/>
      <c r="F794" s="7"/>
      <c r="I794" s="6"/>
    </row>
    <row r="795" spans="5:9" s="5" customFormat="1" ht="65.25" customHeight="1" x14ac:dyDescent="0.45">
      <c r="E795" s="6"/>
      <c r="F795" s="7"/>
      <c r="I795" s="6"/>
    </row>
    <row r="796" spans="5:9" s="5" customFormat="1" ht="65.25" customHeight="1" x14ac:dyDescent="0.45">
      <c r="E796" s="6"/>
      <c r="F796" s="7"/>
      <c r="I796" s="6"/>
    </row>
    <row r="797" spans="5:9" s="5" customFormat="1" ht="65.25" customHeight="1" x14ac:dyDescent="0.45">
      <c r="E797" s="6"/>
      <c r="F797" s="7"/>
      <c r="I797" s="6"/>
    </row>
    <row r="798" spans="5:9" s="5" customFormat="1" ht="65.25" customHeight="1" x14ac:dyDescent="0.45">
      <c r="E798" s="6"/>
      <c r="F798" s="7"/>
      <c r="I798" s="6"/>
    </row>
    <row r="799" spans="5:9" s="5" customFormat="1" ht="65.25" customHeight="1" x14ac:dyDescent="0.45">
      <c r="E799" s="6"/>
      <c r="F799" s="7"/>
      <c r="I799" s="6"/>
    </row>
    <row r="800" spans="5:9" s="5" customFormat="1" ht="65.25" customHeight="1" x14ac:dyDescent="0.45">
      <c r="E800" s="6"/>
      <c r="F800" s="7"/>
      <c r="I800" s="6"/>
    </row>
    <row r="801" spans="5:9" s="5" customFormat="1" ht="65.25" customHeight="1" x14ac:dyDescent="0.45">
      <c r="E801" s="6"/>
      <c r="F801" s="7"/>
      <c r="I801" s="6"/>
    </row>
    <row r="802" spans="5:9" s="5" customFormat="1" ht="65.25" customHeight="1" x14ac:dyDescent="0.45">
      <c r="E802" s="6"/>
      <c r="F802" s="7"/>
      <c r="I802" s="6"/>
    </row>
    <row r="803" spans="5:9" s="5" customFormat="1" ht="65.25" customHeight="1" x14ac:dyDescent="0.45">
      <c r="E803" s="6"/>
      <c r="F803" s="7"/>
      <c r="I803" s="6"/>
    </row>
    <row r="804" spans="5:9" s="5" customFormat="1" ht="65.25" customHeight="1" x14ac:dyDescent="0.45">
      <c r="E804" s="6"/>
      <c r="F804" s="7"/>
      <c r="I804" s="6"/>
    </row>
    <row r="805" spans="5:9" s="5" customFormat="1" ht="65.25" customHeight="1" x14ac:dyDescent="0.45">
      <c r="E805" s="6"/>
      <c r="F805" s="7"/>
      <c r="I805" s="6"/>
    </row>
    <row r="806" spans="5:9" s="5" customFormat="1" ht="65.25" customHeight="1" x14ac:dyDescent="0.45">
      <c r="E806" s="6"/>
      <c r="F806" s="7"/>
      <c r="I806" s="6"/>
    </row>
    <row r="807" spans="5:9" s="5" customFormat="1" ht="65.25" customHeight="1" x14ac:dyDescent="0.45">
      <c r="E807" s="6"/>
      <c r="F807" s="7"/>
      <c r="I807" s="6"/>
    </row>
    <row r="808" spans="5:9" s="5" customFormat="1" ht="65.25" customHeight="1" x14ac:dyDescent="0.45">
      <c r="E808" s="6"/>
      <c r="F808" s="7"/>
      <c r="I808" s="6"/>
    </row>
    <row r="809" spans="5:9" s="5" customFormat="1" ht="65.25" customHeight="1" x14ac:dyDescent="0.45">
      <c r="E809" s="6"/>
      <c r="F809" s="7"/>
      <c r="I809" s="6"/>
    </row>
    <row r="810" spans="5:9" s="5" customFormat="1" ht="65.25" customHeight="1" x14ac:dyDescent="0.45">
      <c r="E810" s="6"/>
      <c r="F810" s="7"/>
      <c r="I810" s="6"/>
    </row>
    <row r="811" spans="5:9" s="5" customFormat="1" ht="65.25" customHeight="1" x14ac:dyDescent="0.45">
      <c r="E811" s="6"/>
      <c r="F811" s="7"/>
      <c r="I811" s="6"/>
    </row>
    <row r="812" spans="5:9" s="5" customFormat="1" ht="65.25" customHeight="1" x14ac:dyDescent="0.45">
      <c r="E812" s="6"/>
      <c r="F812" s="7"/>
      <c r="I812" s="6"/>
    </row>
    <row r="813" spans="5:9" s="5" customFormat="1" ht="65.25" customHeight="1" x14ac:dyDescent="0.45">
      <c r="E813" s="6"/>
      <c r="F813" s="7"/>
      <c r="I813" s="6"/>
    </row>
    <row r="814" spans="5:9" s="5" customFormat="1" ht="65.25" customHeight="1" x14ac:dyDescent="0.45">
      <c r="E814" s="6"/>
      <c r="F814" s="7"/>
      <c r="I814" s="6"/>
    </row>
    <row r="815" spans="5:9" s="5" customFormat="1" ht="65.25" customHeight="1" x14ac:dyDescent="0.45">
      <c r="E815" s="6"/>
      <c r="F815" s="7"/>
      <c r="I815" s="6"/>
    </row>
    <row r="816" spans="5:9" s="5" customFormat="1" ht="65.25" customHeight="1" x14ac:dyDescent="0.45">
      <c r="E816" s="6"/>
      <c r="F816" s="7"/>
      <c r="I816" s="6"/>
    </row>
    <row r="817" spans="5:9" s="5" customFormat="1" ht="65.25" customHeight="1" x14ac:dyDescent="0.45">
      <c r="E817" s="6"/>
      <c r="F817" s="7"/>
      <c r="I817" s="6"/>
    </row>
    <row r="818" spans="5:9" s="5" customFormat="1" ht="65.25" customHeight="1" x14ac:dyDescent="0.45">
      <c r="E818" s="6"/>
      <c r="F818" s="7"/>
      <c r="I818" s="6"/>
    </row>
    <row r="819" spans="5:9" s="5" customFormat="1" ht="65.25" customHeight="1" x14ac:dyDescent="0.45">
      <c r="E819" s="6"/>
      <c r="F819" s="7"/>
      <c r="I819" s="6"/>
    </row>
    <row r="820" spans="5:9" s="5" customFormat="1" ht="65.25" customHeight="1" x14ac:dyDescent="0.45">
      <c r="E820" s="6"/>
      <c r="F820" s="7"/>
      <c r="I820" s="6"/>
    </row>
    <row r="821" spans="5:9" s="5" customFormat="1" ht="65.25" customHeight="1" x14ac:dyDescent="0.45">
      <c r="E821" s="6"/>
      <c r="F821" s="7"/>
      <c r="I821" s="6"/>
    </row>
    <row r="822" spans="5:9" s="5" customFormat="1" ht="65.25" customHeight="1" x14ac:dyDescent="0.45">
      <c r="E822" s="6"/>
      <c r="F822" s="7"/>
      <c r="I822" s="6"/>
    </row>
    <row r="823" spans="5:9" s="5" customFormat="1" ht="65.25" customHeight="1" x14ac:dyDescent="0.45">
      <c r="E823" s="6"/>
      <c r="F823" s="7"/>
      <c r="I823" s="6"/>
    </row>
    <row r="824" spans="5:9" s="5" customFormat="1" ht="65.25" customHeight="1" x14ac:dyDescent="0.45">
      <c r="E824" s="6"/>
      <c r="F824" s="7"/>
      <c r="I824" s="6"/>
    </row>
    <row r="825" spans="5:9" s="5" customFormat="1" ht="65.25" customHeight="1" x14ac:dyDescent="0.45">
      <c r="E825" s="6"/>
      <c r="F825" s="7"/>
      <c r="I825" s="6"/>
    </row>
    <row r="826" spans="5:9" s="5" customFormat="1" ht="65.25" customHeight="1" x14ac:dyDescent="0.45">
      <c r="E826" s="6"/>
      <c r="F826" s="7"/>
      <c r="I826" s="6"/>
    </row>
    <row r="827" spans="5:9" s="5" customFormat="1" ht="65.25" customHeight="1" x14ac:dyDescent="0.45">
      <c r="E827" s="6"/>
      <c r="F827" s="7"/>
      <c r="I827" s="6"/>
    </row>
    <row r="828" spans="5:9" s="5" customFormat="1" ht="65.25" customHeight="1" x14ac:dyDescent="0.45">
      <c r="E828" s="6"/>
      <c r="F828" s="7"/>
      <c r="I828" s="6"/>
    </row>
    <row r="829" spans="5:9" s="5" customFormat="1" ht="65.25" customHeight="1" x14ac:dyDescent="0.45">
      <c r="E829" s="6"/>
      <c r="F829" s="7"/>
      <c r="I829" s="6"/>
    </row>
    <row r="830" spans="5:9" s="5" customFormat="1" ht="65.25" customHeight="1" x14ac:dyDescent="0.45">
      <c r="E830" s="6"/>
      <c r="F830" s="7"/>
      <c r="I830" s="6"/>
    </row>
    <row r="831" spans="5:9" s="5" customFormat="1" ht="65.25" customHeight="1" x14ac:dyDescent="0.45">
      <c r="E831" s="6"/>
      <c r="F831" s="7"/>
      <c r="I831" s="6"/>
    </row>
    <row r="832" spans="5:9" s="5" customFormat="1" ht="65.25" customHeight="1" x14ac:dyDescent="0.45">
      <c r="E832" s="6"/>
      <c r="F832" s="7"/>
      <c r="I832" s="6"/>
    </row>
    <row r="833" spans="5:9" s="5" customFormat="1" ht="65.25" customHeight="1" x14ac:dyDescent="0.45">
      <c r="E833" s="6"/>
      <c r="F833" s="7"/>
      <c r="I833" s="6"/>
    </row>
    <row r="834" spans="5:9" s="5" customFormat="1" ht="65.25" customHeight="1" x14ac:dyDescent="0.45">
      <c r="E834" s="6"/>
      <c r="F834" s="7"/>
      <c r="I834" s="6"/>
    </row>
    <row r="835" spans="5:9" s="5" customFormat="1" ht="65.25" customHeight="1" x14ac:dyDescent="0.45">
      <c r="E835" s="6"/>
      <c r="F835" s="7"/>
      <c r="I835" s="6"/>
    </row>
    <row r="836" spans="5:9" s="5" customFormat="1" ht="65.25" customHeight="1" x14ac:dyDescent="0.45">
      <c r="E836" s="6"/>
      <c r="F836" s="7"/>
      <c r="I836" s="6"/>
    </row>
    <row r="837" spans="5:9" s="5" customFormat="1" ht="65.25" customHeight="1" x14ac:dyDescent="0.45">
      <c r="E837" s="6"/>
      <c r="F837" s="7"/>
      <c r="I837" s="6"/>
    </row>
    <row r="838" spans="5:9" s="5" customFormat="1" ht="65.25" customHeight="1" x14ac:dyDescent="0.45">
      <c r="E838" s="6"/>
      <c r="F838" s="7"/>
      <c r="I838" s="6"/>
    </row>
    <row r="839" spans="5:9" s="5" customFormat="1" ht="65.25" customHeight="1" x14ac:dyDescent="0.45">
      <c r="E839" s="6"/>
      <c r="F839" s="7"/>
      <c r="I839" s="6"/>
    </row>
    <row r="840" spans="5:9" s="5" customFormat="1" ht="65.25" customHeight="1" x14ac:dyDescent="0.45">
      <c r="E840" s="6"/>
      <c r="F840" s="7"/>
      <c r="I840" s="6"/>
    </row>
    <row r="841" spans="5:9" s="5" customFormat="1" ht="65.25" customHeight="1" x14ac:dyDescent="0.45">
      <c r="E841" s="6"/>
      <c r="F841" s="7"/>
      <c r="I841" s="6"/>
    </row>
    <row r="842" spans="5:9" s="5" customFormat="1" ht="65.25" customHeight="1" x14ac:dyDescent="0.45">
      <c r="E842" s="6"/>
      <c r="F842" s="7"/>
      <c r="I842" s="6"/>
    </row>
    <row r="843" spans="5:9" s="5" customFormat="1" ht="65.25" customHeight="1" x14ac:dyDescent="0.45">
      <c r="E843" s="6"/>
      <c r="F843" s="7"/>
      <c r="I843" s="6"/>
    </row>
    <row r="844" spans="5:9" s="5" customFormat="1" ht="65.25" customHeight="1" x14ac:dyDescent="0.45">
      <c r="E844" s="6"/>
      <c r="F844" s="7"/>
      <c r="I844" s="6"/>
    </row>
    <row r="845" spans="5:9" s="5" customFormat="1" ht="65.25" customHeight="1" x14ac:dyDescent="0.45">
      <c r="E845" s="6"/>
      <c r="F845" s="7"/>
      <c r="I845" s="6"/>
    </row>
    <row r="846" spans="5:9" s="5" customFormat="1" ht="65.25" customHeight="1" x14ac:dyDescent="0.45">
      <c r="E846" s="6"/>
      <c r="F846" s="7"/>
      <c r="I846" s="6"/>
    </row>
    <row r="847" spans="5:9" s="5" customFormat="1" ht="65.25" customHeight="1" x14ac:dyDescent="0.45">
      <c r="E847" s="6"/>
      <c r="F847" s="7"/>
      <c r="I847" s="6"/>
    </row>
    <row r="848" spans="5:9" s="5" customFormat="1" ht="65.25" customHeight="1" x14ac:dyDescent="0.45">
      <c r="E848" s="6"/>
      <c r="F848" s="7"/>
      <c r="I848" s="6"/>
    </row>
    <row r="849" spans="5:9" s="5" customFormat="1" ht="65.25" customHeight="1" x14ac:dyDescent="0.45">
      <c r="E849" s="6"/>
      <c r="F849" s="7"/>
      <c r="I849" s="6"/>
    </row>
    <row r="850" spans="5:9" s="5" customFormat="1" ht="65.25" customHeight="1" x14ac:dyDescent="0.45">
      <c r="E850" s="6"/>
      <c r="F850" s="7"/>
      <c r="I850" s="6"/>
    </row>
    <row r="851" spans="5:9" s="5" customFormat="1" ht="65.25" customHeight="1" x14ac:dyDescent="0.45">
      <c r="E851" s="6"/>
      <c r="F851" s="7"/>
      <c r="I851" s="6"/>
    </row>
    <row r="852" spans="5:9" s="5" customFormat="1" ht="65.25" customHeight="1" x14ac:dyDescent="0.45">
      <c r="E852" s="6"/>
      <c r="F852" s="7"/>
      <c r="I852" s="6"/>
    </row>
    <row r="853" spans="5:9" s="5" customFormat="1" ht="65.25" customHeight="1" x14ac:dyDescent="0.45">
      <c r="E853" s="6"/>
      <c r="F853" s="7"/>
      <c r="I853" s="6"/>
    </row>
    <row r="854" spans="5:9" s="5" customFormat="1" ht="65.25" customHeight="1" x14ac:dyDescent="0.45">
      <c r="E854" s="6"/>
      <c r="F854" s="7"/>
      <c r="I854" s="6"/>
    </row>
    <row r="855" spans="5:9" s="5" customFormat="1" ht="65.25" customHeight="1" x14ac:dyDescent="0.45">
      <c r="E855" s="6"/>
      <c r="F855" s="7"/>
      <c r="I855" s="6"/>
    </row>
    <row r="856" spans="5:9" s="5" customFormat="1" ht="65.25" customHeight="1" x14ac:dyDescent="0.45">
      <c r="E856" s="6"/>
      <c r="F856" s="7"/>
      <c r="I856" s="6"/>
    </row>
    <row r="857" spans="5:9" s="5" customFormat="1" ht="65.25" customHeight="1" x14ac:dyDescent="0.45">
      <c r="E857" s="6"/>
      <c r="F857" s="7"/>
      <c r="I857" s="6"/>
    </row>
    <row r="858" spans="5:9" s="5" customFormat="1" ht="65.25" customHeight="1" x14ac:dyDescent="0.45">
      <c r="E858" s="6"/>
      <c r="F858" s="7"/>
      <c r="I858" s="6"/>
    </row>
    <row r="859" spans="5:9" s="5" customFormat="1" ht="65.25" customHeight="1" x14ac:dyDescent="0.45">
      <c r="E859" s="6"/>
      <c r="F859" s="7"/>
      <c r="I859" s="6"/>
    </row>
    <row r="860" spans="5:9" s="5" customFormat="1" ht="65.25" customHeight="1" x14ac:dyDescent="0.45">
      <c r="E860" s="6"/>
      <c r="F860" s="7"/>
      <c r="I860" s="6"/>
    </row>
    <row r="861" spans="5:9" s="5" customFormat="1" ht="65.25" customHeight="1" x14ac:dyDescent="0.45">
      <c r="E861" s="6"/>
      <c r="F861" s="7"/>
      <c r="I861" s="6"/>
    </row>
    <row r="862" spans="5:9" s="5" customFormat="1" ht="65.25" customHeight="1" x14ac:dyDescent="0.45">
      <c r="E862" s="6"/>
      <c r="F862" s="7"/>
      <c r="I862" s="6"/>
    </row>
    <row r="863" spans="5:9" s="5" customFormat="1" ht="65.25" customHeight="1" x14ac:dyDescent="0.45">
      <c r="E863" s="6"/>
      <c r="F863" s="7"/>
      <c r="I863" s="6"/>
    </row>
    <row r="864" spans="5:9" s="5" customFormat="1" ht="65.25" customHeight="1" x14ac:dyDescent="0.45">
      <c r="E864" s="6"/>
      <c r="F864" s="7"/>
      <c r="I864" s="6"/>
    </row>
    <row r="865" spans="5:9" s="5" customFormat="1" ht="65.25" customHeight="1" x14ac:dyDescent="0.45">
      <c r="E865" s="6"/>
      <c r="F865" s="7"/>
      <c r="I865" s="6"/>
    </row>
    <row r="866" spans="5:9" s="5" customFormat="1" ht="65.25" customHeight="1" x14ac:dyDescent="0.45">
      <c r="E866" s="6"/>
      <c r="F866" s="7"/>
      <c r="I866" s="6"/>
    </row>
    <row r="867" spans="5:9" s="5" customFormat="1" ht="65.25" customHeight="1" x14ac:dyDescent="0.45">
      <c r="E867" s="6"/>
      <c r="F867" s="7"/>
      <c r="I867" s="6"/>
    </row>
    <row r="868" spans="5:9" s="5" customFormat="1" ht="65.25" customHeight="1" x14ac:dyDescent="0.45">
      <c r="E868" s="6"/>
      <c r="F868" s="7"/>
      <c r="I868" s="6"/>
    </row>
    <row r="869" spans="5:9" s="5" customFormat="1" ht="65.25" customHeight="1" x14ac:dyDescent="0.45">
      <c r="E869" s="6"/>
      <c r="F869" s="7"/>
      <c r="I869" s="6"/>
    </row>
    <row r="870" spans="5:9" s="5" customFormat="1" ht="65.25" customHeight="1" x14ac:dyDescent="0.45">
      <c r="E870" s="6"/>
      <c r="F870" s="7"/>
      <c r="I870" s="6"/>
    </row>
    <row r="871" spans="5:9" s="5" customFormat="1" ht="65.25" customHeight="1" x14ac:dyDescent="0.45">
      <c r="E871" s="6"/>
      <c r="F871" s="7"/>
      <c r="I871" s="6"/>
    </row>
    <row r="872" spans="5:9" s="5" customFormat="1" ht="65.25" customHeight="1" x14ac:dyDescent="0.45">
      <c r="E872" s="6"/>
      <c r="F872" s="7"/>
      <c r="I872" s="6"/>
    </row>
    <row r="873" spans="5:9" s="5" customFormat="1" ht="65.25" customHeight="1" x14ac:dyDescent="0.45">
      <c r="E873" s="6"/>
      <c r="F873" s="7"/>
      <c r="I873" s="6"/>
    </row>
    <row r="874" spans="5:9" s="5" customFormat="1" ht="65.25" customHeight="1" x14ac:dyDescent="0.45">
      <c r="E874" s="6"/>
      <c r="F874" s="7"/>
      <c r="I874" s="6"/>
    </row>
    <row r="875" spans="5:9" s="5" customFormat="1" ht="65.25" customHeight="1" x14ac:dyDescent="0.45">
      <c r="E875" s="6"/>
      <c r="F875" s="7"/>
      <c r="I875" s="6"/>
    </row>
    <row r="876" spans="5:9" s="5" customFormat="1" ht="65.25" customHeight="1" x14ac:dyDescent="0.45">
      <c r="E876" s="6"/>
      <c r="F876" s="7"/>
      <c r="I876" s="6"/>
    </row>
    <row r="877" spans="5:9" s="5" customFormat="1" ht="65.25" customHeight="1" x14ac:dyDescent="0.45">
      <c r="E877" s="6"/>
      <c r="F877" s="7"/>
      <c r="I877" s="6"/>
    </row>
    <row r="878" spans="5:9" s="5" customFormat="1" ht="65.25" customHeight="1" x14ac:dyDescent="0.45">
      <c r="E878" s="6"/>
      <c r="F878" s="7"/>
      <c r="I878" s="6"/>
    </row>
    <row r="879" spans="5:9" s="5" customFormat="1" ht="65.25" customHeight="1" x14ac:dyDescent="0.45">
      <c r="E879" s="6"/>
      <c r="F879" s="7"/>
      <c r="I879" s="6"/>
    </row>
    <row r="880" spans="5:9" s="5" customFormat="1" ht="65.25" customHeight="1" x14ac:dyDescent="0.45">
      <c r="E880" s="6"/>
      <c r="F880" s="7"/>
      <c r="I880" s="6"/>
    </row>
    <row r="881" spans="5:9" s="5" customFormat="1" ht="65.25" customHeight="1" x14ac:dyDescent="0.45">
      <c r="E881" s="6"/>
      <c r="F881" s="7"/>
      <c r="I881" s="6"/>
    </row>
    <row r="882" spans="5:9" s="5" customFormat="1" ht="65.25" customHeight="1" x14ac:dyDescent="0.45">
      <c r="E882" s="6"/>
      <c r="F882" s="7"/>
      <c r="I882" s="6"/>
    </row>
    <row r="883" spans="5:9" s="5" customFormat="1" ht="65.25" customHeight="1" x14ac:dyDescent="0.45">
      <c r="E883" s="6"/>
      <c r="F883" s="7"/>
      <c r="I883" s="6"/>
    </row>
    <row r="884" spans="5:9" s="5" customFormat="1" ht="65.25" customHeight="1" x14ac:dyDescent="0.45">
      <c r="E884" s="6"/>
      <c r="F884" s="7"/>
      <c r="I884" s="6"/>
    </row>
    <row r="885" spans="5:9" s="5" customFormat="1" ht="65.25" customHeight="1" x14ac:dyDescent="0.45">
      <c r="E885" s="6"/>
      <c r="F885" s="7"/>
      <c r="I885" s="6"/>
    </row>
    <row r="886" spans="5:9" s="5" customFormat="1" ht="65.25" customHeight="1" x14ac:dyDescent="0.45">
      <c r="E886" s="6"/>
      <c r="F886" s="7"/>
      <c r="I886" s="6"/>
    </row>
    <row r="887" spans="5:9" s="5" customFormat="1" ht="65.25" customHeight="1" x14ac:dyDescent="0.45">
      <c r="E887" s="6"/>
      <c r="F887" s="7"/>
      <c r="I887" s="6"/>
    </row>
    <row r="888" spans="5:9" s="5" customFormat="1" ht="65.25" customHeight="1" x14ac:dyDescent="0.45">
      <c r="E888" s="6"/>
      <c r="F888" s="7"/>
      <c r="I888" s="6"/>
    </row>
    <row r="889" spans="5:9" s="5" customFormat="1" ht="65.25" customHeight="1" x14ac:dyDescent="0.45">
      <c r="E889" s="6"/>
      <c r="F889" s="7"/>
      <c r="I889" s="6"/>
    </row>
    <row r="890" spans="5:9" s="5" customFormat="1" ht="65.25" customHeight="1" x14ac:dyDescent="0.45">
      <c r="E890" s="6"/>
      <c r="F890" s="7"/>
      <c r="I890" s="6"/>
    </row>
    <row r="891" spans="5:9" s="5" customFormat="1" ht="65.25" customHeight="1" x14ac:dyDescent="0.45">
      <c r="E891" s="6"/>
      <c r="F891" s="7"/>
      <c r="I891" s="6"/>
    </row>
    <row r="892" spans="5:9" s="5" customFormat="1" ht="65.25" customHeight="1" x14ac:dyDescent="0.45">
      <c r="E892" s="6"/>
      <c r="F892" s="7"/>
      <c r="I892" s="6"/>
    </row>
    <row r="893" spans="5:9" s="5" customFormat="1" ht="65.25" customHeight="1" x14ac:dyDescent="0.45">
      <c r="E893" s="6"/>
      <c r="F893" s="7"/>
      <c r="I893" s="6"/>
    </row>
    <row r="894" spans="5:9" s="5" customFormat="1" ht="65.25" customHeight="1" x14ac:dyDescent="0.45">
      <c r="E894" s="6"/>
      <c r="F894" s="7"/>
      <c r="I894" s="6"/>
    </row>
    <row r="895" spans="5:9" s="5" customFormat="1" ht="65.25" customHeight="1" x14ac:dyDescent="0.45">
      <c r="E895" s="6"/>
      <c r="F895" s="7"/>
      <c r="I895" s="6"/>
    </row>
    <row r="896" spans="5:9" s="5" customFormat="1" ht="65.25" customHeight="1" x14ac:dyDescent="0.45">
      <c r="E896" s="6"/>
      <c r="F896" s="7"/>
      <c r="I896" s="6"/>
    </row>
    <row r="897" spans="5:9" s="5" customFormat="1" ht="65.25" customHeight="1" x14ac:dyDescent="0.45">
      <c r="E897" s="6"/>
      <c r="F897" s="7"/>
      <c r="I897" s="6"/>
    </row>
    <row r="898" spans="5:9" s="5" customFormat="1" ht="65.25" customHeight="1" x14ac:dyDescent="0.45">
      <c r="E898" s="6"/>
      <c r="F898" s="7"/>
      <c r="I898" s="6"/>
    </row>
    <row r="899" spans="5:9" s="5" customFormat="1" ht="65.25" customHeight="1" x14ac:dyDescent="0.45">
      <c r="E899" s="6"/>
      <c r="F899" s="7"/>
      <c r="I899" s="6"/>
    </row>
    <row r="900" spans="5:9" s="5" customFormat="1" ht="65.25" customHeight="1" x14ac:dyDescent="0.45">
      <c r="E900" s="6"/>
      <c r="F900" s="7"/>
      <c r="I900" s="6"/>
    </row>
    <row r="901" spans="5:9" s="5" customFormat="1" ht="65.25" customHeight="1" x14ac:dyDescent="0.45">
      <c r="E901" s="6"/>
      <c r="F901" s="7"/>
      <c r="I901" s="6"/>
    </row>
    <row r="902" spans="5:9" s="5" customFormat="1" ht="65.25" customHeight="1" x14ac:dyDescent="0.45">
      <c r="E902" s="6"/>
      <c r="F902" s="7"/>
      <c r="I902" s="6"/>
    </row>
    <row r="903" spans="5:9" s="5" customFormat="1" ht="65.25" customHeight="1" x14ac:dyDescent="0.45">
      <c r="E903" s="6"/>
      <c r="F903" s="7"/>
      <c r="I903" s="6"/>
    </row>
    <row r="904" spans="5:9" s="5" customFormat="1" ht="65.25" customHeight="1" x14ac:dyDescent="0.45">
      <c r="E904" s="6"/>
      <c r="F904" s="7"/>
      <c r="I904" s="6"/>
    </row>
    <row r="905" spans="5:9" s="5" customFormat="1" ht="65.25" customHeight="1" x14ac:dyDescent="0.45">
      <c r="E905" s="6"/>
      <c r="F905" s="7"/>
      <c r="I905" s="6"/>
    </row>
    <row r="906" spans="5:9" s="5" customFormat="1" ht="65.25" customHeight="1" x14ac:dyDescent="0.45">
      <c r="E906" s="6"/>
      <c r="F906" s="7"/>
      <c r="I906" s="6"/>
    </row>
    <row r="907" spans="5:9" s="5" customFormat="1" ht="65.25" customHeight="1" x14ac:dyDescent="0.45">
      <c r="E907" s="6"/>
      <c r="F907" s="7"/>
      <c r="I907" s="6"/>
    </row>
    <row r="908" spans="5:9" s="5" customFormat="1" ht="65.25" customHeight="1" x14ac:dyDescent="0.45">
      <c r="E908" s="6"/>
      <c r="F908" s="7"/>
      <c r="I908" s="6"/>
    </row>
    <row r="909" spans="5:9" s="5" customFormat="1" ht="65.25" customHeight="1" x14ac:dyDescent="0.45">
      <c r="E909" s="6"/>
      <c r="F909" s="7"/>
      <c r="I909" s="6"/>
    </row>
    <row r="910" spans="5:9" s="5" customFormat="1" ht="65.25" customHeight="1" x14ac:dyDescent="0.45">
      <c r="E910" s="6"/>
      <c r="F910" s="7"/>
      <c r="I910" s="6"/>
    </row>
    <row r="911" spans="5:9" s="5" customFormat="1" ht="65.25" customHeight="1" x14ac:dyDescent="0.45">
      <c r="E911" s="6"/>
      <c r="F911" s="7"/>
      <c r="I911" s="6"/>
    </row>
    <row r="912" spans="5:9" s="5" customFormat="1" ht="65.25" customHeight="1" x14ac:dyDescent="0.45">
      <c r="E912" s="6"/>
      <c r="F912" s="7"/>
      <c r="I912" s="6"/>
    </row>
    <row r="913" spans="5:9" s="5" customFormat="1" ht="65.25" customHeight="1" x14ac:dyDescent="0.45">
      <c r="E913" s="6"/>
      <c r="F913" s="7"/>
      <c r="I913" s="6"/>
    </row>
    <row r="914" spans="5:9" s="5" customFormat="1" ht="65.25" customHeight="1" x14ac:dyDescent="0.45">
      <c r="E914" s="6"/>
      <c r="F914" s="7"/>
      <c r="I914" s="6"/>
    </row>
    <row r="915" spans="5:9" s="5" customFormat="1" ht="65.25" customHeight="1" x14ac:dyDescent="0.45">
      <c r="E915" s="6"/>
      <c r="F915" s="7"/>
      <c r="I915" s="6"/>
    </row>
    <row r="916" spans="5:9" s="5" customFormat="1" ht="65.25" customHeight="1" x14ac:dyDescent="0.45">
      <c r="E916" s="6"/>
      <c r="F916" s="7"/>
      <c r="I916" s="6"/>
    </row>
    <row r="917" spans="5:9" s="5" customFormat="1" ht="65.25" customHeight="1" x14ac:dyDescent="0.45">
      <c r="E917" s="6"/>
      <c r="F917" s="7"/>
      <c r="I917" s="6"/>
    </row>
    <row r="918" spans="5:9" s="5" customFormat="1" ht="65.25" customHeight="1" x14ac:dyDescent="0.45">
      <c r="E918" s="6"/>
      <c r="F918" s="7"/>
      <c r="I918" s="6"/>
    </row>
    <row r="919" spans="5:9" s="5" customFormat="1" ht="65.25" customHeight="1" x14ac:dyDescent="0.45">
      <c r="E919" s="6"/>
      <c r="F919" s="7"/>
      <c r="I919" s="6"/>
    </row>
    <row r="920" spans="5:9" s="5" customFormat="1" ht="65.25" customHeight="1" x14ac:dyDescent="0.45">
      <c r="E920" s="6"/>
      <c r="F920" s="7"/>
      <c r="I920" s="6"/>
    </row>
    <row r="921" spans="5:9" s="5" customFormat="1" ht="65.25" customHeight="1" x14ac:dyDescent="0.45">
      <c r="E921" s="6"/>
      <c r="F921" s="7"/>
      <c r="I921" s="6"/>
    </row>
    <row r="922" spans="5:9" s="5" customFormat="1" ht="65.25" customHeight="1" x14ac:dyDescent="0.45">
      <c r="E922" s="6"/>
      <c r="F922" s="7"/>
      <c r="I922" s="6"/>
    </row>
    <row r="923" spans="5:9" s="5" customFormat="1" ht="65.25" customHeight="1" x14ac:dyDescent="0.45">
      <c r="E923" s="6"/>
      <c r="F923" s="7"/>
      <c r="I923" s="6"/>
    </row>
    <row r="924" spans="5:9" s="5" customFormat="1" ht="65.25" customHeight="1" x14ac:dyDescent="0.45">
      <c r="E924" s="6"/>
      <c r="F924" s="7"/>
      <c r="I924" s="6"/>
    </row>
    <row r="925" spans="5:9" s="5" customFormat="1" ht="65.25" customHeight="1" x14ac:dyDescent="0.45">
      <c r="E925" s="6"/>
      <c r="F925" s="7"/>
      <c r="I925" s="6"/>
    </row>
    <row r="926" spans="5:9" s="5" customFormat="1" ht="65.25" customHeight="1" x14ac:dyDescent="0.45">
      <c r="E926" s="6"/>
      <c r="F926" s="7"/>
      <c r="I926" s="6"/>
    </row>
    <row r="927" spans="5:9" s="5" customFormat="1" ht="65.25" customHeight="1" x14ac:dyDescent="0.45">
      <c r="E927" s="6"/>
      <c r="F927" s="7"/>
      <c r="I927" s="6"/>
    </row>
    <row r="928" spans="5:9" s="5" customFormat="1" ht="65.25" customHeight="1" x14ac:dyDescent="0.45">
      <c r="E928" s="6"/>
      <c r="F928" s="7"/>
      <c r="I928" s="6"/>
    </row>
    <row r="929" spans="5:9" s="5" customFormat="1" ht="65.25" customHeight="1" x14ac:dyDescent="0.45">
      <c r="E929" s="6"/>
      <c r="F929" s="7"/>
      <c r="I929" s="6"/>
    </row>
    <row r="930" spans="5:9" s="5" customFormat="1" ht="65.25" customHeight="1" x14ac:dyDescent="0.45">
      <c r="E930" s="6"/>
      <c r="F930" s="7"/>
      <c r="I930" s="6"/>
    </row>
    <row r="931" spans="5:9" s="5" customFormat="1" ht="65.25" customHeight="1" x14ac:dyDescent="0.45">
      <c r="E931" s="6"/>
      <c r="F931" s="7"/>
      <c r="I931" s="6"/>
    </row>
    <row r="932" spans="5:9" s="5" customFormat="1" ht="65.25" customHeight="1" x14ac:dyDescent="0.45">
      <c r="E932" s="6"/>
      <c r="F932" s="7"/>
      <c r="I932" s="6"/>
    </row>
    <row r="933" spans="5:9" s="5" customFormat="1" ht="65.25" customHeight="1" x14ac:dyDescent="0.45">
      <c r="E933" s="6"/>
      <c r="F933" s="7"/>
      <c r="I933" s="6"/>
    </row>
    <row r="934" spans="5:9" s="5" customFormat="1" ht="65.25" customHeight="1" x14ac:dyDescent="0.45">
      <c r="E934" s="6"/>
      <c r="F934" s="7"/>
      <c r="I934" s="6"/>
    </row>
    <row r="935" spans="5:9" s="5" customFormat="1" ht="65.25" customHeight="1" x14ac:dyDescent="0.45">
      <c r="E935" s="6"/>
      <c r="F935" s="7"/>
      <c r="I935" s="6"/>
    </row>
    <row r="936" spans="5:9" s="5" customFormat="1" ht="65.25" customHeight="1" x14ac:dyDescent="0.45">
      <c r="E936" s="6"/>
      <c r="F936" s="7"/>
      <c r="I936" s="6"/>
    </row>
    <row r="937" spans="5:9" s="5" customFormat="1" ht="65.25" customHeight="1" x14ac:dyDescent="0.45">
      <c r="E937" s="6"/>
      <c r="F937" s="7"/>
      <c r="I937" s="6"/>
    </row>
    <row r="938" spans="5:9" s="5" customFormat="1" ht="65.25" customHeight="1" x14ac:dyDescent="0.45">
      <c r="E938" s="6"/>
      <c r="F938" s="7"/>
      <c r="I938" s="6"/>
    </row>
    <row r="939" spans="5:9" s="5" customFormat="1" ht="65.25" customHeight="1" x14ac:dyDescent="0.45">
      <c r="E939" s="6"/>
      <c r="F939" s="7"/>
      <c r="I939" s="6"/>
    </row>
    <row r="940" spans="5:9" s="5" customFormat="1" ht="65.25" customHeight="1" x14ac:dyDescent="0.45">
      <c r="E940" s="6"/>
      <c r="F940" s="7"/>
      <c r="I940" s="6"/>
    </row>
    <row r="941" spans="5:9" s="5" customFormat="1" ht="65.25" customHeight="1" x14ac:dyDescent="0.45">
      <c r="E941" s="6"/>
      <c r="F941" s="7"/>
      <c r="I941" s="6"/>
    </row>
    <row r="942" spans="5:9" s="5" customFormat="1" ht="65.25" customHeight="1" x14ac:dyDescent="0.45">
      <c r="E942" s="6"/>
      <c r="F942" s="7"/>
      <c r="I942" s="6"/>
    </row>
    <row r="943" spans="5:9" s="5" customFormat="1" ht="65.25" customHeight="1" x14ac:dyDescent="0.45">
      <c r="E943" s="6"/>
      <c r="F943" s="7"/>
      <c r="I943" s="6"/>
    </row>
    <row r="944" spans="5:9" s="5" customFormat="1" ht="65.25" customHeight="1" x14ac:dyDescent="0.45">
      <c r="E944" s="6"/>
      <c r="F944" s="7"/>
      <c r="I944" s="6"/>
    </row>
    <row r="945" spans="5:9" s="5" customFormat="1" ht="65.25" customHeight="1" x14ac:dyDescent="0.45">
      <c r="E945" s="6"/>
      <c r="F945" s="7"/>
      <c r="I945" s="6"/>
    </row>
    <row r="946" spans="5:9" s="5" customFormat="1" ht="65.25" customHeight="1" x14ac:dyDescent="0.45">
      <c r="E946" s="6"/>
      <c r="F946" s="7"/>
      <c r="I946" s="6"/>
    </row>
    <row r="947" spans="5:9" s="5" customFormat="1" ht="65.25" customHeight="1" x14ac:dyDescent="0.45">
      <c r="E947" s="6"/>
      <c r="F947" s="7"/>
      <c r="I947" s="6"/>
    </row>
    <row r="948" spans="5:9" s="5" customFormat="1" ht="65.25" customHeight="1" x14ac:dyDescent="0.45">
      <c r="E948" s="6"/>
      <c r="F948" s="7"/>
      <c r="I948" s="6"/>
    </row>
    <row r="949" spans="5:9" s="5" customFormat="1" ht="65.25" customHeight="1" x14ac:dyDescent="0.45">
      <c r="E949" s="6"/>
      <c r="F949" s="7"/>
      <c r="I949" s="6"/>
    </row>
    <row r="950" spans="5:9" s="5" customFormat="1" ht="65.25" customHeight="1" x14ac:dyDescent="0.45">
      <c r="E950" s="6"/>
      <c r="F950" s="7"/>
      <c r="I950" s="6"/>
    </row>
    <row r="951" spans="5:9" s="5" customFormat="1" ht="65.25" customHeight="1" x14ac:dyDescent="0.45">
      <c r="E951" s="6"/>
      <c r="F951" s="7"/>
      <c r="I951" s="6"/>
    </row>
    <row r="952" spans="5:9" s="5" customFormat="1" ht="65.25" customHeight="1" x14ac:dyDescent="0.45">
      <c r="E952" s="6"/>
      <c r="F952" s="7"/>
      <c r="I952" s="6"/>
    </row>
    <row r="953" spans="5:9" s="5" customFormat="1" ht="65.25" customHeight="1" x14ac:dyDescent="0.45">
      <c r="E953" s="6"/>
      <c r="F953" s="7"/>
      <c r="I953" s="6"/>
    </row>
    <row r="954" spans="5:9" s="5" customFormat="1" ht="65.25" customHeight="1" x14ac:dyDescent="0.45">
      <c r="E954" s="6"/>
      <c r="F954" s="7"/>
      <c r="I954" s="6"/>
    </row>
    <row r="955" spans="5:9" s="5" customFormat="1" ht="65.25" customHeight="1" x14ac:dyDescent="0.45">
      <c r="E955" s="6"/>
      <c r="F955" s="7"/>
      <c r="I955" s="6"/>
    </row>
    <row r="956" spans="5:9" s="5" customFormat="1" ht="65.25" customHeight="1" x14ac:dyDescent="0.45">
      <c r="E956" s="6"/>
      <c r="F956" s="7"/>
      <c r="I956" s="6"/>
    </row>
    <row r="957" spans="5:9" s="5" customFormat="1" ht="65.25" customHeight="1" x14ac:dyDescent="0.45">
      <c r="E957" s="6"/>
      <c r="F957" s="7"/>
      <c r="I957" s="6"/>
    </row>
    <row r="958" spans="5:9" s="5" customFormat="1" ht="65.25" customHeight="1" x14ac:dyDescent="0.45">
      <c r="E958" s="6"/>
      <c r="F958" s="7"/>
      <c r="I958" s="6"/>
    </row>
    <row r="959" spans="5:9" s="5" customFormat="1" ht="65.25" customHeight="1" x14ac:dyDescent="0.45">
      <c r="E959" s="6"/>
      <c r="F959" s="7"/>
      <c r="I959" s="6"/>
    </row>
    <row r="960" spans="5:9" s="5" customFormat="1" ht="65.25" customHeight="1" x14ac:dyDescent="0.45">
      <c r="E960" s="6"/>
      <c r="F960" s="7"/>
      <c r="I960" s="6"/>
    </row>
    <row r="961" spans="5:9" s="5" customFormat="1" ht="65.25" customHeight="1" x14ac:dyDescent="0.45">
      <c r="E961" s="6"/>
      <c r="F961" s="7"/>
      <c r="I961" s="6"/>
    </row>
    <row r="962" spans="5:9" s="5" customFormat="1" ht="65.25" customHeight="1" x14ac:dyDescent="0.45">
      <c r="E962" s="6"/>
      <c r="F962" s="7"/>
      <c r="I962" s="6"/>
    </row>
    <row r="963" spans="5:9" s="5" customFormat="1" ht="65.25" customHeight="1" x14ac:dyDescent="0.45">
      <c r="E963" s="6"/>
      <c r="F963" s="7"/>
      <c r="I963" s="6"/>
    </row>
    <row r="964" spans="5:9" s="5" customFormat="1" ht="65.25" customHeight="1" x14ac:dyDescent="0.45">
      <c r="E964" s="6"/>
      <c r="F964" s="7"/>
      <c r="I964" s="6"/>
    </row>
    <row r="965" spans="5:9" s="5" customFormat="1" ht="65.25" customHeight="1" x14ac:dyDescent="0.45">
      <c r="E965" s="6"/>
      <c r="F965" s="7"/>
      <c r="I965" s="6"/>
    </row>
    <row r="966" spans="5:9" s="5" customFormat="1" ht="65.25" customHeight="1" x14ac:dyDescent="0.45">
      <c r="E966" s="6"/>
      <c r="F966" s="7"/>
      <c r="I966" s="6"/>
    </row>
    <row r="967" spans="5:9" s="5" customFormat="1" ht="65.25" customHeight="1" x14ac:dyDescent="0.45">
      <c r="E967" s="6"/>
      <c r="F967" s="7"/>
      <c r="I967" s="6"/>
    </row>
    <row r="968" spans="5:9" s="5" customFormat="1" ht="65.25" customHeight="1" x14ac:dyDescent="0.45">
      <c r="E968" s="6"/>
      <c r="F968" s="7"/>
      <c r="I968" s="6"/>
    </row>
    <row r="969" spans="5:9" s="5" customFormat="1" ht="65.25" customHeight="1" x14ac:dyDescent="0.45">
      <c r="E969" s="6"/>
      <c r="F969" s="7"/>
      <c r="I969" s="6"/>
    </row>
    <row r="970" spans="5:9" s="5" customFormat="1" ht="65.25" customHeight="1" x14ac:dyDescent="0.45">
      <c r="E970" s="6"/>
      <c r="F970" s="7"/>
      <c r="I970" s="6"/>
    </row>
    <row r="971" spans="5:9" s="5" customFormat="1" ht="65.25" customHeight="1" x14ac:dyDescent="0.45">
      <c r="E971" s="6"/>
      <c r="F971" s="7"/>
      <c r="I971" s="6"/>
    </row>
    <row r="972" spans="5:9" s="5" customFormat="1" ht="65.25" customHeight="1" x14ac:dyDescent="0.45">
      <c r="E972" s="6"/>
      <c r="F972" s="7"/>
      <c r="I972" s="6"/>
    </row>
    <row r="973" spans="5:9" s="5" customFormat="1" ht="65.25" customHeight="1" x14ac:dyDescent="0.45">
      <c r="E973" s="6"/>
      <c r="F973" s="7"/>
      <c r="I973" s="6"/>
    </row>
    <row r="974" spans="5:9" s="5" customFormat="1" ht="65.25" customHeight="1" x14ac:dyDescent="0.45">
      <c r="E974" s="6"/>
      <c r="F974" s="7"/>
      <c r="I974" s="6"/>
    </row>
    <row r="975" spans="5:9" s="5" customFormat="1" ht="65.25" customHeight="1" x14ac:dyDescent="0.45">
      <c r="E975" s="6"/>
      <c r="F975" s="7"/>
      <c r="I975" s="6"/>
    </row>
    <row r="976" spans="5:9" s="5" customFormat="1" ht="65.25" customHeight="1" x14ac:dyDescent="0.45">
      <c r="E976" s="6"/>
      <c r="F976" s="7"/>
      <c r="I976" s="6"/>
    </row>
    <row r="977" spans="5:9" s="5" customFormat="1" ht="65.25" customHeight="1" x14ac:dyDescent="0.45">
      <c r="E977" s="6"/>
      <c r="F977" s="7"/>
      <c r="I977" s="6"/>
    </row>
    <row r="978" spans="5:9" s="5" customFormat="1" ht="65.25" customHeight="1" x14ac:dyDescent="0.45">
      <c r="E978" s="6"/>
      <c r="F978" s="7"/>
      <c r="I978" s="6"/>
    </row>
    <row r="979" spans="5:9" s="5" customFormat="1" ht="65.25" customHeight="1" x14ac:dyDescent="0.45">
      <c r="E979" s="6"/>
      <c r="F979" s="7"/>
      <c r="I979" s="6"/>
    </row>
    <row r="980" spans="5:9" s="5" customFormat="1" ht="65.25" customHeight="1" x14ac:dyDescent="0.45">
      <c r="E980" s="6"/>
      <c r="F980" s="7"/>
      <c r="I980" s="6"/>
    </row>
    <row r="981" spans="5:9" s="5" customFormat="1" ht="65.25" customHeight="1" x14ac:dyDescent="0.45">
      <c r="E981" s="6"/>
      <c r="F981" s="7"/>
      <c r="I981" s="6"/>
    </row>
    <row r="982" spans="5:9" s="5" customFormat="1" ht="65.25" customHeight="1" x14ac:dyDescent="0.45">
      <c r="E982" s="6"/>
      <c r="F982" s="7"/>
      <c r="I982" s="6"/>
    </row>
    <row r="983" spans="5:9" s="5" customFormat="1" ht="65.25" customHeight="1" x14ac:dyDescent="0.45">
      <c r="E983" s="6"/>
      <c r="F983" s="7"/>
      <c r="I983" s="6"/>
    </row>
    <row r="984" spans="5:9" s="5" customFormat="1" ht="65.25" customHeight="1" x14ac:dyDescent="0.45">
      <c r="E984" s="6"/>
      <c r="F984" s="7"/>
      <c r="I984" s="6"/>
    </row>
    <row r="985" spans="5:9" s="5" customFormat="1" ht="65.25" customHeight="1" x14ac:dyDescent="0.45">
      <c r="E985" s="6"/>
      <c r="F985" s="7"/>
      <c r="I985" s="6"/>
    </row>
    <row r="986" spans="5:9" s="5" customFormat="1" ht="65.25" customHeight="1" x14ac:dyDescent="0.45">
      <c r="E986" s="6"/>
      <c r="F986" s="7"/>
      <c r="I986" s="6"/>
    </row>
    <row r="987" spans="5:9" s="5" customFormat="1" ht="65.25" customHeight="1" x14ac:dyDescent="0.45">
      <c r="E987" s="6"/>
      <c r="F987" s="7"/>
      <c r="I987" s="6"/>
    </row>
    <row r="988" spans="5:9" s="5" customFormat="1" ht="65.25" customHeight="1" x14ac:dyDescent="0.45">
      <c r="E988" s="6"/>
      <c r="F988" s="7"/>
      <c r="I988" s="6"/>
    </row>
    <row r="989" spans="5:9" s="5" customFormat="1" ht="65.25" customHeight="1" x14ac:dyDescent="0.45">
      <c r="E989" s="6"/>
      <c r="F989" s="7"/>
      <c r="I989" s="6"/>
    </row>
    <row r="990" spans="5:9" s="5" customFormat="1" ht="65.25" customHeight="1" x14ac:dyDescent="0.45">
      <c r="E990" s="6"/>
      <c r="F990" s="7"/>
      <c r="I990" s="6"/>
    </row>
    <row r="991" spans="5:9" s="5" customFormat="1" ht="65.25" customHeight="1" x14ac:dyDescent="0.45">
      <c r="E991" s="6"/>
      <c r="F991" s="7"/>
      <c r="I991" s="6"/>
    </row>
    <row r="992" spans="5:9" s="5" customFormat="1" ht="65.25" customHeight="1" x14ac:dyDescent="0.45">
      <c r="E992" s="6"/>
      <c r="F992" s="7"/>
      <c r="I992" s="6"/>
    </row>
    <row r="993" spans="5:9" s="5" customFormat="1" ht="65.25" customHeight="1" x14ac:dyDescent="0.45">
      <c r="E993" s="6"/>
      <c r="F993" s="7"/>
      <c r="I993" s="6"/>
    </row>
    <row r="994" spans="5:9" s="5" customFormat="1" ht="65.25" customHeight="1" x14ac:dyDescent="0.45">
      <c r="E994" s="6"/>
      <c r="F994" s="7"/>
      <c r="I994" s="6"/>
    </row>
    <row r="995" spans="5:9" s="5" customFormat="1" ht="65.25" customHeight="1" x14ac:dyDescent="0.45">
      <c r="E995" s="6"/>
      <c r="F995" s="7"/>
      <c r="I995" s="6"/>
    </row>
    <row r="996" spans="5:9" s="5" customFormat="1" ht="65.25" customHeight="1" x14ac:dyDescent="0.45">
      <c r="E996" s="6"/>
      <c r="F996" s="7"/>
      <c r="I996" s="6"/>
    </row>
    <row r="997" spans="5:9" s="5" customFormat="1" ht="65.25" customHeight="1" x14ac:dyDescent="0.45">
      <c r="E997" s="6"/>
      <c r="F997" s="7"/>
      <c r="I997" s="6"/>
    </row>
    <row r="998" spans="5:9" s="5" customFormat="1" ht="65.25" customHeight="1" x14ac:dyDescent="0.45">
      <c r="E998" s="6"/>
      <c r="F998" s="7"/>
      <c r="I998" s="6"/>
    </row>
    <row r="999" spans="5:9" s="5" customFormat="1" ht="65.25" customHeight="1" x14ac:dyDescent="0.45">
      <c r="E999" s="6"/>
      <c r="F999" s="7"/>
      <c r="I999" s="6"/>
    </row>
    <row r="1000" spans="5:9" s="5" customFormat="1" ht="65.25" customHeight="1" x14ac:dyDescent="0.45">
      <c r="E1000" s="6"/>
      <c r="F1000" s="7"/>
      <c r="I1000" s="6"/>
    </row>
    <row r="1001" spans="5:9" s="5" customFormat="1" ht="65.25" customHeight="1" x14ac:dyDescent="0.45">
      <c r="E1001" s="6"/>
      <c r="F1001" s="7"/>
      <c r="I1001" s="6"/>
    </row>
    <row r="1002" spans="5:9" s="5" customFormat="1" ht="65.25" customHeight="1" x14ac:dyDescent="0.45">
      <c r="E1002" s="6"/>
      <c r="F1002" s="7"/>
      <c r="I1002" s="6"/>
    </row>
    <row r="1003" spans="5:9" s="5" customFormat="1" ht="65.25" customHeight="1" x14ac:dyDescent="0.45">
      <c r="E1003" s="6"/>
      <c r="F1003" s="7"/>
      <c r="I1003" s="6"/>
    </row>
    <row r="1004" spans="5:9" s="5" customFormat="1" ht="65.25" customHeight="1" x14ac:dyDescent="0.45">
      <c r="E1004" s="6"/>
      <c r="F1004" s="7"/>
      <c r="I1004" s="6"/>
    </row>
    <row r="1005" spans="5:9" s="5" customFormat="1" ht="65.25" customHeight="1" x14ac:dyDescent="0.45">
      <c r="E1005" s="6"/>
      <c r="F1005" s="7"/>
      <c r="I1005" s="6"/>
    </row>
    <row r="1006" spans="5:9" s="5" customFormat="1" ht="65.25" customHeight="1" x14ac:dyDescent="0.45">
      <c r="E1006" s="6"/>
      <c r="F1006" s="7"/>
      <c r="I1006" s="6"/>
    </row>
    <row r="1007" spans="5:9" s="5" customFormat="1" ht="65.25" customHeight="1" x14ac:dyDescent="0.45">
      <c r="E1007" s="6"/>
      <c r="F1007" s="7"/>
      <c r="I1007" s="6"/>
    </row>
    <row r="1008" spans="5:9" s="5" customFormat="1" ht="65.25" customHeight="1" x14ac:dyDescent="0.45">
      <c r="E1008" s="6"/>
      <c r="F1008" s="7"/>
      <c r="I1008" s="6"/>
    </row>
    <row r="1009" spans="5:9" s="5" customFormat="1" ht="65.25" customHeight="1" x14ac:dyDescent="0.45">
      <c r="E1009" s="6"/>
      <c r="F1009" s="7"/>
      <c r="I1009" s="6"/>
    </row>
    <row r="1010" spans="5:9" s="5" customFormat="1" ht="65.25" customHeight="1" x14ac:dyDescent="0.45">
      <c r="E1010" s="6"/>
      <c r="F1010" s="7"/>
      <c r="I1010" s="6"/>
    </row>
    <row r="1011" spans="5:9" s="5" customFormat="1" ht="65.25" customHeight="1" x14ac:dyDescent="0.45">
      <c r="E1011" s="6"/>
      <c r="F1011" s="7"/>
      <c r="I1011" s="6"/>
    </row>
    <row r="1012" spans="5:9" s="5" customFormat="1" ht="65.25" customHeight="1" x14ac:dyDescent="0.45">
      <c r="E1012" s="6"/>
      <c r="F1012" s="7"/>
      <c r="I1012" s="6"/>
    </row>
    <row r="1013" spans="5:9" s="5" customFormat="1" ht="65.25" customHeight="1" x14ac:dyDescent="0.45">
      <c r="E1013" s="6"/>
      <c r="F1013" s="7"/>
      <c r="I1013" s="6"/>
    </row>
    <row r="1014" spans="5:9" s="5" customFormat="1" ht="65.25" customHeight="1" x14ac:dyDescent="0.45">
      <c r="E1014" s="6"/>
      <c r="F1014" s="7"/>
      <c r="I1014" s="6"/>
    </row>
    <row r="1015" spans="5:9" s="5" customFormat="1" ht="65.25" customHeight="1" x14ac:dyDescent="0.45">
      <c r="E1015" s="6"/>
      <c r="F1015" s="7"/>
      <c r="I1015" s="6"/>
    </row>
    <row r="1016" spans="5:9" s="5" customFormat="1" ht="65.25" customHeight="1" x14ac:dyDescent="0.45">
      <c r="E1016" s="6"/>
      <c r="F1016" s="7"/>
      <c r="I1016" s="6"/>
    </row>
    <row r="1017" spans="5:9" s="5" customFormat="1" ht="65.25" customHeight="1" x14ac:dyDescent="0.45">
      <c r="E1017" s="6"/>
      <c r="F1017" s="7"/>
      <c r="I1017" s="6"/>
    </row>
    <row r="1018" spans="5:9" s="5" customFormat="1" ht="65.25" customHeight="1" x14ac:dyDescent="0.45">
      <c r="E1018" s="6"/>
      <c r="F1018" s="7"/>
      <c r="I1018" s="6"/>
    </row>
    <row r="1019" spans="5:9" s="5" customFormat="1" ht="65.25" customHeight="1" x14ac:dyDescent="0.45">
      <c r="E1019" s="6"/>
      <c r="F1019" s="7"/>
      <c r="I1019" s="6"/>
    </row>
    <row r="1020" spans="5:9" s="5" customFormat="1" ht="65.25" customHeight="1" x14ac:dyDescent="0.45">
      <c r="E1020" s="6"/>
      <c r="F1020" s="7"/>
      <c r="I1020" s="6"/>
    </row>
    <row r="1021" spans="5:9" s="5" customFormat="1" ht="65.25" customHeight="1" x14ac:dyDescent="0.45">
      <c r="E1021" s="6"/>
      <c r="F1021" s="7"/>
      <c r="I1021" s="6"/>
    </row>
    <row r="1022" spans="5:9" s="5" customFormat="1" ht="65.25" customHeight="1" x14ac:dyDescent="0.45">
      <c r="E1022" s="6"/>
      <c r="F1022" s="7"/>
      <c r="I1022" s="6"/>
    </row>
    <row r="1023" spans="5:9" s="5" customFormat="1" ht="65.25" customHeight="1" x14ac:dyDescent="0.45">
      <c r="E1023" s="6"/>
      <c r="F1023" s="7"/>
      <c r="I1023" s="6"/>
    </row>
    <row r="1024" spans="5:9" s="5" customFormat="1" ht="65.25" customHeight="1" x14ac:dyDescent="0.45">
      <c r="E1024" s="6"/>
      <c r="F1024" s="7"/>
      <c r="I1024" s="6"/>
    </row>
    <row r="1025" spans="5:9" s="5" customFormat="1" ht="65.25" customHeight="1" x14ac:dyDescent="0.45">
      <c r="E1025" s="6"/>
      <c r="F1025" s="7"/>
      <c r="I1025" s="6"/>
    </row>
    <row r="1026" spans="5:9" s="5" customFormat="1" ht="65.25" customHeight="1" x14ac:dyDescent="0.45">
      <c r="E1026" s="6"/>
      <c r="F1026" s="7"/>
      <c r="I1026" s="6"/>
    </row>
    <row r="1027" spans="5:9" s="5" customFormat="1" ht="65.25" customHeight="1" x14ac:dyDescent="0.45">
      <c r="E1027" s="6"/>
      <c r="F1027" s="7"/>
      <c r="I1027" s="6"/>
    </row>
    <row r="1028" spans="5:9" s="5" customFormat="1" ht="65.25" customHeight="1" x14ac:dyDescent="0.45">
      <c r="E1028" s="6"/>
      <c r="F1028" s="7"/>
      <c r="I1028" s="6"/>
    </row>
    <row r="1029" spans="5:9" s="5" customFormat="1" ht="65.25" customHeight="1" x14ac:dyDescent="0.45">
      <c r="E1029" s="6"/>
      <c r="F1029" s="7"/>
      <c r="I1029" s="6"/>
    </row>
    <row r="1030" spans="5:9" s="5" customFormat="1" ht="65.25" customHeight="1" x14ac:dyDescent="0.45">
      <c r="E1030" s="6"/>
      <c r="F1030" s="7"/>
      <c r="I1030" s="6"/>
    </row>
    <row r="1031" spans="5:9" s="5" customFormat="1" ht="65.25" customHeight="1" x14ac:dyDescent="0.45">
      <c r="E1031" s="6"/>
      <c r="F1031" s="7"/>
      <c r="I1031" s="6"/>
    </row>
    <row r="1032" spans="5:9" s="5" customFormat="1" ht="65.25" customHeight="1" x14ac:dyDescent="0.45">
      <c r="E1032" s="6"/>
      <c r="F1032" s="7"/>
      <c r="I1032" s="6"/>
    </row>
    <row r="1033" spans="5:9" s="5" customFormat="1" ht="65.25" customHeight="1" x14ac:dyDescent="0.45">
      <c r="E1033" s="6"/>
      <c r="F1033" s="7"/>
      <c r="I1033" s="6"/>
    </row>
    <row r="1034" spans="5:9" s="5" customFormat="1" ht="65.25" customHeight="1" x14ac:dyDescent="0.45">
      <c r="E1034" s="6"/>
      <c r="F1034" s="7"/>
      <c r="I1034" s="6"/>
    </row>
    <row r="1035" spans="5:9" s="5" customFormat="1" ht="65.25" customHeight="1" x14ac:dyDescent="0.45">
      <c r="E1035" s="6"/>
      <c r="F1035" s="7"/>
      <c r="I1035" s="6"/>
    </row>
    <row r="1036" spans="5:9" s="5" customFormat="1" ht="65.25" customHeight="1" x14ac:dyDescent="0.45">
      <c r="E1036" s="6"/>
      <c r="F1036" s="7"/>
      <c r="I1036" s="6"/>
    </row>
    <row r="1037" spans="5:9" s="5" customFormat="1" ht="65.25" customHeight="1" x14ac:dyDescent="0.45">
      <c r="E1037" s="6"/>
      <c r="F1037" s="7"/>
      <c r="I1037" s="6"/>
    </row>
    <row r="1038" spans="5:9" s="5" customFormat="1" ht="65.25" customHeight="1" x14ac:dyDescent="0.45">
      <c r="E1038" s="6"/>
      <c r="F1038" s="7"/>
      <c r="I1038" s="6"/>
    </row>
    <row r="1039" spans="5:9" s="5" customFormat="1" ht="65.25" customHeight="1" x14ac:dyDescent="0.45">
      <c r="E1039" s="6"/>
      <c r="F1039" s="7"/>
      <c r="I1039" s="6"/>
    </row>
    <row r="1040" spans="5:9" s="5" customFormat="1" ht="65.25" customHeight="1" x14ac:dyDescent="0.45">
      <c r="E1040" s="6"/>
      <c r="F1040" s="7"/>
      <c r="I1040" s="6"/>
    </row>
    <row r="1041" spans="5:9" s="5" customFormat="1" ht="65.25" customHeight="1" x14ac:dyDescent="0.45">
      <c r="E1041" s="6"/>
      <c r="F1041" s="7"/>
      <c r="I1041" s="6"/>
    </row>
    <row r="1042" spans="5:9" s="5" customFormat="1" ht="65.25" customHeight="1" x14ac:dyDescent="0.45">
      <c r="E1042" s="6"/>
      <c r="F1042" s="7"/>
      <c r="I1042" s="6"/>
    </row>
    <row r="1043" spans="5:9" s="5" customFormat="1" ht="65.25" customHeight="1" x14ac:dyDescent="0.45">
      <c r="E1043" s="6"/>
      <c r="F1043" s="7"/>
      <c r="I1043" s="6"/>
    </row>
    <row r="1044" spans="5:9" s="5" customFormat="1" ht="65.25" customHeight="1" x14ac:dyDescent="0.45">
      <c r="E1044" s="6"/>
      <c r="F1044" s="7"/>
      <c r="I1044" s="6"/>
    </row>
    <row r="1045" spans="5:9" s="5" customFormat="1" ht="65.25" customHeight="1" x14ac:dyDescent="0.45">
      <c r="E1045" s="6"/>
      <c r="F1045" s="7"/>
      <c r="I1045" s="6"/>
    </row>
    <row r="1046" spans="5:9" s="5" customFormat="1" ht="65.25" customHeight="1" x14ac:dyDescent="0.45">
      <c r="E1046" s="6"/>
      <c r="F1046" s="7"/>
      <c r="I1046" s="6"/>
    </row>
    <row r="1047" spans="5:9" s="5" customFormat="1" ht="65.25" customHeight="1" x14ac:dyDescent="0.45">
      <c r="E1047" s="6"/>
      <c r="F1047" s="7"/>
      <c r="I1047" s="6"/>
    </row>
    <row r="1048" spans="5:9" s="5" customFormat="1" ht="65.25" customHeight="1" x14ac:dyDescent="0.45">
      <c r="E1048" s="6"/>
      <c r="F1048" s="7"/>
      <c r="I1048" s="6"/>
    </row>
    <row r="1049" spans="5:9" s="5" customFormat="1" ht="65.25" customHeight="1" x14ac:dyDescent="0.45">
      <c r="E1049" s="6"/>
      <c r="F1049" s="7"/>
      <c r="I1049" s="6"/>
    </row>
    <row r="1050" spans="5:9" s="5" customFormat="1" ht="65.25" customHeight="1" x14ac:dyDescent="0.45">
      <c r="E1050" s="6"/>
      <c r="F1050" s="7"/>
      <c r="I1050" s="6"/>
    </row>
    <row r="1051" spans="5:9" s="5" customFormat="1" ht="65.25" customHeight="1" x14ac:dyDescent="0.45">
      <c r="E1051" s="6"/>
      <c r="F1051" s="7"/>
      <c r="I1051" s="6"/>
    </row>
    <row r="1052" spans="5:9" s="5" customFormat="1" ht="65.25" customHeight="1" x14ac:dyDescent="0.45">
      <c r="E1052" s="6"/>
      <c r="F1052" s="7"/>
      <c r="I1052" s="6"/>
    </row>
    <row r="1053" spans="5:9" s="5" customFormat="1" ht="65.25" customHeight="1" x14ac:dyDescent="0.45">
      <c r="E1053" s="6"/>
      <c r="F1053" s="7"/>
      <c r="I1053" s="6"/>
    </row>
    <row r="1054" spans="5:9" s="5" customFormat="1" ht="65.25" customHeight="1" x14ac:dyDescent="0.45">
      <c r="E1054" s="6"/>
      <c r="F1054" s="7"/>
      <c r="I1054" s="6"/>
    </row>
    <row r="1055" spans="5:9" s="5" customFormat="1" ht="65.25" customHeight="1" x14ac:dyDescent="0.45">
      <c r="E1055" s="6"/>
      <c r="F1055" s="7"/>
      <c r="I1055" s="6"/>
    </row>
    <row r="1056" spans="5:9" s="5" customFormat="1" ht="65.25" customHeight="1" x14ac:dyDescent="0.45">
      <c r="E1056" s="6"/>
      <c r="F1056" s="7"/>
      <c r="I1056" s="6"/>
    </row>
    <row r="1057" spans="5:9" s="5" customFormat="1" ht="65.25" customHeight="1" x14ac:dyDescent="0.45">
      <c r="E1057" s="6"/>
      <c r="F1057" s="7"/>
      <c r="I1057" s="6"/>
    </row>
    <row r="1058" spans="5:9" s="5" customFormat="1" ht="65.25" customHeight="1" x14ac:dyDescent="0.45">
      <c r="E1058" s="6"/>
      <c r="F1058" s="7"/>
      <c r="I1058" s="6"/>
    </row>
    <row r="1059" spans="5:9" s="5" customFormat="1" ht="65.25" customHeight="1" x14ac:dyDescent="0.45">
      <c r="E1059" s="6"/>
      <c r="F1059" s="7"/>
      <c r="I1059" s="6"/>
    </row>
    <row r="1060" spans="5:9" s="5" customFormat="1" ht="65.25" customHeight="1" x14ac:dyDescent="0.45">
      <c r="E1060" s="6"/>
      <c r="F1060" s="7"/>
      <c r="I1060" s="6"/>
    </row>
    <row r="1061" spans="5:9" s="5" customFormat="1" ht="65.25" customHeight="1" x14ac:dyDescent="0.45">
      <c r="E1061" s="6"/>
      <c r="F1061" s="7"/>
      <c r="I1061" s="6"/>
    </row>
    <row r="1062" spans="5:9" s="5" customFormat="1" ht="65.25" customHeight="1" x14ac:dyDescent="0.45">
      <c r="E1062" s="6"/>
      <c r="F1062" s="7"/>
      <c r="I1062" s="6"/>
    </row>
    <row r="1063" spans="5:9" s="5" customFormat="1" ht="65.25" customHeight="1" x14ac:dyDescent="0.45">
      <c r="E1063" s="6"/>
      <c r="F1063" s="7"/>
      <c r="I1063" s="6"/>
    </row>
    <row r="1064" spans="5:9" s="5" customFormat="1" ht="65.25" customHeight="1" x14ac:dyDescent="0.45">
      <c r="E1064" s="6"/>
      <c r="F1064" s="7"/>
      <c r="I1064" s="6"/>
    </row>
    <row r="1065" spans="5:9" s="5" customFormat="1" ht="65.25" customHeight="1" x14ac:dyDescent="0.45">
      <c r="E1065" s="6"/>
      <c r="F1065" s="7"/>
      <c r="I1065" s="6"/>
    </row>
    <row r="1066" spans="5:9" s="5" customFormat="1" ht="65.25" customHeight="1" x14ac:dyDescent="0.45">
      <c r="E1066" s="6"/>
      <c r="F1066" s="7"/>
      <c r="I1066" s="6"/>
    </row>
    <row r="1067" spans="5:9" s="5" customFormat="1" ht="65.25" customHeight="1" x14ac:dyDescent="0.45">
      <c r="E1067" s="6"/>
      <c r="F1067" s="7"/>
      <c r="I1067" s="6"/>
    </row>
    <row r="1068" spans="5:9" s="5" customFormat="1" ht="65.25" customHeight="1" x14ac:dyDescent="0.45">
      <c r="E1068" s="6"/>
      <c r="F1068" s="7"/>
      <c r="I1068" s="6"/>
    </row>
    <row r="1069" spans="5:9" s="5" customFormat="1" ht="65.25" customHeight="1" x14ac:dyDescent="0.45">
      <c r="E1069" s="6"/>
      <c r="F1069" s="7"/>
      <c r="I1069" s="6"/>
    </row>
    <row r="1070" spans="5:9" s="5" customFormat="1" ht="65.25" customHeight="1" x14ac:dyDescent="0.45">
      <c r="E1070" s="6"/>
      <c r="F1070" s="7"/>
      <c r="I1070" s="6"/>
    </row>
    <row r="1071" spans="5:9" s="5" customFormat="1" ht="65.25" customHeight="1" x14ac:dyDescent="0.45">
      <c r="E1071" s="6"/>
      <c r="F1071" s="7"/>
      <c r="I1071" s="6"/>
    </row>
    <row r="1072" spans="5:9" s="5" customFormat="1" ht="65.25" customHeight="1" x14ac:dyDescent="0.45">
      <c r="E1072" s="6"/>
      <c r="F1072" s="7"/>
      <c r="I1072" s="6"/>
    </row>
    <row r="1073" spans="5:9" s="5" customFormat="1" ht="65.25" customHeight="1" x14ac:dyDescent="0.45">
      <c r="E1073" s="6"/>
      <c r="F1073" s="7"/>
      <c r="I1073" s="6"/>
    </row>
    <row r="1074" spans="5:9" s="5" customFormat="1" ht="65.25" customHeight="1" x14ac:dyDescent="0.45">
      <c r="E1074" s="6"/>
      <c r="F1074" s="7"/>
      <c r="I1074" s="6"/>
    </row>
    <row r="1075" spans="5:9" s="5" customFormat="1" ht="65.25" customHeight="1" x14ac:dyDescent="0.45">
      <c r="E1075" s="6"/>
      <c r="F1075" s="7"/>
      <c r="I1075" s="6"/>
    </row>
    <row r="1076" spans="5:9" s="5" customFormat="1" ht="65.25" customHeight="1" x14ac:dyDescent="0.45">
      <c r="E1076" s="6"/>
      <c r="F1076" s="7"/>
      <c r="I1076" s="6"/>
    </row>
    <row r="1077" spans="5:9" s="5" customFormat="1" ht="65.25" customHeight="1" x14ac:dyDescent="0.45">
      <c r="E1077" s="6"/>
      <c r="F1077" s="7"/>
      <c r="I1077" s="6"/>
    </row>
    <row r="1078" spans="5:9" s="5" customFormat="1" ht="65.25" customHeight="1" x14ac:dyDescent="0.45">
      <c r="E1078" s="6"/>
      <c r="F1078" s="7"/>
      <c r="I1078" s="6"/>
    </row>
    <row r="1079" spans="5:9" s="5" customFormat="1" ht="65.25" customHeight="1" x14ac:dyDescent="0.45">
      <c r="E1079" s="6"/>
      <c r="F1079" s="7"/>
      <c r="I1079" s="6"/>
    </row>
    <row r="1080" spans="5:9" s="5" customFormat="1" ht="65.25" customHeight="1" x14ac:dyDescent="0.45">
      <c r="E1080" s="6"/>
      <c r="F1080" s="7"/>
      <c r="I1080" s="6"/>
    </row>
    <row r="1081" spans="5:9" s="5" customFormat="1" ht="65.25" customHeight="1" x14ac:dyDescent="0.45">
      <c r="E1081" s="6"/>
      <c r="F1081" s="7"/>
      <c r="I1081" s="6"/>
    </row>
    <row r="1082" spans="5:9" s="5" customFormat="1" ht="65.25" customHeight="1" x14ac:dyDescent="0.45">
      <c r="E1082" s="6"/>
      <c r="F1082" s="7"/>
      <c r="I1082" s="6"/>
    </row>
    <row r="1083" spans="5:9" s="5" customFormat="1" ht="65.25" customHeight="1" x14ac:dyDescent="0.45">
      <c r="E1083" s="6"/>
      <c r="F1083" s="7"/>
      <c r="I1083" s="6"/>
    </row>
    <row r="1084" spans="5:9" s="5" customFormat="1" ht="65.25" customHeight="1" x14ac:dyDescent="0.45">
      <c r="E1084" s="6"/>
      <c r="F1084" s="7"/>
      <c r="I1084" s="6"/>
    </row>
    <row r="1085" spans="5:9" s="5" customFormat="1" ht="65.25" customHeight="1" x14ac:dyDescent="0.45">
      <c r="E1085" s="6"/>
      <c r="F1085" s="7"/>
      <c r="I1085" s="6"/>
    </row>
    <row r="1086" spans="5:9" s="5" customFormat="1" ht="65.25" customHeight="1" x14ac:dyDescent="0.45">
      <c r="E1086" s="6"/>
      <c r="F1086" s="7"/>
      <c r="I1086" s="6"/>
    </row>
    <row r="1087" spans="5:9" s="5" customFormat="1" ht="65.25" customHeight="1" x14ac:dyDescent="0.45">
      <c r="E1087" s="6"/>
      <c r="F1087" s="7"/>
      <c r="I1087" s="6"/>
    </row>
    <row r="1088" spans="5:9" s="5" customFormat="1" ht="65.25" customHeight="1" x14ac:dyDescent="0.45">
      <c r="E1088" s="6"/>
      <c r="F1088" s="7"/>
      <c r="I1088" s="6"/>
    </row>
    <row r="1089" spans="5:9" s="5" customFormat="1" ht="65.25" customHeight="1" x14ac:dyDescent="0.45">
      <c r="E1089" s="6"/>
      <c r="F1089" s="7"/>
      <c r="I1089" s="6"/>
    </row>
    <row r="1090" spans="5:9" s="5" customFormat="1" ht="65.25" customHeight="1" x14ac:dyDescent="0.45">
      <c r="E1090" s="6"/>
      <c r="F1090" s="7"/>
      <c r="I1090" s="6"/>
    </row>
    <row r="1091" spans="5:9" s="5" customFormat="1" ht="65.25" customHeight="1" x14ac:dyDescent="0.45">
      <c r="E1091" s="6"/>
      <c r="F1091" s="7"/>
      <c r="I1091" s="6"/>
    </row>
    <row r="1092" spans="5:9" s="5" customFormat="1" ht="65.25" customHeight="1" x14ac:dyDescent="0.45">
      <c r="E1092" s="6"/>
      <c r="F1092" s="7"/>
      <c r="I1092" s="6"/>
    </row>
    <row r="1093" spans="5:9" s="5" customFormat="1" ht="65.25" customHeight="1" x14ac:dyDescent="0.45">
      <c r="E1093" s="6"/>
      <c r="F1093" s="7"/>
      <c r="I1093" s="6"/>
    </row>
    <row r="1094" spans="5:9" s="5" customFormat="1" ht="65.25" customHeight="1" x14ac:dyDescent="0.45">
      <c r="E1094" s="6"/>
      <c r="F1094" s="7"/>
      <c r="I1094" s="6"/>
    </row>
    <row r="1095" spans="5:9" s="5" customFormat="1" ht="65.25" customHeight="1" x14ac:dyDescent="0.45">
      <c r="E1095" s="6"/>
      <c r="F1095" s="7"/>
      <c r="I1095" s="6"/>
    </row>
    <row r="1096" spans="5:9" s="5" customFormat="1" ht="65.25" customHeight="1" x14ac:dyDescent="0.45">
      <c r="E1096" s="6"/>
      <c r="F1096" s="7"/>
      <c r="I1096" s="6"/>
    </row>
    <row r="1097" spans="5:9" s="5" customFormat="1" ht="65.25" customHeight="1" x14ac:dyDescent="0.45">
      <c r="E1097" s="6"/>
      <c r="F1097" s="7"/>
      <c r="I1097" s="6"/>
    </row>
    <row r="1098" spans="5:9" s="5" customFormat="1" ht="65.25" customHeight="1" x14ac:dyDescent="0.45">
      <c r="E1098" s="6"/>
      <c r="F1098" s="7"/>
      <c r="I1098" s="6"/>
    </row>
    <row r="1099" spans="5:9" s="5" customFormat="1" ht="65.25" customHeight="1" x14ac:dyDescent="0.45">
      <c r="E1099" s="6"/>
      <c r="F1099" s="7"/>
      <c r="I1099" s="6"/>
    </row>
    <row r="1100" spans="5:9" s="5" customFormat="1" ht="65.25" customHeight="1" x14ac:dyDescent="0.45">
      <c r="E1100" s="6"/>
      <c r="F1100" s="7"/>
      <c r="I1100" s="6"/>
    </row>
    <row r="1101" spans="5:9" s="5" customFormat="1" ht="65.25" customHeight="1" x14ac:dyDescent="0.45">
      <c r="E1101" s="6"/>
      <c r="F1101" s="7"/>
      <c r="I1101" s="6"/>
    </row>
    <row r="1102" spans="5:9" s="5" customFormat="1" ht="65.25" customHeight="1" x14ac:dyDescent="0.45">
      <c r="E1102" s="6"/>
      <c r="F1102" s="7"/>
      <c r="I1102" s="6"/>
    </row>
    <row r="1103" spans="5:9" s="5" customFormat="1" ht="65.25" customHeight="1" x14ac:dyDescent="0.45">
      <c r="E1103" s="6"/>
      <c r="F1103" s="7"/>
      <c r="I1103" s="6"/>
    </row>
    <row r="1104" spans="5:9" s="5" customFormat="1" ht="65.25" customHeight="1" x14ac:dyDescent="0.45">
      <c r="E1104" s="6"/>
      <c r="F1104" s="7"/>
      <c r="I1104" s="6"/>
    </row>
    <row r="1105" spans="5:9" s="5" customFormat="1" ht="65.25" customHeight="1" x14ac:dyDescent="0.45">
      <c r="E1105" s="6"/>
      <c r="F1105" s="7"/>
      <c r="I1105" s="6"/>
    </row>
    <row r="1106" spans="5:9" s="5" customFormat="1" ht="65.25" customHeight="1" x14ac:dyDescent="0.45">
      <c r="E1106" s="6"/>
      <c r="F1106" s="7"/>
      <c r="I1106" s="6"/>
    </row>
    <row r="1107" spans="5:9" s="5" customFormat="1" ht="65.25" customHeight="1" x14ac:dyDescent="0.45">
      <c r="E1107" s="6"/>
      <c r="F1107" s="7"/>
      <c r="I1107" s="6"/>
    </row>
    <row r="1108" spans="5:9" s="5" customFormat="1" ht="65.25" customHeight="1" x14ac:dyDescent="0.45">
      <c r="E1108" s="6"/>
      <c r="F1108" s="7"/>
      <c r="I1108" s="6"/>
    </row>
    <row r="1109" spans="5:9" s="5" customFormat="1" ht="65.25" customHeight="1" x14ac:dyDescent="0.45">
      <c r="E1109" s="6"/>
      <c r="F1109" s="7"/>
      <c r="I1109" s="6"/>
    </row>
    <row r="1110" spans="5:9" s="5" customFormat="1" ht="65.25" customHeight="1" x14ac:dyDescent="0.45">
      <c r="E1110" s="6"/>
      <c r="F1110" s="7"/>
      <c r="I1110" s="6"/>
    </row>
    <row r="1111" spans="5:9" s="5" customFormat="1" ht="65.25" customHeight="1" x14ac:dyDescent="0.45">
      <c r="E1111" s="6"/>
      <c r="F1111" s="7"/>
      <c r="I1111" s="6"/>
    </row>
    <row r="1112" spans="5:9" s="5" customFormat="1" ht="65.25" customHeight="1" x14ac:dyDescent="0.45">
      <c r="E1112" s="6"/>
      <c r="F1112" s="7"/>
      <c r="I1112" s="6"/>
    </row>
    <row r="1113" spans="5:9" s="5" customFormat="1" ht="65.25" customHeight="1" x14ac:dyDescent="0.45">
      <c r="E1113" s="6"/>
      <c r="F1113" s="7"/>
      <c r="I1113" s="6"/>
    </row>
    <row r="1114" spans="5:9" s="5" customFormat="1" ht="65.25" customHeight="1" x14ac:dyDescent="0.45">
      <c r="E1114" s="6"/>
      <c r="F1114" s="7"/>
      <c r="I1114" s="6"/>
    </row>
    <row r="1115" spans="5:9" s="5" customFormat="1" ht="65.25" customHeight="1" x14ac:dyDescent="0.45">
      <c r="E1115" s="6"/>
      <c r="F1115" s="7"/>
      <c r="I1115" s="6"/>
    </row>
    <row r="1116" spans="5:9" s="5" customFormat="1" ht="65.25" customHeight="1" x14ac:dyDescent="0.45">
      <c r="E1116" s="6"/>
      <c r="F1116" s="7"/>
      <c r="I1116" s="6"/>
    </row>
    <row r="1117" spans="5:9" s="5" customFormat="1" ht="65.25" customHeight="1" x14ac:dyDescent="0.45">
      <c r="E1117" s="6"/>
      <c r="F1117" s="7"/>
      <c r="I1117" s="6"/>
    </row>
    <row r="1118" spans="5:9" s="5" customFormat="1" ht="65.25" customHeight="1" x14ac:dyDescent="0.45">
      <c r="E1118" s="6"/>
      <c r="F1118" s="7"/>
      <c r="I1118" s="6"/>
    </row>
    <row r="1119" spans="5:9" s="5" customFormat="1" ht="65.25" customHeight="1" x14ac:dyDescent="0.45">
      <c r="E1119" s="6"/>
      <c r="F1119" s="7"/>
      <c r="I1119" s="6"/>
    </row>
    <row r="1120" spans="5:9" s="5" customFormat="1" ht="65.25" customHeight="1" x14ac:dyDescent="0.45">
      <c r="E1120" s="6"/>
      <c r="F1120" s="7"/>
      <c r="I1120" s="6"/>
    </row>
    <row r="1121" spans="1:24" s="5" customFormat="1" ht="65.25" customHeight="1" x14ac:dyDescent="0.45">
      <c r="E1121" s="6"/>
      <c r="F1121" s="7"/>
      <c r="I1121" s="6"/>
    </row>
    <row r="1122" spans="1:24" s="5" customFormat="1" ht="65.25" customHeight="1" x14ac:dyDescent="0.45">
      <c r="E1122" s="6"/>
      <c r="F1122" s="7"/>
      <c r="I1122" s="6"/>
    </row>
    <row r="1123" spans="1:24" s="5" customFormat="1" ht="65.25" customHeight="1" x14ac:dyDescent="0.45">
      <c r="E1123" s="6"/>
      <c r="F1123" s="7"/>
      <c r="I1123" s="6"/>
    </row>
    <row r="1124" spans="1:24" s="5" customFormat="1" ht="65.25" customHeight="1" x14ac:dyDescent="0.45">
      <c r="E1124" s="6"/>
      <c r="F1124" s="7"/>
      <c r="I1124" s="6"/>
    </row>
    <row r="1125" spans="1:24" s="5" customFormat="1" ht="65.25" customHeight="1" x14ac:dyDescent="0.45">
      <c r="E1125" s="6"/>
      <c r="F1125" s="7"/>
      <c r="I1125" s="6"/>
    </row>
    <row r="1126" spans="1:24" s="5" customFormat="1" ht="65.25" customHeight="1" x14ac:dyDescent="0.45">
      <c r="E1126" s="6"/>
      <c r="F1126" s="7"/>
      <c r="I1126" s="6"/>
    </row>
    <row r="1127" spans="1:24" s="5" customFormat="1" ht="65.25" customHeight="1" x14ac:dyDescent="0.45">
      <c r="A1127" s="2"/>
      <c r="B1127" s="2"/>
      <c r="C1127" s="2"/>
      <c r="D1127" s="2"/>
      <c r="E1127" s="3"/>
      <c r="F1127" s="4"/>
      <c r="G1127" s="2"/>
      <c r="H1127" s="2"/>
      <c r="I1127" s="3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3"/>
      <c r="F1128" s="4"/>
      <c r="G1128" s="2"/>
      <c r="H1128" s="2"/>
      <c r="I1128" s="3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3"/>
      <c r="F1129" s="4"/>
      <c r="G1129" s="2"/>
      <c r="H1129" s="2"/>
      <c r="I1129" s="3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3"/>
      <c r="F1130" s="4"/>
      <c r="G1130" s="2"/>
      <c r="H1130" s="2"/>
      <c r="I1130" s="3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3"/>
      <c r="F1131" s="4"/>
      <c r="G1131" s="2"/>
      <c r="H1131" s="2"/>
      <c r="I1131" s="3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3"/>
      <c r="F1132" s="4"/>
      <c r="G1132" s="2"/>
      <c r="H1132" s="2"/>
      <c r="I1132" s="3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3"/>
      <c r="F1133" s="4"/>
      <c r="G1133" s="2"/>
      <c r="H1133" s="2"/>
      <c r="I1133" s="3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3"/>
      <c r="F1134" s="4"/>
      <c r="G1134" s="2"/>
      <c r="H1134" s="2"/>
      <c r="I1134" s="3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3"/>
      <c r="F1135" s="4"/>
      <c r="G1135" s="2"/>
      <c r="H1135" s="2"/>
      <c r="I1135" s="3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3"/>
      <c r="F1136" s="4"/>
      <c r="G1136" s="2"/>
      <c r="H1136" s="2"/>
      <c r="I1136" s="3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3"/>
      <c r="F1137" s="4"/>
      <c r="G1137" s="2"/>
      <c r="H1137" s="2"/>
      <c r="I1137" s="3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3"/>
      <c r="F1138" s="4"/>
      <c r="G1138" s="2"/>
      <c r="H1138" s="2"/>
      <c r="I1138" s="3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3"/>
      <c r="F1139" s="4"/>
      <c r="G1139" s="2"/>
      <c r="H1139" s="2"/>
      <c r="I1139" s="3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3"/>
      <c r="F1140" s="4"/>
      <c r="G1140" s="2"/>
      <c r="H1140" s="2"/>
      <c r="I1140" s="3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3"/>
      <c r="F1141" s="4"/>
      <c r="G1141" s="2"/>
      <c r="H1141" s="2"/>
      <c r="I1141" s="3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3"/>
      <c r="F1142" s="4"/>
      <c r="G1142" s="2"/>
      <c r="H1142" s="2"/>
      <c r="I1142" s="3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3"/>
      <c r="F1143" s="4"/>
      <c r="G1143" s="2"/>
      <c r="H1143" s="2"/>
      <c r="I1143" s="3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3"/>
      <c r="F1144" s="4"/>
      <c r="G1144" s="2"/>
      <c r="H1144" s="2"/>
      <c r="I1144" s="3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3"/>
      <c r="F1145" s="4"/>
      <c r="G1145" s="2"/>
      <c r="H1145" s="2"/>
      <c r="I1145" s="3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3"/>
      <c r="F1146" s="4"/>
      <c r="G1146" s="2"/>
      <c r="H1146" s="2"/>
      <c r="I1146" s="3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3"/>
      <c r="F1147" s="4"/>
      <c r="G1147" s="2"/>
      <c r="H1147" s="2"/>
      <c r="I1147" s="3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3"/>
      <c r="F1148" s="4"/>
      <c r="G1148" s="2"/>
      <c r="H1148" s="2"/>
      <c r="I1148" s="3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3"/>
      <c r="F1149" s="4"/>
      <c r="G1149" s="2"/>
      <c r="H1149" s="2"/>
      <c r="I1149" s="3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3"/>
      <c r="F1150" s="4"/>
      <c r="G1150" s="2"/>
      <c r="H1150" s="2"/>
      <c r="I1150" s="3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3"/>
      <c r="F1151" s="4"/>
      <c r="G1151" s="2"/>
      <c r="H1151" s="2"/>
      <c r="I1151" s="3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3"/>
      <c r="F1152" s="4"/>
      <c r="G1152" s="2"/>
      <c r="H1152" s="2"/>
      <c r="I1152" s="3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3"/>
      <c r="F1153" s="4"/>
      <c r="G1153" s="2"/>
      <c r="H1153" s="2"/>
      <c r="I1153" s="3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3"/>
      <c r="F1154" s="4"/>
      <c r="G1154" s="2"/>
      <c r="H1154" s="2"/>
      <c r="I1154" s="3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3"/>
      <c r="F1155" s="4"/>
      <c r="G1155" s="2"/>
      <c r="H1155" s="2"/>
      <c r="I1155" s="3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3"/>
      <c r="F1156" s="4"/>
      <c r="G1156" s="2"/>
      <c r="H1156" s="2"/>
      <c r="I1156" s="3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3"/>
      <c r="F1157" s="4"/>
      <c r="G1157" s="2"/>
      <c r="H1157" s="2"/>
      <c r="I1157" s="3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3"/>
      <c r="F1158" s="4"/>
      <c r="G1158" s="2"/>
      <c r="H1158" s="2"/>
      <c r="I1158" s="3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3"/>
      <c r="F1159" s="4"/>
      <c r="G1159" s="2"/>
      <c r="H1159" s="2"/>
      <c r="I1159" s="3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3"/>
      <c r="F1160" s="4"/>
      <c r="G1160" s="2"/>
      <c r="H1160" s="2"/>
      <c r="I1160" s="3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3"/>
      <c r="F1161" s="4"/>
      <c r="G1161" s="2"/>
      <c r="H1161" s="2"/>
      <c r="I1161" s="3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3"/>
      <c r="F1162" s="4"/>
      <c r="G1162" s="2"/>
      <c r="H1162" s="2"/>
      <c r="I1162" s="3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3"/>
      <c r="F1163" s="4"/>
      <c r="G1163" s="2"/>
      <c r="H1163" s="2"/>
      <c r="I1163" s="3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3"/>
      <c r="F1164" s="4"/>
      <c r="G1164" s="2"/>
      <c r="H1164" s="2"/>
      <c r="I1164" s="3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3"/>
      <c r="F1165" s="4"/>
      <c r="G1165" s="2"/>
      <c r="H1165" s="2"/>
      <c r="I1165" s="3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3"/>
      <c r="F1166" s="4"/>
      <c r="G1166" s="2"/>
      <c r="H1166" s="2"/>
      <c r="I1166" s="3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3"/>
      <c r="F1167" s="4"/>
      <c r="G1167" s="2"/>
      <c r="H1167" s="2"/>
      <c r="I1167" s="3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3"/>
      <c r="F1168" s="4"/>
      <c r="G1168" s="2"/>
      <c r="H1168" s="2"/>
      <c r="I1168" s="3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3"/>
      <c r="F1169" s="4"/>
      <c r="G1169" s="2"/>
      <c r="H1169" s="2"/>
      <c r="I1169" s="3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3"/>
      <c r="F1170" s="4"/>
      <c r="G1170" s="2"/>
      <c r="H1170" s="2"/>
      <c r="I1170" s="3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3"/>
      <c r="F1171" s="4"/>
      <c r="G1171" s="2"/>
      <c r="H1171" s="2"/>
      <c r="I1171" s="3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3"/>
      <c r="F1172" s="4"/>
      <c r="G1172" s="2"/>
      <c r="H1172" s="2"/>
      <c r="I1172" s="3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3"/>
      <c r="F1173" s="4"/>
      <c r="G1173" s="2"/>
      <c r="H1173" s="2"/>
      <c r="I1173" s="3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3"/>
      <c r="F1174" s="4"/>
      <c r="G1174" s="2"/>
      <c r="H1174" s="2"/>
      <c r="I1174" s="3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3"/>
      <c r="F1175" s="4"/>
      <c r="G1175" s="2"/>
      <c r="H1175" s="2"/>
      <c r="I1175" s="3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3"/>
      <c r="F1176" s="4"/>
      <c r="G1176" s="2"/>
      <c r="H1176" s="2"/>
      <c r="I1176" s="3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3"/>
      <c r="F1177" s="4"/>
      <c r="G1177" s="2"/>
      <c r="H1177" s="2"/>
      <c r="I1177" s="3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3"/>
      <c r="F1178" s="4"/>
      <c r="G1178" s="2"/>
      <c r="H1178" s="2"/>
      <c r="I1178" s="3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3"/>
      <c r="F1179" s="4"/>
      <c r="G1179" s="2"/>
      <c r="H1179" s="2"/>
      <c r="I1179" s="3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3"/>
      <c r="F1180" s="4"/>
      <c r="G1180" s="2"/>
      <c r="H1180" s="2"/>
      <c r="I1180" s="3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3"/>
      <c r="F1181" s="4"/>
      <c r="G1181" s="2"/>
      <c r="H1181" s="2"/>
      <c r="I1181" s="3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3"/>
      <c r="F1182" s="4"/>
      <c r="G1182" s="2"/>
      <c r="H1182" s="2"/>
      <c r="I1182" s="3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3"/>
      <c r="F1183" s="4"/>
      <c r="G1183" s="2"/>
      <c r="H1183" s="2"/>
      <c r="I1183" s="3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3"/>
      <c r="F1184" s="4"/>
      <c r="G1184" s="2"/>
      <c r="H1184" s="2"/>
      <c r="I1184" s="3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3"/>
      <c r="F1185" s="4"/>
      <c r="G1185" s="2"/>
      <c r="H1185" s="2"/>
      <c r="I1185" s="3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3"/>
      <c r="F1186" s="4"/>
      <c r="G1186" s="2"/>
      <c r="H1186" s="2"/>
      <c r="I1186" s="3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3"/>
      <c r="F1187" s="4"/>
      <c r="G1187" s="2"/>
      <c r="H1187" s="2"/>
      <c r="I1187" s="3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3"/>
      <c r="F1188" s="4"/>
      <c r="G1188" s="2"/>
      <c r="H1188" s="2"/>
      <c r="I1188" s="3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3"/>
      <c r="F1189" s="4"/>
      <c r="G1189" s="2"/>
      <c r="H1189" s="2"/>
      <c r="I1189" s="3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3"/>
      <c r="F1190" s="4"/>
      <c r="G1190" s="2"/>
      <c r="H1190" s="2"/>
      <c r="I1190" s="3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3"/>
      <c r="F1191" s="4"/>
      <c r="G1191" s="2"/>
      <c r="H1191" s="2"/>
      <c r="I1191" s="3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3"/>
      <c r="F1192" s="4"/>
      <c r="G1192" s="2"/>
      <c r="H1192" s="2"/>
      <c r="I1192" s="3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3"/>
      <c r="F1193" s="4"/>
      <c r="G1193" s="2"/>
      <c r="H1193" s="2"/>
      <c r="I1193" s="3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3"/>
      <c r="F1194" s="4"/>
      <c r="G1194" s="2"/>
      <c r="H1194" s="2"/>
      <c r="I1194" s="3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3"/>
      <c r="F1195" s="4"/>
      <c r="G1195" s="2"/>
      <c r="H1195" s="2"/>
      <c r="I1195" s="3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3"/>
      <c r="F1196" s="4"/>
      <c r="G1196" s="2"/>
      <c r="H1196" s="2"/>
      <c r="I1196" s="3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3"/>
      <c r="F1197" s="4"/>
      <c r="G1197" s="2"/>
      <c r="H1197" s="2"/>
      <c r="I1197" s="3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3"/>
      <c r="F1198" s="4"/>
      <c r="G1198" s="2"/>
      <c r="H1198" s="2"/>
      <c r="I1198" s="3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3"/>
      <c r="F1199" s="4"/>
      <c r="G1199" s="2"/>
      <c r="H1199" s="2"/>
      <c r="I1199" s="3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3"/>
      <c r="F1200" s="4"/>
      <c r="G1200" s="2"/>
      <c r="H1200" s="2"/>
      <c r="I1200" s="3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s="5" customFormat="1" ht="65.25" customHeight="1" x14ac:dyDescent="0.45">
      <c r="A1201" s="2"/>
      <c r="B1201" s="2"/>
      <c r="C1201" s="2"/>
      <c r="D1201" s="2"/>
      <c r="E1201" s="3"/>
      <c r="F1201" s="4"/>
      <c r="G1201" s="2"/>
      <c r="H1201" s="2"/>
      <c r="I1201" s="3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s="5" customFormat="1" ht="65.25" customHeight="1" x14ac:dyDescent="0.45">
      <c r="A1202" s="2"/>
      <c r="B1202" s="2"/>
      <c r="C1202" s="2"/>
      <c r="D1202" s="2"/>
      <c r="E1202" s="3"/>
      <c r="F1202" s="4"/>
      <c r="G1202" s="2"/>
      <c r="H1202" s="2"/>
      <c r="I1202" s="3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s="5" customFormat="1" ht="65.25" customHeight="1" x14ac:dyDescent="0.45">
      <c r="A1203" s="2"/>
      <c r="B1203" s="2"/>
      <c r="C1203" s="2"/>
      <c r="D1203" s="2"/>
      <c r="E1203" s="3"/>
      <c r="F1203" s="4"/>
      <c r="G1203" s="2"/>
      <c r="H1203" s="2"/>
      <c r="I1203" s="3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s="5" customFormat="1" ht="65.25" customHeight="1" x14ac:dyDescent="0.45">
      <c r="A1204" s="2"/>
      <c r="B1204" s="2"/>
      <c r="C1204" s="2"/>
      <c r="D1204" s="2"/>
      <c r="E1204" s="3"/>
      <c r="F1204" s="4"/>
      <c r="G1204" s="2"/>
      <c r="H1204" s="2"/>
      <c r="I1204" s="3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s="5" customFormat="1" ht="65.25" customHeight="1" x14ac:dyDescent="0.45">
      <c r="A1205" s="2"/>
      <c r="B1205" s="2"/>
      <c r="C1205" s="2"/>
      <c r="D1205" s="2"/>
      <c r="E1205" s="3"/>
      <c r="F1205" s="4"/>
      <c r="G1205" s="2"/>
      <c r="H1205" s="2"/>
      <c r="I1205" s="3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s="5" customFormat="1" ht="65.25" customHeight="1" x14ac:dyDescent="0.45">
      <c r="A1206" s="2"/>
      <c r="B1206" s="2"/>
      <c r="C1206" s="2"/>
      <c r="D1206" s="2"/>
      <c r="E1206" s="3"/>
      <c r="F1206" s="4"/>
      <c r="G1206" s="2"/>
      <c r="H1206" s="2"/>
      <c r="I1206" s="3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s="5" customFormat="1" ht="65.25" customHeight="1" x14ac:dyDescent="0.45">
      <c r="A1207" s="2"/>
      <c r="B1207" s="2"/>
      <c r="C1207" s="2"/>
      <c r="D1207" s="2"/>
      <c r="E1207" s="3"/>
      <c r="F1207" s="4"/>
      <c r="G1207" s="2"/>
      <c r="H1207" s="2"/>
      <c r="I1207" s="3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s="5" customFormat="1" ht="65.25" customHeight="1" x14ac:dyDescent="0.45">
      <c r="A1208" s="2"/>
      <c r="B1208" s="2"/>
      <c r="C1208" s="2"/>
      <c r="D1208" s="2"/>
      <c r="E1208" s="3"/>
      <c r="F1208" s="4"/>
      <c r="G1208" s="2"/>
      <c r="H1208" s="2"/>
      <c r="I1208" s="3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s="5" customFormat="1" ht="65.25" customHeight="1" x14ac:dyDescent="0.45">
      <c r="A1209" s="2"/>
      <c r="B1209" s="2"/>
      <c r="C1209" s="2"/>
      <c r="D1209" s="2"/>
      <c r="E1209" s="3"/>
      <c r="F1209" s="4"/>
      <c r="G1209" s="2"/>
      <c r="H1209" s="2"/>
      <c r="I1209" s="3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s="5" customFormat="1" ht="65.25" customHeight="1" x14ac:dyDescent="0.45">
      <c r="A1210" s="2"/>
      <c r="B1210" s="2"/>
      <c r="C1210" s="2"/>
      <c r="D1210" s="2"/>
      <c r="E1210" s="3"/>
      <c r="F1210" s="4"/>
      <c r="G1210" s="2"/>
      <c r="H1210" s="2"/>
      <c r="I1210" s="3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s="5" customFormat="1" ht="65.25" customHeight="1" x14ac:dyDescent="0.45">
      <c r="A1211" s="2"/>
      <c r="B1211" s="2"/>
      <c r="C1211" s="2"/>
      <c r="D1211" s="2"/>
      <c r="E1211" s="3"/>
      <c r="F1211" s="4"/>
      <c r="G1211" s="2"/>
      <c r="H1211" s="2"/>
      <c r="I1211" s="3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s="5" customFormat="1" ht="65.25" customHeight="1" x14ac:dyDescent="0.45">
      <c r="A1212" s="2"/>
      <c r="B1212" s="2"/>
      <c r="C1212" s="2"/>
      <c r="D1212" s="2"/>
      <c r="E1212" s="3"/>
      <c r="F1212" s="4"/>
      <c r="G1212" s="2"/>
      <c r="H1212" s="2"/>
      <c r="I1212" s="3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s="5" customFormat="1" ht="65.25" customHeight="1" x14ac:dyDescent="0.45">
      <c r="A1213" s="2"/>
      <c r="B1213" s="2"/>
      <c r="C1213" s="2"/>
      <c r="D1213" s="2"/>
      <c r="E1213" s="3"/>
      <c r="F1213" s="4"/>
      <c r="G1213" s="2"/>
      <c r="H1213" s="2"/>
      <c r="I1213" s="3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s="5" customFormat="1" ht="65.25" customHeight="1" x14ac:dyDescent="0.45">
      <c r="A1214" s="2"/>
      <c r="B1214" s="2"/>
      <c r="C1214" s="2"/>
      <c r="D1214" s="2"/>
      <c r="E1214" s="3"/>
      <c r="F1214" s="4"/>
      <c r="G1214" s="2"/>
      <c r="H1214" s="2"/>
      <c r="I1214" s="3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s="5" customFormat="1" ht="65.25" customHeight="1" x14ac:dyDescent="0.45">
      <c r="A1215" s="2"/>
      <c r="B1215" s="2"/>
      <c r="C1215" s="2"/>
      <c r="D1215" s="2"/>
      <c r="E1215" s="3"/>
      <c r="F1215" s="4"/>
      <c r="G1215" s="2"/>
      <c r="H1215" s="2"/>
      <c r="I1215" s="3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s="5" customFormat="1" ht="65.25" customHeight="1" x14ac:dyDescent="0.45">
      <c r="A1216" s="2"/>
      <c r="B1216" s="2"/>
      <c r="C1216" s="2"/>
      <c r="D1216" s="2"/>
      <c r="E1216" s="3"/>
      <c r="F1216" s="4"/>
      <c r="G1216" s="2"/>
      <c r="H1216" s="2"/>
      <c r="I1216" s="3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6" s="5" customFormat="1" ht="65.25" customHeight="1" x14ac:dyDescent="0.45">
      <c r="A1217" s="2"/>
      <c r="B1217" s="2"/>
      <c r="C1217" s="2"/>
      <c r="D1217" s="2"/>
      <c r="E1217" s="3"/>
      <c r="F1217" s="4"/>
      <c r="G1217" s="2"/>
      <c r="H1217" s="2"/>
      <c r="I1217" s="3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6" s="5" customFormat="1" ht="65.25" customHeight="1" x14ac:dyDescent="0.45">
      <c r="A1218" s="2"/>
      <c r="B1218" s="2"/>
      <c r="C1218" s="2"/>
      <c r="D1218" s="2"/>
      <c r="E1218" s="3"/>
      <c r="F1218" s="4"/>
      <c r="G1218" s="2"/>
      <c r="H1218" s="2"/>
      <c r="I1218" s="3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6" s="5" customFormat="1" ht="65.25" customHeight="1" x14ac:dyDescent="0.45">
      <c r="A1219" s="2"/>
      <c r="B1219" s="2"/>
      <c r="C1219" s="2"/>
      <c r="D1219" s="2"/>
      <c r="E1219" s="3"/>
      <c r="F1219" s="4"/>
      <c r="G1219" s="2"/>
      <c r="H1219" s="2"/>
      <c r="I1219" s="3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6" s="5" customFormat="1" ht="65.25" customHeight="1" x14ac:dyDescent="0.45">
      <c r="A1220" s="2"/>
      <c r="B1220" s="2"/>
      <c r="C1220" s="2"/>
      <c r="D1220" s="2"/>
      <c r="E1220" s="3"/>
      <c r="F1220" s="4"/>
      <c r="G1220" s="2"/>
      <c r="H1220" s="2"/>
      <c r="I1220" s="3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6" s="5" customFormat="1" ht="65.25" customHeight="1" x14ac:dyDescent="0.45">
      <c r="A1221" s="2"/>
      <c r="B1221" s="2"/>
      <c r="C1221" s="2"/>
      <c r="D1221" s="2"/>
      <c r="E1221" s="3"/>
      <c r="F1221" s="4"/>
      <c r="G1221" s="2"/>
      <c r="H1221" s="2"/>
      <c r="I1221" s="3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6" s="5" customFormat="1" ht="65.25" customHeight="1" x14ac:dyDescent="0.45">
      <c r="A1222" s="2"/>
      <c r="B1222" s="2"/>
      <c r="C1222" s="2"/>
      <c r="D1222" s="2"/>
      <c r="E1222" s="3"/>
      <c r="F1222" s="4"/>
      <c r="G1222" s="2"/>
      <c r="H1222" s="2"/>
      <c r="I1222" s="3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6" s="5" customFormat="1" ht="65.25" customHeight="1" x14ac:dyDescent="0.45">
      <c r="A1223" s="2"/>
      <c r="B1223" s="2"/>
      <c r="C1223" s="2"/>
      <c r="D1223" s="2"/>
      <c r="E1223" s="3"/>
      <c r="F1223" s="4"/>
      <c r="G1223" s="2"/>
      <c r="H1223" s="2"/>
      <c r="I1223" s="3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6" s="5" customFormat="1" ht="65.25" customHeight="1" x14ac:dyDescent="0.45">
      <c r="A1224" s="2"/>
      <c r="B1224" s="2"/>
      <c r="C1224" s="2"/>
      <c r="D1224" s="2"/>
      <c r="E1224" s="3"/>
      <c r="F1224" s="4"/>
      <c r="G1224" s="2"/>
      <c r="H1224" s="2"/>
      <c r="I1224" s="3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1"/>
      <c r="Z1224" s="1"/>
    </row>
  </sheetData>
  <mergeCells count="5802">
    <mergeCell ref="G704:G705"/>
    <mergeCell ref="H704:H705"/>
    <mergeCell ref="I704:I705"/>
    <mergeCell ref="J704:J705"/>
    <mergeCell ref="K704:K705"/>
    <mergeCell ref="L704:L705"/>
    <mergeCell ref="M704:M705"/>
    <mergeCell ref="N704:N705"/>
    <mergeCell ref="O704:O705"/>
    <mergeCell ref="P704:P705"/>
    <mergeCell ref="Q704:Q705"/>
    <mergeCell ref="R704:R705"/>
    <mergeCell ref="S704:S705"/>
    <mergeCell ref="T704:T705"/>
    <mergeCell ref="U704:U705"/>
    <mergeCell ref="V704:V705"/>
    <mergeCell ref="W704:W705"/>
    <mergeCell ref="X704:X705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O702:O703"/>
    <mergeCell ref="P702:P703"/>
    <mergeCell ref="Q702:Q703"/>
    <mergeCell ref="R702:R703"/>
    <mergeCell ref="S702:S703"/>
    <mergeCell ref="T702:T703"/>
    <mergeCell ref="U702:U703"/>
    <mergeCell ref="V702:V703"/>
    <mergeCell ref="W702:W703"/>
    <mergeCell ref="B704:B705"/>
    <mergeCell ref="C704:C705"/>
    <mergeCell ref="D704:D705"/>
    <mergeCell ref="E704:E705"/>
    <mergeCell ref="F704:F705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O700:O701"/>
    <mergeCell ref="P700:P701"/>
    <mergeCell ref="Q700:Q701"/>
    <mergeCell ref="R700:R701"/>
    <mergeCell ref="S700:S701"/>
    <mergeCell ref="T700:T701"/>
    <mergeCell ref="U700:U701"/>
    <mergeCell ref="V700:V701"/>
    <mergeCell ref="W700:W701"/>
    <mergeCell ref="B702:B703"/>
    <mergeCell ref="C702:C703"/>
    <mergeCell ref="D702:D703"/>
    <mergeCell ref="E702:E703"/>
    <mergeCell ref="F702:F703"/>
    <mergeCell ref="G698:G699"/>
    <mergeCell ref="H698:H699"/>
    <mergeCell ref="I698:I699"/>
    <mergeCell ref="J698:J699"/>
    <mergeCell ref="K698:K699"/>
    <mergeCell ref="L698:L699"/>
    <mergeCell ref="M698:M699"/>
    <mergeCell ref="N698:N699"/>
    <mergeCell ref="O698:O699"/>
    <mergeCell ref="P698:P699"/>
    <mergeCell ref="Q698:Q699"/>
    <mergeCell ref="R698:R699"/>
    <mergeCell ref="S698:S699"/>
    <mergeCell ref="T698:T699"/>
    <mergeCell ref="U698:U699"/>
    <mergeCell ref="V698:V699"/>
    <mergeCell ref="W698:W699"/>
    <mergeCell ref="B700:B701"/>
    <mergeCell ref="C700:C701"/>
    <mergeCell ref="D700:D701"/>
    <mergeCell ref="E700:E701"/>
    <mergeCell ref="F700:F701"/>
    <mergeCell ref="B696:B697"/>
    <mergeCell ref="C696:C697"/>
    <mergeCell ref="D696:D697"/>
    <mergeCell ref="E696:E697"/>
    <mergeCell ref="F696:F697"/>
    <mergeCell ref="G696:G697"/>
    <mergeCell ref="H696:H697"/>
    <mergeCell ref="I696:I697"/>
    <mergeCell ref="J696:J697"/>
    <mergeCell ref="K696:K697"/>
    <mergeCell ref="L696:L697"/>
    <mergeCell ref="M696:M697"/>
    <mergeCell ref="N696:N697"/>
    <mergeCell ref="O696:O697"/>
    <mergeCell ref="P696:P697"/>
    <mergeCell ref="Q696:Q697"/>
    <mergeCell ref="R696:R697"/>
    <mergeCell ref="S696:S697"/>
    <mergeCell ref="T696:T697"/>
    <mergeCell ref="U696:U697"/>
    <mergeCell ref="V696:V697"/>
    <mergeCell ref="W696:W697"/>
    <mergeCell ref="X696:X697"/>
    <mergeCell ref="B698:B699"/>
    <mergeCell ref="C698:C699"/>
    <mergeCell ref="D698:D699"/>
    <mergeCell ref="E698:E699"/>
    <mergeCell ref="F698:F699"/>
    <mergeCell ref="G694:G695"/>
    <mergeCell ref="H694:H695"/>
    <mergeCell ref="I694:I695"/>
    <mergeCell ref="J694:J695"/>
    <mergeCell ref="K694:K695"/>
    <mergeCell ref="L694:L695"/>
    <mergeCell ref="M694:M695"/>
    <mergeCell ref="N694:N695"/>
    <mergeCell ref="O694:O695"/>
    <mergeCell ref="P694:P695"/>
    <mergeCell ref="Q694:Q695"/>
    <mergeCell ref="R694:R695"/>
    <mergeCell ref="S694:S695"/>
    <mergeCell ref="T694:T695"/>
    <mergeCell ref="U694:U695"/>
    <mergeCell ref="V694:V695"/>
    <mergeCell ref="W694:W695"/>
    <mergeCell ref="X694:X695"/>
    <mergeCell ref="B692:B693"/>
    <mergeCell ref="C692:C693"/>
    <mergeCell ref="D692:D693"/>
    <mergeCell ref="E692:E693"/>
    <mergeCell ref="F692:F693"/>
    <mergeCell ref="G692:G693"/>
    <mergeCell ref="H692:H693"/>
    <mergeCell ref="I692:I693"/>
    <mergeCell ref="J692:J693"/>
    <mergeCell ref="K692:K693"/>
    <mergeCell ref="L692:L693"/>
    <mergeCell ref="M692:M693"/>
    <mergeCell ref="N692:N693"/>
    <mergeCell ref="O692:O693"/>
    <mergeCell ref="P692:P693"/>
    <mergeCell ref="Q692:Q693"/>
    <mergeCell ref="R692:R693"/>
    <mergeCell ref="S692:S693"/>
    <mergeCell ref="T692:T693"/>
    <mergeCell ref="U692:U693"/>
    <mergeCell ref="V692:V693"/>
    <mergeCell ref="W692:W693"/>
    <mergeCell ref="X692:X693"/>
    <mergeCell ref="B694:B695"/>
    <mergeCell ref="C694:C695"/>
    <mergeCell ref="D694:D695"/>
    <mergeCell ref="E694:E695"/>
    <mergeCell ref="F694:F695"/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8:B669"/>
    <mergeCell ref="C668:C669"/>
    <mergeCell ref="D668:D669"/>
    <mergeCell ref="E668:E669"/>
    <mergeCell ref="F668:F669"/>
    <mergeCell ref="G668:G669"/>
    <mergeCell ref="A662:A663"/>
    <mergeCell ref="B662:B664"/>
    <mergeCell ref="C662:M662"/>
    <mergeCell ref="N662:T662"/>
    <mergeCell ref="X662:X664"/>
    <mergeCell ref="C663:C664"/>
    <mergeCell ref="D663:D664"/>
    <mergeCell ref="G663:G664"/>
    <mergeCell ref="H663:H664"/>
    <mergeCell ref="M663:M664"/>
    <mergeCell ref="N663:N664"/>
    <mergeCell ref="O663:O664"/>
    <mergeCell ref="T663:T664"/>
    <mergeCell ref="B666:B667"/>
    <mergeCell ref="C666:C667"/>
    <mergeCell ref="D666:D667"/>
    <mergeCell ref="E666:E667"/>
    <mergeCell ref="F666:F667"/>
    <mergeCell ref="G666:G667"/>
    <mergeCell ref="H666:H667"/>
    <mergeCell ref="G651:G652"/>
    <mergeCell ref="H651:H652"/>
    <mergeCell ref="I651:I652"/>
    <mergeCell ref="J651:J652"/>
    <mergeCell ref="K651:K652"/>
    <mergeCell ref="L651:L652"/>
    <mergeCell ref="M651:M652"/>
    <mergeCell ref="N651:N652"/>
    <mergeCell ref="O651:O652"/>
    <mergeCell ref="P651:P652"/>
    <mergeCell ref="Q651:Q652"/>
    <mergeCell ref="R651:R652"/>
    <mergeCell ref="S651:S652"/>
    <mergeCell ref="T651:T652"/>
    <mergeCell ref="U651:U652"/>
    <mergeCell ref="V651:V652"/>
    <mergeCell ref="W651:W652"/>
    <mergeCell ref="X651:X652"/>
    <mergeCell ref="B637:B638"/>
    <mergeCell ref="C637:C638"/>
    <mergeCell ref="D637:D638"/>
    <mergeCell ref="E637:E638"/>
    <mergeCell ref="F637:F638"/>
    <mergeCell ref="G637:G638"/>
    <mergeCell ref="H637:H638"/>
    <mergeCell ref="I637:I638"/>
    <mergeCell ref="J637:J638"/>
    <mergeCell ref="K637:K638"/>
    <mergeCell ref="L637:L638"/>
    <mergeCell ref="M637:M638"/>
    <mergeCell ref="N637:N638"/>
    <mergeCell ref="O637:O638"/>
    <mergeCell ref="P637:P638"/>
    <mergeCell ref="Q637:Q638"/>
    <mergeCell ref="R637:R638"/>
    <mergeCell ref="S637:S638"/>
    <mergeCell ref="T637:T638"/>
    <mergeCell ref="U637:U638"/>
    <mergeCell ref="V637:V638"/>
    <mergeCell ref="W637:W638"/>
    <mergeCell ref="X637:X638"/>
    <mergeCell ref="B651:B652"/>
    <mergeCell ref="C651:C652"/>
    <mergeCell ref="D651:D652"/>
    <mergeCell ref="E651:E652"/>
    <mergeCell ref="F651:F652"/>
    <mergeCell ref="G631:G632"/>
    <mergeCell ref="H631:H632"/>
    <mergeCell ref="I631:I632"/>
    <mergeCell ref="J631:J632"/>
    <mergeCell ref="K631:K632"/>
    <mergeCell ref="L631:L632"/>
    <mergeCell ref="M631:M632"/>
    <mergeCell ref="N631:N632"/>
    <mergeCell ref="O631:O632"/>
    <mergeCell ref="P631:P632"/>
    <mergeCell ref="Q631:Q632"/>
    <mergeCell ref="R631:R632"/>
    <mergeCell ref="S631:S632"/>
    <mergeCell ref="T631:T632"/>
    <mergeCell ref="U631:U632"/>
    <mergeCell ref="V631:V632"/>
    <mergeCell ref="W631:W632"/>
    <mergeCell ref="X631:X632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31:B632"/>
    <mergeCell ref="C631:C632"/>
    <mergeCell ref="D631:D632"/>
    <mergeCell ref="E631:E632"/>
    <mergeCell ref="F631:F632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O627:O628"/>
    <mergeCell ref="P627:P628"/>
    <mergeCell ref="Q627:Q628"/>
    <mergeCell ref="R627:R628"/>
    <mergeCell ref="S627:S628"/>
    <mergeCell ref="T627:T628"/>
    <mergeCell ref="U627:U628"/>
    <mergeCell ref="V627:V628"/>
    <mergeCell ref="W627:W628"/>
    <mergeCell ref="X627:X628"/>
    <mergeCell ref="B625:B626"/>
    <mergeCell ref="C625:C626"/>
    <mergeCell ref="D625:D626"/>
    <mergeCell ref="E625:E626"/>
    <mergeCell ref="F625:F626"/>
    <mergeCell ref="G625:G626"/>
    <mergeCell ref="H625:H626"/>
    <mergeCell ref="I625:I626"/>
    <mergeCell ref="J625:J626"/>
    <mergeCell ref="K625:K626"/>
    <mergeCell ref="L625:L626"/>
    <mergeCell ref="M625:M626"/>
    <mergeCell ref="N625:N626"/>
    <mergeCell ref="O625:O626"/>
    <mergeCell ref="P625:P626"/>
    <mergeCell ref="Q625:Q626"/>
    <mergeCell ref="R625:R626"/>
    <mergeCell ref="S625:S626"/>
    <mergeCell ref="T625:T626"/>
    <mergeCell ref="U625:U626"/>
    <mergeCell ref="V625:V626"/>
    <mergeCell ref="W625:W626"/>
    <mergeCell ref="X625:X626"/>
    <mergeCell ref="B627:B628"/>
    <mergeCell ref="C627:C628"/>
    <mergeCell ref="D627:D628"/>
    <mergeCell ref="E627:E628"/>
    <mergeCell ref="F627:F628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7:B618"/>
    <mergeCell ref="C617:C618"/>
    <mergeCell ref="D617:D618"/>
    <mergeCell ref="E617:E618"/>
    <mergeCell ref="F617:F618"/>
    <mergeCell ref="G617:G618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5:G616"/>
    <mergeCell ref="H615:H616"/>
    <mergeCell ref="A610:A611"/>
    <mergeCell ref="B610:B612"/>
    <mergeCell ref="C610:M610"/>
    <mergeCell ref="N610:T610"/>
    <mergeCell ref="X610:X612"/>
    <mergeCell ref="C611:C612"/>
    <mergeCell ref="D611:D612"/>
    <mergeCell ref="G611:G612"/>
    <mergeCell ref="H611:H612"/>
    <mergeCell ref="M611:M612"/>
    <mergeCell ref="O611:O612"/>
    <mergeCell ref="T611:T612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G608:G609"/>
    <mergeCell ref="H608:H609"/>
    <mergeCell ref="I608:I609"/>
    <mergeCell ref="J608:J609"/>
    <mergeCell ref="K608:K609"/>
    <mergeCell ref="L608:L609"/>
    <mergeCell ref="M608:M609"/>
    <mergeCell ref="N608:N609"/>
    <mergeCell ref="O608:O609"/>
    <mergeCell ref="P608:P609"/>
    <mergeCell ref="Q608:Q609"/>
    <mergeCell ref="R608:R609"/>
    <mergeCell ref="S608:S609"/>
    <mergeCell ref="T608:T609"/>
    <mergeCell ref="U608:U609"/>
    <mergeCell ref="V608:V609"/>
    <mergeCell ref="W608:W609"/>
    <mergeCell ref="X608:X609"/>
    <mergeCell ref="B606:B607"/>
    <mergeCell ref="C606:C607"/>
    <mergeCell ref="D606:D607"/>
    <mergeCell ref="E606:E607"/>
    <mergeCell ref="F606:F607"/>
    <mergeCell ref="G606:G607"/>
    <mergeCell ref="H606:H607"/>
    <mergeCell ref="I606:I607"/>
    <mergeCell ref="J606:J607"/>
    <mergeCell ref="K606:K607"/>
    <mergeCell ref="L606:L607"/>
    <mergeCell ref="M606:M607"/>
    <mergeCell ref="N606:N607"/>
    <mergeCell ref="O606:O607"/>
    <mergeCell ref="P606:P607"/>
    <mergeCell ref="Q606:Q607"/>
    <mergeCell ref="R606:R607"/>
    <mergeCell ref="S606:S607"/>
    <mergeCell ref="T606:T607"/>
    <mergeCell ref="U606:U607"/>
    <mergeCell ref="V606:V607"/>
    <mergeCell ref="W606:W607"/>
    <mergeCell ref="X606:X607"/>
    <mergeCell ref="B608:B609"/>
    <mergeCell ref="C608:C609"/>
    <mergeCell ref="D608:D609"/>
    <mergeCell ref="E608:E609"/>
    <mergeCell ref="F608:F609"/>
    <mergeCell ref="G601:G602"/>
    <mergeCell ref="H601:H602"/>
    <mergeCell ref="I601:I602"/>
    <mergeCell ref="J601:J602"/>
    <mergeCell ref="K601:K602"/>
    <mergeCell ref="L601:L602"/>
    <mergeCell ref="M601:M602"/>
    <mergeCell ref="N601:N602"/>
    <mergeCell ref="O601:O602"/>
    <mergeCell ref="P601:P602"/>
    <mergeCell ref="Q601:Q602"/>
    <mergeCell ref="R601:R602"/>
    <mergeCell ref="S601:S602"/>
    <mergeCell ref="T601:T602"/>
    <mergeCell ref="U601:U602"/>
    <mergeCell ref="V601:V602"/>
    <mergeCell ref="W601:W602"/>
    <mergeCell ref="X601:X602"/>
    <mergeCell ref="B597:B598"/>
    <mergeCell ref="C597:C598"/>
    <mergeCell ref="D597:D598"/>
    <mergeCell ref="E597:E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O597:O598"/>
    <mergeCell ref="P597:P598"/>
    <mergeCell ref="Q597:Q598"/>
    <mergeCell ref="R597:R598"/>
    <mergeCell ref="S597:S598"/>
    <mergeCell ref="T597:T598"/>
    <mergeCell ref="U597:U598"/>
    <mergeCell ref="V597:V598"/>
    <mergeCell ref="W597:W598"/>
    <mergeCell ref="X597:X598"/>
    <mergeCell ref="B601:B602"/>
    <mergeCell ref="C601:C602"/>
    <mergeCell ref="D601:D602"/>
    <mergeCell ref="E601:E602"/>
    <mergeCell ref="F601:F602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O595:O596"/>
    <mergeCell ref="P595:P596"/>
    <mergeCell ref="Q595:Q596"/>
    <mergeCell ref="R595:R596"/>
    <mergeCell ref="S595:S596"/>
    <mergeCell ref="T595:T596"/>
    <mergeCell ref="U595:U596"/>
    <mergeCell ref="V595:V596"/>
    <mergeCell ref="W595:W596"/>
    <mergeCell ref="X595:X596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95:B596"/>
    <mergeCell ref="C595:C596"/>
    <mergeCell ref="D595:D596"/>
    <mergeCell ref="E595:E596"/>
    <mergeCell ref="F595:F596"/>
    <mergeCell ref="G591:G592"/>
    <mergeCell ref="H591:H592"/>
    <mergeCell ref="I591:I592"/>
    <mergeCell ref="J591:J592"/>
    <mergeCell ref="K591:K592"/>
    <mergeCell ref="L591:L592"/>
    <mergeCell ref="M591:M592"/>
    <mergeCell ref="N591:N592"/>
    <mergeCell ref="O591:O592"/>
    <mergeCell ref="P591:P592"/>
    <mergeCell ref="Q591:Q592"/>
    <mergeCell ref="R591:R592"/>
    <mergeCell ref="S591:S592"/>
    <mergeCell ref="T591:T592"/>
    <mergeCell ref="U591:U592"/>
    <mergeCell ref="V591:V592"/>
    <mergeCell ref="W591:W592"/>
    <mergeCell ref="X591:X592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1:B592"/>
    <mergeCell ref="C591:C592"/>
    <mergeCell ref="D591:D592"/>
    <mergeCell ref="E591:E592"/>
    <mergeCell ref="F591:F592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9:B590"/>
    <mergeCell ref="C589:C590"/>
    <mergeCell ref="D589:D590"/>
    <mergeCell ref="E589:E590"/>
    <mergeCell ref="F589:F590"/>
    <mergeCell ref="G589:G590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7:G588"/>
    <mergeCell ref="H587:H588"/>
    <mergeCell ref="A582:A583"/>
    <mergeCell ref="B582:B584"/>
    <mergeCell ref="C582:M582"/>
    <mergeCell ref="N582:T582"/>
    <mergeCell ref="X582:X584"/>
    <mergeCell ref="C583:C584"/>
    <mergeCell ref="D583:D584"/>
    <mergeCell ref="G583:G584"/>
    <mergeCell ref="H583:H584"/>
    <mergeCell ref="M583:M584"/>
    <mergeCell ref="O583:O584"/>
    <mergeCell ref="T583:T584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G580:G581"/>
    <mergeCell ref="H580:H581"/>
    <mergeCell ref="I580:I581"/>
    <mergeCell ref="J580:J581"/>
    <mergeCell ref="K580:K581"/>
    <mergeCell ref="L580:L581"/>
    <mergeCell ref="M580:M581"/>
    <mergeCell ref="N580:N581"/>
    <mergeCell ref="O580:O581"/>
    <mergeCell ref="P580:P581"/>
    <mergeCell ref="Q580:Q581"/>
    <mergeCell ref="R580:R581"/>
    <mergeCell ref="S580:S581"/>
    <mergeCell ref="T580:T581"/>
    <mergeCell ref="U580:U581"/>
    <mergeCell ref="V580:V581"/>
    <mergeCell ref="W580:W581"/>
    <mergeCell ref="X580:X581"/>
    <mergeCell ref="B578:B579"/>
    <mergeCell ref="C578:C579"/>
    <mergeCell ref="D578:D579"/>
    <mergeCell ref="E578:E579"/>
    <mergeCell ref="F578:F579"/>
    <mergeCell ref="G578:G579"/>
    <mergeCell ref="H578:H579"/>
    <mergeCell ref="I578:I579"/>
    <mergeCell ref="J578:J579"/>
    <mergeCell ref="K578:K579"/>
    <mergeCell ref="L578:L579"/>
    <mergeCell ref="M578:M579"/>
    <mergeCell ref="N578:N579"/>
    <mergeCell ref="O578:O579"/>
    <mergeCell ref="P578:P579"/>
    <mergeCell ref="Q578:Q579"/>
    <mergeCell ref="R578:R579"/>
    <mergeCell ref="S578:S579"/>
    <mergeCell ref="T578:T579"/>
    <mergeCell ref="U578:U579"/>
    <mergeCell ref="V578:V579"/>
    <mergeCell ref="W578:W579"/>
    <mergeCell ref="X578:X579"/>
    <mergeCell ref="B580:B581"/>
    <mergeCell ref="C580:C581"/>
    <mergeCell ref="D580:D581"/>
    <mergeCell ref="E580:E581"/>
    <mergeCell ref="F580:F581"/>
    <mergeCell ref="G574:G575"/>
    <mergeCell ref="H574:H575"/>
    <mergeCell ref="I574:I575"/>
    <mergeCell ref="J574:J575"/>
    <mergeCell ref="K574:K575"/>
    <mergeCell ref="L574:L575"/>
    <mergeCell ref="M574:M575"/>
    <mergeCell ref="N574:N575"/>
    <mergeCell ref="O574:O575"/>
    <mergeCell ref="P574:P575"/>
    <mergeCell ref="Q574:Q575"/>
    <mergeCell ref="R574:R575"/>
    <mergeCell ref="S574:S575"/>
    <mergeCell ref="T574:T575"/>
    <mergeCell ref="U574:U575"/>
    <mergeCell ref="V574:V575"/>
    <mergeCell ref="W574:W575"/>
    <mergeCell ref="X574:X575"/>
    <mergeCell ref="B572:B573"/>
    <mergeCell ref="C572:C573"/>
    <mergeCell ref="D572:D573"/>
    <mergeCell ref="E572:E573"/>
    <mergeCell ref="F572:F573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4:B575"/>
    <mergeCell ref="C574:C575"/>
    <mergeCell ref="D574:D575"/>
    <mergeCell ref="E574:E575"/>
    <mergeCell ref="F574:F575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68:B569"/>
    <mergeCell ref="C568:C569"/>
    <mergeCell ref="D568:D569"/>
    <mergeCell ref="E568:E569"/>
    <mergeCell ref="F568:F569"/>
    <mergeCell ref="G568:G569"/>
    <mergeCell ref="H568:H569"/>
    <mergeCell ref="I568:I569"/>
    <mergeCell ref="J568:J569"/>
    <mergeCell ref="K568:K569"/>
    <mergeCell ref="L568:L569"/>
    <mergeCell ref="M568:M569"/>
    <mergeCell ref="N568:N569"/>
    <mergeCell ref="O568:O569"/>
    <mergeCell ref="P568:P569"/>
    <mergeCell ref="Q568:Q569"/>
    <mergeCell ref="R568:R569"/>
    <mergeCell ref="S568:S569"/>
    <mergeCell ref="T568:T569"/>
    <mergeCell ref="U568:U569"/>
    <mergeCell ref="V568:V569"/>
    <mergeCell ref="W568:W569"/>
    <mergeCell ref="X568:X569"/>
    <mergeCell ref="B570:B571"/>
    <mergeCell ref="C570:C571"/>
    <mergeCell ref="D570:D571"/>
    <mergeCell ref="E570:E571"/>
    <mergeCell ref="F570:F571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4:B565"/>
    <mergeCell ref="C564:C565"/>
    <mergeCell ref="D564:D565"/>
    <mergeCell ref="E564:E565"/>
    <mergeCell ref="F564:F565"/>
    <mergeCell ref="G564:G565"/>
    <mergeCell ref="T558:T559"/>
    <mergeCell ref="U558:U559"/>
    <mergeCell ref="J558:J559"/>
    <mergeCell ref="K558:K559"/>
    <mergeCell ref="L558:L559"/>
    <mergeCell ref="M558:M559"/>
    <mergeCell ref="N558:N559"/>
    <mergeCell ref="O558:O559"/>
    <mergeCell ref="V558:V559"/>
    <mergeCell ref="W558:W559"/>
    <mergeCell ref="X558:X559"/>
    <mergeCell ref="B560:B561"/>
    <mergeCell ref="C560:C561"/>
    <mergeCell ref="D560:D561"/>
    <mergeCell ref="E560:E561"/>
    <mergeCell ref="F560:F561"/>
    <mergeCell ref="G560:G561"/>
    <mergeCell ref="H560:H561"/>
    <mergeCell ref="V556:V557"/>
    <mergeCell ref="K556:K557"/>
    <mergeCell ref="L556:L557"/>
    <mergeCell ref="M556:M557"/>
    <mergeCell ref="N556:N557"/>
    <mergeCell ref="O556:O557"/>
    <mergeCell ref="P556:P557"/>
    <mergeCell ref="I558:I559"/>
    <mergeCell ref="Q556:Q557"/>
    <mergeCell ref="R556:R557"/>
    <mergeCell ref="S556:S557"/>
    <mergeCell ref="T556:T557"/>
    <mergeCell ref="U556:U557"/>
    <mergeCell ref="P558:P559"/>
    <mergeCell ref="Q558:Q559"/>
    <mergeCell ref="R558:R559"/>
    <mergeCell ref="S558:S559"/>
    <mergeCell ref="T551:T552"/>
    <mergeCell ref="W556:W557"/>
    <mergeCell ref="X556:X557"/>
    <mergeCell ref="B558:B559"/>
    <mergeCell ref="C558:C559"/>
    <mergeCell ref="D558:D559"/>
    <mergeCell ref="E558:E559"/>
    <mergeCell ref="F558:F559"/>
    <mergeCell ref="G558:G559"/>
    <mergeCell ref="H558:H559"/>
    <mergeCell ref="C554:C555"/>
    <mergeCell ref="D554:D555"/>
    <mergeCell ref="G554:G555"/>
    <mergeCell ref="H554:H555"/>
    <mergeCell ref="M554:M555"/>
    <mergeCell ref="O554:O555"/>
    <mergeCell ref="T554:T555"/>
    <mergeCell ref="B556:B557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M551:M552"/>
    <mergeCell ref="B551:B552"/>
    <mergeCell ref="C551:C552"/>
    <mergeCell ref="D551:D552"/>
    <mergeCell ref="E551:E552"/>
    <mergeCell ref="F551:F552"/>
    <mergeCell ref="G551:G552"/>
    <mergeCell ref="O551:O552"/>
    <mergeCell ref="P551:P552"/>
    <mergeCell ref="Q551:Q552"/>
    <mergeCell ref="R551:R552"/>
    <mergeCell ref="S551:S552"/>
    <mergeCell ref="H551:H552"/>
    <mergeCell ref="I551:I552"/>
    <mergeCell ref="J551:J552"/>
    <mergeCell ref="K551:K552"/>
    <mergeCell ref="L551:L552"/>
    <mergeCell ref="U551:U552"/>
    <mergeCell ref="V551:V552"/>
    <mergeCell ref="W551:W552"/>
    <mergeCell ref="X551:X552"/>
    <mergeCell ref="A553:A554"/>
    <mergeCell ref="B553:B555"/>
    <mergeCell ref="C553:M553"/>
    <mergeCell ref="N553:T553"/>
    <mergeCell ref="X553:X555"/>
    <mergeCell ref="N551:N552"/>
    <mergeCell ref="G547:G548"/>
    <mergeCell ref="H547:H548"/>
    <mergeCell ref="I547:I548"/>
    <mergeCell ref="J547:J548"/>
    <mergeCell ref="K547:K548"/>
    <mergeCell ref="L547:L548"/>
    <mergeCell ref="M547:M548"/>
    <mergeCell ref="N547:N548"/>
    <mergeCell ref="O547:O548"/>
    <mergeCell ref="P547:P548"/>
    <mergeCell ref="Q547:Q548"/>
    <mergeCell ref="R547:R548"/>
    <mergeCell ref="S547:S548"/>
    <mergeCell ref="T547:T548"/>
    <mergeCell ref="U547:U548"/>
    <mergeCell ref="V547:V548"/>
    <mergeCell ref="W547:W548"/>
    <mergeCell ref="X547:X548"/>
    <mergeCell ref="B545:B546"/>
    <mergeCell ref="C545:C546"/>
    <mergeCell ref="D545:D546"/>
    <mergeCell ref="E545:E546"/>
    <mergeCell ref="F545:F546"/>
    <mergeCell ref="G545:G546"/>
    <mergeCell ref="H545:H546"/>
    <mergeCell ref="I545:I546"/>
    <mergeCell ref="J545:J546"/>
    <mergeCell ref="K545:K546"/>
    <mergeCell ref="L545:L546"/>
    <mergeCell ref="M545:M546"/>
    <mergeCell ref="N545:N546"/>
    <mergeCell ref="O545:O546"/>
    <mergeCell ref="P545:P546"/>
    <mergeCell ref="Q545:Q546"/>
    <mergeCell ref="R545:R546"/>
    <mergeCell ref="S545:S546"/>
    <mergeCell ref="T545:T546"/>
    <mergeCell ref="U545:U546"/>
    <mergeCell ref="V545:V546"/>
    <mergeCell ref="W545:W546"/>
    <mergeCell ref="X545:X546"/>
    <mergeCell ref="B547:B548"/>
    <mergeCell ref="C547:C548"/>
    <mergeCell ref="D547:D548"/>
    <mergeCell ref="E547:E548"/>
    <mergeCell ref="F547:F548"/>
    <mergeCell ref="G543:G544"/>
    <mergeCell ref="H543:H544"/>
    <mergeCell ref="I543:I544"/>
    <mergeCell ref="J543:J544"/>
    <mergeCell ref="K543:K544"/>
    <mergeCell ref="L543:L544"/>
    <mergeCell ref="M543:M544"/>
    <mergeCell ref="N543:N544"/>
    <mergeCell ref="O543:O544"/>
    <mergeCell ref="P543:P544"/>
    <mergeCell ref="Q543:Q544"/>
    <mergeCell ref="R543:R544"/>
    <mergeCell ref="S543:S544"/>
    <mergeCell ref="T543:T544"/>
    <mergeCell ref="U543:U544"/>
    <mergeCell ref="V543:V544"/>
    <mergeCell ref="W543:W544"/>
    <mergeCell ref="X543:X544"/>
    <mergeCell ref="B541:B542"/>
    <mergeCell ref="C541:C542"/>
    <mergeCell ref="D541:D542"/>
    <mergeCell ref="E541:E542"/>
    <mergeCell ref="F541:F542"/>
    <mergeCell ref="G541:G542"/>
    <mergeCell ref="H541:H542"/>
    <mergeCell ref="I541:I542"/>
    <mergeCell ref="J541:J542"/>
    <mergeCell ref="K541:K542"/>
    <mergeCell ref="L541:L542"/>
    <mergeCell ref="M541:M542"/>
    <mergeCell ref="N541:N542"/>
    <mergeCell ref="O541:O542"/>
    <mergeCell ref="P541:P542"/>
    <mergeCell ref="Q541:Q542"/>
    <mergeCell ref="R541:R542"/>
    <mergeCell ref="S541:S542"/>
    <mergeCell ref="T541:T542"/>
    <mergeCell ref="U541:U542"/>
    <mergeCell ref="V541:V542"/>
    <mergeCell ref="W541:W542"/>
    <mergeCell ref="X541:X542"/>
    <mergeCell ref="B543:B544"/>
    <mergeCell ref="C543:C544"/>
    <mergeCell ref="D543:D544"/>
    <mergeCell ref="E543:E544"/>
    <mergeCell ref="F543:F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7:B538"/>
    <mergeCell ref="C537:C538"/>
    <mergeCell ref="D537:D538"/>
    <mergeCell ref="E537:E538"/>
    <mergeCell ref="F537:F538"/>
    <mergeCell ref="G537:G538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B535:B536"/>
    <mergeCell ref="C535:C536"/>
    <mergeCell ref="D535:D536"/>
    <mergeCell ref="E535:E536"/>
    <mergeCell ref="F535:F536"/>
    <mergeCell ref="G535:G536"/>
    <mergeCell ref="H535:H536"/>
    <mergeCell ref="A528:A529"/>
    <mergeCell ref="B528:B530"/>
    <mergeCell ref="C528:M528"/>
    <mergeCell ref="N528:T528"/>
    <mergeCell ref="X528:X530"/>
    <mergeCell ref="C529:C530"/>
    <mergeCell ref="D529:D530"/>
    <mergeCell ref="G529:G530"/>
    <mergeCell ref="H529:H530"/>
    <mergeCell ref="M529:M530"/>
    <mergeCell ref="O529:O530"/>
    <mergeCell ref="T529:T530"/>
    <mergeCell ref="B531:B532"/>
    <mergeCell ref="C531:C532"/>
    <mergeCell ref="D531:D532"/>
    <mergeCell ref="E531:E532"/>
    <mergeCell ref="F531:F532"/>
    <mergeCell ref="G531:G532"/>
    <mergeCell ref="H531:H532"/>
    <mergeCell ref="I531:I532"/>
    <mergeCell ref="G526:G527"/>
    <mergeCell ref="H526:H527"/>
    <mergeCell ref="I526:I527"/>
    <mergeCell ref="J526:J527"/>
    <mergeCell ref="K526:K527"/>
    <mergeCell ref="L526:L527"/>
    <mergeCell ref="M526:M527"/>
    <mergeCell ref="N526:N527"/>
    <mergeCell ref="O526:O527"/>
    <mergeCell ref="P526:P527"/>
    <mergeCell ref="Q526:Q527"/>
    <mergeCell ref="R526:R527"/>
    <mergeCell ref="S526:S527"/>
    <mergeCell ref="T526:T527"/>
    <mergeCell ref="U526:U527"/>
    <mergeCell ref="V526:V527"/>
    <mergeCell ref="W526:W527"/>
    <mergeCell ref="X526:X527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L524:L525"/>
    <mergeCell ref="M524:M525"/>
    <mergeCell ref="N524:N525"/>
    <mergeCell ref="O524:O525"/>
    <mergeCell ref="P524:P525"/>
    <mergeCell ref="Q524:Q525"/>
    <mergeCell ref="R524:R525"/>
    <mergeCell ref="S524:S525"/>
    <mergeCell ref="T524:T525"/>
    <mergeCell ref="U524:U525"/>
    <mergeCell ref="V524:V525"/>
    <mergeCell ref="W524:W525"/>
    <mergeCell ref="X524:X525"/>
    <mergeCell ref="B526:B527"/>
    <mergeCell ref="C526:C527"/>
    <mergeCell ref="D526:D527"/>
    <mergeCell ref="E526:E527"/>
    <mergeCell ref="F526:F527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O522:O523"/>
    <mergeCell ref="P522:P523"/>
    <mergeCell ref="Q522:Q523"/>
    <mergeCell ref="R522:R523"/>
    <mergeCell ref="S522:S523"/>
    <mergeCell ref="T522:T523"/>
    <mergeCell ref="U522:U523"/>
    <mergeCell ref="V522:V523"/>
    <mergeCell ref="W522:W523"/>
    <mergeCell ref="X522:X523"/>
    <mergeCell ref="B520:B521"/>
    <mergeCell ref="C520:C521"/>
    <mergeCell ref="D520:D521"/>
    <mergeCell ref="E520:E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O520:O521"/>
    <mergeCell ref="P520:P521"/>
    <mergeCell ref="Q520:Q521"/>
    <mergeCell ref="R520:R521"/>
    <mergeCell ref="S520:S521"/>
    <mergeCell ref="T520:T521"/>
    <mergeCell ref="U520:U521"/>
    <mergeCell ref="V520:V521"/>
    <mergeCell ref="W520:W521"/>
    <mergeCell ref="X520:X521"/>
    <mergeCell ref="B522:B523"/>
    <mergeCell ref="C522:C523"/>
    <mergeCell ref="D522:D523"/>
    <mergeCell ref="E522:E523"/>
    <mergeCell ref="F522:F523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0:B511"/>
    <mergeCell ref="C510:C511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12:B513"/>
    <mergeCell ref="C512:C513"/>
    <mergeCell ref="D512:D513"/>
    <mergeCell ref="E512:E513"/>
    <mergeCell ref="F512:F51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A506:A507"/>
    <mergeCell ref="B506:B508"/>
    <mergeCell ref="C506:M506"/>
    <mergeCell ref="N506:T506"/>
    <mergeCell ref="X506:X508"/>
    <mergeCell ref="C507:C508"/>
    <mergeCell ref="D507:D508"/>
    <mergeCell ref="G507:G508"/>
    <mergeCell ref="H507:H508"/>
    <mergeCell ref="M507:M508"/>
    <mergeCell ref="O507:O508"/>
    <mergeCell ref="T507:T508"/>
    <mergeCell ref="T500:T501"/>
    <mergeCell ref="U500:U501"/>
    <mergeCell ref="J500:J501"/>
    <mergeCell ref="K500:K501"/>
    <mergeCell ref="L500:L501"/>
    <mergeCell ref="M500:M501"/>
    <mergeCell ref="N500:N501"/>
    <mergeCell ref="O500:O501"/>
    <mergeCell ref="V500:V501"/>
    <mergeCell ref="W500:W501"/>
    <mergeCell ref="X500:X501"/>
    <mergeCell ref="B502:B503"/>
    <mergeCell ref="C502:C503"/>
    <mergeCell ref="D502:D503"/>
    <mergeCell ref="E502:E503"/>
    <mergeCell ref="F502:F503"/>
    <mergeCell ref="G502:G503"/>
    <mergeCell ref="H502:H503"/>
    <mergeCell ref="V498:V499"/>
    <mergeCell ref="K498:K499"/>
    <mergeCell ref="L498:L499"/>
    <mergeCell ref="M498:M499"/>
    <mergeCell ref="N498:N499"/>
    <mergeCell ref="O498:O499"/>
    <mergeCell ref="P498:P499"/>
    <mergeCell ref="I500:I501"/>
    <mergeCell ref="Q498:Q499"/>
    <mergeCell ref="R498:R499"/>
    <mergeCell ref="S498:S499"/>
    <mergeCell ref="T498:T499"/>
    <mergeCell ref="U498:U499"/>
    <mergeCell ref="P500:P501"/>
    <mergeCell ref="Q500:Q501"/>
    <mergeCell ref="R500:R501"/>
    <mergeCell ref="S500:S501"/>
    <mergeCell ref="T492:T493"/>
    <mergeCell ref="W498:W499"/>
    <mergeCell ref="X498:X499"/>
    <mergeCell ref="B500:B501"/>
    <mergeCell ref="C500:C501"/>
    <mergeCell ref="D500:D501"/>
    <mergeCell ref="E500:E501"/>
    <mergeCell ref="F500:F501"/>
    <mergeCell ref="G500:G501"/>
    <mergeCell ref="H500:H501"/>
    <mergeCell ref="C496:C497"/>
    <mergeCell ref="D496:D497"/>
    <mergeCell ref="G496:G497"/>
    <mergeCell ref="H496:H497"/>
    <mergeCell ref="M496:M497"/>
    <mergeCell ref="O496:O497"/>
    <mergeCell ref="T496:T497"/>
    <mergeCell ref="B498:B499"/>
    <mergeCell ref="C498:C499"/>
    <mergeCell ref="D498:D499"/>
    <mergeCell ref="E498:E499"/>
    <mergeCell ref="F498:F499"/>
    <mergeCell ref="G498:G499"/>
    <mergeCell ref="H498:H499"/>
    <mergeCell ref="I498:I499"/>
    <mergeCell ref="J498:J499"/>
    <mergeCell ref="M492:M493"/>
    <mergeCell ref="B492:B493"/>
    <mergeCell ref="C492:C493"/>
    <mergeCell ref="D492:D493"/>
    <mergeCell ref="E492:E493"/>
    <mergeCell ref="F492:F493"/>
    <mergeCell ref="G492:G493"/>
    <mergeCell ref="O492:O493"/>
    <mergeCell ref="P492:P493"/>
    <mergeCell ref="Q492:Q493"/>
    <mergeCell ref="R492:R493"/>
    <mergeCell ref="S492:S493"/>
    <mergeCell ref="H492:H493"/>
    <mergeCell ref="I492:I493"/>
    <mergeCell ref="J492:J493"/>
    <mergeCell ref="K492:K493"/>
    <mergeCell ref="L492:L493"/>
    <mergeCell ref="U492:U493"/>
    <mergeCell ref="V492:V493"/>
    <mergeCell ref="W492:W493"/>
    <mergeCell ref="X492:X493"/>
    <mergeCell ref="A495:A496"/>
    <mergeCell ref="B495:B497"/>
    <mergeCell ref="C495:M495"/>
    <mergeCell ref="N495:T495"/>
    <mergeCell ref="X495:X497"/>
    <mergeCell ref="N492:N493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O490:O491"/>
    <mergeCell ref="P490:P491"/>
    <mergeCell ref="Q490:Q491"/>
    <mergeCell ref="R490:R491"/>
    <mergeCell ref="S490:S491"/>
    <mergeCell ref="T490:T491"/>
    <mergeCell ref="U490:U491"/>
    <mergeCell ref="V490:V491"/>
    <mergeCell ref="W490:W491"/>
    <mergeCell ref="X490:X491"/>
    <mergeCell ref="B488:B489"/>
    <mergeCell ref="C488:C489"/>
    <mergeCell ref="D488:D489"/>
    <mergeCell ref="E488:E489"/>
    <mergeCell ref="F488:F489"/>
    <mergeCell ref="G488:G489"/>
    <mergeCell ref="H488:H489"/>
    <mergeCell ref="I488:I489"/>
    <mergeCell ref="J488:J489"/>
    <mergeCell ref="K488:K489"/>
    <mergeCell ref="L488:L489"/>
    <mergeCell ref="M488:M489"/>
    <mergeCell ref="N488:N489"/>
    <mergeCell ref="O488:O489"/>
    <mergeCell ref="P488:P489"/>
    <mergeCell ref="Q488:Q489"/>
    <mergeCell ref="R488:R489"/>
    <mergeCell ref="S488:S489"/>
    <mergeCell ref="T488:T489"/>
    <mergeCell ref="U488:U489"/>
    <mergeCell ref="V488:V489"/>
    <mergeCell ref="W488:W489"/>
    <mergeCell ref="X488:X489"/>
    <mergeCell ref="B490:B491"/>
    <mergeCell ref="C490:C491"/>
    <mergeCell ref="D490:D491"/>
    <mergeCell ref="E490:E491"/>
    <mergeCell ref="F490:F491"/>
    <mergeCell ref="G486:G487"/>
    <mergeCell ref="H486:H487"/>
    <mergeCell ref="I486:I487"/>
    <mergeCell ref="J486:J487"/>
    <mergeCell ref="K486:K487"/>
    <mergeCell ref="L486:L487"/>
    <mergeCell ref="M486:M487"/>
    <mergeCell ref="N486:N487"/>
    <mergeCell ref="O486:O487"/>
    <mergeCell ref="P486:P487"/>
    <mergeCell ref="Q486:Q487"/>
    <mergeCell ref="R486:R487"/>
    <mergeCell ref="S486:S487"/>
    <mergeCell ref="T486:T487"/>
    <mergeCell ref="U486:U487"/>
    <mergeCell ref="V486:V487"/>
    <mergeCell ref="W486:W487"/>
    <mergeCell ref="X486:X487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L484:L485"/>
    <mergeCell ref="M484:M485"/>
    <mergeCell ref="N484:N485"/>
    <mergeCell ref="O484:O485"/>
    <mergeCell ref="P484:P485"/>
    <mergeCell ref="Q484:Q485"/>
    <mergeCell ref="R484:R485"/>
    <mergeCell ref="S484:S485"/>
    <mergeCell ref="T484:T485"/>
    <mergeCell ref="U484:U485"/>
    <mergeCell ref="V484:V485"/>
    <mergeCell ref="W484:W485"/>
    <mergeCell ref="X484:X485"/>
    <mergeCell ref="B486:B487"/>
    <mergeCell ref="C486:C487"/>
    <mergeCell ref="D486:D487"/>
    <mergeCell ref="E486:E487"/>
    <mergeCell ref="F486:F487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78:B479"/>
    <mergeCell ref="C478:C479"/>
    <mergeCell ref="D478:D479"/>
    <mergeCell ref="E478:E479"/>
    <mergeCell ref="F478:F479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82:B483"/>
    <mergeCell ref="C482:C483"/>
    <mergeCell ref="D482:D483"/>
    <mergeCell ref="E482:E483"/>
    <mergeCell ref="F482:F483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6:B477"/>
    <mergeCell ref="C476:C477"/>
    <mergeCell ref="D476:D477"/>
    <mergeCell ref="E476:E477"/>
    <mergeCell ref="F476:F477"/>
    <mergeCell ref="I472:I473"/>
    <mergeCell ref="J472:J473"/>
    <mergeCell ref="K472:K473"/>
    <mergeCell ref="L472:L473"/>
    <mergeCell ref="M472:M473"/>
    <mergeCell ref="N472:N473"/>
    <mergeCell ref="O472:O473"/>
    <mergeCell ref="P472:P473"/>
    <mergeCell ref="Q472:Q473"/>
    <mergeCell ref="R472:R473"/>
    <mergeCell ref="S472:S473"/>
    <mergeCell ref="T472:T473"/>
    <mergeCell ref="U472:U473"/>
    <mergeCell ref="V472:V473"/>
    <mergeCell ref="W472:W473"/>
    <mergeCell ref="X472:X473"/>
    <mergeCell ref="B474:B475"/>
    <mergeCell ref="C474:C475"/>
    <mergeCell ref="D474:D475"/>
    <mergeCell ref="E474:E475"/>
    <mergeCell ref="F474:F475"/>
    <mergeCell ref="G474:G475"/>
    <mergeCell ref="T470:T471"/>
    <mergeCell ref="U470:U471"/>
    <mergeCell ref="J470:J471"/>
    <mergeCell ref="K470:K471"/>
    <mergeCell ref="L470:L471"/>
    <mergeCell ref="M470:M471"/>
    <mergeCell ref="N470:N471"/>
    <mergeCell ref="O470:O471"/>
    <mergeCell ref="V470:V471"/>
    <mergeCell ref="W470:W471"/>
    <mergeCell ref="X470:X471"/>
    <mergeCell ref="B472:B473"/>
    <mergeCell ref="C472:C473"/>
    <mergeCell ref="D472:D473"/>
    <mergeCell ref="E472:E473"/>
    <mergeCell ref="F472:F473"/>
    <mergeCell ref="G472:G473"/>
    <mergeCell ref="H472:H473"/>
    <mergeCell ref="V468:V469"/>
    <mergeCell ref="K468:K469"/>
    <mergeCell ref="L468:L469"/>
    <mergeCell ref="M468:M469"/>
    <mergeCell ref="N468:N469"/>
    <mergeCell ref="O468:O469"/>
    <mergeCell ref="P468:P469"/>
    <mergeCell ref="I470:I471"/>
    <mergeCell ref="Q468:Q469"/>
    <mergeCell ref="R468:R469"/>
    <mergeCell ref="S468:S469"/>
    <mergeCell ref="T468:T469"/>
    <mergeCell ref="U468:U469"/>
    <mergeCell ref="P470:P471"/>
    <mergeCell ref="Q470:Q471"/>
    <mergeCell ref="R470:R471"/>
    <mergeCell ref="S470:S471"/>
    <mergeCell ref="T461:T462"/>
    <mergeCell ref="W468:W469"/>
    <mergeCell ref="X468:X469"/>
    <mergeCell ref="B470:B471"/>
    <mergeCell ref="C470:C471"/>
    <mergeCell ref="D470:D471"/>
    <mergeCell ref="E470:E471"/>
    <mergeCell ref="F470:F471"/>
    <mergeCell ref="G470:G471"/>
    <mergeCell ref="H470:H471"/>
    <mergeCell ref="C465:C466"/>
    <mergeCell ref="D465:D466"/>
    <mergeCell ref="G465:G466"/>
    <mergeCell ref="H465:H466"/>
    <mergeCell ref="M465:M466"/>
    <mergeCell ref="O465:O466"/>
    <mergeCell ref="T465:T466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M461:M462"/>
    <mergeCell ref="B461:B462"/>
    <mergeCell ref="C461:C462"/>
    <mergeCell ref="D461:D462"/>
    <mergeCell ref="E461:E462"/>
    <mergeCell ref="F461:F462"/>
    <mergeCell ref="G461:G462"/>
    <mergeCell ref="O461:O462"/>
    <mergeCell ref="P461:P462"/>
    <mergeCell ref="Q461:Q462"/>
    <mergeCell ref="R461:R462"/>
    <mergeCell ref="S461:S462"/>
    <mergeCell ref="H461:H462"/>
    <mergeCell ref="I461:I462"/>
    <mergeCell ref="J461:J462"/>
    <mergeCell ref="K461:K462"/>
    <mergeCell ref="L461:L462"/>
    <mergeCell ref="U461:U462"/>
    <mergeCell ref="V461:V462"/>
    <mergeCell ref="W461:W462"/>
    <mergeCell ref="X461:X462"/>
    <mergeCell ref="A464:A465"/>
    <mergeCell ref="B464:B466"/>
    <mergeCell ref="C464:M464"/>
    <mergeCell ref="N464:T464"/>
    <mergeCell ref="X464:X466"/>
    <mergeCell ref="N461:N462"/>
    <mergeCell ref="G457:G458"/>
    <mergeCell ref="H457:H458"/>
    <mergeCell ref="I457:I458"/>
    <mergeCell ref="J457:J458"/>
    <mergeCell ref="K457:K458"/>
    <mergeCell ref="L457:L458"/>
    <mergeCell ref="M457:M458"/>
    <mergeCell ref="N457:N458"/>
    <mergeCell ref="O457:O458"/>
    <mergeCell ref="P457:P458"/>
    <mergeCell ref="Q457:Q458"/>
    <mergeCell ref="R457:R458"/>
    <mergeCell ref="S457:S458"/>
    <mergeCell ref="T457:T458"/>
    <mergeCell ref="U457:U458"/>
    <mergeCell ref="V457:V458"/>
    <mergeCell ref="W457:W458"/>
    <mergeCell ref="X457:X458"/>
    <mergeCell ref="H455:H456"/>
    <mergeCell ref="I455:I456"/>
    <mergeCell ref="J455:J456"/>
    <mergeCell ref="K455:K456"/>
    <mergeCell ref="L455:L456"/>
    <mergeCell ref="M455:M456"/>
    <mergeCell ref="N455:N456"/>
    <mergeCell ref="O455:O456"/>
    <mergeCell ref="P455:P456"/>
    <mergeCell ref="Q455:Q456"/>
    <mergeCell ref="R455:R456"/>
    <mergeCell ref="S455:S456"/>
    <mergeCell ref="T455:T456"/>
    <mergeCell ref="U455:U456"/>
    <mergeCell ref="V455:V456"/>
    <mergeCell ref="W455:W456"/>
    <mergeCell ref="X455:X456"/>
    <mergeCell ref="B457:B458"/>
    <mergeCell ref="C457:C458"/>
    <mergeCell ref="D457:D458"/>
    <mergeCell ref="E457:E458"/>
    <mergeCell ref="F457:F458"/>
    <mergeCell ref="I453:I454"/>
    <mergeCell ref="J453:J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U453:U454"/>
    <mergeCell ref="V453:V454"/>
    <mergeCell ref="W453:W454"/>
    <mergeCell ref="X453:X454"/>
    <mergeCell ref="B455:B456"/>
    <mergeCell ref="C455:C456"/>
    <mergeCell ref="D455:D456"/>
    <mergeCell ref="E455:E456"/>
    <mergeCell ref="F455:F456"/>
    <mergeCell ref="G455:G456"/>
    <mergeCell ref="T449:T450"/>
    <mergeCell ref="U449:U450"/>
    <mergeCell ref="J449:J450"/>
    <mergeCell ref="K449:K450"/>
    <mergeCell ref="L449:L450"/>
    <mergeCell ref="M449:M450"/>
    <mergeCell ref="N449:N450"/>
    <mergeCell ref="O449:O450"/>
    <mergeCell ref="V449:V450"/>
    <mergeCell ref="W449:W450"/>
    <mergeCell ref="X449:X450"/>
    <mergeCell ref="B453:B454"/>
    <mergeCell ref="C453:C454"/>
    <mergeCell ref="D453:D454"/>
    <mergeCell ref="E453:E454"/>
    <mergeCell ref="F453:F454"/>
    <mergeCell ref="G453:G454"/>
    <mergeCell ref="H453:H454"/>
    <mergeCell ref="V447:V448"/>
    <mergeCell ref="K447:K448"/>
    <mergeCell ref="L447:L448"/>
    <mergeCell ref="M447:M448"/>
    <mergeCell ref="N447:N448"/>
    <mergeCell ref="O447:O448"/>
    <mergeCell ref="P447:P448"/>
    <mergeCell ref="I449:I450"/>
    <mergeCell ref="Q447:Q448"/>
    <mergeCell ref="R447:R448"/>
    <mergeCell ref="S447:S448"/>
    <mergeCell ref="T447:T448"/>
    <mergeCell ref="U447:U448"/>
    <mergeCell ref="P449:P450"/>
    <mergeCell ref="Q449:Q450"/>
    <mergeCell ref="R449:R450"/>
    <mergeCell ref="S449:S450"/>
    <mergeCell ref="T440:T441"/>
    <mergeCell ref="W447:W448"/>
    <mergeCell ref="X447:X448"/>
    <mergeCell ref="B449:B450"/>
    <mergeCell ref="C449:C450"/>
    <mergeCell ref="D449:D450"/>
    <mergeCell ref="E449:E450"/>
    <mergeCell ref="F449:F450"/>
    <mergeCell ref="G449:G450"/>
    <mergeCell ref="H449:H450"/>
    <mergeCell ref="C444:C445"/>
    <mergeCell ref="D444:D445"/>
    <mergeCell ref="G444:G445"/>
    <mergeCell ref="H444:H445"/>
    <mergeCell ref="M444:M445"/>
    <mergeCell ref="O444:O445"/>
    <mergeCell ref="T444:T445"/>
    <mergeCell ref="B447:B448"/>
    <mergeCell ref="C447:C448"/>
    <mergeCell ref="D447:D448"/>
    <mergeCell ref="E447:E448"/>
    <mergeCell ref="F447:F448"/>
    <mergeCell ref="G447:G448"/>
    <mergeCell ref="H447:H448"/>
    <mergeCell ref="I447:I448"/>
    <mergeCell ref="J447:J448"/>
    <mergeCell ref="M440:M441"/>
    <mergeCell ref="B440:B441"/>
    <mergeCell ref="C440:C441"/>
    <mergeCell ref="D440:D441"/>
    <mergeCell ref="E440:E441"/>
    <mergeCell ref="F440:F441"/>
    <mergeCell ref="G440:G441"/>
    <mergeCell ref="O440:O441"/>
    <mergeCell ref="P440:P441"/>
    <mergeCell ref="Q440:Q441"/>
    <mergeCell ref="R440:R441"/>
    <mergeCell ref="S440:S441"/>
    <mergeCell ref="H440:H441"/>
    <mergeCell ref="I440:I441"/>
    <mergeCell ref="J440:J441"/>
    <mergeCell ref="K440:K441"/>
    <mergeCell ref="L440:L441"/>
    <mergeCell ref="U440:U441"/>
    <mergeCell ref="V440:V441"/>
    <mergeCell ref="W440:W441"/>
    <mergeCell ref="X440:X441"/>
    <mergeCell ref="A443:A444"/>
    <mergeCell ref="B443:B445"/>
    <mergeCell ref="C443:M443"/>
    <mergeCell ref="N443:T443"/>
    <mergeCell ref="X443:X445"/>
    <mergeCell ref="N440:N441"/>
    <mergeCell ref="G438:G439"/>
    <mergeCell ref="H438:H439"/>
    <mergeCell ref="I438:I439"/>
    <mergeCell ref="J438:J439"/>
    <mergeCell ref="K438:K439"/>
    <mergeCell ref="L438:L439"/>
    <mergeCell ref="M438:M439"/>
    <mergeCell ref="N438:N439"/>
    <mergeCell ref="O438:O439"/>
    <mergeCell ref="P438:P439"/>
    <mergeCell ref="Q438:Q439"/>
    <mergeCell ref="R438:R439"/>
    <mergeCell ref="S438:S439"/>
    <mergeCell ref="T438:T439"/>
    <mergeCell ref="U438:U439"/>
    <mergeCell ref="V438:V439"/>
    <mergeCell ref="W438:W439"/>
    <mergeCell ref="X438:X439"/>
    <mergeCell ref="B435:B436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K435:K436"/>
    <mergeCell ref="L435:L436"/>
    <mergeCell ref="M435:M436"/>
    <mergeCell ref="N435:N436"/>
    <mergeCell ref="O435:O436"/>
    <mergeCell ref="P435:P436"/>
    <mergeCell ref="Q435:Q436"/>
    <mergeCell ref="R435:R436"/>
    <mergeCell ref="S435:S436"/>
    <mergeCell ref="T435:T436"/>
    <mergeCell ref="U435:U436"/>
    <mergeCell ref="V435:V436"/>
    <mergeCell ref="W435:W436"/>
    <mergeCell ref="X435:X436"/>
    <mergeCell ref="B438:B439"/>
    <mergeCell ref="C438:C439"/>
    <mergeCell ref="D438:D439"/>
    <mergeCell ref="E438:E439"/>
    <mergeCell ref="F438:F439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L428:L429"/>
    <mergeCell ref="M428:M429"/>
    <mergeCell ref="N428:N429"/>
    <mergeCell ref="O428:O429"/>
    <mergeCell ref="P428:P429"/>
    <mergeCell ref="Q428:Q429"/>
    <mergeCell ref="R428:R429"/>
    <mergeCell ref="S428:S429"/>
    <mergeCell ref="T428:T429"/>
    <mergeCell ref="U428:U429"/>
    <mergeCell ref="V428:V429"/>
    <mergeCell ref="W428:W429"/>
    <mergeCell ref="X428:X429"/>
    <mergeCell ref="B430:B431"/>
    <mergeCell ref="C430:C431"/>
    <mergeCell ref="D430:D431"/>
    <mergeCell ref="E430:E431"/>
    <mergeCell ref="F430:F431"/>
    <mergeCell ref="G426:G427"/>
    <mergeCell ref="H426:H427"/>
    <mergeCell ref="I426:I427"/>
    <mergeCell ref="J426:J427"/>
    <mergeCell ref="K426:K427"/>
    <mergeCell ref="L426:L427"/>
    <mergeCell ref="M426:M427"/>
    <mergeCell ref="N426:N427"/>
    <mergeCell ref="O426:O427"/>
    <mergeCell ref="P426:P427"/>
    <mergeCell ref="Q426:Q427"/>
    <mergeCell ref="R426:R427"/>
    <mergeCell ref="S426:S427"/>
    <mergeCell ref="T426:T427"/>
    <mergeCell ref="U426:U427"/>
    <mergeCell ref="V426:V427"/>
    <mergeCell ref="W426:W427"/>
    <mergeCell ref="X426:X427"/>
    <mergeCell ref="B424:B425"/>
    <mergeCell ref="C424:C425"/>
    <mergeCell ref="D424:D425"/>
    <mergeCell ref="E424:E425"/>
    <mergeCell ref="F424:F425"/>
    <mergeCell ref="G424:G425"/>
    <mergeCell ref="H424:H425"/>
    <mergeCell ref="I424:I425"/>
    <mergeCell ref="J424:J425"/>
    <mergeCell ref="K424:K425"/>
    <mergeCell ref="L424:L425"/>
    <mergeCell ref="M424:M425"/>
    <mergeCell ref="N424:N425"/>
    <mergeCell ref="O424:O425"/>
    <mergeCell ref="P424:P425"/>
    <mergeCell ref="Q424:Q425"/>
    <mergeCell ref="R424:R425"/>
    <mergeCell ref="S424:S425"/>
    <mergeCell ref="T424:T425"/>
    <mergeCell ref="U424:U425"/>
    <mergeCell ref="V424:V425"/>
    <mergeCell ref="W424:W425"/>
    <mergeCell ref="X424:X425"/>
    <mergeCell ref="B426:B427"/>
    <mergeCell ref="C426:C427"/>
    <mergeCell ref="D426:D427"/>
    <mergeCell ref="E426:E427"/>
    <mergeCell ref="F426:F427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12:B413"/>
    <mergeCell ref="C412:C413"/>
    <mergeCell ref="D412:D413"/>
    <mergeCell ref="E412:E413"/>
    <mergeCell ref="F412:F413"/>
    <mergeCell ref="G412:G413"/>
    <mergeCell ref="T408:T409"/>
    <mergeCell ref="U408:U409"/>
    <mergeCell ref="J408:J409"/>
    <mergeCell ref="K408:K409"/>
    <mergeCell ref="L408:L409"/>
    <mergeCell ref="M408:M409"/>
    <mergeCell ref="N408:N409"/>
    <mergeCell ref="O408:O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10:G411"/>
    <mergeCell ref="H410:H411"/>
    <mergeCell ref="V406:V407"/>
    <mergeCell ref="K406:K407"/>
    <mergeCell ref="L406:L407"/>
    <mergeCell ref="M406:M407"/>
    <mergeCell ref="N406:N407"/>
    <mergeCell ref="O406:O407"/>
    <mergeCell ref="P406:P407"/>
    <mergeCell ref="I408:I409"/>
    <mergeCell ref="Q406:Q407"/>
    <mergeCell ref="R406:R407"/>
    <mergeCell ref="S406:S407"/>
    <mergeCell ref="T406:T407"/>
    <mergeCell ref="U406:U407"/>
    <mergeCell ref="P408:P409"/>
    <mergeCell ref="Q408:Q409"/>
    <mergeCell ref="R408:R409"/>
    <mergeCell ref="S408:S409"/>
    <mergeCell ref="T393:T394"/>
    <mergeCell ref="W406:W407"/>
    <mergeCell ref="X406:X407"/>
    <mergeCell ref="B408:B409"/>
    <mergeCell ref="C408:C409"/>
    <mergeCell ref="D408:D409"/>
    <mergeCell ref="E408:E409"/>
    <mergeCell ref="F408:F409"/>
    <mergeCell ref="G408:G409"/>
    <mergeCell ref="H408:H409"/>
    <mergeCell ref="C403:C404"/>
    <mergeCell ref="D403:D404"/>
    <mergeCell ref="G403:G404"/>
    <mergeCell ref="H403:H404"/>
    <mergeCell ref="M403:M404"/>
    <mergeCell ref="O403:O404"/>
    <mergeCell ref="T403:T404"/>
    <mergeCell ref="B406:B407"/>
    <mergeCell ref="C406:C407"/>
    <mergeCell ref="D406:D407"/>
    <mergeCell ref="E406:E407"/>
    <mergeCell ref="F406:F407"/>
    <mergeCell ref="G406:G407"/>
    <mergeCell ref="H406:H407"/>
    <mergeCell ref="I406:I407"/>
    <mergeCell ref="J406:J407"/>
    <mergeCell ref="M393:M394"/>
    <mergeCell ref="B393:B394"/>
    <mergeCell ref="C393:C394"/>
    <mergeCell ref="D393:D394"/>
    <mergeCell ref="E393:E394"/>
    <mergeCell ref="F393:F394"/>
    <mergeCell ref="G393:G394"/>
    <mergeCell ref="O393:O394"/>
    <mergeCell ref="P393:P394"/>
    <mergeCell ref="Q393:Q394"/>
    <mergeCell ref="R393:R394"/>
    <mergeCell ref="S393:S394"/>
    <mergeCell ref="H393:H394"/>
    <mergeCell ref="I393:I394"/>
    <mergeCell ref="J393:J394"/>
    <mergeCell ref="K393:K394"/>
    <mergeCell ref="L393:L394"/>
    <mergeCell ref="U393:U394"/>
    <mergeCell ref="V393:V394"/>
    <mergeCell ref="W393:W394"/>
    <mergeCell ref="X393:X394"/>
    <mergeCell ref="A402:A403"/>
    <mergeCell ref="B402:B404"/>
    <mergeCell ref="C402:M402"/>
    <mergeCell ref="N402:T402"/>
    <mergeCell ref="X402:X404"/>
    <mergeCell ref="N393:N394"/>
    <mergeCell ref="G391:G392"/>
    <mergeCell ref="H391:H392"/>
    <mergeCell ref="I391:I392"/>
    <mergeCell ref="J391:J392"/>
    <mergeCell ref="K391:K392"/>
    <mergeCell ref="L391:L392"/>
    <mergeCell ref="M391:M392"/>
    <mergeCell ref="N391:N392"/>
    <mergeCell ref="O391:O392"/>
    <mergeCell ref="P391:P392"/>
    <mergeCell ref="Q391:Q392"/>
    <mergeCell ref="R391:R392"/>
    <mergeCell ref="S391:S392"/>
    <mergeCell ref="T391:T392"/>
    <mergeCell ref="U391:U392"/>
    <mergeCell ref="V391:V392"/>
    <mergeCell ref="W391:W392"/>
    <mergeCell ref="X391:X392"/>
    <mergeCell ref="H389:H390"/>
    <mergeCell ref="I389:I390"/>
    <mergeCell ref="J389:J390"/>
    <mergeCell ref="K389:K390"/>
    <mergeCell ref="L389:L390"/>
    <mergeCell ref="M389:M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W389:W390"/>
    <mergeCell ref="X389:X390"/>
    <mergeCell ref="B391:B392"/>
    <mergeCell ref="C391:C392"/>
    <mergeCell ref="D391:D392"/>
    <mergeCell ref="E391:E392"/>
    <mergeCell ref="F391:F392"/>
    <mergeCell ref="I387:I388"/>
    <mergeCell ref="J387:J388"/>
    <mergeCell ref="K387:K388"/>
    <mergeCell ref="L387:L388"/>
    <mergeCell ref="M387:M388"/>
    <mergeCell ref="N387:N388"/>
    <mergeCell ref="O387:O388"/>
    <mergeCell ref="P387:P388"/>
    <mergeCell ref="Q387:Q388"/>
    <mergeCell ref="R387:R388"/>
    <mergeCell ref="S387:S388"/>
    <mergeCell ref="T387:T388"/>
    <mergeCell ref="U387:U388"/>
    <mergeCell ref="V387:V388"/>
    <mergeCell ref="W387:W388"/>
    <mergeCell ref="X387:X388"/>
    <mergeCell ref="B389:B390"/>
    <mergeCell ref="C389:C390"/>
    <mergeCell ref="D389:D390"/>
    <mergeCell ref="E389:E390"/>
    <mergeCell ref="F389:F390"/>
    <mergeCell ref="G389:G390"/>
    <mergeCell ref="J385:J386"/>
    <mergeCell ref="K385:K386"/>
    <mergeCell ref="L385:L386"/>
    <mergeCell ref="M385:M386"/>
    <mergeCell ref="N385:N386"/>
    <mergeCell ref="O385:O386"/>
    <mergeCell ref="P385:P386"/>
    <mergeCell ref="Q385:Q386"/>
    <mergeCell ref="R385:R386"/>
    <mergeCell ref="S385:S386"/>
    <mergeCell ref="T385:T386"/>
    <mergeCell ref="U385:U386"/>
    <mergeCell ref="V385:V386"/>
    <mergeCell ref="W385:W386"/>
    <mergeCell ref="X385:X386"/>
    <mergeCell ref="B387:B388"/>
    <mergeCell ref="C387:C388"/>
    <mergeCell ref="D387:D388"/>
    <mergeCell ref="E387:E388"/>
    <mergeCell ref="F387:F388"/>
    <mergeCell ref="G387:G388"/>
    <mergeCell ref="H387:H388"/>
    <mergeCell ref="A381:A382"/>
    <mergeCell ref="B381:B383"/>
    <mergeCell ref="C381:M381"/>
    <mergeCell ref="N381:T381"/>
    <mergeCell ref="X381:X383"/>
    <mergeCell ref="C382:C383"/>
    <mergeCell ref="D382:D383"/>
    <mergeCell ref="G382:G383"/>
    <mergeCell ref="H382:H383"/>
    <mergeCell ref="M382:M383"/>
    <mergeCell ref="O382:O383"/>
    <mergeCell ref="T382:T383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G378:G379"/>
    <mergeCell ref="H378:H379"/>
    <mergeCell ref="I378:I379"/>
    <mergeCell ref="J378:J379"/>
    <mergeCell ref="K378:K379"/>
    <mergeCell ref="L378:L379"/>
    <mergeCell ref="M378:M379"/>
    <mergeCell ref="N378:N379"/>
    <mergeCell ref="O378:O379"/>
    <mergeCell ref="P378:P379"/>
    <mergeCell ref="Q378:Q379"/>
    <mergeCell ref="R378:R379"/>
    <mergeCell ref="S378:S379"/>
    <mergeCell ref="T378:T379"/>
    <mergeCell ref="U378:U379"/>
    <mergeCell ref="V378:V379"/>
    <mergeCell ref="W378:W379"/>
    <mergeCell ref="X378:X379"/>
    <mergeCell ref="H376:H377"/>
    <mergeCell ref="I376:I377"/>
    <mergeCell ref="J376:J377"/>
    <mergeCell ref="K376:K377"/>
    <mergeCell ref="L376:L377"/>
    <mergeCell ref="M376:M377"/>
    <mergeCell ref="N376:N377"/>
    <mergeCell ref="O376:O377"/>
    <mergeCell ref="P376:P377"/>
    <mergeCell ref="Q376:Q377"/>
    <mergeCell ref="R376:R377"/>
    <mergeCell ref="S376:S377"/>
    <mergeCell ref="T376:T377"/>
    <mergeCell ref="U376:U377"/>
    <mergeCell ref="V376:V377"/>
    <mergeCell ref="W376:W377"/>
    <mergeCell ref="X376:X377"/>
    <mergeCell ref="B378:B379"/>
    <mergeCell ref="C378:C379"/>
    <mergeCell ref="D378:D379"/>
    <mergeCell ref="E378:E379"/>
    <mergeCell ref="F378:F379"/>
    <mergeCell ref="I372:I373"/>
    <mergeCell ref="J372:J373"/>
    <mergeCell ref="K372:K373"/>
    <mergeCell ref="L372:L373"/>
    <mergeCell ref="M372:M373"/>
    <mergeCell ref="N372:N373"/>
    <mergeCell ref="O372:O373"/>
    <mergeCell ref="P372:P373"/>
    <mergeCell ref="Q372:Q373"/>
    <mergeCell ref="R372:R373"/>
    <mergeCell ref="S372:S373"/>
    <mergeCell ref="T372:T373"/>
    <mergeCell ref="U372:U373"/>
    <mergeCell ref="V372:V373"/>
    <mergeCell ref="W372:W373"/>
    <mergeCell ref="X372:X373"/>
    <mergeCell ref="B376:B377"/>
    <mergeCell ref="C376:C377"/>
    <mergeCell ref="D376:D377"/>
    <mergeCell ref="E376:E377"/>
    <mergeCell ref="F376:F377"/>
    <mergeCell ref="G376:G377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72:B373"/>
    <mergeCell ref="C372:C373"/>
    <mergeCell ref="D372:D373"/>
    <mergeCell ref="E372:E373"/>
    <mergeCell ref="F372:F373"/>
    <mergeCell ref="G372:G373"/>
    <mergeCell ref="H372:H373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70:G371"/>
    <mergeCell ref="H370:H371"/>
    <mergeCell ref="I370:I371"/>
    <mergeCell ref="E366:E367"/>
    <mergeCell ref="F366:F367"/>
    <mergeCell ref="G366:G367"/>
    <mergeCell ref="H366:H367"/>
    <mergeCell ref="I366:I367"/>
    <mergeCell ref="J366:J367"/>
    <mergeCell ref="K366:K367"/>
    <mergeCell ref="L366:L367"/>
    <mergeCell ref="M366:M367"/>
    <mergeCell ref="N366:N367"/>
    <mergeCell ref="O366:O367"/>
    <mergeCell ref="P366:P367"/>
    <mergeCell ref="Q366:Q367"/>
    <mergeCell ref="R366:R367"/>
    <mergeCell ref="S366:S367"/>
    <mergeCell ref="T366:T367"/>
    <mergeCell ref="U366:U367"/>
    <mergeCell ref="V366:V367"/>
    <mergeCell ref="W366:W367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8:B359"/>
    <mergeCell ref="C358:C359"/>
    <mergeCell ref="D358:D359"/>
    <mergeCell ref="E358:E359"/>
    <mergeCell ref="F358:F359"/>
    <mergeCell ref="G358:G359"/>
    <mergeCell ref="T354:T355"/>
    <mergeCell ref="U354:U355"/>
    <mergeCell ref="J354:J355"/>
    <mergeCell ref="K354:K355"/>
    <mergeCell ref="L354:L355"/>
    <mergeCell ref="M354:M355"/>
    <mergeCell ref="N354:N355"/>
    <mergeCell ref="O354:O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6:G357"/>
    <mergeCell ref="H356:H357"/>
    <mergeCell ref="V350:V351"/>
    <mergeCell ref="K350:K351"/>
    <mergeCell ref="L350:L351"/>
    <mergeCell ref="M350:M351"/>
    <mergeCell ref="N350:N351"/>
    <mergeCell ref="O350:O351"/>
    <mergeCell ref="P350:P351"/>
    <mergeCell ref="I354:I355"/>
    <mergeCell ref="Q350:Q351"/>
    <mergeCell ref="R350:R351"/>
    <mergeCell ref="S350:S351"/>
    <mergeCell ref="T350:T351"/>
    <mergeCell ref="U350:U351"/>
    <mergeCell ref="P354:P355"/>
    <mergeCell ref="Q354:Q355"/>
    <mergeCell ref="R354:R355"/>
    <mergeCell ref="S354:S355"/>
    <mergeCell ref="T343:T344"/>
    <mergeCell ref="W350:W351"/>
    <mergeCell ref="X350:X351"/>
    <mergeCell ref="B354:B355"/>
    <mergeCell ref="C354:C355"/>
    <mergeCell ref="D354:D355"/>
    <mergeCell ref="E354:E355"/>
    <mergeCell ref="F354:F355"/>
    <mergeCell ref="G354:G355"/>
    <mergeCell ref="H354:H355"/>
    <mergeCell ref="C347:C348"/>
    <mergeCell ref="D347:D348"/>
    <mergeCell ref="G347:G348"/>
    <mergeCell ref="H347:H348"/>
    <mergeCell ref="M347:M348"/>
    <mergeCell ref="O347:O348"/>
    <mergeCell ref="T347:T348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J350:J351"/>
    <mergeCell ref="M343:M344"/>
    <mergeCell ref="B343:B344"/>
    <mergeCell ref="C343:C344"/>
    <mergeCell ref="D343:D344"/>
    <mergeCell ref="E343:E344"/>
    <mergeCell ref="F343:F344"/>
    <mergeCell ref="G343:G344"/>
    <mergeCell ref="O343:O344"/>
    <mergeCell ref="P343:P344"/>
    <mergeCell ref="Q343:Q344"/>
    <mergeCell ref="R343:R344"/>
    <mergeCell ref="S343:S344"/>
    <mergeCell ref="H343:H344"/>
    <mergeCell ref="I343:I344"/>
    <mergeCell ref="J343:J344"/>
    <mergeCell ref="K343:K344"/>
    <mergeCell ref="L343:L344"/>
    <mergeCell ref="U343:U344"/>
    <mergeCell ref="V343:V344"/>
    <mergeCell ref="W343:W344"/>
    <mergeCell ref="X343:X344"/>
    <mergeCell ref="A346:A347"/>
    <mergeCell ref="B346:B348"/>
    <mergeCell ref="C346:M346"/>
    <mergeCell ref="N346:T346"/>
    <mergeCell ref="X346:X348"/>
    <mergeCell ref="N343:N344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U341:U342"/>
    <mergeCell ref="V341:V342"/>
    <mergeCell ref="W341:W342"/>
    <mergeCell ref="X341:X342"/>
    <mergeCell ref="B339:B340"/>
    <mergeCell ref="C339:C340"/>
    <mergeCell ref="D339:D340"/>
    <mergeCell ref="E339:E340"/>
    <mergeCell ref="F339:F340"/>
    <mergeCell ref="G339:G340"/>
    <mergeCell ref="H339:H340"/>
    <mergeCell ref="I339:I340"/>
    <mergeCell ref="J339:J340"/>
    <mergeCell ref="K339:K340"/>
    <mergeCell ref="L339:L340"/>
    <mergeCell ref="M339:M340"/>
    <mergeCell ref="N339:N340"/>
    <mergeCell ref="O339:O340"/>
    <mergeCell ref="P339:P340"/>
    <mergeCell ref="Q339:Q340"/>
    <mergeCell ref="R339:R340"/>
    <mergeCell ref="S339:S340"/>
    <mergeCell ref="T339:T340"/>
    <mergeCell ref="U339:U340"/>
    <mergeCell ref="V339:V340"/>
    <mergeCell ref="W339:W340"/>
    <mergeCell ref="X339:X340"/>
    <mergeCell ref="B341:B342"/>
    <mergeCell ref="C341:C342"/>
    <mergeCell ref="D341:D342"/>
    <mergeCell ref="E341:E342"/>
    <mergeCell ref="F341:F342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B335:B336"/>
    <mergeCell ref="C335:C336"/>
    <mergeCell ref="D335:D336"/>
    <mergeCell ref="E335:E336"/>
    <mergeCell ref="F335:F336"/>
    <mergeCell ref="G335:G336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G333:G334"/>
    <mergeCell ref="H333:H334"/>
    <mergeCell ref="A327:A328"/>
    <mergeCell ref="B327:B329"/>
    <mergeCell ref="C327:M327"/>
    <mergeCell ref="N327:T327"/>
    <mergeCell ref="X327:X329"/>
    <mergeCell ref="C328:C329"/>
    <mergeCell ref="D328:D329"/>
    <mergeCell ref="G328:G329"/>
    <mergeCell ref="H328:H329"/>
    <mergeCell ref="M328:M329"/>
    <mergeCell ref="O328:O329"/>
    <mergeCell ref="T328:T329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G319:G320"/>
    <mergeCell ref="H319:H320"/>
    <mergeCell ref="I319:I320"/>
    <mergeCell ref="J319:J320"/>
    <mergeCell ref="K319:K320"/>
    <mergeCell ref="L319:L320"/>
    <mergeCell ref="M319:M320"/>
    <mergeCell ref="N319:N320"/>
    <mergeCell ref="O319:O320"/>
    <mergeCell ref="P319:P320"/>
    <mergeCell ref="Q319:Q320"/>
    <mergeCell ref="R319:R320"/>
    <mergeCell ref="S319:S320"/>
    <mergeCell ref="T319:T320"/>
    <mergeCell ref="U319:U320"/>
    <mergeCell ref="V319:V320"/>
    <mergeCell ref="W319:W320"/>
    <mergeCell ref="X319:X320"/>
    <mergeCell ref="H317:H318"/>
    <mergeCell ref="I317:I318"/>
    <mergeCell ref="J317:J318"/>
    <mergeCell ref="K317:K318"/>
    <mergeCell ref="L317:L318"/>
    <mergeCell ref="M317:M318"/>
    <mergeCell ref="N317:N318"/>
    <mergeCell ref="O317:O318"/>
    <mergeCell ref="P317:P318"/>
    <mergeCell ref="Q317:Q318"/>
    <mergeCell ref="R317:R318"/>
    <mergeCell ref="S317:S318"/>
    <mergeCell ref="T317:T318"/>
    <mergeCell ref="U317:U318"/>
    <mergeCell ref="V317:V318"/>
    <mergeCell ref="W317:W318"/>
    <mergeCell ref="X317:X318"/>
    <mergeCell ref="B319:B320"/>
    <mergeCell ref="C319:C320"/>
    <mergeCell ref="D319:D320"/>
    <mergeCell ref="E319:E320"/>
    <mergeCell ref="F319:F320"/>
    <mergeCell ref="I315:I316"/>
    <mergeCell ref="J315:J316"/>
    <mergeCell ref="K315:K316"/>
    <mergeCell ref="L315:L316"/>
    <mergeCell ref="M315:M316"/>
    <mergeCell ref="N315:N316"/>
    <mergeCell ref="O315:O316"/>
    <mergeCell ref="P315:P316"/>
    <mergeCell ref="Q315:Q316"/>
    <mergeCell ref="R315:R316"/>
    <mergeCell ref="S315:S316"/>
    <mergeCell ref="T315:T316"/>
    <mergeCell ref="U315:U316"/>
    <mergeCell ref="V315:V316"/>
    <mergeCell ref="W315:W316"/>
    <mergeCell ref="X315:X316"/>
    <mergeCell ref="B317:B318"/>
    <mergeCell ref="C317:C318"/>
    <mergeCell ref="D317:D318"/>
    <mergeCell ref="E317:E318"/>
    <mergeCell ref="F317:F318"/>
    <mergeCell ref="G317:G318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V313:V314"/>
    <mergeCell ref="W313:W314"/>
    <mergeCell ref="X313:X314"/>
    <mergeCell ref="B315:B316"/>
    <mergeCell ref="C315:C316"/>
    <mergeCell ref="D315:D316"/>
    <mergeCell ref="E315:E316"/>
    <mergeCell ref="F315:F316"/>
    <mergeCell ref="G315:G316"/>
    <mergeCell ref="H315:H316"/>
    <mergeCell ref="V311:V312"/>
    <mergeCell ref="K311:K312"/>
    <mergeCell ref="L311:L312"/>
    <mergeCell ref="M311:M312"/>
    <mergeCell ref="N311:N312"/>
    <mergeCell ref="O311:O312"/>
    <mergeCell ref="P311:P312"/>
    <mergeCell ref="I313:I314"/>
    <mergeCell ref="Q311:Q312"/>
    <mergeCell ref="R311:R312"/>
    <mergeCell ref="S311:S312"/>
    <mergeCell ref="T311:T312"/>
    <mergeCell ref="U311:U312"/>
    <mergeCell ref="P313:P314"/>
    <mergeCell ref="Q313:Q314"/>
    <mergeCell ref="R313:R314"/>
    <mergeCell ref="S313:S314"/>
    <mergeCell ref="T304:T305"/>
    <mergeCell ref="W311:W312"/>
    <mergeCell ref="X311:X312"/>
    <mergeCell ref="B313:B314"/>
    <mergeCell ref="C313:C314"/>
    <mergeCell ref="D313:D314"/>
    <mergeCell ref="E313:E314"/>
    <mergeCell ref="F313:F314"/>
    <mergeCell ref="G313:G314"/>
    <mergeCell ref="H313:H314"/>
    <mergeCell ref="C308:C309"/>
    <mergeCell ref="D308:D309"/>
    <mergeCell ref="G308:G309"/>
    <mergeCell ref="H308:H309"/>
    <mergeCell ref="M308:M309"/>
    <mergeCell ref="O308:O309"/>
    <mergeCell ref="T308:T309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J311:J312"/>
    <mergeCell ref="M304:M305"/>
    <mergeCell ref="B304:B305"/>
    <mergeCell ref="C304:C305"/>
    <mergeCell ref="D304:D305"/>
    <mergeCell ref="E304:E305"/>
    <mergeCell ref="F304:F305"/>
    <mergeCell ref="G304:G305"/>
    <mergeCell ref="O304:O305"/>
    <mergeCell ref="P304:P305"/>
    <mergeCell ref="Q304:Q305"/>
    <mergeCell ref="R304:R305"/>
    <mergeCell ref="S304:S305"/>
    <mergeCell ref="H304:H305"/>
    <mergeCell ref="I304:I305"/>
    <mergeCell ref="J304:J305"/>
    <mergeCell ref="K304:K305"/>
    <mergeCell ref="L304:L305"/>
    <mergeCell ref="U304:U305"/>
    <mergeCell ref="V304:V305"/>
    <mergeCell ref="W304:W305"/>
    <mergeCell ref="X304:X305"/>
    <mergeCell ref="A307:A308"/>
    <mergeCell ref="B307:B309"/>
    <mergeCell ref="C307:M307"/>
    <mergeCell ref="N307:T307"/>
    <mergeCell ref="X307:X309"/>
    <mergeCell ref="N304:N305"/>
    <mergeCell ref="G302:G303"/>
    <mergeCell ref="H302:H303"/>
    <mergeCell ref="I302:I303"/>
    <mergeCell ref="J302:J303"/>
    <mergeCell ref="K302:K303"/>
    <mergeCell ref="L302:L303"/>
    <mergeCell ref="M302:M303"/>
    <mergeCell ref="N302:N303"/>
    <mergeCell ref="O302:O303"/>
    <mergeCell ref="P302:P303"/>
    <mergeCell ref="Q302:Q303"/>
    <mergeCell ref="R302:R303"/>
    <mergeCell ref="S302:S303"/>
    <mergeCell ref="T302:T303"/>
    <mergeCell ref="U302:U303"/>
    <mergeCell ref="V302:V303"/>
    <mergeCell ref="W302:W303"/>
    <mergeCell ref="X302:X303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L300:L301"/>
    <mergeCell ref="M300:M301"/>
    <mergeCell ref="N300:N301"/>
    <mergeCell ref="O300:O301"/>
    <mergeCell ref="P300:P301"/>
    <mergeCell ref="Q300:Q301"/>
    <mergeCell ref="R300:R301"/>
    <mergeCell ref="S300:S301"/>
    <mergeCell ref="T300:T301"/>
    <mergeCell ref="U300:U301"/>
    <mergeCell ref="V300:V301"/>
    <mergeCell ref="W300:W301"/>
    <mergeCell ref="X300:X301"/>
    <mergeCell ref="B302:B303"/>
    <mergeCell ref="C302:C303"/>
    <mergeCell ref="D302:D303"/>
    <mergeCell ref="E302:E303"/>
    <mergeCell ref="F302:F303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K293:K294"/>
    <mergeCell ref="L293:L294"/>
    <mergeCell ref="M293:M294"/>
    <mergeCell ref="N293:N294"/>
    <mergeCell ref="O293:O294"/>
    <mergeCell ref="P293:P294"/>
    <mergeCell ref="Q293:Q294"/>
    <mergeCell ref="R293:R294"/>
    <mergeCell ref="S293:S294"/>
    <mergeCell ref="T293:T294"/>
    <mergeCell ref="U293:U294"/>
    <mergeCell ref="V293:V294"/>
    <mergeCell ref="W293:W294"/>
    <mergeCell ref="X293:X294"/>
    <mergeCell ref="B298:B299"/>
    <mergeCell ref="C298:C299"/>
    <mergeCell ref="D298:D299"/>
    <mergeCell ref="E298:E299"/>
    <mergeCell ref="F298:F299"/>
    <mergeCell ref="G291:G292"/>
    <mergeCell ref="H291:H292"/>
    <mergeCell ref="I291:I292"/>
    <mergeCell ref="J291:J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S291:S292"/>
    <mergeCell ref="T291:T292"/>
    <mergeCell ref="U291:U292"/>
    <mergeCell ref="V291:V292"/>
    <mergeCell ref="W291:W292"/>
    <mergeCell ref="X291:X292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91:B292"/>
    <mergeCell ref="C291:C292"/>
    <mergeCell ref="D291:D292"/>
    <mergeCell ref="E291:E292"/>
    <mergeCell ref="F291:F292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7:G288"/>
    <mergeCell ref="T283:T284"/>
    <mergeCell ref="U283:U284"/>
    <mergeCell ref="J283:J284"/>
    <mergeCell ref="K283:K284"/>
    <mergeCell ref="L283:L284"/>
    <mergeCell ref="M283:M284"/>
    <mergeCell ref="N283:N284"/>
    <mergeCell ref="O283:O284"/>
    <mergeCell ref="V283:V284"/>
    <mergeCell ref="W283:W284"/>
    <mergeCell ref="X283:X284"/>
    <mergeCell ref="B285:B286"/>
    <mergeCell ref="C285:C286"/>
    <mergeCell ref="D285:D286"/>
    <mergeCell ref="E285:E286"/>
    <mergeCell ref="F285:F286"/>
    <mergeCell ref="G285:G286"/>
    <mergeCell ref="H285:H286"/>
    <mergeCell ref="V279:V280"/>
    <mergeCell ref="K279:K280"/>
    <mergeCell ref="L279:L280"/>
    <mergeCell ref="M279:M280"/>
    <mergeCell ref="N279:N280"/>
    <mergeCell ref="O279:O280"/>
    <mergeCell ref="P279:P280"/>
    <mergeCell ref="I283:I284"/>
    <mergeCell ref="Q279:Q280"/>
    <mergeCell ref="R279:R280"/>
    <mergeCell ref="S279:S280"/>
    <mergeCell ref="T279:T280"/>
    <mergeCell ref="U279:U280"/>
    <mergeCell ref="P283:P284"/>
    <mergeCell ref="Q283:Q284"/>
    <mergeCell ref="R283:R284"/>
    <mergeCell ref="S283:S284"/>
    <mergeCell ref="T272:T273"/>
    <mergeCell ref="W279:W280"/>
    <mergeCell ref="X279:X280"/>
    <mergeCell ref="B283:B284"/>
    <mergeCell ref="C283:C284"/>
    <mergeCell ref="D283:D284"/>
    <mergeCell ref="E283:E284"/>
    <mergeCell ref="F283:F284"/>
    <mergeCell ref="G283:G284"/>
    <mergeCell ref="H283:H284"/>
    <mergeCell ref="C276:C277"/>
    <mergeCell ref="D276:D277"/>
    <mergeCell ref="G276:G277"/>
    <mergeCell ref="H276:H277"/>
    <mergeCell ref="M276:M277"/>
    <mergeCell ref="O276:O277"/>
    <mergeCell ref="T276:T277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M272:M273"/>
    <mergeCell ref="B272:B273"/>
    <mergeCell ref="C272:C273"/>
    <mergeCell ref="D272:D273"/>
    <mergeCell ref="E272:E273"/>
    <mergeCell ref="F272:F273"/>
    <mergeCell ref="G272:G273"/>
    <mergeCell ref="O272:O273"/>
    <mergeCell ref="P272:P273"/>
    <mergeCell ref="Q272:Q273"/>
    <mergeCell ref="R272:R273"/>
    <mergeCell ref="S272:S273"/>
    <mergeCell ref="H272:H273"/>
    <mergeCell ref="I272:I273"/>
    <mergeCell ref="J272:J273"/>
    <mergeCell ref="K272:K273"/>
    <mergeCell ref="L272:L273"/>
    <mergeCell ref="U272:U273"/>
    <mergeCell ref="V272:V273"/>
    <mergeCell ref="W272:W273"/>
    <mergeCell ref="X272:X273"/>
    <mergeCell ref="A275:A276"/>
    <mergeCell ref="B275:B277"/>
    <mergeCell ref="C275:M275"/>
    <mergeCell ref="N275:T275"/>
    <mergeCell ref="X275:X277"/>
    <mergeCell ref="N272:N273"/>
    <mergeCell ref="G270:G271"/>
    <mergeCell ref="H270:H271"/>
    <mergeCell ref="I270:I271"/>
    <mergeCell ref="J270:J271"/>
    <mergeCell ref="K270:K271"/>
    <mergeCell ref="L270:L271"/>
    <mergeCell ref="M270:M271"/>
    <mergeCell ref="N270:N271"/>
    <mergeCell ref="O270:O271"/>
    <mergeCell ref="P270:P271"/>
    <mergeCell ref="Q270:Q271"/>
    <mergeCell ref="R270:R271"/>
    <mergeCell ref="S270:S271"/>
    <mergeCell ref="T270:T271"/>
    <mergeCell ref="U270:U271"/>
    <mergeCell ref="V270:V271"/>
    <mergeCell ref="W270:W271"/>
    <mergeCell ref="X270:X271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L268:L269"/>
    <mergeCell ref="M268:M269"/>
    <mergeCell ref="N268:N269"/>
    <mergeCell ref="O268:O269"/>
    <mergeCell ref="P268:P269"/>
    <mergeCell ref="Q268:Q269"/>
    <mergeCell ref="R268:R269"/>
    <mergeCell ref="S268:S269"/>
    <mergeCell ref="T268:T269"/>
    <mergeCell ref="U268:U269"/>
    <mergeCell ref="V268:V269"/>
    <mergeCell ref="W268:W269"/>
    <mergeCell ref="X268:X269"/>
    <mergeCell ref="B270:B271"/>
    <mergeCell ref="C270:C271"/>
    <mergeCell ref="D270:D271"/>
    <mergeCell ref="E270:E271"/>
    <mergeCell ref="F270:F271"/>
    <mergeCell ref="G263:G264"/>
    <mergeCell ref="H263:H264"/>
    <mergeCell ref="I263:I264"/>
    <mergeCell ref="J263:J264"/>
    <mergeCell ref="K263:K264"/>
    <mergeCell ref="L263:L264"/>
    <mergeCell ref="M263:M264"/>
    <mergeCell ref="N263:N264"/>
    <mergeCell ref="O263:O264"/>
    <mergeCell ref="P263:P264"/>
    <mergeCell ref="Q263:Q264"/>
    <mergeCell ref="R263:R264"/>
    <mergeCell ref="S263:S264"/>
    <mergeCell ref="T263:T264"/>
    <mergeCell ref="U263:U264"/>
    <mergeCell ref="V263:V264"/>
    <mergeCell ref="W263:W264"/>
    <mergeCell ref="X263:X264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L261:L262"/>
    <mergeCell ref="M261:M262"/>
    <mergeCell ref="N261:N262"/>
    <mergeCell ref="O261:O262"/>
    <mergeCell ref="P261:P262"/>
    <mergeCell ref="Q261:Q262"/>
    <mergeCell ref="R261:R262"/>
    <mergeCell ref="S261:S262"/>
    <mergeCell ref="T261:T262"/>
    <mergeCell ref="U261:U262"/>
    <mergeCell ref="V261:V262"/>
    <mergeCell ref="W261:W262"/>
    <mergeCell ref="X261:X262"/>
    <mergeCell ref="B263:B264"/>
    <mergeCell ref="C263:C264"/>
    <mergeCell ref="D263:D264"/>
    <mergeCell ref="E263:E264"/>
    <mergeCell ref="F263:F264"/>
    <mergeCell ref="G259:G260"/>
    <mergeCell ref="H259:H260"/>
    <mergeCell ref="I259:I260"/>
    <mergeCell ref="J259:J260"/>
    <mergeCell ref="K259:K260"/>
    <mergeCell ref="L259:L260"/>
    <mergeCell ref="M259:M260"/>
    <mergeCell ref="N259:N260"/>
    <mergeCell ref="O259:O260"/>
    <mergeCell ref="P259:P260"/>
    <mergeCell ref="Q259:Q260"/>
    <mergeCell ref="R259:R260"/>
    <mergeCell ref="S259:S260"/>
    <mergeCell ref="T259:T260"/>
    <mergeCell ref="U259:U260"/>
    <mergeCell ref="V259:V260"/>
    <mergeCell ref="W259:W260"/>
    <mergeCell ref="X259:X260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9:B260"/>
    <mergeCell ref="C259:C260"/>
    <mergeCell ref="D259:D260"/>
    <mergeCell ref="E259:E260"/>
    <mergeCell ref="F259:F260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H251:H252"/>
    <mergeCell ref="I251:I252"/>
    <mergeCell ref="J251:J252"/>
    <mergeCell ref="K251:K252"/>
    <mergeCell ref="L251:L252"/>
    <mergeCell ref="M251:M252"/>
    <mergeCell ref="N251:N252"/>
    <mergeCell ref="O251:O252"/>
    <mergeCell ref="P251:P252"/>
    <mergeCell ref="Q251:Q252"/>
    <mergeCell ref="R251:R252"/>
    <mergeCell ref="S251:S252"/>
    <mergeCell ref="T251:T252"/>
    <mergeCell ref="U251:U252"/>
    <mergeCell ref="V251:V252"/>
    <mergeCell ref="W251:W252"/>
    <mergeCell ref="X251:X252"/>
    <mergeCell ref="B253:B254"/>
    <mergeCell ref="C253:C254"/>
    <mergeCell ref="D253:D254"/>
    <mergeCell ref="E253:E254"/>
    <mergeCell ref="F253:F254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B251:B252"/>
    <mergeCell ref="C251:C252"/>
    <mergeCell ref="D251:D252"/>
    <mergeCell ref="E251:E252"/>
    <mergeCell ref="F251:F252"/>
    <mergeCell ref="G251:G252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G249:G250"/>
    <mergeCell ref="H249:H250"/>
    <mergeCell ref="A243:A244"/>
    <mergeCell ref="B243:B245"/>
    <mergeCell ref="C243:M243"/>
    <mergeCell ref="N243:T243"/>
    <mergeCell ref="X243:X245"/>
    <mergeCell ref="C244:C245"/>
    <mergeCell ref="D244:D245"/>
    <mergeCell ref="G244:G245"/>
    <mergeCell ref="H244:H245"/>
    <mergeCell ref="M244:M245"/>
    <mergeCell ref="O244:O245"/>
    <mergeCell ref="T244:T245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O235:O236"/>
    <mergeCell ref="P235:P236"/>
    <mergeCell ref="Q235:Q236"/>
    <mergeCell ref="R235:R236"/>
    <mergeCell ref="S235:S236"/>
    <mergeCell ref="T235:T236"/>
    <mergeCell ref="U235:U236"/>
    <mergeCell ref="V235:V236"/>
    <mergeCell ref="W235:W236"/>
    <mergeCell ref="X235:X236"/>
    <mergeCell ref="H233:H234"/>
    <mergeCell ref="I233:I234"/>
    <mergeCell ref="J233:J234"/>
    <mergeCell ref="K233:K234"/>
    <mergeCell ref="L233:L234"/>
    <mergeCell ref="M233:M234"/>
    <mergeCell ref="N233:N234"/>
    <mergeCell ref="O233:O234"/>
    <mergeCell ref="P233:P234"/>
    <mergeCell ref="Q233:Q234"/>
    <mergeCell ref="R233:R234"/>
    <mergeCell ref="S233:S234"/>
    <mergeCell ref="T233:T234"/>
    <mergeCell ref="U233:U234"/>
    <mergeCell ref="V233:V234"/>
    <mergeCell ref="W233:W234"/>
    <mergeCell ref="X233:X234"/>
    <mergeCell ref="B235:B236"/>
    <mergeCell ref="C235:C236"/>
    <mergeCell ref="D235:D236"/>
    <mergeCell ref="E235:E236"/>
    <mergeCell ref="F235:F236"/>
    <mergeCell ref="I231:I232"/>
    <mergeCell ref="J231:J232"/>
    <mergeCell ref="K231:K232"/>
    <mergeCell ref="L231:L232"/>
    <mergeCell ref="M231:M232"/>
    <mergeCell ref="N231:N232"/>
    <mergeCell ref="O231:O232"/>
    <mergeCell ref="P231:P232"/>
    <mergeCell ref="Q231:Q232"/>
    <mergeCell ref="R231:R232"/>
    <mergeCell ref="S231:S232"/>
    <mergeCell ref="T231:T232"/>
    <mergeCell ref="U231:U232"/>
    <mergeCell ref="V231:V232"/>
    <mergeCell ref="W231:W232"/>
    <mergeCell ref="X231:X232"/>
    <mergeCell ref="B233:B234"/>
    <mergeCell ref="C233:C234"/>
    <mergeCell ref="D233:D234"/>
    <mergeCell ref="E233:E234"/>
    <mergeCell ref="F233:F234"/>
    <mergeCell ref="G233:G234"/>
    <mergeCell ref="T229:T230"/>
    <mergeCell ref="U229:U230"/>
    <mergeCell ref="J229:J230"/>
    <mergeCell ref="K229:K230"/>
    <mergeCell ref="L229:L230"/>
    <mergeCell ref="M229:M230"/>
    <mergeCell ref="N229:N230"/>
    <mergeCell ref="O229:O230"/>
    <mergeCell ref="V229:V230"/>
    <mergeCell ref="W229:W230"/>
    <mergeCell ref="X229:X230"/>
    <mergeCell ref="B231:B232"/>
    <mergeCell ref="C231:C232"/>
    <mergeCell ref="D231:D232"/>
    <mergeCell ref="E231:E232"/>
    <mergeCell ref="F231:F232"/>
    <mergeCell ref="G231:G232"/>
    <mergeCell ref="H231:H232"/>
    <mergeCell ref="V227:V228"/>
    <mergeCell ref="K227:K228"/>
    <mergeCell ref="L227:L228"/>
    <mergeCell ref="M227:M228"/>
    <mergeCell ref="N227:N228"/>
    <mergeCell ref="O227:O228"/>
    <mergeCell ref="P227:P228"/>
    <mergeCell ref="I229:I230"/>
    <mergeCell ref="Q227:Q228"/>
    <mergeCell ref="R227:R228"/>
    <mergeCell ref="S227:S228"/>
    <mergeCell ref="T227:T228"/>
    <mergeCell ref="U227:U228"/>
    <mergeCell ref="P229:P230"/>
    <mergeCell ref="Q229:Q230"/>
    <mergeCell ref="R229:R230"/>
    <mergeCell ref="S229:S230"/>
    <mergeCell ref="T220:T221"/>
    <mergeCell ref="W227:W228"/>
    <mergeCell ref="X227:X228"/>
    <mergeCell ref="B229:B230"/>
    <mergeCell ref="C229:C230"/>
    <mergeCell ref="D229:D230"/>
    <mergeCell ref="E229:E230"/>
    <mergeCell ref="F229:F230"/>
    <mergeCell ref="G229:G230"/>
    <mergeCell ref="H229:H230"/>
    <mergeCell ref="C224:C225"/>
    <mergeCell ref="D224:D225"/>
    <mergeCell ref="G224:G225"/>
    <mergeCell ref="H224:H225"/>
    <mergeCell ref="M224:M225"/>
    <mergeCell ref="O224:O225"/>
    <mergeCell ref="T224:T225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M220:M221"/>
    <mergeCell ref="B220:B221"/>
    <mergeCell ref="C220:C221"/>
    <mergeCell ref="D220:D221"/>
    <mergeCell ref="E220:E221"/>
    <mergeCell ref="F220:F221"/>
    <mergeCell ref="G220:G221"/>
    <mergeCell ref="O220:O221"/>
    <mergeCell ref="P220:P221"/>
    <mergeCell ref="Q220:Q221"/>
    <mergeCell ref="R220:R221"/>
    <mergeCell ref="S220:S221"/>
    <mergeCell ref="H220:H221"/>
    <mergeCell ref="I220:I221"/>
    <mergeCell ref="J220:J221"/>
    <mergeCell ref="K220:K221"/>
    <mergeCell ref="L220:L221"/>
    <mergeCell ref="U220:U221"/>
    <mergeCell ref="V220:V221"/>
    <mergeCell ref="W220:W221"/>
    <mergeCell ref="X220:X221"/>
    <mergeCell ref="A223:A224"/>
    <mergeCell ref="B223:B225"/>
    <mergeCell ref="C223:M223"/>
    <mergeCell ref="N223:T223"/>
    <mergeCell ref="X223:X225"/>
    <mergeCell ref="N220:N221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S216:S217"/>
    <mergeCell ref="T216:T217"/>
    <mergeCell ref="U216:U217"/>
    <mergeCell ref="V216:V217"/>
    <mergeCell ref="W216:W217"/>
    <mergeCell ref="X216:X217"/>
    <mergeCell ref="B218:B219"/>
    <mergeCell ref="C218:C219"/>
    <mergeCell ref="D218:D219"/>
    <mergeCell ref="E218:E219"/>
    <mergeCell ref="F218:F219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B216:B217"/>
    <mergeCell ref="C216:C217"/>
    <mergeCell ref="D216:D217"/>
    <mergeCell ref="E216:E217"/>
    <mergeCell ref="F216:F217"/>
    <mergeCell ref="G216:G217"/>
    <mergeCell ref="J206:J207"/>
    <mergeCell ref="K206:K207"/>
    <mergeCell ref="L206:L207"/>
    <mergeCell ref="M206:M207"/>
    <mergeCell ref="N206:N207"/>
    <mergeCell ref="O206:O207"/>
    <mergeCell ref="P206:P207"/>
    <mergeCell ref="Q206:Q207"/>
    <mergeCell ref="R206:R207"/>
    <mergeCell ref="S206:S207"/>
    <mergeCell ref="T206:T207"/>
    <mergeCell ref="U206:U207"/>
    <mergeCell ref="V206:V207"/>
    <mergeCell ref="W206:W207"/>
    <mergeCell ref="X206:X207"/>
    <mergeCell ref="B214:B215"/>
    <mergeCell ref="C214:C215"/>
    <mergeCell ref="D214:D215"/>
    <mergeCell ref="E214:E215"/>
    <mergeCell ref="F214:F215"/>
    <mergeCell ref="G214:G215"/>
    <mergeCell ref="H214:H215"/>
    <mergeCell ref="A202:A203"/>
    <mergeCell ref="B202:B204"/>
    <mergeCell ref="C202:M202"/>
    <mergeCell ref="N202:T202"/>
    <mergeCell ref="X202:X204"/>
    <mergeCell ref="C203:C204"/>
    <mergeCell ref="D203:D204"/>
    <mergeCell ref="G203:G204"/>
    <mergeCell ref="H203:H204"/>
    <mergeCell ref="M203:M204"/>
    <mergeCell ref="O203:O204"/>
    <mergeCell ref="T203:T204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R199:R200"/>
    <mergeCell ref="S199:S200"/>
    <mergeCell ref="T199:T200"/>
    <mergeCell ref="U199:U200"/>
    <mergeCell ref="V199:V200"/>
    <mergeCell ref="W199:W200"/>
    <mergeCell ref="X199:X200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W197:W198"/>
    <mergeCell ref="X197:X198"/>
    <mergeCell ref="B199:B200"/>
    <mergeCell ref="C199:C200"/>
    <mergeCell ref="D199:D200"/>
    <mergeCell ref="E199:E200"/>
    <mergeCell ref="F199:F200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X195:X196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5:B196"/>
    <mergeCell ref="C195:C196"/>
    <mergeCell ref="D195:D196"/>
    <mergeCell ref="E195:E196"/>
    <mergeCell ref="F195:F19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X185:X186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85:B186"/>
    <mergeCell ref="C185:C186"/>
    <mergeCell ref="D185:D186"/>
    <mergeCell ref="E185:E186"/>
    <mergeCell ref="F185:F186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W178:W179"/>
    <mergeCell ref="X178:X179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O176:O177"/>
    <mergeCell ref="P176:P177"/>
    <mergeCell ref="Q176:Q177"/>
    <mergeCell ref="R176:R177"/>
    <mergeCell ref="S176:S177"/>
    <mergeCell ref="T176:T177"/>
    <mergeCell ref="U176:U177"/>
    <mergeCell ref="V176:V177"/>
    <mergeCell ref="W176:W177"/>
    <mergeCell ref="X176:X177"/>
    <mergeCell ref="B178:B179"/>
    <mergeCell ref="C178:C179"/>
    <mergeCell ref="D178:D179"/>
    <mergeCell ref="E178:E179"/>
    <mergeCell ref="F178:F179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V174:V175"/>
    <mergeCell ref="W174:W175"/>
    <mergeCell ref="X174:X175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4:B175"/>
    <mergeCell ref="C174:C175"/>
    <mergeCell ref="D174:D175"/>
    <mergeCell ref="E174:E175"/>
    <mergeCell ref="F174:F175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B168:B169"/>
    <mergeCell ref="C168:C169"/>
    <mergeCell ref="D168:D169"/>
    <mergeCell ref="E168:E169"/>
    <mergeCell ref="F168:F169"/>
    <mergeCell ref="G168:G169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G166:G167"/>
    <mergeCell ref="H166:H167"/>
    <mergeCell ref="A160:A161"/>
    <mergeCell ref="B160:B162"/>
    <mergeCell ref="C160:M160"/>
    <mergeCell ref="N160:T160"/>
    <mergeCell ref="X160:X162"/>
    <mergeCell ref="C161:C162"/>
    <mergeCell ref="D161:D162"/>
    <mergeCell ref="G161:G162"/>
    <mergeCell ref="H161:H162"/>
    <mergeCell ref="M161:M162"/>
    <mergeCell ref="O161:O162"/>
    <mergeCell ref="T161:T162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2:G153"/>
    <mergeCell ref="H152:H153"/>
    <mergeCell ref="I152:I153"/>
    <mergeCell ref="J152:J153"/>
    <mergeCell ref="K152:K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U152:U153"/>
    <mergeCell ref="V152:V153"/>
    <mergeCell ref="W152:W153"/>
    <mergeCell ref="X152:X153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S150:S151"/>
    <mergeCell ref="T150:T151"/>
    <mergeCell ref="U150:U151"/>
    <mergeCell ref="V150:V151"/>
    <mergeCell ref="W150:W151"/>
    <mergeCell ref="X150:X151"/>
    <mergeCell ref="B152:B153"/>
    <mergeCell ref="C152:C153"/>
    <mergeCell ref="D152:D153"/>
    <mergeCell ref="E152:E153"/>
    <mergeCell ref="F152:F153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B130:B131"/>
    <mergeCell ref="C130:C131"/>
    <mergeCell ref="D130:D131"/>
    <mergeCell ref="E130:E131"/>
    <mergeCell ref="F130:F131"/>
    <mergeCell ref="G130:G131"/>
    <mergeCell ref="T124:T125"/>
    <mergeCell ref="U124:U125"/>
    <mergeCell ref="J124:J125"/>
    <mergeCell ref="K124:K125"/>
    <mergeCell ref="L124:L125"/>
    <mergeCell ref="M124:M125"/>
    <mergeCell ref="N124:N125"/>
    <mergeCell ref="O124:O125"/>
    <mergeCell ref="V124:V125"/>
    <mergeCell ref="W124:W125"/>
    <mergeCell ref="X124:X125"/>
    <mergeCell ref="B128:B129"/>
    <mergeCell ref="C128:C129"/>
    <mergeCell ref="D128:D129"/>
    <mergeCell ref="E128:E129"/>
    <mergeCell ref="F128:F129"/>
    <mergeCell ref="G128:G129"/>
    <mergeCell ref="H128:H129"/>
    <mergeCell ref="V122:V123"/>
    <mergeCell ref="K122:K123"/>
    <mergeCell ref="L122:L123"/>
    <mergeCell ref="M122:M123"/>
    <mergeCell ref="N122:N123"/>
    <mergeCell ref="O122:O123"/>
    <mergeCell ref="P122:P123"/>
    <mergeCell ref="I124:I125"/>
    <mergeCell ref="Q122:Q123"/>
    <mergeCell ref="R122:R123"/>
    <mergeCell ref="S122:S123"/>
    <mergeCell ref="T122:T123"/>
    <mergeCell ref="U122:U123"/>
    <mergeCell ref="P124:P125"/>
    <mergeCell ref="Q124:Q125"/>
    <mergeCell ref="R124:R125"/>
    <mergeCell ref="S124:S125"/>
    <mergeCell ref="T117:T118"/>
    <mergeCell ref="W122:W123"/>
    <mergeCell ref="X122:X123"/>
    <mergeCell ref="B124:B125"/>
    <mergeCell ref="C124:C125"/>
    <mergeCell ref="D124:D125"/>
    <mergeCell ref="E124:E125"/>
    <mergeCell ref="F124:F125"/>
    <mergeCell ref="G124:G125"/>
    <mergeCell ref="H124:H125"/>
    <mergeCell ref="C120:C121"/>
    <mergeCell ref="D120:D121"/>
    <mergeCell ref="G120:G121"/>
    <mergeCell ref="H120:H121"/>
    <mergeCell ref="M120:M121"/>
    <mergeCell ref="O120:O121"/>
    <mergeCell ref="T120:T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M117:M118"/>
    <mergeCell ref="B117:B118"/>
    <mergeCell ref="C117:C118"/>
    <mergeCell ref="D117:D118"/>
    <mergeCell ref="E117:E118"/>
    <mergeCell ref="F117:F118"/>
    <mergeCell ref="G117:G118"/>
    <mergeCell ref="O117:O118"/>
    <mergeCell ref="P117:P118"/>
    <mergeCell ref="Q117:Q118"/>
    <mergeCell ref="R117:R118"/>
    <mergeCell ref="S117:S118"/>
    <mergeCell ref="H117:H118"/>
    <mergeCell ref="I117:I118"/>
    <mergeCell ref="J117:J118"/>
    <mergeCell ref="K117:K118"/>
    <mergeCell ref="L117:L118"/>
    <mergeCell ref="U117:U118"/>
    <mergeCell ref="V117:V118"/>
    <mergeCell ref="W117:W118"/>
    <mergeCell ref="X117:X118"/>
    <mergeCell ref="A119:A120"/>
    <mergeCell ref="B119:B121"/>
    <mergeCell ref="C119:M119"/>
    <mergeCell ref="N119:T119"/>
    <mergeCell ref="X119:X121"/>
    <mergeCell ref="N117:N118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5:B116"/>
    <mergeCell ref="C115:C116"/>
    <mergeCell ref="D115:D116"/>
    <mergeCell ref="E115:E116"/>
    <mergeCell ref="F115:F116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31 DE SEPTIEMBRE  DEL 2018.
&amp;24
</oddHeader>
    <oddFooter>&amp;R&amp;12 &amp;P</oddFooter>
  </headerFooter>
  <rowBreaks count="23" manualBreakCount="23">
    <brk id="29" max="17" man="1"/>
    <brk id="55" max="17" man="1"/>
    <brk id="83" max="17" man="1"/>
    <brk id="118" max="17" man="1"/>
    <brk id="159" max="17" man="1"/>
    <brk id="201" max="17" man="1"/>
    <brk id="222" max="17" man="1"/>
    <brk id="242" max="17" man="1"/>
    <brk id="274" max="17" man="1"/>
    <brk id="306" max="17" man="1"/>
    <brk id="326" max="17" man="1"/>
    <brk id="345" max="17" man="1"/>
    <brk id="380" max="17" man="1"/>
    <brk id="401" max="17" man="1"/>
    <brk id="442" max="17" man="1"/>
    <brk id="463" max="17" man="1"/>
    <brk id="494" max="17" man="1"/>
    <brk id="505" max="17" man="1"/>
    <brk id="527" max="17" man="1"/>
    <brk id="552" max="17" man="1"/>
    <brk id="581" max="17" man="1"/>
    <brk id="609" max="17" man="1"/>
    <brk id="66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5"/>
  <sheetViews>
    <sheetView view="pageLayout" zoomScale="40" zoomScaleNormal="25" zoomScaleSheetLayoutView="55" zoomScalePageLayoutView="40" workbookViewId="0">
      <selection activeCell="G183" sqref="G183:G184"/>
    </sheetView>
  </sheetViews>
  <sheetFormatPr baseColWidth="10" defaultRowHeight="65.25" customHeight="1" x14ac:dyDescent="0.45"/>
  <cols>
    <col min="1" max="1" width="75" style="457" customWidth="1"/>
    <col min="2" max="2" width="16.109375" style="457" hidden="1" customWidth="1"/>
    <col min="3" max="4" width="14.33203125" style="457" customWidth="1"/>
    <col min="5" max="5" width="20.6640625" style="457" customWidth="1"/>
    <col min="6" max="6" width="18.6640625" style="457" customWidth="1"/>
    <col min="7" max="7" width="28.109375" style="457" customWidth="1"/>
    <col min="8" max="8" width="11.44140625" style="457" hidden="1" customWidth="1"/>
    <col min="9" max="9" width="24" style="457" customWidth="1"/>
    <col min="10" max="10" width="22.109375" style="457" hidden="1" customWidth="1"/>
    <col min="11" max="11" width="17.88671875" style="457" hidden="1" customWidth="1"/>
    <col min="12" max="12" width="23.6640625" style="457" customWidth="1"/>
    <col min="13" max="13" width="32.5546875" style="457" customWidth="1"/>
    <col min="14" max="14" width="31" style="457" customWidth="1"/>
    <col min="15" max="15" width="20.33203125" style="457" customWidth="1"/>
    <col min="16" max="16" width="23.88671875" style="457" customWidth="1"/>
    <col min="17" max="17" width="18.109375" style="457" hidden="1" customWidth="1"/>
    <col min="18" max="18" width="17.6640625" style="457" customWidth="1"/>
    <col min="19" max="19" width="18.109375" style="457" hidden="1" customWidth="1"/>
    <col min="20" max="20" width="24.44140625" style="457" customWidth="1"/>
    <col min="21" max="21" width="32.44140625" style="457" customWidth="1"/>
    <col min="22" max="22" width="23.5546875" style="457" customWidth="1"/>
    <col min="23" max="23" width="27" style="457" customWidth="1"/>
    <col min="24" max="24" width="110.33203125" style="457" customWidth="1"/>
    <col min="25" max="25" width="55.109375" style="457" customWidth="1"/>
    <col min="26" max="256" width="11.5546875" style="457"/>
    <col min="257" max="257" width="75" style="457" customWidth="1"/>
    <col min="258" max="258" width="0" style="457" hidden="1" customWidth="1"/>
    <col min="259" max="260" width="14.33203125" style="457" customWidth="1"/>
    <col min="261" max="261" width="20.6640625" style="457" customWidth="1"/>
    <col min="262" max="262" width="18.6640625" style="457" customWidth="1"/>
    <col min="263" max="263" width="28.109375" style="457" customWidth="1"/>
    <col min="264" max="264" width="0" style="457" hidden="1" customWidth="1"/>
    <col min="265" max="265" width="24" style="457" customWidth="1"/>
    <col min="266" max="267" width="0" style="457" hidden="1" customWidth="1"/>
    <col min="268" max="268" width="23.6640625" style="457" customWidth="1"/>
    <col min="269" max="269" width="26.5546875" style="457" customWidth="1"/>
    <col min="270" max="270" width="24.33203125" style="457" customWidth="1"/>
    <col min="271" max="271" width="20.33203125" style="457" customWidth="1"/>
    <col min="272" max="272" width="23.88671875" style="457" customWidth="1"/>
    <col min="273" max="273" width="0" style="457" hidden="1" customWidth="1"/>
    <col min="274" max="274" width="17.6640625" style="457" customWidth="1"/>
    <col min="275" max="275" width="0" style="457" hidden="1" customWidth="1"/>
    <col min="276" max="276" width="24.44140625" style="457" customWidth="1"/>
    <col min="277" max="277" width="26.6640625" style="457" customWidth="1"/>
    <col min="278" max="278" width="23.5546875" style="457" customWidth="1"/>
    <col min="279" max="279" width="27" style="457" customWidth="1"/>
    <col min="280" max="280" width="110.33203125" style="457" customWidth="1"/>
    <col min="281" max="281" width="55.109375" style="457" customWidth="1"/>
    <col min="282" max="512" width="11.5546875" style="457"/>
    <col min="513" max="513" width="75" style="457" customWidth="1"/>
    <col min="514" max="514" width="0" style="457" hidden="1" customWidth="1"/>
    <col min="515" max="516" width="14.33203125" style="457" customWidth="1"/>
    <col min="517" max="517" width="20.6640625" style="457" customWidth="1"/>
    <col min="518" max="518" width="18.6640625" style="457" customWidth="1"/>
    <col min="519" max="519" width="28.109375" style="457" customWidth="1"/>
    <col min="520" max="520" width="0" style="457" hidden="1" customWidth="1"/>
    <col min="521" max="521" width="24" style="457" customWidth="1"/>
    <col min="522" max="523" width="0" style="457" hidden="1" customWidth="1"/>
    <col min="524" max="524" width="23.6640625" style="457" customWidth="1"/>
    <col min="525" max="525" width="26.5546875" style="457" customWidth="1"/>
    <col min="526" max="526" width="24.33203125" style="457" customWidth="1"/>
    <col min="527" max="527" width="20.33203125" style="457" customWidth="1"/>
    <col min="528" max="528" width="23.88671875" style="457" customWidth="1"/>
    <col min="529" max="529" width="0" style="457" hidden="1" customWidth="1"/>
    <col min="530" max="530" width="17.6640625" style="457" customWidth="1"/>
    <col min="531" max="531" width="0" style="457" hidden="1" customWidth="1"/>
    <col min="532" max="532" width="24.44140625" style="457" customWidth="1"/>
    <col min="533" max="533" width="26.6640625" style="457" customWidth="1"/>
    <col min="534" max="534" width="23.5546875" style="457" customWidth="1"/>
    <col min="535" max="535" width="27" style="457" customWidth="1"/>
    <col min="536" max="536" width="110.33203125" style="457" customWidth="1"/>
    <col min="537" max="537" width="55.109375" style="457" customWidth="1"/>
    <col min="538" max="768" width="11.5546875" style="457"/>
    <col min="769" max="769" width="75" style="457" customWidth="1"/>
    <col min="770" max="770" width="0" style="457" hidden="1" customWidth="1"/>
    <col min="771" max="772" width="14.33203125" style="457" customWidth="1"/>
    <col min="773" max="773" width="20.6640625" style="457" customWidth="1"/>
    <col min="774" max="774" width="18.6640625" style="457" customWidth="1"/>
    <col min="775" max="775" width="28.109375" style="457" customWidth="1"/>
    <col min="776" max="776" width="0" style="457" hidden="1" customWidth="1"/>
    <col min="777" max="777" width="24" style="457" customWidth="1"/>
    <col min="778" max="779" width="0" style="457" hidden="1" customWidth="1"/>
    <col min="780" max="780" width="23.6640625" style="457" customWidth="1"/>
    <col min="781" max="781" width="26.5546875" style="457" customWidth="1"/>
    <col min="782" max="782" width="24.33203125" style="457" customWidth="1"/>
    <col min="783" max="783" width="20.33203125" style="457" customWidth="1"/>
    <col min="784" max="784" width="23.88671875" style="457" customWidth="1"/>
    <col min="785" max="785" width="0" style="457" hidden="1" customWidth="1"/>
    <col min="786" max="786" width="17.6640625" style="457" customWidth="1"/>
    <col min="787" max="787" width="0" style="457" hidden="1" customWidth="1"/>
    <col min="788" max="788" width="24.44140625" style="457" customWidth="1"/>
    <col min="789" max="789" width="26.6640625" style="457" customWidth="1"/>
    <col min="790" max="790" width="23.5546875" style="457" customWidth="1"/>
    <col min="791" max="791" width="27" style="457" customWidth="1"/>
    <col min="792" max="792" width="110.33203125" style="457" customWidth="1"/>
    <col min="793" max="793" width="55.109375" style="457" customWidth="1"/>
    <col min="794" max="1024" width="11.5546875" style="457"/>
    <col min="1025" max="1025" width="75" style="457" customWidth="1"/>
    <col min="1026" max="1026" width="0" style="457" hidden="1" customWidth="1"/>
    <col min="1027" max="1028" width="14.33203125" style="457" customWidth="1"/>
    <col min="1029" max="1029" width="20.6640625" style="457" customWidth="1"/>
    <col min="1030" max="1030" width="18.6640625" style="457" customWidth="1"/>
    <col min="1031" max="1031" width="28.109375" style="457" customWidth="1"/>
    <col min="1032" max="1032" width="0" style="457" hidden="1" customWidth="1"/>
    <col min="1033" max="1033" width="24" style="457" customWidth="1"/>
    <col min="1034" max="1035" width="0" style="457" hidden="1" customWidth="1"/>
    <col min="1036" max="1036" width="23.6640625" style="457" customWidth="1"/>
    <col min="1037" max="1037" width="26.5546875" style="457" customWidth="1"/>
    <col min="1038" max="1038" width="24.33203125" style="457" customWidth="1"/>
    <col min="1039" max="1039" width="20.33203125" style="457" customWidth="1"/>
    <col min="1040" max="1040" width="23.88671875" style="457" customWidth="1"/>
    <col min="1041" max="1041" width="0" style="457" hidden="1" customWidth="1"/>
    <col min="1042" max="1042" width="17.6640625" style="457" customWidth="1"/>
    <col min="1043" max="1043" width="0" style="457" hidden="1" customWidth="1"/>
    <col min="1044" max="1044" width="24.44140625" style="457" customWidth="1"/>
    <col min="1045" max="1045" width="26.6640625" style="457" customWidth="1"/>
    <col min="1046" max="1046" width="23.5546875" style="457" customWidth="1"/>
    <col min="1047" max="1047" width="27" style="457" customWidth="1"/>
    <col min="1048" max="1048" width="110.33203125" style="457" customWidth="1"/>
    <col min="1049" max="1049" width="55.109375" style="457" customWidth="1"/>
    <col min="1050" max="1280" width="11.5546875" style="457"/>
    <col min="1281" max="1281" width="75" style="457" customWidth="1"/>
    <col min="1282" max="1282" width="0" style="457" hidden="1" customWidth="1"/>
    <col min="1283" max="1284" width="14.33203125" style="457" customWidth="1"/>
    <col min="1285" max="1285" width="20.6640625" style="457" customWidth="1"/>
    <col min="1286" max="1286" width="18.6640625" style="457" customWidth="1"/>
    <col min="1287" max="1287" width="28.109375" style="457" customWidth="1"/>
    <col min="1288" max="1288" width="0" style="457" hidden="1" customWidth="1"/>
    <col min="1289" max="1289" width="24" style="457" customWidth="1"/>
    <col min="1290" max="1291" width="0" style="457" hidden="1" customWidth="1"/>
    <col min="1292" max="1292" width="23.6640625" style="457" customWidth="1"/>
    <col min="1293" max="1293" width="26.5546875" style="457" customWidth="1"/>
    <col min="1294" max="1294" width="24.33203125" style="457" customWidth="1"/>
    <col min="1295" max="1295" width="20.33203125" style="457" customWidth="1"/>
    <col min="1296" max="1296" width="23.88671875" style="457" customWidth="1"/>
    <col min="1297" max="1297" width="0" style="457" hidden="1" customWidth="1"/>
    <col min="1298" max="1298" width="17.6640625" style="457" customWidth="1"/>
    <col min="1299" max="1299" width="0" style="457" hidden="1" customWidth="1"/>
    <col min="1300" max="1300" width="24.44140625" style="457" customWidth="1"/>
    <col min="1301" max="1301" width="26.6640625" style="457" customWidth="1"/>
    <col min="1302" max="1302" width="23.5546875" style="457" customWidth="1"/>
    <col min="1303" max="1303" width="27" style="457" customWidth="1"/>
    <col min="1304" max="1304" width="110.33203125" style="457" customWidth="1"/>
    <col min="1305" max="1305" width="55.109375" style="457" customWidth="1"/>
    <col min="1306" max="1536" width="11.5546875" style="457"/>
    <col min="1537" max="1537" width="75" style="457" customWidth="1"/>
    <col min="1538" max="1538" width="0" style="457" hidden="1" customWidth="1"/>
    <col min="1539" max="1540" width="14.33203125" style="457" customWidth="1"/>
    <col min="1541" max="1541" width="20.6640625" style="457" customWidth="1"/>
    <col min="1542" max="1542" width="18.6640625" style="457" customWidth="1"/>
    <col min="1543" max="1543" width="28.109375" style="457" customWidth="1"/>
    <col min="1544" max="1544" width="0" style="457" hidden="1" customWidth="1"/>
    <col min="1545" max="1545" width="24" style="457" customWidth="1"/>
    <col min="1546" max="1547" width="0" style="457" hidden="1" customWidth="1"/>
    <col min="1548" max="1548" width="23.6640625" style="457" customWidth="1"/>
    <col min="1549" max="1549" width="26.5546875" style="457" customWidth="1"/>
    <col min="1550" max="1550" width="24.33203125" style="457" customWidth="1"/>
    <col min="1551" max="1551" width="20.33203125" style="457" customWidth="1"/>
    <col min="1552" max="1552" width="23.88671875" style="457" customWidth="1"/>
    <col min="1553" max="1553" width="0" style="457" hidden="1" customWidth="1"/>
    <col min="1554" max="1554" width="17.6640625" style="457" customWidth="1"/>
    <col min="1555" max="1555" width="0" style="457" hidden="1" customWidth="1"/>
    <col min="1556" max="1556" width="24.44140625" style="457" customWidth="1"/>
    <col min="1557" max="1557" width="26.6640625" style="457" customWidth="1"/>
    <col min="1558" max="1558" width="23.5546875" style="457" customWidth="1"/>
    <col min="1559" max="1559" width="27" style="457" customWidth="1"/>
    <col min="1560" max="1560" width="110.33203125" style="457" customWidth="1"/>
    <col min="1561" max="1561" width="55.109375" style="457" customWidth="1"/>
    <col min="1562" max="1792" width="11.5546875" style="457"/>
    <col min="1793" max="1793" width="75" style="457" customWidth="1"/>
    <col min="1794" max="1794" width="0" style="457" hidden="1" customWidth="1"/>
    <col min="1795" max="1796" width="14.33203125" style="457" customWidth="1"/>
    <col min="1797" max="1797" width="20.6640625" style="457" customWidth="1"/>
    <col min="1798" max="1798" width="18.6640625" style="457" customWidth="1"/>
    <col min="1799" max="1799" width="28.109375" style="457" customWidth="1"/>
    <col min="1800" max="1800" width="0" style="457" hidden="1" customWidth="1"/>
    <col min="1801" max="1801" width="24" style="457" customWidth="1"/>
    <col min="1802" max="1803" width="0" style="457" hidden="1" customWidth="1"/>
    <col min="1804" max="1804" width="23.6640625" style="457" customWidth="1"/>
    <col min="1805" max="1805" width="26.5546875" style="457" customWidth="1"/>
    <col min="1806" max="1806" width="24.33203125" style="457" customWidth="1"/>
    <col min="1807" max="1807" width="20.33203125" style="457" customWidth="1"/>
    <col min="1808" max="1808" width="23.88671875" style="457" customWidth="1"/>
    <col min="1809" max="1809" width="0" style="457" hidden="1" customWidth="1"/>
    <col min="1810" max="1810" width="17.6640625" style="457" customWidth="1"/>
    <col min="1811" max="1811" width="0" style="457" hidden="1" customWidth="1"/>
    <col min="1812" max="1812" width="24.44140625" style="457" customWidth="1"/>
    <col min="1813" max="1813" width="26.6640625" style="457" customWidth="1"/>
    <col min="1814" max="1814" width="23.5546875" style="457" customWidth="1"/>
    <col min="1815" max="1815" width="27" style="457" customWidth="1"/>
    <col min="1816" max="1816" width="110.33203125" style="457" customWidth="1"/>
    <col min="1817" max="1817" width="55.109375" style="457" customWidth="1"/>
    <col min="1818" max="2048" width="11.5546875" style="457"/>
    <col min="2049" max="2049" width="75" style="457" customWidth="1"/>
    <col min="2050" max="2050" width="0" style="457" hidden="1" customWidth="1"/>
    <col min="2051" max="2052" width="14.33203125" style="457" customWidth="1"/>
    <col min="2053" max="2053" width="20.6640625" style="457" customWidth="1"/>
    <col min="2054" max="2054" width="18.6640625" style="457" customWidth="1"/>
    <col min="2055" max="2055" width="28.109375" style="457" customWidth="1"/>
    <col min="2056" max="2056" width="0" style="457" hidden="1" customWidth="1"/>
    <col min="2057" max="2057" width="24" style="457" customWidth="1"/>
    <col min="2058" max="2059" width="0" style="457" hidden="1" customWidth="1"/>
    <col min="2060" max="2060" width="23.6640625" style="457" customWidth="1"/>
    <col min="2061" max="2061" width="26.5546875" style="457" customWidth="1"/>
    <col min="2062" max="2062" width="24.33203125" style="457" customWidth="1"/>
    <col min="2063" max="2063" width="20.33203125" style="457" customWidth="1"/>
    <col min="2064" max="2064" width="23.88671875" style="457" customWidth="1"/>
    <col min="2065" max="2065" width="0" style="457" hidden="1" customWidth="1"/>
    <col min="2066" max="2066" width="17.6640625" style="457" customWidth="1"/>
    <col min="2067" max="2067" width="0" style="457" hidden="1" customWidth="1"/>
    <col min="2068" max="2068" width="24.44140625" style="457" customWidth="1"/>
    <col min="2069" max="2069" width="26.6640625" style="457" customWidth="1"/>
    <col min="2070" max="2070" width="23.5546875" style="457" customWidth="1"/>
    <col min="2071" max="2071" width="27" style="457" customWidth="1"/>
    <col min="2072" max="2072" width="110.33203125" style="457" customWidth="1"/>
    <col min="2073" max="2073" width="55.109375" style="457" customWidth="1"/>
    <col min="2074" max="2304" width="11.5546875" style="457"/>
    <col min="2305" max="2305" width="75" style="457" customWidth="1"/>
    <col min="2306" max="2306" width="0" style="457" hidden="1" customWidth="1"/>
    <col min="2307" max="2308" width="14.33203125" style="457" customWidth="1"/>
    <col min="2309" max="2309" width="20.6640625" style="457" customWidth="1"/>
    <col min="2310" max="2310" width="18.6640625" style="457" customWidth="1"/>
    <col min="2311" max="2311" width="28.109375" style="457" customWidth="1"/>
    <col min="2312" max="2312" width="0" style="457" hidden="1" customWidth="1"/>
    <col min="2313" max="2313" width="24" style="457" customWidth="1"/>
    <col min="2314" max="2315" width="0" style="457" hidden="1" customWidth="1"/>
    <col min="2316" max="2316" width="23.6640625" style="457" customWidth="1"/>
    <col min="2317" max="2317" width="26.5546875" style="457" customWidth="1"/>
    <col min="2318" max="2318" width="24.33203125" style="457" customWidth="1"/>
    <col min="2319" max="2319" width="20.33203125" style="457" customWidth="1"/>
    <col min="2320" max="2320" width="23.88671875" style="457" customWidth="1"/>
    <col min="2321" max="2321" width="0" style="457" hidden="1" customWidth="1"/>
    <col min="2322" max="2322" width="17.6640625" style="457" customWidth="1"/>
    <col min="2323" max="2323" width="0" style="457" hidden="1" customWidth="1"/>
    <col min="2324" max="2324" width="24.44140625" style="457" customWidth="1"/>
    <col min="2325" max="2325" width="26.6640625" style="457" customWidth="1"/>
    <col min="2326" max="2326" width="23.5546875" style="457" customWidth="1"/>
    <col min="2327" max="2327" width="27" style="457" customWidth="1"/>
    <col min="2328" max="2328" width="110.33203125" style="457" customWidth="1"/>
    <col min="2329" max="2329" width="55.109375" style="457" customWidth="1"/>
    <col min="2330" max="2560" width="11.5546875" style="457"/>
    <col min="2561" max="2561" width="75" style="457" customWidth="1"/>
    <col min="2562" max="2562" width="0" style="457" hidden="1" customWidth="1"/>
    <col min="2563" max="2564" width="14.33203125" style="457" customWidth="1"/>
    <col min="2565" max="2565" width="20.6640625" style="457" customWidth="1"/>
    <col min="2566" max="2566" width="18.6640625" style="457" customWidth="1"/>
    <col min="2567" max="2567" width="28.109375" style="457" customWidth="1"/>
    <col min="2568" max="2568" width="0" style="457" hidden="1" customWidth="1"/>
    <col min="2569" max="2569" width="24" style="457" customWidth="1"/>
    <col min="2570" max="2571" width="0" style="457" hidden="1" customWidth="1"/>
    <col min="2572" max="2572" width="23.6640625" style="457" customWidth="1"/>
    <col min="2573" max="2573" width="26.5546875" style="457" customWidth="1"/>
    <col min="2574" max="2574" width="24.33203125" style="457" customWidth="1"/>
    <col min="2575" max="2575" width="20.33203125" style="457" customWidth="1"/>
    <col min="2576" max="2576" width="23.88671875" style="457" customWidth="1"/>
    <col min="2577" max="2577" width="0" style="457" hidden="1" customWidth="1"/>
    <col min="2578" max="2578" width="17.6640625" style="457" customWidth="1"/>
    <col min="2579" max="2579" width="0" style="457" hidden="1" customWidth="1"/>
    <col min="2580" max="2580" width="24.44140625" style="457" customWidth="1"/>
    <col min="2581" max="2581" width="26.6640625" style="457" customWidth="1"/>
    <col min="2582" max="2582" width="23.5546875" style="457" customWidth="1"/>
    <col min="2583" max="2583" width="27" style="457" customWidth="1"/>
    <col min="2584" max="2584" width="110.33203125" style="457" customWidth="1"/>
    <col min="2585" max="2585" width="55.109375" style="457" customWidth="1"/>
    <col min="2586" max="2816" width="11.5546875" style="457"/>
    <col min="2817" max="2817" width="75" style="457" customWidth="1"/>
    <col min="2818" max="2818" width="0" style="457" hidden="1" customWidth="1"/>
    <col min="2819" max="2820" width="14.33203125" style="457" customWidth="1"/>
    <col min="2821" max="2821" width="20.6640625" style="457" customWidth="1"/>
    <col min="2822" max="2822" width="18.6640625" style="457" customWidth="1"/>
    <col min="2823" max="2823" width="28.109375" style="457" customWidth="1"/>
    <col min="2824" max="2824" width="0" style="457" hidden="1" customWidth="1"/>
    <col min="2825" max="2825" width="24" style="457" customWidth="1"/>
    <col min="2826" max="2827" width="0" style="457" hidden="1" customWidth="1"/>
    <col min="2828" max="2828" width="23.6640625" style="457" customWidth="1"/>
    <col min="2829" max="2829" width="26.5546875" style="457" customWidth="1"/>
    <col min="2830" max="2830" width="24.33203125" style="457" customWidth="1"/>
    <col min="2831" max="2831" width="20.33203125" style="457" customWidth="1"/>
    <col min="2832" max="2832" width="23.88671875" style="457" customWidth="1"/>
    <col min="2833" max="2833" width="0" style="457" hidden="1" customWidth="1"/>
    <col min="2834" max="2834" width="17.6640625" style="457" customWidth="1"/>
    <col min="2835" max="2835" width="0" style="457" hidden="1" customWidth="1"/>
    <col min="2836" max="2836" width="24.44140625" style="457" customWidth="1"/>
    <col min="2837" max="2837" width="26.6640625" style="457" customWidth="1"/>
    <col min="2838" max="2838" width="23.5546875" style="457" customWidth="1"/>
    <col min="2839" max="2839" width="27" style="457" customWidth="1"/>
    <col min="2840" max="2840" width="110.33203125" style="457" customWidth="1"/>
    <col min="2841" max="2841" width="55.109375" style="457" customWidth="1"/>
    <col min="2842" max="3072" width="11.5546875" style="457"/>
    <col min="3073" max="3073" width="75" style="457" customWidth="1"/>
    <col min="3074" max="3074" width="0" style="457" hidden="1" customWidth="1"/>
    <col min="3075" max="3076" width="14.33203125" style="457" customWidth="1"/>
    <col min="3077" max="3077" width="20.6640625" style="457" customWidth="1"/>
    <col min="3078" max="3078" width="18.6640625" style="457" customWidth="1"/>
    <col min="3079" max="3079" width="28.109375" style="457" customWidth="1"/>
    <col min="3080" max="3080" width="0" style="457" hidden="1" customWidth="1"/>
    <col min="3081" max="3081" width="24" style="457" customWidth="1"/>
    <col min="3082" max="3083" width="0" style="457" hidden="1" customWidth="1"/>
    <col min="3084" max="3084" width="23.6640625" style="457" customWidth="1"/>
    <col min="3085" max="3085" width="26.5546875" style="457" customWidth="1"/>
    <col min="3086" max="3086" width="24.33203125" style="457" customWidth="1"/>
    <col min="3087" max="3087" width="20.33203125" style="457" customWidth="1"/>
    <col min="3088" max="3088" width="23.88671875" style="457" customWidth="1"/>
    <col min="3089" max="3089" width="0" style="457" hidden="1" customWidth="1"/>
    <col min="3090" max="3090" width="17.6640625" style="457" customWidth="1"/>
    <col min="3091" max="3091" width="0" style="457" hidden="1" customWidth="1"/>
    <col min="3092" max="3092" width="24.44140625" style="457" customWidth="1"/>
    <col min="3093" max="3093" width="26.6640625" style="457" customWidth="1"/>
    <col min="3094" max="3094" width="23.5546875" style="457" customWidth="1"/>
    <col min="3095" max="3095" width="27" style="457" customWidth="1"/>
    <col min="3096" max="3096" width="110.33203125" style="457" customWidth="1"/>
    <col min="3097" max="3097" width="55.109375" style="457" customWidth="1"/>
    <col min="3098" max="3328" width="11.5546875" style="457"/>
    <col min="3329" max="3329" width="75" style="457" customWidth="1"/>
    <col min="3330" max="3330" width="0" style="457" hidden="1" customWidth="1"/>
    <col min="3331" max="3332" width="14.33203125" style="457" customWidth="1"/>
    <col min="3333" max="3333" width="20.6640625" style="457" customWidth="1"/>
    <col min="3334" max="3334" width="18.6640625" style="457" customWidth="1"/>
    <col min="3335" max="3335" width="28.109375" style="457" customWidth="1"/>
    <col min="3336" max="3336" width="0" style="457" hidden="1" customWidth="1"/>
    <col min="3337" max="3337" width="24" style="457" customWidth="1"/>
    <col min="3338" max="3339" width="0" style="457" hidden="1" customWidth="1"/>
    <col min="3340" max="3340" width="23.6640625" style="457" customWidth="1"/>
    <col min="3341" max="3341" width="26.5546875" style="457" customWidth="1"/>
    <col min="3342" max="3342" width="24.33203125" style="457" customWidth="1"/>
    <col min="3343" max="3343" width="20.33203125" style="457" customWidth="1"/>
    <col min="3344" max="3344" width="23.88671875" style="457" customWidth="1"/>
    <col min="3345" max="3345" width="0" style="457" hidden="1" customWidth="1"/>
    <col min="3346" max="3346" width="17.6640625" style="457" customWidth="1"/>
    <col min="3347" max="3347" width="0" style="457" hidden="1" customWidth="1"/>
    <col min="3348" max="3348" width="24.44140625" style="457" customWidth="1"/>
    <col min="3349" max="3349" width="26.6640625" style="457" customWidth="1"/>
    <col min="3350" max="3350" width="23.5546875" style="457" customWidth="1"/>
    <col min="3351" max="3351" width="27" style="457" customWidth="1"/>
    <col min="3352" max="3352" width="110.33203125" style="457" customWidth="1"/>
    <col min="3353" max="3353" width="55.109375" style="457" customWidth="1"/>
    <col min="3354" max="3584" width="11.5546875" style="457"/>
    <col min="3585" max="3585" width="75" style="457" customWidth="1"/>
    <col min="3586" max="3586" width="0" style="457" hidden="1" customWidth="1"/>
    <col min="3587" max="3588" width="14.33203125" style="457" customWidth="1"/>
    <col min="3589" max="3589" width="20.6640625" style="457" customWidth="1"/>
    <col min="3590" max="3590" width="18.6640625" style="457" customWidth="1"/>
    <col min="3591" max="3591" width="28.109375" style="457" customWidth="1"/>
    <col min="3592" max="3592" width="0" style="457" hidden="1" customWidth="1"/>
    <col min="3593" max="3593" width="24" style="457" customWidth="1"/>
    <col min="3594" max="3595" width="0" style="457" hidden="1" customWidth="1"/>
    <col min="3596" max="3596" width="23.6640625" style="457" customWidth="1"/>
    <col min="3597" max="3597" width="26.5546875" style="457" customWidth="1"/>
    <col min="3598" max="3598" width="24.33203125" style="457" customWidth="1"/>
    <col min="3599" max="3599" width="20.33203125" style="457" customWidth="1"/>
    <col min="3600" max="3600" width="23.88671875" style="457" customWidth="1"/>
    <col min="3601" max="3601" width="0" style="457" hidden="1" customWidth="1"/>
    <col min="3602" max="3602" width="17.6640625" style="457" customWidth="1"/>
    <col min="3603" max="3603" width="0" style="457" hidden="1" customWidth="1"/>
    <col min="3604" max="3604" width="24.44140625" style="457" customWidth="1"/>
    <col min="3605" max="3605" width="26.6640625" style="457" customWidth="1"/>
    <col min="3606" max="3606" width="23.5546875" style="457" customWidth="1"/>
    <col min="3607" max="3607" width="27" style="457" customWidth="1"/>
    <col min="3608" max="3608" width="110.33203125" style="457" customWidth="1"/>
    <col min="3609" max="3609" width="55.109375" style="457" customWidth="1"/>
    <col min="3610" max="3840" width="11.5546875" style="457"/>
    <col min="3841" max="3841" width="75" style="457" customWidth="1"/>
    <col min="3842" max="3842" width="0" style="457" hidden="1" customWidth="1"/>
    <col min="3843" max="3844" width="14.33203125" style="457" customWidth="1"/>
    <col min="3845" max="3845" width="20.6640625" style="457" customWidth="1"/>
    <col min="3846" max="3846" width="18.6640625" style="457" customWidth="1"/>
    <col min="3847" max="3847" width="28.109375" style="457" customWidth="1"/>
    <col min="3848" max="3848" width="0" style="457" hidden="1" customWidth="1"/>
    <col min="3849" max="3849" width="24" style="457" customWidth="1"/>
    <col min="3850" max="3851" width="0" style="457" hidden="1" customWidth="1"/>
    <col min="3852" max="3852" width="23.6640625" style="457" customWidth="1"/>
    <col min="3853" max="3853" width="26.5546875" style="457" customWidth="1"/>
    <col min="3854" max="3854" width="24.33203125" style="457" customWidth="1"/>
    <col min="3855" max="3855" width="20.33203125" style="457" customWidth="1"/>
    <col min="3856" max="3856" width="23.88671875" style="457" customWidth="1"/>
    <col min="3857" max="3857" width="0" style="457" hidden="1" customWidth="1"/>
    <col min="3858" max="3858" width="17.6640625" style="457" customWidth="1"/>
    <col min="3859" max="3859" width="0" style="457" hidden="1" customWidth="1"/>
    <col min="3860" max="3860" width="24.44140625" style="457" customWidth="1"/>
    <col min="3861" max="3861" width="26.6640625" style="457" customWidth="1"/>
    <col min="3862" max="3862" width="23.5546875" style="457" customWidth="1"/>
    <col min="3863" max="3863" width="27" style="457" customWidth="1"/>
    <col min="3864" max="3864" width="110.33203125" style="457" customWidth="1"/>
    <col min="3865" max="3865" width="55.109375" style="457" customWidth="1"/>
    <col min="3866" max="4096" width="11.5546875" style="457"/>
    <col min="4097" max="4097" width="75" style="457" customWidth="1"/>
    <col min="4098" max="4098" width="0" style="457" hidden="1" customWidth="1"/>
    <col min="4099" max="4100" width="14.33203125" style="457" customWidth="1"/>
    <col min="4101" max="4101" width="20.6640625" style="457" customWidth="1"/>
    <col min="4102" max="4102" width="18.6640625" style="457" customWidth="1"/>
    <col min="4103" max="4103" width="28.109375" style="457" customWidth="1"/>
    <col min="4104" max="4104" width="0" style="457" hidden="1" customWidth="1"/>
    <col min="4105" max="4105" width="24" style="457" customWidth="1"/>
    <col min="4106" max="4107" width="0" style="457" hidden="1" customWidth="1"/>
    <col min="4108" max="4108" width="23.6640625" style="457" customWidth="1"/>
    <col min="4109" max="4109" width="26.5546875" style="457" customWidth="1"/>
    <col min="4110" max="4110" width="24.33203125" style="457" customWidth="1"/>
    <col min="4111" max="4111" width="20.33203125" style="457" customWidth="1"/>
    <col min="4112" max="4112" width="23.88671875" style="457" customWidth="1"/>
    <col min="4113" max="4113" width="0" style="457" hidden="1" customWidth="1"/>
    <col min="4114" max="4114" width="17.6640625" style="457" customWidth="1"/>
    <col min="4115" max="4115" width="0" style="457" hidden="1" customWidth="1"/>
    <col min="4116" max="4116" width="24.44140625" style="457" customWidth="1"/>
    <col min="4117" max="4117" width="26.6640625" style="457" customWidth="1"/>
    <col min="4118" max="4118" width="23.5546875" style="457" customWidth="1"/>
    <col min="4119" max="4119" width="27" style="457" customWidth="1"/>
    <col min="4120" max="4120" width="110.33203125" style="457" customWidth="1"/>
    <col min="4121" max="4121" width="55.109375" style="457" customWidth="1"/>
    <col min="4122" max="4352" width="11.5546875" style="457"/>
    <col min="4353" max="4353" width="75" style="457" customWidth="1"/>
    <col min="4354" max="4354" width="0" style="457" hidden="1" customWidth="1"/>
    <col min="4355" max="4356" width="14.33203125" style="457" customWidth="1"/>
    <col min="4357" max="4357" width="20.6640625" style="457" customWidth="1"/>
    <col min="4358" max="4358" width="18.6640625" style="457" customWidth="1"/>
    <col min="4359" max="4359" width="28.109375" style="457" customWidth="1"/>
    <col min="4360" max="4360" width="0" style="457" hidden="1" customWidth="1"/>
    <col min="4361" max="4361" width="24" style="457" customWidth="1"/>
    <col min="4362" max="4363" width="0" style="457" hidden="1" customWidth="1"/>
    <col min="4364" max="4364" width="23.6640625" style="457" customWidth="1"/>
    <col min="4365" max="4365" width="26.5546875" style="457" customWidth="1"/>
    <col min="4366" max="4366" width="24.33203125" style="457" customWidth="1"/>
    <col min="4367" max="4367" width="20.33203125" style="457" customWidth="1"/>
    <col min="4368" max="4368" width="23.88671875" style="457" customWidth="1"/>
    <col min="4369" max="4369" width="0" style="457" hidden="1" customWidth="1"/>
    <col min="4370" max="4370" width="17.6640625" style="457" customWidth="1"/>
    <col min="4371" max="4371" width="0" style="457" hidden="1" customWidth="1"/>
    <col min="4372" max="4372" width="24.44140625" style="457" customWidth="1"/>
    <col min="4373" max="4373" width="26.6640625" style="457" customWidth="1"/>
    <col min="4374" max="4374" width="23.5546875" style="457" customWidth="1"/>
    <col min="4375" max="4375" width="27" style="457" customWidth="1"/>
    <col min="4376" max="4376" width="110.33203125" style="457" customWidth="1"/>
    <col min="4377" max="4377" width="55.109375" style="457" customWidth="1"/>
    <col min="4378" max="4608" width="11.5546875" style="457"/>
    <col min="4609" max="4609" width="75" style="457" customWidth="1"/>
    <col min="4610" max="4610" width="0" style="457" hidden="1" customWidth="1"/>
    <col min="4611" max="4612" width="14.33203125" style="457" customWidth="1"/>
    <col min="4613" max="4613" width="20.6640625" style="457" customWidth="1"/>
    <col min="4614" max="4614" width="18.6640625" style="457" customWidth="1"/>
    <col min="4615" max="4615" width="28.109375" style="457" customWidth="1"/>
    <col min="4616" max="4616" width="0" style="457" hidden="1" customWidth="1"/>
    <col min="4617" max="4617" width="24" style="457" customWidth="1"/>
    <col min="4618" max="4619" width="0" style="457" hidden="1" customWidth="1"/>
    <col min="4620" max="4620" width="23.6640625" style="457" customWidth="1"/>
    <col min="4621" max="4621" width="26.5546875" style="457" customWidth="1"/>
    <col min="4622" max="4622" width="24.33203125" style="457" customWidth="1"/>
    <col min="4623" max="4623" width="20.33203125" style="457" customWidth="1"/>
    <col min="4624" max="4624" width="23.88671875" style="457" customWidth="1"/>
    <col min="4625" max="4625" width="0" style="457" hidden="1" customWidth="1"/>
    <col min="4626" max="4626" width="17.6640625" style="457" customWidth="1"/>
    <col min="4627" max="4627" width="0" style="457" hidden="1" customWidth="1"/>
    <col min="4628" max="4628" width="24.44140625" style="457" customWidth="1"/>
    <col min="4629" max="4629" width="26.6640625" style="457" customWidth="1"/>
    <col min="4630" max="4630" width="23.5546875" style="457" customWidth="1"/>
    <col min="4631" max="4631" width="27" style="457" customWidth="1"/>
    <col min="4632" max="4632" width="110.33203125" style="457" customWidth="1"/>
    <col min="4633" max="4633" width="55.109375" style="457" customWidth="1"/>
    <col min="4634" max="4864" width="11.5546875" style="457"/>
    <col min="4865" max="4865" width="75" style="457" customWidth="1"/>
    <col min="4866" max="4866" width="0" style="457" hidden="1" customWidth="1"/>
    <col min="4867" max="4868" width="14.33203125" style="457" customWidth="1"/>
    <col min="4869" max="4869" width="20.6640625" style="457" customWidth="1"/>
    <col min="4870" max="4870" width="18.6640625" style="457" customWidth="1"/>
    <col min="4871" max="4871" width="28.109375" style="457" customWidth="1"/>
    <col min="4872" max="4872" width="0" style="457" hidden="1" customWidth="1"/>
    <col min="4873" max="4873" width="24" style="457" customWidth="1"/>
    <col min="4874" max="4875" width="0" style="457" hidden="1" customWidth="1"/>
    <col min="4876" max="4876" width="23.6640625" style="457" customWidth="1"/>
    <col min="4877" max="4877" width="26.5546875" style="457" customWidth="1"/>
    <col min="4878" max="4878" width="24.33203125" style="457" customWidth="1"/>
    <col min="4879" max="4879" width="20.33203125" style="457" customWidth="1"/>
    <col min="4880" max="4880" width="23.88671875" style="457" customWidth="1"/>
    <col min="4881" max="4881" width="0" style="457" hidden="1" customWidth="1"/>
    <col min="4882" max="4882" width="17.6640625" style="457" customWidth="1"/>
    <col min="4883" max="4883" width="0" style="457" hidden="1" customWidth="1"/>
    <col min="4884" max="4884" width="24.44140625" style="457" customWidth="1"/>
    <col min="4885" max="4885" width="26.6640625" style="457" customWidth="1"/>
    <col min="4886" max="4886" width="23.5546875" style="457" customWidth="1"/>
    <col min="4887" max="4887" width="27" style="457" customWidth="1"/>
    <col min="4888" max="4888" width="110.33203125" style="457" customWidth="1"/>
    <col min="4889" max="4889" width="55.109375" style="457" customWidth="1"/>
    <col min="4890" max="5120" width="11.5546875" style="457"/>
    <col min="5121" max="5121" width="75" style="457" customWidth="1"/>
    <col min="5122" max="5122" width="0" style="457" hidden="1" customWidth="1"/>
    <col min="5123" max="5124" width="14.33203125" style="457" customWidth="1"/>
    <col min="5125" max="5125" width="20.6640625" style="457" customWidth="1"/>
    <col min="5126" max="5126" width="18.6640625" style="457" customWidth="1"/>
    <col min="5127" max="5127" width="28.109375" style="457" customWidth="1"/>
    <col min="5128" max="5128" width="0" style="457" hidden="1" customWidth="1"/>
    <col min="5129" max="5129" width="24" style="457" customWidth="1"/>
    <col min="5130" max="5131" width="0" style="457" hidden="1" customWidth="1"/>
    <col min="5132" max="5132" width="23.6640625" style="457" customWidth="1"/>
    <col min="5133" max="5133" width="26.5546875" style="457" customWidth="1"/>
    <col min="5134" max="5134" width="24.33203125" style="457" customWidth="1"/>
    <col min="5135" max="5135" width="20.33203125" style="457" customWidth="1"/>
    <col min="5136" max="5136" width="23.88671875" style="457" customWidth="1"/>
    <col min="5137" max="5137" width="0" style="457" hidden="1" customWidth="1"/>
    <col min="5138" max="5138" width="17.6640625" style="457" customWidth="1"/>
    <col min="5139" max="5139" width="0" style="457" hidden="1" customWidth="1"/>
    <col min="5140" max="5140" width="24.44140625" style="457" customWidth="1"/>
    <col min="5141" max="5141" width="26.6640625" style="457" customWidth="1"/>
    <col min="5142" max="5142" width="23.5546875" style="457" customWidth="1"/>
    <col min="5143" max="5143" width="27" style="457" customWidth="1"/>
    <col min="5144" max="5144" width="110.33203125" style="457" customWidth="1"/>
    <col min="5145" max="5145" width="55.109375" style="457" customWidth="1"/>
    <col min="5146" max="5376" width="11.5546875" style="457"/>
    <col min="5377" max="5377" width="75" style="457" customWidth="1"/>
    <col min="5378" max="5378" width="0" style="457" hidden="1" customWidth="1"/>
    <col min="5379" max="5380" width="14.33203125" style="457" customWidth="1"/>
    <col min="5381" max="5381" width="20.6640625" style="457" customWidth="1"/>
    <col min="5382" max="5382" width="18.6640625" style="457" customWidth="1"/>
    <col min="5383" max="5383" width="28.109375" style="457" customWidth="1"/>
    <col min="5384" max="5384" width="0" style="457" hidden="1" customWidth="1"/>
    <col min="5385" max="5385" width="24" style="457" customWidth="1"/>
    <col min="5386" max="5387" width="0" style="457" hidden="1" customWidth="1"/>
    <col min="5388" max="5388" width="23.6640625" style="457" customWidth="1"/>
    <col min="5389" max="5389" width="26.5546875" style="457" customWidth="1"/>
    <col min="5390" max="5390" width="24.33203125" style="457" customWidth="1"/>
    <col min="5391" max="5391" width="20.33203125" style="457" customWidth="1"/>
    <col min="5392" max="5392" width="23.88671875" style="457" customWidth="1"/>
    <col min="5393" max="5393" width="0" style="457" hidden="1" customWidth="1"/>
    <col min="5394" max="5394" width="17.6640625" style="457" customWidth="1"/>
    <col min="5395" max="5395" width="0" style="457" hidden="1" customWidth="1"/>
    <col min="5396" max="5396" width="24.44140625" style="457" customWidth="1"/>
    <col min="5397" max="5397" width="26.6640625" style="457" customWidth="1"/>
    <col min="5398" max="5398" width="23.5546875" style="457" customWidth="1"/>
    <col min="5399" max="5399" width="27" style="457" customWidth="1"/>
    <col min="5400" max="5400" width="110.33203125" style="457" customWidth="1"/>
    <col min="5401" max="5401" width="55.109375" style="457" customWidth="1"/>
    <col min="5402" max="5632" width="11.5546875" style="457"/>
    <col min="5633" max="5633" width="75" style="457" customWidth="1"/>
    <col min="5634" max="5634" width="0" style="457" hidden="1" customWidth="1"/>
    <col min="5635" max="5636" width="14.33203125" style="457" customWidth="1"/>
    <col min="5637" max="5637" width="20.6640625" style="457" customWidth="1"/>
    <col min="5638" max="5638" width="18.6640625" style="457" customWidth="1"/>
    <col min="5639" max="5639" width="28.109375" style="457" customWidth="1"/>
    <col min="5640" max="5640" width="0" style="457" hidden="1" customWidth="1"/>
    <col min="5641" max="5641" width="24" style="457" customWidth="1"/>
    <col min="5642" max="5643" width="0" style="457" hidden="1" customWidth="1"/>
    <col min="5644" max="5644" width="23.6640625" style="457" customWidth="1"/>
    <col min="5645" max="5645" width="26.5546875" style="457" customWidth="1"/>
    <col min="5646" max="5646" width="24.33203125" style="457" customWidth="1"/>
    <col min="5647" max="5647" width="20.33203125" style="457" customWidth="1"/>
    <col min="5648" max="5648" width="23.88671875" style="457" customWidth="1"/>
    <col min="5649" max="5649" width="0" style="457" hidden="1" customWidth="1"/>
    <col min="5650" max="5650" width="17.6640625" style="457" customWidth="1"/>
    <col min="5651" max="5651" width="0" style="457" hidden="1" customWidth="1"/>
    <col min="5652" max="5652" width="24.44140625" style="457" customWidth="1"/>
    <col min="5653" max="5653" width="26.6640625" style="457" customWidth="1"/>
    <col min="5654" max="5654" width="23.5546875" style="457" customWidth="1"/>
    <col min="5655" max="5655" width="27" style="457" customWidth="1"/>
    <col min="5656" max="5656" width="110.33203125" style="457" customWidth="1"/>
    <col min="5657" max="5657" width="55.109375" style="457" customWidth="1"/>
    <col min="5658" max="5888" width="11.5546875" style="457"/>
    <col min="5889" max="5889" width="75" style="457" customWidth="1"/>
    <col min="5890" max="5890" width="0" style="457" hidden="1" customWidth="1"/>
    <col min="5891" max="5892" width="14.33203125" style="457" customWidth="1"/>
    <col min="5893" max="5893" width="20.6640625" style="457" customWidth="1"/>
    <col min="5894" max="5894" width="18.6640625" style="457" customWidth="1"/>
    <col min="5895" max="5895" width="28.109375" style="457" customWidth="1"/>
    <col min="5896" max="5896" width="0" style="457" hidden="1" customWidth="1"/>
    <col min="5897" max="5897" width="24" style="457" customWidth="1"/>
    <col min="5898" max="5899" width="0" style="457" hidden="1" customWidth="1"/>
    <col min="5900" max="5900" width="23.6640625" style="457" customWidth="1"/>
    <col min="5901" max="5901" width="26.5546875" style="457" customWidth="1"/>
    <col min="5902" max="5902" width="24.33203125" style="457" customWidth="1"/>
    <col min="5903" max="5903" width="20.33203125" style="457" customWidth="1"/>
    <col min="5904" max="5904" width="23.88671875" style="457" customWidth="1"/>
    <col min="5905" max="5905" width="0" style="457" hidden="1" customWidth="1"/>
    <col min="5906" max="5906" width="17.6640625" style="457" customWidth="1"/>
    <col min="5907" max="5907" width="0" style="457" hidden="1" customWidth="1"/>
    <col min="5908" max="5908" width="24.44140625" style="457" customWidth="1"/>
    <col min="5909" max="5909" width="26.6640625" style="457" customWidth="1"/>
    <col min="5910" max="5910" width="23.5546875" style="457" customWidth="1"/>
    <col min="5911" max="5911" width="27" style="457" customWidth="1"/>
    <col min="5912" max="5912" width="110.33203125" style="457" customWidth="1"/>
    <col min="5913" max="5913" width="55.109375" style="457" customWidth="1"/>
    <col min="5914" max="6144" width="11.5546875" style="457"/>
    <col min="6145" max="6145" width="75" style="457" customWidth="1"/>
    <col min="6146" max="6146" width="0" style="457" hidden="1" customWidth="1"/>
    <col min="6147" max="6148" width="14.33203125" style="457" customWidth="1"/>
    <col min="6149" max="6149" width="20.6640625" style="457" customWidth="1"/>
    <col min="6150" max="6150" width="18.6640625" style="457" customWidth="1"/>
    <col min="6151" max="6151" width="28.109375" style="457" customWidth="1"/>
    <col min="6152" max="6152" width="0" style="457" hidden="1" customWidth="1"/>
    <col min="6153" max="6153" width="24" style="457" customWidth="1"/>
    <col min="6154" max="6155" width="0" style="457" hidden="1" customWidth="1"/>
    <col min="6156" max="6156" width="23.6640625" style="457" customWidth="1"/>
    <col min="6157" max="6157" width="26.5546875" style="457" customWidth="1"/>
    <col min="6158" max="6158" width="24.33203125" style="457" customWidth="1"/>
    <col min="6159" max="6159" width="20.33203125" style="457" customWidth="1"/>
    <col min="6160" max="6160" width="23.88671875" style="457" customWidth="1"/>
    <col min="6161" max="6161" width="0" style="457" hidden="1" customWidth="1"/>
    <col min="6162" max="6162" width="17.6640625" style="457" customWidth="1"/>
    <col min="6163" max="6163" width="0" style="457" hidden="1" customWidth="1"/>
    <col min="6164" max="6164" width="24.44140625" style="457" customWidth="1"/>
    <col min="6165" max="6165" width="26.6640625" style="457" customWidth="1"/>
    <col min="6166" max="6166" width="23.5546875" style="457" customWidth="1"/>
    <col min="6167" max="6167" width="27" style="457" customWidth="1"/>
    <col min="6168" max="6168" width="110.33203125" style="457" customWidth="1"/>
    <col min="6169" max="6169" width="55.109375" style="457" customWidth="1"/>
    <col min="6170" max="6400" width="11.5546875" style="457"/>
    <col min="6401" max="6401" width="75" style="457" customWidth="1"/>
    <col min="6402" max="6402" width="0" style="457" hidden="1" customWidth="1"/>
    <col min="6403" max="6404" width="14.33203125" style="457" customWidth="1"/>
    <col min="6405" max="6405" width="20.6640625" style="457" customWidth="1"/>
    <col min="6406" max="6406" width="18.6640625" style="457" customWidth="1"/>
    <col min="6407" max="6407" width="28.109375" style="457" customWidth="1"/>
    <col min="6408" max="6408" width="0" style="457" hidden="1" customWidth="1"/>
    <col min="6409" max="6409" width="24" style="457" customWidth="1"/>
    <col min="6410" max="6411" width="0" style="457" hidden="1" customWidth="1"/>
    <col min="6412" max="6412" width="23.6640625" style="457" customWidth="1"/>
    <col min="6413" max="6413" width="26.5546875" style="457" customWidth="1"/>
    <col min="6414" max="6414" width="24.33203125" style="457" customWidth="1"/>
    <col min="6415" max="6415" width="20.33203125" style="457" customWidth="1"/>
    <col min="6416" max="6416" width="23.88671875" style="457" customWidth="1"/>
    <col min="6417" max="6417" width="0" style="457" hidden="1" customWidth="1"/>
    <col min="6418" max="6418" width="17.6640625" style="457" customWidth="1"/>
    <col min="6419" max="6419" width="0" style="457" hidden="1" customWidth="1"/>
    <col min="6420" max="6420" width="24.44140625" style="457" customWidth="1"/>
    <col min="6421" max="6421" width="26.6640625" style="457" customWidth="1"/>
    <col min="6422" max="6422" width="23.5546875" style="457" customWidth="1"/>
    <col min="6423" max="6423" width="27" style="457" customWidth="1"/>
    <col min="6424" max="6424" width="110.33203125" style="457" customWidth="1"/>
    <col min="6425" max="6425" width="55.109375" style="457" customWidth="1"/>
    <col min="6426" max="6656" width="11.5546875" style="457"/>
    <col min="6657" max="6657" width="75" style="457" customWidth="1"/>
    <col min="6658" max="6658" width="0" style="457" hidden="1" customWidth="1"/>
    <col min="6659" max="6660" width="14.33203125" style="457" customWidth="1"/>
    <col min="6661" max="6661" width="20.6640625" style="457" customWidth="1"/>
    <col min="6662" max="6662" width="18.6640625" style="457" customWidth="1"/>
    <col min="6663" max="6663" width="28.109375" style="457" customWidth="1"/>
    <col min="6664" max="6664" width="0" style="457" hidden="1" customWidth="1"/>
    <col min="6665" max="6665" width="24" style="457" customWidth="1"/>
    <col min="6666" max="6667" width="0" style="457" hidden="1" customWidth="1"/>
    <col min="6668" max="6668" width="23.6640625" style="457" customWidth="1"/>
    <col min="6669" max="6669" width="26.5546875" style="457" customWidth="1"/>
    <col min="6670" max="6670" width="24.33203125" style="457" customWidth="1"/>
    <col min="6671" max="6671" width="20.33203125" style="457" customWidth="1"/>
    <col min="6672" max="6672" width="23.88671875" style="457" customWidth="1"/>
    <col min="6673" max="6673" width="0" style="457" hidden="1" customWidth="1"/>
    <col min="6674" max="6674" width="17.6640625" style="457" customWidth="1"/>
    <col min="6675" max="6675" width="0" style="457" hidden="1" customWidth="1"/>
    <col min="6676" max="6676" width="24.44140625" style="457" customWidth="1"/>
    <col min="6677" max="6677" width="26.6640625" style="457" customWidth="1"/>
    <col min="6678" max="6678" width="23.5546875" style="457" customWidth="1"/>
    <col min="6679" max="6679" width="27" style="457" customWidth="1"/>
    <col min="6680" max="6680" width="110.33203125" style="457" customWidth="1"/>
    <col min="6681" max="6681" width="55.109375" style="457" customWidth="1"/>
    <col min="6682" max="6912" width="11.5546875" style="457"/>
    <col min="6913" max="6913" width="75" style="457" customWidth="1"/>
    <col min="6914" max="6914" width="0" style="457" hidden="1" customWidth="1"/>
    <col min="6915" max="6916" width="14.33203125" style="457" customWidth="1"/>
    <col min="6917" max="6917" width="20.6640625" style="457" customWidth="1"/>
    <col min="6918" max="6918" width="18.6640625" style="457" customWidth="1"/>
    <col min="6919" max="6919" width="28.109375" style="457" customWidth="1"/>
    <col min="6920" max="6920" width="0" style="457" hidden="1" customWidth="1"/>
    <col min="6921" max="6921" width="24" style="457" customWidth="1"/>
    <col min="6922" max="6923" width="0" style="457" hidden="1" customWidth="1"/>
    <col min="6924" max="6924" width="23.6640625" style="457" customWidth="1"/>
    <col min="6925" max="6925" width="26.5546875" style="457" customWidth="1"/>
    <col min="6926" max="6926" width="24.33203125" style="457" customWidth="1"/>
    <col min="6927" max="6927" width="20.33203125" style="457" customWidth="1"/>
    <col min="6928" max="6928" width="23.88671875" style="457" customWidth="1"/>
    <col min="6929" max="6929" width="0" style="457" hidden="1" customWidth="1"/>
    <col min="6930" max="6930" width="17.6640625" style="457" customWidth="1"/>
    <col min="6931" max="6931" width="0" style="457" hidden="1" customWidth="1"/>
    <col min="6932" max="6932" width="24.44140625" style="457" customWidth="1"/>
    <col min="6933" max="6933" width="26.6640625" style="457" customWidth="1"/>
    <col min="6934" max="6934" width="23.5546875" style="457" customWidth="1"/>
    <col min="6935" max="6935" width="27" style="457" customWidth="1"/>
    <col min="6936" max="6936" width="110.33203125" style="457" customWidth="1"/>
    <col min="6937" max="6937" width="55.109375" style="457" customWidth="1"/>
    <col min="6938" max="7168" width="11.5546875" style="457"/>
    <col min="7169" max="7169" width="75" style="457" customWidth="1"/>
    <col min="7170" max="7170" width="0" style="457" hidden="1" customWidth="1"/>
    <col min="7171" max="7172" width="14.33203125" style="457" customWidth="1"/>
    <col min="7173" max="7173" width="20.6640625" style="457" customWidth="1"/>
    <col min="7174" max="7174" width="18.6640625" style="457" customWidth="1"/>
    <col min="7175" max="7175" width="28.109375" style="457" customWidth="1"/>
    <col min="7176" max="7176" width="0" style="457" hidden="1" customWidth="1"/>
    <col min="7177" max="7177" width="24" style="457" customWidth="1"/>
    <col min="7178" max="7179" width="0" style="457" hidden="1" customWidth="1"/>
    <col min="7180" max="7180" width="23.6640625" style="457" customWidth="1"/>
    <col min="7181" max="7181" width="26.5546875" style="457" customWidth="1"/>
    <col min="7182" max="7182" width="24.33203125" style="457" customWidth="1"/>
    <col min="7183" max="7183" width="20.33203125" style="457" customWidth="1"/>
    <col min="7184" max="7184" width="23.88671875" style="457" customWidth="1"/>
    <col min="7185" max="7185" width="0" style="457" hidden="1" customWidth="1"/>
    <col min="7186" max="7186" width="17.6640625" style="457" customWidth="1"/>
    <col min="7187" max="7187" width="0" style="457" hidden="1" customWidth="1"/>
    <col min="7188" max="7188" width="24.44140625" style="457" customWidth="1"/>
    <col min="7189" max="7189" width="26.6640625" style="457" customWidth="1"/>
    <col min="7190" max="7190" width="23.5546875" style="457" customWidth="1"/>
    <col min="7191" max="7191" width="27" style="457" customWidth="1"/>
    <col min="7192" max="7192" width="110.33203125" style="457" customWidth="1"/>
    <col min="7193" max="7193" width="55.109375" style="457" customWidth="1"/>
    <col min="7194" max="7424" width="11.5546875" style="457"/>
    <col min="7425" max="7425" width="75" style="457" customWidth="1"/>
    <col min="7426" max="7426" width="0" style="457" hidden="1" customWidth="1"/>
    <col min="7427" max="7428" width="14.33203125" style="457" customWidth="1"/>
    <col min="7429" max="7429" width="20.6640625" style="457" customWidth="1"/>
    <col min="7430" max="7430" width="18.6640625" style="457" customWidth="1"/>
    <col min="7431" max="7431" width="28.109375" style="457" customWidth="1"/>
    <col min="7432" max="7432" width="0" style="457" hidden="1" customWidth="1"/>
    <col min="7433" max="7433" width="24" style="457" customWidth="1"/>
    <col min="7434" max="7435" width="0" style="457" hidden="1" customWidth="1"/>
    <col min="7436" max="7436" width="23.6640625" style="457" customWidth="1"/>
    <col min="7437" max="7437" width="26.5546875" style="457" customWidth="1"/>
    <col min="7438" max="7438" width="24.33203125" style="457" customWidth="1"/>
    <col min="7439" max="7439" width="20.33203125" style="457" customWidth="1"/>
    <col min="7440" max="7440" width="23.88671875" style="457" customWidth="1"/>
    <col min="7441" max="7441" width="0" style="457" hidden="1" customWidth="1"/>
    <col min="7442" max="7442" width="17.6640625" style="457" customWidth="1"/>
    <col min="7443" max="7443" width="0" style="457" hidden="1" customWidth="1"/>
    <col min="7444" max="7444" width="24.44140625" style="457" customWidth="1"/>
    <col min="7445" max="7445" width="26.6640625" style="457" customWidth="1"/>
    <col min="7446" max="7446" width="23.5546875" style="457" customWidth="1"/>
    <col min="7447" max="7447" width="27" style="457" customWidth="1"/>
    <col min="7448" max="7448" width="110.33203125" style="457" customWidth="1"/>
    <col min="7449" max="7449" width="55.109375" style="457" customWidth="1"/>
    <col min="7450" max="7680" width="11.5546875" style="457"/>
    <col min="7681" max="7681" width="75" style="457" customWidth="1"/>
    <col min="7682" max="7682" width="0" style="457" hidden="1" customWidth="1"/>
    <col min="7683" max="7684" width="14.33203125" style="457" customWidth="1"/>
    <col min="7685" max="7685" width="20.6640625" style="457" customWidth="1"/>
    <col min="7686" max="7686" width="18.6640625" style="457" customWidth="1"/>
    <col min="7687" max="7687" width="28.109375" style="457" customWidth="1"/>
    <col min="7688" max="7688" width="0" style="457" hidden="1" customWidth="1"/>
    <col min="7689" max="7689" width="24" style="457" customWidth="1"/>
    <col min="7690" max="7691" width="0" style="457" hidden="1" customWidth="1"/>
    <col min="7692" max="7692" width="23.6640625" style="457" customWidth="1"/>
    <col min="7693" max="7693" width="26.5546875" style="457" customWidth="1"/>
    <col min="7694" max="7694" width="24.33203125" style="457" customWidth="1"/>
    <col min="7695" max="7695" width="20.33203125" style="457" customWidth="1"/>
    <col min="7696" max="7696" width="23.88671875" style="457" customWidth="1"/>
    <col min="7697" max="7697" width="0" style="457" hidden="1" customWidth="1"/>
    <col min="7698" max="7698" width="17.6640625" style="457" customWidth="1"/>
    <col min="7699" max="7699" width="0" style="457" hidden="1" customWidth="1"/>
    <col min="7700" max="7700" width="24.44140625" style="457" customWidth="1"/>
    <col min="7701" max="7701" width="26.6640625" style="457" customWidth="1"/>
    <col min="7702" max="7702" width="23.5546875" style="457" customWidth="1"/>
    <col min="7703" max="7703" width="27" style="457" customWidth="1"/>
    <col min="7704" max="7704" width="110.33203125" style="457" customWidth="1"/>
    <col min="7705" max="7705" width="55.109375" style="457" customWidth="1"/>
    <col min="7706" max="7936" width="11.5546875" style="457"/>
    <col min="7937" max="7937" width="75" style="457" customWidth="1"/>
    <col min="7938" max="7938" width="0" style="457" hidden="1" customWidth="1"/>
    <col min="7939" max="7940" width="14.33203125" style="457" customWidth="1"/>
    <col min="7941" max="7941" width="20.6640625" style="457" customWidth="1"/>
    <col min="7942" max="7942" width="18.6640625" style="457" customWidth="1"/>
    <col min="7943" max="7943" width="28.109375" style="457" customWidth="1"/>
    <col min="7944" max="7944" width="0" style="457" hidden="1" customWidth="1"/>
    <col min="7945" max="7945" width="24" style="457" customWidth="1"/>
    <col min="7946" max="7947" width="0" style="457" hidden="1" customWidth="1"/>
    <col min="7948" max="7948" width="23.6640625" style="457" customWidth="1"/>
    <col min="7949" max="7949" width="26.5546875" style="457" customWidth="1"/>
    <col min="7950" max="7950" width="24.33203125" style="457" customWidth="1"/>
    <col min="7951" max="7951" width="20.33203125" style="457" customWidth="1"/>
    <col min="7952" max="7952" width="23.88671875" style="457" customWidth="1"/>
    <col min="7953" max="7953" width="0" style="457" hidden="1" customWidth="1"/>
    <col min="7954" max="7954" width="17.6640625" style="457" customWidth="1"/>
    <col min="7955" max="7955" width="0" style="457" hidden="1" customWidth="1"/>
    <col min="7956" max="7956" width="24.44140625" style="457" customWidth="1"/>
    <col min="7957" max="7957" width="26.6640625" style="457" customWidth="1"/>
    <col min="7958" max="7958" width="23.5546875" style="457" customWidth="1"/>
    <col min="7959" max="7959" width="27" style="457" customWidth="1"/>
    <col min="7960" max="7960" width="110.33203125" style="457" customWidth="1"/>
    <col min="7961" max="7961" width="55.109375" style="457" customWidth="1"/>
    <col min="7962" max="8192" width="11.5546875" style="457"/>
    <col min="8193" max="8193" width="75" style="457" customWidth="1"/>
    <col min="8194" max="8194" width="0" style="457" hidden="1" customWidth="1"/>
    <col min="8195" max="8196" width="14.33203125" style="457" customWidth="1"/>
    <col min="8197" max="8197" width="20.6640625" style="457" customWidth="1"/>
    <col min="8198" max="8198" width="18.6640625" style="457" customWidth="1"/>
    <col min="8199" max="8199" width="28.109375" style="457" customWidth="1"/>
    <col min="8200" max="8200" width="0" style="457" hidden="1" customWidth="1"/>
    <col min="8201" max="8201" width="24" style="457" customWidth="1"/>
    <col min="8202" max="8203" width="0" style="457" hidden="1" customWidth="1"/>
    <col min="8204" max="8204" width="23.6640625" style="457" customWidth="1"/>
    <col min="8205" max="8205" width="26.5546875" style="457" customWidth="1"/>
    <col min="8206" max="8206" width="24.33203125" style="457" customWidth="1"/>
    <col min="8207" max="8207" width="20.33203125" style="457" customWidth="1"/>
    <col min="8208" max="8208" width="23.88671875" style="457" customWidth="1"/>
    <col min="8209" max="8209" width="0" style="457" hidden="1" customWidth="1"/>
    <col min="8210" max="8210" width="17.6640625" style="457" customWidth="1"/>
    <col min="8211" max="8211" width="0" style="457" hidden="1" customWidth="1"/>
    <col min="8212" max="8212" width="24.44140625" style="457" customWidth="1"/>
    <col min="8213" max="8213" width="26.6640625" style="457" customWidth="1"/>
    <col min="8214" max="8214" width="23.5546875" style="457" customWidth="1"/>
    <col min="8215" max="8215" width="27" style="457" customWidth="1"/>
    <col min="8216" max="8216" width="110.33203125" style="457" customWidth="1"/>
    <col min="8217" max="8217" width="55.109375" style="457" customWidth="1"/>
    <col min="8218" max="8448" width="11.5546875" style="457"/>
    <col min="8449" max="8449" width="75" style="457" customWidth="1"/>
    <col min="8450" max="8450" width="0" style="457" hidden="1" customWidth="1"/>
    <col min="8451" max="8452" width="14.33203125" style="457" customWidth="1"/>
    <col min="8453" max="8453" width="20.6640625" style="457" customWidth="1"/>
    <col min="8454" max="8454" width="18.6640625" style="457" customWidth="1"/>
    <col min="8455" max="8455" width="28.109375" style="457" customWidth="1"/>
    <col min="8456" max="8456" width="0" style="457" hidden="1" customWidth="1"/>
    <col min="8457" max="8457" width="24" style="457" customWidth="1"/>
    <col min="8458" max="8459" width="0" style="457" hidden="1" customWidth="1"/>
    <col min="8460" max="8460" width="23.6640625" style="457" customWidth="1"/>
    <col min="8461" max="8461" width="26.5546875" style="457" customWidth="1"/>
    <col min="8462" max="8462" width="24.33203125" style="457" customWidth="1"/>
    <col min="8463" max="8463" width="20.33203125" style="457" customWidth="1"/>
    <col min="8464" max="8464" width="23.88671875" style="457" customWidth="1"/>
    <col min="8465" max="8465" width="0" style="457" hidden="1" customWidth="1"/>
    <col min="8466" max="8466" width="17.6640625" style="457" customWidth="1"/>
    <col min="8467" max="8467" width="0" style="457" hidden="1" customWidth="1"/>
    <col min="8468" max="8468" width="24.44140625" style="457" customWidth="1"/>
    <col min="8469" max="8469" width="26.6640625" style="457" customWidth="1"/>
    <col min="8470" max="8470" width="23.5546875" style="457" customWidth="1"/>
    <col min="8471" max="8471" width="27" style="457" customWidth="1"/>
    <col min="8472" max="8472" width="110.33203125" style="457" customWidth="1"/>
    <col min="8473" max="8473" width="55.109375" style="457" customWidth="1"/>
    <col min="8474" max="8704" width="11.5546875" style="457"/>
    <col min="8705" max="8705" width="75" style="457" customWidth="1"/>
    <col min="8706" max="8706" width="0" style="457" hidden="1" customWidth="1"/>
    <col min="8707" max="8708" width="14.33203125" style="457" customWidth="1"/>
    <col min="8709" max="8709" width="20.6640625" style="457" customWidth="1"/>
    <col min="8710" max="8710" width="18.6640625" style="457" customWidth="1"/>
    <col min="8711" max="8711" width="28.109375" style="457" customWidth="1"/>
    <col min="8712" max="8712" width="0" style="457" hidden="1" customWidth="1"/>
    <col min="8713" max="8713" width="24" style="457" customWidth="1"/>
    <col min="8714" max="8715" width="0" style="457" hidden="1" customWidth="1"/>
    <col min="8716" max="8716" width="23.6640625" style="457" customWidth="1"/>
    <col min="8717" max="8717" width="26.5546875" style="457" customWidth="1"/>
    <col min="8718" max="8718" width="24.33203125" style="457" customWidth="1"/>
    <col min="8719" max="8719" width="20.33203125" style="457" customWidth="1"/>
    <col min="8720" max="8720" width="23.88671875" style="457" customWidth="1"/>
    <col min="8721" max="8721" width="0" style="457" hidden="1" customWidth="1"/>
    <col min="8722" max="8722" width="17.6640625" style="457" customWidth="1"/>
    <col min="8723" max="8723" width="0" style="457" hidden="1" customWidth="1"/>
    <col min="8724" max="8724" width="24.44140625" style="457" customWidth="1"/>
    <col min="8725" max="8725" width="26.6640625" style="457" customWidth="1"/>
    <col min="8726" max="8726" width="23.5546875" style="457" customWidth="1"/>
    <col min="8727" max="8727" width="27" style="457" customWidth="1"/>
    <col min="8728" max="8728" width="110.33203125" style="457" customWidth="1"/>
    <col min="8729" max="8729" width="55.109375" style="457" customWidth="1"/>
    <col min="8730" max="8960" width="11.5546875" style="457"/>
    <col min="8961" max="8961" width="75" style="457" customWidth="1"/>
    <col min="8962" max="8962" width="0" style="457" hidden="1" customWidth="1"/>
    <col min="8963" max="8964" width="14.33203125" style="457" customWidth="1"/>
    <col min="8965" max="8965" width="20.6640625" style="457" customWidth="1"/>
    <col min="8966" max="8966" width="18.6640625" style="457" customWidth="1"/>
    <col min="8967" max="8967" width="28.109375" style="457" customWidth="1"/>
    <col min="8968" max="8968" width="0" style="457" hidden="1" customWidth="1"/>
    <col min="8969" max="8969" width="24" style="457" customWidth="1"/>
    <col min="8970" max="8971" width="0" style="457" hidden="1" customWidth="1"/>
    <col min="8972" max="8972" width="23.6640625" style="457" customWidth="1"/>
    <col min="8973" max="8973" width="26.5546875" style="457" customWidth="1"/>
    <col min="8974" max="8974" width="24.33203125" style="457" customWidth="1"/>
    <col min="8975" max="8975" width="20.33203125" style="457" customWidth="1"/>
    <col min="8976" max="8976" width="23.88671875" style="457" customWidth="1"/>
    <col min="8977" max="8977" width="0" style="457" hidden="1" customWidth="1"/>
    <col min="8978" max="8978" width="17.6640625" style="457" customWidth="1"/>
    <col min="8979" max="8979" width="0" style="457" hidden="1" customWidth="1"/>
    <col min="8980" max="8980" width="24.44140625" style="457" customWidth="1"/>
    <col min="8981" max="8981" width="26.6640625" style="457" customWidth="1"/>
    <col min="8982" max="8982" width="23.5546875" style="457" customWidth="1"/>
    <col min="8983" max="8983" width="27" style="457" customWidth="1"/>
    <col min="8984" max="8984" width="110.33203125" style="457" customWidth="1"/>
    <col min="8985" max="8985" width="55.109375" style="457" customWidth="1"/>
    <col min="8986" max="9216" width="11.5546875" style="457"/>
    <col min="9217" max="9217" width="75" style="457" customWidth="1"/>
    <col min="9218" max="9218" width="0" style="457" hidden="1" customWidth="1"/>
    <col min="9219" max="9220" width="14.33203125" style="457" customWidth="1"/>
    <col min="9221" max="9221" width="20.6640625" style="457" customWidth="1"/>
    <col min="9222" max="9222" width="18.6640625" style="457" customWidth="1"/>
    <col min="9223" max="9223" width="28.109375" style="457" customWidth="1"/>
    <col min="9224" max="9224" width="0" style="457" hidden="1" customWidth="1"/>
    <col min="9225" max="9225" width="24" style="457" customWidth="1"/>
    <col min="9226" max="9227" width="0" style="457" hidden="1" customWidth="1"/>
    <col min="9228" max="9228" width="23.6640625" style="457" customWidth="1"/>
    <col min="9229" max="9229" width="26.5546875" style="457" customWidth="1"/>
    <col min="9230" max="9230" width="24.33203125" style="457" customWidth="1"/>
    <col min="9231" max="9231" width="20.33203125" style="457" customWidth="1"/>
    <col min="9232" max="9232" width="23.88671875" style="457" customWidth="1"/>
    <col min="9233" max="9233" width="0" style="457" hidden="1" customWidth="1"/>
    <col min="9234" max="9234" width="17.6640625" style="457" customWidth="1"/>
    <col min="9235" max="9235" width="0" style="457" hidden="1" customWidth="1"/>
    <col min="9236" max="9236" width="24.44140625" style="457" customWidth="1"/>
    <col min="9237" max="9237" width="26.6640625" style="457" customWidth="1"/>
    <col min="9238" max="9238" width="23.5546875" style="457" customWidth="1"/>
    <col min="9239" max="9239" width="27" style="457" customWidth="1"/>
    <col min="9240" max="9240" width="110.33203125" style="457" customWidth="1"/>
    <col min="9241" max="9241" width="55.109375" style="457" customWidth="1"/>
    <col min="9242" max="9472" width="11.5546875" style="457"/>
    <col min="9473" max="9473" width="75" style="457" customWidth="1"/>
    <col min="9474" max="9474" width="0" style="457" hidden="1" customWidth="1"/>
    <col min="9475" max="9476" width="14.33203125" style="457" customWidth="1"/>
    <col min="9477" max="9477" width="20.6640625" style="457" customWidth="1"/>
    <col min="9478" max="9478" width="18.6640625" style="457" customWidth="1"/>
    <col min="9479" max="9479" width="28.109375" style="457" customWidth="1"/>
    <col min="9480" max="9480" width="0" style="457" hidden="1" customWidth="1"/>
    <col min="9481" max="9481" width="24" style="457" customWidth="1"/>
    <col min="9482" max="9483" width="0" style="457" hidden="1" customWidth="1"/>
    <col min="9484" max="9484" width="23.6640625" style="457" customWidth="1"/>
    <col min="9485" max="9485" width="26.5546875" style="457" customWidth="1"/>
    <col min="9486" max="9486" width="24.33203125" style="457" customWidth="1"/>
    <col min="9487" max="9487" width="20.33203125" style="457" customWidth="1"/>
    <col min="9488" max="9488" width="23.88671875" style="457" customWidth="1"/>
    <col min="9489" max="9489" width="0" style="457" hidden="1" customWidth="1"/>
    <col min="9490" max="9490" width="17.6640625" style="457" customWidth="1"/>
    <col min="9491" max="9491" width="0" style="457" hidden="1" customWidth="1"/>
    <col min="9492" max="9492" width="24.44140625" style="457" customWidth="1"/>
    <col min="9493" max="9493" width="26.6640625" style="457" customWidth="1"/>
    <col min="9494" max="9494" width="23.5546875" style="457" customWidth="1"/>
    <col min="9495" max="9495" width="27" style="457" customWidth="1"/>
    <col min="9496" max="9496" width="110.33203125" style="457" customWidth="1"/>
    <col min="9497" max="9497" width="55.109375" style="457" customWidth="1"/>
    <col min="9498" max="9728" width="11.5546875" style="457"/>
    <col min="9729" max="9729" width="75" style="457" customWidth="1"/>
    <col min="9730" max="9730" width="0" style="457" hidden="1" customWidth="1"/>
    <col min="9731" max="9732" width="14.33203125" style="457" customWidth="1"/>
    <col min="9733" max="9733" width="20.6640625" style="457" customWidth="1"/>
    <col min="9734" max="9734" width="18.6640625" style="457" customWidth="1"/>
    <col min="9735" max="9735" width="28.109375" style="457" customWidth="1"/>
    <col min="9736" max="9736" width="0" style="457" hidden="1" customWidth="1"/>
    <col min="9737" max="9737" width="24" style="457" customWidth="1"/>
    <col min="9738" max="9739" width="0" style="457" hidden="1" customWidth="1"/>
    <col min="9740" max="9740" width="23.6640625" style="457" customWidth="1"/>
    <col min="9741" max="9741" width="26.5546875" style="457" customWidth="1"/>
    <col min="9742" max="9742" width="24.33203125" style="457" customWidth="1"/>
    <col min="9743" max="9743" width="20.33203125" style="457" customWidth="1"/>
    <col min="9744" max="9744" width="23.88671875" style="457" customWidth="1"/>
    <col min="9745" max="9745" width="0" style="457" hidden="1" customWidth="1"/>
    <col min="9746" max="9746" width="17.6640625" style="457" customWidth="1"/>
    <col min="9747" max="9747" width="0" style="457" hidden="1" customWidth="1"/>
    <col min="9748" max="9748" width="24.44140625" style="457" customWidth="1"/>
    <col min="9749" max="9749" width="26.6640625" style="457" customWidth="1"/>
    <col min="9750" max="9750" width="23.5546875" style="457" customWidth="1"/>
    <col min="9751" max="9751" width="27" style="457" customWidth="1"/>
    <col min="9752" max="9752" width="110.33203125" style="457" customWidth="1"/>
    <col min="9753" max="9753" width="55.109375" style="457" customWidth="1"/>
    <col min="9754" max="9984" width="11.5546875" style="457"/>
    <col min="9985" max="9985" width="75" style="457" customWidth="1"/>
    <col min="9986" max="9986" width="0" style="457" hidden="1" customWidth="1"/>
    <col min="9987" max="9988" width="14.33203125" style="457" customWidth="1"/>
    <col min="9989" max="9989" width="20.6640625" style="457" customWidth="1"/>
    <col min="9990" max="9990" width="18.6640625" style="457" customWidth="1"/>
    <col min="9991" max="9991" width="28.109375" style="457" customWidth="1"/>
    <col min="9992" max="9992" width="0" style="457" hidden="1" customWidth="1"/>
    <col min="9993" max="9993" width="24" style="457" customWidth="1"/>
    <col min="9994" max="9995" width="0" style="457" hidden="1" customWidth="1"/>
    <col min="9996" max="9996" width="23.6640625" style="457" customWidth="1"/>
    <col min="9997" max="9997" width="26.5546875" style="457" customWidth="1"/>
    <col min="9998" max="9998" width="24.33203125" style="457" customWidth="1"/>
    <col min="9999" max="9999" width="20.33203125" style="457" customWidth="1"/>
    <col min="10000" max="10000" width="23.88671875" style="457" customWidth="1"/>
    <col min="10001" max="10001" width="0" style="457" hidden="1" customWidth="1"/>
    <col min="10002" max="10002" width="17.6640625" style="457" customWidth="1"/>
    <col min="10003" max="10003" width="0" style="457" hidden="1" customWidth="1"/>
    <col min="10004" max="10004" width="24.44140625" style="457" customWidth="1"/>
    <col min="10005" max="10005" width="26.6640625" style="457" customWidth="1"/>
    <col min="10006" max="10006" width="23.5546875" style="457" customWidth="1"/>
    <col min="10007" max="10007" width="27" style="457" customWidth="1"/>
    <col min="10008" max="10008" width="110.33203125" style="457" customWidth="1"/>
    <col min="10009" max="10009" width="55.109375" style="457" customWidth="1"/>
    <col min="10010" max="10240" width="11.5546875" style="457"/>
    <col min="10241" max="10241" width="75" style="457" customWidth="1"/>
    <col min="10242" max="10242" width="0" style="457" hidden="1" customWidth="1"/>
    <col min="10243" max="10244" width="14.33203125" style="457" customWidth="1"/>
    <col min="10245" max="10245" width="20.6640625" style="457" customWidth="1"/>
    <col min="10246" max="10246" width="18.6640625" style="457" customWidth="1"/>
    <col min="10247" max="10247" width="28.109375" style="457" customWidth="1"/>
    <col min="10248" max="10248" width="0" style="457" hidden="1" customWidth="1"/>
    <col min="10249" max="10249" width="24" style="457" customWidth="1"/>
    <col min="10250" max="10251" width="0" style="457" hidden="1" customWidth="1"/>
    <col min="10252" max="10252" width="23.6640625" style="457" customWidth="1"/>
    <col min="10253" max="10253" width="26.5546875" style="457" customWidth="1"/>
    <col min="10254" max="10254" width="24.33203125" style="457" customWidth="1"/>
    <col min="10255" max="10255" width="20.33203125" style="457" customWidth="1"/>
    <col min="10256" max="10256" width="23.88671875" style="457" customWidth="1"/>
    <col min="10257" max="10257" width="0" style="457" hidden="1" customWidth="1"/>
    <col min="10258" max="10258" width="17.6640625" style="457" customWidth="1"/>
    <col min="10259" max="10259" width="0" style="457" hidden="1" customWidth="1"/>
    <col min="10260" max="10260" width="24.44140625" style="457" customWidth="1"/>
    <col min="10261" max="10261" width="26.6640625" style="457" customWidth="1"/>
    <col min="10262" max="10262" width="23.5546875" style="457" customWidth="1"/>
    <col min="10263" max="10263" width="27" style="457" customWidth="1"/>
    <col min="10264" max="10264" width="110.33203125" style="457" customWidth="1"/>
    <col min="10265" max="10265" width="55.109375" style="457" customWidth="1"/>
    <col min="10266" max="10496" width="11.5546875" style="457"/>
    <col min="10497" max="10497" width="75" style="457" customWidth="1"/>
    <col min="10498" max="10498" width="0" style="457" hidden="1" customWidth="1"/>
    <col min="10499" max="10500" width="14.33203125" style="457" customWidth="1"/>
    <col min="10501" max="10501" width="20.6640625" style="457" customWidth="1"/>
    <col min="10502" max="10502" width="18.6640625" style="457" customWidth="1"/>
    <col min="10503" max="10503" width="28.109375" style="457" customWidth="1"/>
    <col min="10504" max="10504" width="0" style="457" hidden="1" customWidth="1"/>
    <col min="10505" max="10505" width="24" style="457" customWidth="1"/>
    <col min="10506" max="10507" width="0" style="457" hidden="1" customWidth="1"/>
    <col min="10508" max="10508" width="23.6640625" style="457" customWidth="1"/>
    <col min="10509" max="10509" width="26.5546875" style="457" customWidth="1"/>
    <col min="10510" max="10510" width="24.33203125" style="457" customWidth="1"/>
    <col min="10511" max="10511" width="20.33203125" style="457" customWidth="1"/>
    <col min="10512" max="10512" width="23.88671875" style="457" customWidth="1"/>
    <col min="10513" max="10513" width="0" style="457" hidden="1" customWidth="1"/>
    <col min="10514" max="10514" width="17.6640625" style="457" customWidth="1"/>
    <col min="10515" max="10515" width="0" style="457" hidden="1" customWidth="1"/>
    <col min="10516" max="10516" width="24.44140625" style="457" customWidth="1"/>
    <col min="10517" max="10517" width="26.6640625" style="457" customWidth="1"/>
    <col min="10518" max="10518" width="23.5546875" style="457" customWidth="1"/>
    <col min="10519" max="10519" width="27" style="457" customWidth="1"/>
    <col min="10520" max="10520" width="110.33203125" style="457" customWidth="1"/>
    <col min="10521" max="10521" width="55.109375" style="457" customWidth="1"/>
    <col min="10522" max="10752" width="11.5546875" style="457"/>
    <col min="10753" max="10753" width="75" style="457" customWidth="1"/>
    <col min="10754" max="10754" width="0" style="457" hidden="1" customWidth="1"/>
    <col min="10755" max="10756" width="14.33203125" style="457" customWidth="1"/>
    <col min="10757" max="10757" width="20.6640625" style="457" customWidth="1"/>
    <col min="10758" max="10758" width="18.6640625" style="457" customWidth="1"/>
    <col min="10759" max="10759" width="28.109375" style="457" customWidth="1"/>
    <col min="10760" max="10760" width="0" style="457" hidden="1" customWidth="1"/>
    <col min="10761" max="10761" width="24" style="457" customWidth="1"/>
    <col min="10762" max="10763" width="0" style="457" hidden="1" customWidth="1"/>
    <col min="10764" max="10764" width="23.6640625" style="457" customWidth="1"/>
    <col min="10765" max="10765" width="26.5546875" style="457" customWidth="1"/>
    <col min="10766" max="10766" width="24.33203125" style="457" customWidth="1"/>
    <col min="10767" max="10767" width="20.33203125" style="457" customWidth="1"/>
    <col min="10768" max="10768" width="23.88671875" style="457" customWidth="1"/>
    <col min="10769" max="10769" width="0" style="457" hidden="1" customWidth="1"/>
    <col min="10770" max="10770" width="17.6640625" style="457" customWidth="1"/>
    <col min="10771" max="10771" width="0" style="457" hidden="1" customWidth="1"/>
    <col min="10772" max="10772" width="24.44140625" style="457" customWidth="1"/>
    <col min="10773" max="10773" width="26.6640625" style="457" customWidth="1"/>
    <col min="10774" max="10774" width="23.5546875" style="457" customWidth="1"/>
    <col min="10775" max="10775" width="27" style="457" customWidth="1"/>
    <col min="10776" max="10776" width="110.33203125" style="457" customWidth="1"/>
    <col min="10777" max="10777" width="55.109375" style="457" customWidth="1"/>
    <col min="10778" max="11008" width="11.5546875" style="457"/>
    <col min="11009" max="11009" width="75" style="457" customWidth="1"/>
    <col min="11010" max="11010" width="0" style="457" hidden="1" customWidth="1"/>
    <col min="11011" max="11012" width="14.33203125" style="457" customWidth="1"/>
    <col min="11013" max="11013" width="20.6640625" style="457" customWidth="1"/>
    <col min="11014" max="11014" width="18.6640625" style="457" customWidth="1"/>
    <col min="11015" max="11015" width="28.109375" style="457" customWidth="1"/>
    <col min="11016" max="11016" width="0" style="457" hidden="1" customWidth="1"/>
    <col min="11017" max="11017" width="24" style="457" customWidth="1"/>
    <col min="11018" max="11019" width="0" style="457" hidden="1" customWidth="1"/>
    <col min="11020" max="11020" width="23.6640625" style="457" customWidth="1"/>
    <col min="11021" max="11021" width="26.5546875" style="457" customWidth="1"/>
    <col min="11022" max="11022" width="24.33203125" style="457" customWidth="1"/>
    <col min="11023" max="11023" width="20.33203125" style="457" customWidth="1"/>
    <col min="11024" max="11024" width="23.88671875" style="457" customWidth="1"/>
    <col min="11025" max="11025" width="0" style="457" hidden="1" customWidth="1"/>
    <col min="11026" max="11026" width="17.6640625" style="457" customWidth="1"/>
    <col min="11027" max="11027" width="0" style="457" hidden="1" customWidth="1"/>
    <col min="11028" max="11028" width="24.44140625" style="457" customWidth="1"/>
    <col min="11029" max="11029" width="26.6640625" style="457" customWidth="1"/>
    <col min="11030" max="11030" width="23.5546875" style="457" customWidth="1"/>
    <col min="11031" max="11031" width="27" style="457" customWidth="1"/>
    <col min="11032" max="11032" width="110.33203125" style="457" customWidth="1"/>
    <col min="11033" max="11033" width="55.109375" style="457" customWidth="1"/>
    <col min="11034" max="11264" width="11.5546875" style="457"/>
    <col min="11265" max="11265" width="75" style="457" customWidth="1"/>
    <col min="11266" max="11266" width="0" style="457" hidden="1" customWidth="1"/>
    <col min="11267" max="11268" width="14.33203125" style="457" customWidth="1"/>
    <col min="11269" max="11269" width="20.6640625" style="457" customWidth="1"/>
    <col min="11270" max="11270" width="18.6640625" style="457" customWidth="1"/>
    <col min="11271" max="11271" width="28.109375" style="457" customWidth="1"/>
    <col min="11272" max="11272" width="0" style="457" hidden="1" customWidth="1"/>
    <col min="11273" max="11273" width="24" style="457" customWidth="1"/>
    <col min="11274" max="11275" width="0" style="457" hidden="1" customWidth="1"/>
    <col min="11276" max="11276" width="23.6640625" style="457" customWidth="1"/>
    <col min="11277" max="11277" width="26.5546875" style="457" customWidth="1"/>
    <col min="11278" max="11278" width="24.33203125" style="457" customWidth="1"/>
    <col min="11279" max="11279" width="20.33203125" style="457" customWidth="1"/>
    <col min="11280" max="11280" width="23.88671875" style="457" customWidth="1"/>
    <col min="11281" max="11281" width="0" style="457" hidden="1" customWidth="1"/>
    <col min="11282" max="11282" width="17.6640625" style="457" customWidth="1"/>
    <col min="11283" max="11283" width="0" style="457" hidden="1" customWidth="1"/>
    <col min="11284" max="11284" width="24.44140625" style="457" customWidth="1"/>
    <col min="11285" max="11285" width="26.6640625" style="457" customWidth="1"/>
    <col min="11286" max="11286" width="23.5546875" style="457" customWidth="1"/>
    <col min="11287" max="11287" width="27" style="457" customWidth="1"/>
    <col min="11288" max="11288" width="110.33203125" style="457" customWidth="1"/>
    <col min="11289" max="11289" width="55.109375" style="457" customWidth="1"/>
    <col min="11290" max="11520" width="11.5546875" style="457"/>
    <col min="11521" max="11521" width="75" style="457" customWidth="1"/>
    <col min="11522" max="11522" width="0" style="457" hidden="1" customWidth="1"/>
    <col min="11523" max="11524" width="14.33203125" style="457" customWidth="1"/>
    <col min="11525" max="11525" width="20.6640625" style="457" customWidth="1"/>
    <col min="11526" max="11526" width="18.6640625" style="457" customWidth="1"/>
    <col min="11527" max="11527" width="28.109375" style="457" customWidth="1"/>
    <col min="11528" max="11528" width="0" style="457" hidden="1" customWidth="1"/>
    <col min="11529" max="11529" width="24" style="457" customWidth="1"/>
    <col min="11530" max="11531" width="0" style="457" hidden="1" customWidth="1"/>
    <col min="11532" max="11532" width="23.6640625" style="457" customWidth="1"/>
    <col min="11533" max="11533" width="26.5546875" style="457" customWidth="1"/>
    <col min="11534" max="11534" width="24.33203125" style="457" customWidth="1"/>
    <col min="11535" max="11535" width="20.33203125" style="457" customWidth="1"/>
    <col min="11536" max="11536" width="23.88671875" style="457" customWidth="1"/>
    <col min="11537" max="11537" width="0" style="457" hidden="1" customWidth="1"/>
    <col min="11538" max="11538" width="17.6640625" style="457" customWidth="1"/>
    <col min="11539" max="11539" width="0" style="457" hidden="1" customWidth="1"/>
    <col min="11540" max="11540" width="24.44140625" style="457" customWidth="1"/>
    <col min="11541" max="11541" width="26.6640625" style="457" customWidth="1"/>
    <col min="11542" max="11542" width="23.5546875" style="457" customWidth="1"/>
    <col min="11543" max="11543" width="27" style="457" customWidth="1"/>
    <col min="11544" max="11544" width="110.33203125" style="457" customWidth="1"/>
    <col min="11545" max="11545" width="55.109375" style="457" customWidth="1"/>
    <col min="11546" max="11776" width="11.5546875" style="457"/>
    <col min="11777" max="11777" width="75" style="457" customWidth="1"/>
    <col min="11778" max="11778" width="0" style="457" hidden="1" customWidth="1"/>
    <col min="11779" max="11780" width="14.33203125" style="457" customWidth="1"/>
    <col min="11781" max="11781" width="20.6640625" style="457" customWidth="1"/>
    <col min="11782" max="11782" width="18.6640625" style="457" customWidth="1"/>
    <col min="11783" max="11783" width="28.109375" style="457" customWidth="1"/>
    <col min="11784" max="11784" width="0" style="457" hidden="1" customWidth="1"/>
    <col min="11785" max="11785" width="24" style="457" customWidth="1"/>
    <col min="11786" max="11787" width="0" style="457" hidden="1" customWidth="1"/>
    <col min="11788" max="11788" width="23.6640625" style="457" customWidth="1"/>
    <col min="11789" max="11789" width="26.5546875" style="457" customWidth="1"/>
    <col min="11790" max="11790" width="24.33203125" style="457" customWidth="1"/>
    <col min="11791" max="11791" width="20.33203125" style="457" customWidth="1"/>
    <col min="11792" max="11792" width="23.88671875" style="457" customWidth="1"/>
    <col min="11793" max="11793" width="0" style="457" hidden="1" customWidth="1"/>
    <col min="11794" max="11794" width="17.6640625" style="457" customWidth="1"/>
    <col min="11795" max="11795" width="0" style="457" hidden="1" customWidth="1"/>
    <col min="11796" max="11796" width="24.44140625" style="457" customWidth="1"/>
    <col min="11797" max="11797" width="26.6640625" style="457" customWidth="1"/>
    <col min="11798" max="11798" width="23.5546875" style="457" customWidth="1"/>
    <col min="11799" max="11799" width="27" style="457" customWidth="1"/>
    <col min="11800" max="11800" width="110.33203125" style="457" customWidth="1"/>
    <col min="11801" max="11801" width="55.109375" style="457" customWidth="1"/>
    <col min="11802" max="12032" width="11.5546875" style="457"/>
    <col min="12033" max="12033" width="75" style="457" customWidth="1"/>
    <col min="12034" max="12034" width="0" style="457" hidden="1" customWidth="1"/>
    <col min="12035" max="12036" width="14.33203125" style="457" customWidth="1"/>
    <col min="12037" max="12037" width="20.6640625" style="457" customWidth="1"/>
    <col min="12038" max="12038" width="18.6640625" style="457" customWidth="1"/>
    <col min="12039" max="12039" width="28.109375" style="457" customWidth="1"/>
    <col min="12040" max="12040" width="0" style="457" hidden="1" customWidth="1"/>
    <col min="12041" max="12041" width="24" style="457" customWidth="1"/>
    <col min="12042" max="12043" width="0" style="457" hidden="1" customWidth="1"/>
    <col min="12044" max="12044" width="23.6640625" style="457" customWidth="1"/>
    <col min="12045" max="12045" width="26.5546875" style="457" customWidth="1"/>
    <col min="12046" max="12046" width="24.33203125" style="457" customWidth="1"/>
    <col min="12047" max="12047" width="20.33203125" style="457" customWidth="1"/>
    <col min="12048" max="12048" width="23.88671875" style="457" customWidth="1"/>
    <col min="12049" max="12049" width="0" style="457" hidden="1" customWidth="1"/>
    <col min="12050" max="12050" width="17.6640625" style="457" customWidth="1"/>
    <col min="12051" max="12051" width="0" style="457" hidden="1" customWidth="1"/>
    <col min="12052" max="12052" width="24.44140625" style="457" customWidth="1"/>
    <col min="12053" max="12053" width="26.6640625" style="457" customWidth="1"/>
    <col min="12054" max="12054" width="23.5546875" style="457" customWidth="1"/>
    <col min="12055" max="12055" width="27" style="457" customWidth="1"/>
    <col min="12056" max="12056" width="110.33203125" style="457" customWidth="1"/>
    <col min="12057" max="12057" width="55.109375" style="457" customWidth="1"/>
    <col min="12058" max="12288" width="11.5546875" style="457"/>
    <col min="12289" max="12289" width="75" style="457" customWidth="1"/>
    <col min="12290" max="12290" width="0" style="457" hidden="1" customWidth="1"/>
    <col min="12291" max="12292" width="14.33203125" style="457" customWidth="1"/>
    <col min="12293" max="12293" width="20.6640625" style="457" customWidth="1"/>
    <col min="12294" max="12294" width="18.6640625" style="457" customWidth="1"/>
    <col min="12295" max="12295" width="28.109375" style="457" customWidth="1"/>
    <col min="12296" max="12296" width="0" style="457" hidden="1" customWidth="1"/>
    <col min="12297" max="12297" width="24" style="457" customWidth="1"/>
    <col min="12298" max="12299" width="0" style="457" hidden="1" customWidth="1"/>
    <col min="12300" max="12300" width="23.6640625" style="457" customWidth="1"/>
    <col min="12301" max="12301" width="26.5546875" style="457" customWidth="1"/>
    <col min="12302" max="12302" width="24.33203125" style="457" customWidth="1"/>
    <col min="12303" max="12303" width="20.33203125" style="457" customWidth="1"/>
    <col min="12304" max="12304" width="23.88671875" style="457" customWidth="1"/>
    <col min="12305" max="12305" width="0" style="457" hidden="1" customWidth="1"/>
    <col min="12306" max="12306" width="17.6640625" style="457" customWidth="1"/>
    <col min="12307" max="12307" width="0" style="457" hidden="1" customWidth="1"/>
    <col min="12308" max="12308" width="24.44140625" style="457" customWidth="1"/>
    <col min="12309" max="12309" width="26.6640625" style="457" customWidth="1"/>
    <col min="12310" max="12310" width="23.5546875" style="457" customWidth="1"/>
    <col min="12311" max="12311" width="27" style="457" customWidth="1"/>
    <col min="12312" max="12312" width="110.33203125" style="457" customWidth="1"/>
    <col min="12313" max="12313" width="55.109375" style="457" customWidth="1"/>
    <col min="12314" max="12544" width="11.5546875" style="457"/>
    <col min="12545" max="12545" width="75" style="457" customWidth="1"/>
    <col min="12546" max="12546" width="0" style="457" hidden="1" customWidth="1"/>
    <col min="12547" max="12548" width="14.33203125" style="457" customWidth="1"/>
    <col min="12549" max="12549" width="20.6640625" style="457" customWidth="1"/>
    <col min="12550" max="12550" width="18.6640625" style="457" customWidth="1"/>
    <col min="12551" max="12551" width="28.109375" style="457" customWidth="1"/>
    <col min="12552" max="12552" width="0" style="457" hidden="1" customWidth="1"/>
    <col min="12553" max="12553" width="24" style="457" customWidth="1"/>
    <col min="12554" max="12555" width="0" style="457" hidden="1" customWidth="1"/>
    <col min="12556" max="12556" width="23.6640625" style="457" customWidth="1"/>
    <col min="12557" max="12557" width="26.5546875" style="457" customWidth="1"/>
    <col min="12558" max="12558" width="24.33203125" style="457" customWidth="1"/>
    <col min="12559" max="12559" width="20.33203125" style="457" customWidth="1"/>
    <col min="12560" max="12560" width="23.88671875" style="457" customWidth="1"/>
    <col min="12561" max="12561" width="0" style="457" hidden="1" customWidth="1"/>
    <col min="12562" max="12562" width="17.6640625" style="457" customWidth="1"/>
    <col min="12563" max="12563" width="0" style="457" hidden="1" customWidth="1"/>
    <col min="12564" max="12564" width="24.44140625" style="457" customWidth="1"/>
    <col min="12565" max="12565" width="26.6640625" style="457" customWidth="1"/>
    <col min="12566" max="12566" width="23.5546875" style="457" customWidth="1"/>
    <col min="12567" max="12567" width="27" style="457" customWidth="1"/>
    <col min="12568" max="12568" width="110.33203125" style="457" customWidth="1"/>
    <col min="12569" max="12569" width="55.109375" style="457" customWidth="1"/>
    <col min="12570" max="12800" width="11.5546875" style="457"/>
    <col min="12801" max="12801" width="75" style="457" customWidth="1"/>
    <col min="12802" max="12802" width="0" style="457" hidden="1" customWidth="1"/>
    <col min="12803" max="12804" width="14.33203125" style="457" customWidth="1"/>
    <col min="12805" max="12805" width="20.6640625" style="457" customWidth="1"/>
    <col min="12806" max="12806" width="18.6640625" style="457" customWidth="1"/>
    <col min="12807" max="12807" width="28.109375" style="457" customWidth="1"/>
    <col min="12808" max="12808" width="0" style="457" hidden="1" customWidth="1"/>
    <col min="12809" max="12809" width="24" style="457" customWidth="1"/>
    <col min="12810" max="12811" width="0" style="457" hidden="1" customWidth="1"/>
    <col min="12812" max="12812" width="23.6640625" style="457" customWidth="1"/>
    <col min="12813" max="12813" width="26.5546875" style="457" customWidth="1"/>
    <col min="12814" max="12814" width="24.33203125" style="457" customWidth="1"/>
    <col min="12815" max="12815" width="20.33203125" style="457" customWidth="1"/>
    <col min="12816" max="12816" width="23.88671875" style="457" customWidth="1"/>
    <col min="12817" max="12817" width="0" style="457" hidden="1" customWidth="1"/>
    <col min="12818" max="12818" width="17.6640625" style="457" customWidth="1"/>
    <col min="12819" max="12819" width="0" style="457" hidden="1" customWidth="1"/>
    <col min="12820" max="12820" width="24.44140625" style="457" customWidth="1"/>
    <col min="12821" max="12821" width="26.6640625" style="457" customWidth="1"/>
    <col min="12822" max="12822" width="23.5546875" style="457" customWidth="1"/>
    <col min="12823" max="12823" width="27" style="457" customWidth="1"/>
    <col min="12824" max="12824" width="110.33203125" style="457" customWidth="1"/>
    <col min="12825" max="12825" width="55.109375" style="457" customWidth="1"/>
    <col min="12826" max="13056" width="11.5546875" style="457"/>
    <col min="13057" max="13057" width="75" style="457" customWidth="1"/>
    <col min="13058" max="13058" width="0" style="457" hidden="1" customWidth="1"/>
    <col min="13059" max="13060" width="14.33203125" style="457" customWidth="1"/>
    <col min="13061" max="13061" width="20.6640625" style="457" customWidth="1"/>
    <col min="13062" max="13062" width="18.6640625" style="457" customWidth="1"/>
    <col min="13063" max="13063" width="28.109375" style="457" customWidth="1"/>
    <col min="13064" max="13064" width="0" style="457" hidden="1" customWidth="1"/>
    <col min="13065" max="13065" width="24" style="457" customWidth="1"/>
    <col min="13066" max="13067" width="0" style="457" hidden="1" customWidth="1"/>
    <col min="13068" max="13068" width="23.6640625" style="457" customWidth="1"/>
    <col min="13069" max="13069" width="26.5546875" style="457" customWidth="1"/>
    <col min="13070" max="13070" width="24.33203125" style="457" customWidth="1"/>
    <col min="13071" max="13071" width="20.33203125" style="457" customWidth="1"/>
    <col min="13072" max="13072" width="23.88671875" style="457" customWidth="1"/>
    <col min="13073" max="13073" width="0" style="457" hidden="1" customWidth="1"/>
    <col min="13074" max="13074" width="17.6640625" style="457" customWidth="1"/>
    <col min="13075" max="13075" width="0" style="457" hidden="1" customWidth="1"/>
    <col min="13076" max="13076" width="24.44140625" style="457" customWidth="1"/>
    <col min="13077" max="13077" width="26.6640625" style="457" customWidth="1"/>
    <col min="13078" max="13078" width="23.5546875" style="457" customWidth="1"/>
    <col min="13079" max="13079" width="27" style="457" customWidth="1"/>
    <col min="13080" max="13080" width="110.33203125" style="457" customWidth="1"/>
    <col min="13081" max="13081" width="55.109375" style="457" customWidth="1"/>
    <col min="13082" max="13312" width="11.5546875" style="457"/>
    <col min="13313" max="13313" width="75" style="457" customWidth="1"/>
    <col min="13314" max="13314" width="0" style="457" hidden="1" customWidth="1"/>
    <col min="13315" max="13316" width="14.33203125" style="457" customWidth="1"/>
    <col min="13317" max="13317" width="20.6640625" style="457" customWidth="1"/>
    <col min="13318" max="13318" width="18.6640625" style="457" customWidth="1"/>
    <col min="13319" max="13319" width="28.109375" style="457" customWidth="1"/>
    <col min="13320" max="13320" width="0" style="457" hidden="1" customWidth="1"/>
    <col min="13321" max="13321" width="24" style="457" customWidth="1"/>
    <col min="13322" max="13323" width="0" style="457" hidden="1" customWidth="1"/>
    <col min="13324" max="13324" width="23.6640625" style="457" customWidth="1"/>
    <col min="13325" max="13325" width="26.5546875" style="457" customWidth="1"/>
    <col min="13326" max="13326" width="24.33203125" style="457" customWidth="1"/>
    <col min="13327" max="13327" width="20.33203125" style="457" customWidth="1"/>
    <col min="13328" max="13328" width="23.88671875" style="457" customWidth="1"/>
    <col min="13329" max="13329" width="0" style="457" hidden="1" customWidth="1"/>
    <col min="13330" max="13330" width="17.6640625" style="457" customWidth="1"/>
    <col min="13331" max="13331" width="0" style="457" hidden="1" customWidth="1"/>
    <col min="13332" max="13332" width="24.44140625" style="457" customWidth="1"/>
    <col min="13333" max="13333" width="26.6640625" style="457" customWidth="1"/>
    <col min="13334" max="13334" width="23.5546875" style="457" customWidth="1"/>
    <col min="13335" max="13335" width="27" style="457" customWidth="1"/>
    <col min="13336" max="13336" width="110.33203125" style="457" customWidth="1"/>
    <col min="13337" max="13337" width="55.109375" style="457" customWidth="1"/>
    <col min="13338" max="13568" width="11.5546875" style="457"/>
    <col min="13569" max="13569" width="75" style="457" customWidth="1"/>
    <col min="13570" max="13570" width="0" style="457" hidden="1" customWidth="1"/>
    <col min="13571" max="13572" width="14.33203125" style="457" customWidth="1"/>
    <col min="13573" max="13573" width="20.6640625" style="457" customWidth="1"/>
    <col min="13574" max="13574" width="18.6640625" style="457" customWidth="1"/>
    <col min="13575" max="13575" width="28.109375" style="457" customWidth="1"/>
    <col min="13576" max="13576" width="0" style="457" hidden="1" customWidth="1"/>
    <col min="13577" max="13577" width="24" style="457" customWidth="1"/>
    <col min="13578" max="13579" width="0" style="457" hidden="1" customWidth="1"/>
    <col min="13580" max="13580" width="23.6640625" style="457" customWidth="1"/>
    <col min="13581" max="13581" width="26.5546875" style="457" customWidth="1"/>
    <col min="13582" max="13582" width="24.33203125" style="457" customWidth="1"/>
    <col min="13583" max="13583" width="20.33203125" style="457" customWidth="1"/>
    <col min="13584" max="13584" width="23.88671875" style="457" customWidth="1"/>
    <col min="13585" max="13585" width="0" style="457" hidden="1" customWidth="1"/>
    <col min="13586" max="13586" width="17.6640625" style="457" customWidth="1"/>
    <col min="13587" max="13587" width="0" style="457" hidden="1" customWidth="1"/>
    <col min="13588" max="13588" width="24.44140625" style="457" customWidth="1"/>
    <col min="13589" max="13589" width="26.6640625" style="457" customWidth="1"/>
    <col min="13590" max="13590" width="23.5546875" style="457" customWidth="1"/>
    <col min="13591" max="13591" width="27" style="457" customWidth="1"/>
    <col min="13592" max="13592" width="110.33203125" style="457" customWidth="1"/>
    <col min="13593" max="13593" width="55.109375" style="457" customWidth="1"/>
    <col min="13594" max="13824" width="11.5546875" style="457"/>
    <col min="13825" max="13825" width="75" style="457" customWidth="1"/>
    <col min="13826" max="13826" width="0" style="457" hidden="1" customWidth="1"/>
    <col min="13827" max="13828" width="14.33203125" style="457" customWidth="1"/>
    <col min="13829" max="13829" width="20.6640625" style="457" customWidth="1"/>
    <col min="13830" max="13830" width="18.6640625" style="457" customWidth="1"/>
    <col min="13831" max="13831" width="28.109375" style="457" customWidth="1"/>
    <col min="13832" max="13832" width="0" style="457" hidden="1" customWidth="1"/>
    <col min="13833" max="13833" width="24" style="457" customWidth="1"/>
    <col min="13834" max="13835" width="0" style="457" hidden="1" customWidth="1"/>
    <col min="13836" max="13836" width="23.6640625" style="457" customWidth="1"/>
    <col min="13837" max="13837" width="26.5546875" style="457" customWidth="1"/>
    <col min="13838" max="13838" width="24.33203125" style="457" customWidth="1"/>
    <col min="13839" max="13839" width="20.33203125" style="457" customWidth="1"/>
    <col min="13840" max="13840" width="23.88671875" style="457" customWidth="1"/>
    <col min="13841" max="13841" width="0" style="457" hidden="1" customWidth="1"/>
    <col min="13842" max="13842" width="17.6640625" style="457" customWidth="1"/>
    <col min="13843" max="13843" width="0" style="457" hidden="1" customWidth="1"/>
    <col min="13844" max="13844" width="24.44140625" style="457" customWidth="1"/>
    <col min="13845" max="13845" width="26.6640625" style="457" customWidth="1"/>
    <col min="13846" max="13846" width="23.5546875" style="457" customWidth="1"/>
    <col min="13847" max="13847" width="27" style="457" customWidth="1"/>
    <col min="13848" max="13848" width="110.33203125" style="457" customWidth="1"/>
    <col min="13849" max="13849" width="55.109375" style="457" customWidth="1"/>
    <col min="13850" max="14080" width="11.5546875" style="457"/>
    <col min="14081" max="14081" width="75" style="457" customWidth="1"/>
    <col min="14082" max="14082" width="0" style="457" hidden="1" customWidth="1"/>
    <col min="14083" max="14084" width="14.33203125" style="457" customWidth="1"/>
    <col min="14085" max="14085" width="20.6640625" style="457" customWidth="1"/>
    <col min="14086" max="14086" width="18.6640625" style="457" customWidth="1"/>
    <col min="14087" max="14087" width="28.109375" style="457" customWidth="1"/>
    <col min="14088" max="14088" width="0" style="457" hidden="1" customWidth="1"/>
    <col min="14089" max="14089" width="24" style="457" customWidth="1"/>
    <col min="14090" max="14091" width="0" style="457" hidden="1" customWidth="1"/>
    <col min="14092" max="14092" width="23.6640625" style="457" customWidth="1"/>
    <col min="14093" max="14093" width="26.5546875" style="457" customWidth="1"/>
    <col min="14094" max="14094" width="24.33203125" style="457" customWidth="1"/>
    <col min="14095" max="14095" width="20.33203125" style="457" customWidth="1"/>
    <col min="14096" max="14096" width="23.88671875" style="457" customWidth="1"/>
    <col min="14097" max="14097" width="0" style="457" hidden="1" customWidth="1"/>
    <col min="14098" max="14098" width="17.6640625" style="457" customWidth="1"/>
    <col min="14099" max="14099" width="0" style="457" hidden="1" customWidth="1"/>
    <col min="14100" max="14100" width="24.44140625" style="457" customWidth="1"/>
    <col min="14101" max="14101" width="26.6640625" style="457" customWidth="1"/>
    <col min="14102" max="14102" width="23.5546875" style="457" customWidth="1"/>
    <col min="14103" max="14103" width="27" style="457" customWidth="1"/>
    <col min="14104" max="14104" width="110.33203125" style="457" customWidth="1"/>
    <col min="14105" max="14105" width="55.109375" style="457" customWidth="1"/>
    <col min="14106" max="14336" width="11.5546875" style="457"/>
    <col min="14337" max="14337" width="75" style="457" customWidth="1"/>
    <col min="14338" max="14338" width="0" style="457" hidden="1" customWidth="1"/>
    <col min="14339" max="14340" width="14.33203125" style="457" customWidth="1"/>
    <col min="14341" max="14341" width="20.6640625" style="457" customWidth="1"/>
    <col min="14342" max="14342" width="18.6640625" style="457" customWidth="1"/>
    <col min="14343" max="14343" width="28.109375" style="457" customWidth="1"/>
    <col min="14344" max="14344" width="0" style="457" hidden="1" customWidth="1"/>
    <col min="14345" max="14345" width="24" style="457" customWidth="1"/>
    <col min="14346" max="14347" width="0" style="457" hidden="1" customWidth="1"/>
    <col min="14348" max="14348" width="23.6640625" style="457" customWidth="1"/>
    <col min="14349" max="14349" width="26.5546875" style="457" customWidth="1"/>
    <col min="14350" max="14350" width="24.33203125" style="457" customWidth="1"/>
    <col min="14351" max="14351" width="20.33203125" style="457" customWidth="1"/>
    <col min="14352" max="14352" width="23.88671875" style="457" customWidth="1"/>
    <col min="14353" max="14353" width="0" style="457" hidden="1" customWidth="1"/>
    <col min="14354" max="14354" width="17.6640625" style="457" customWidth="1"/>
    <col min="14355" max="14355" width="0" style="457" hidden="1" customWidth="1"/>
    <col min="14356" max="14356" width="24.44140625" style="457" customWidth="1"/>
    <col min="14357" max="14357" width="26.6640625" style="457" customWidth="1"/>
    <col min="14358" max="14358" width="23.5546875" style="457" customWidth="1"/>
    <col min="14359" max="14359" width="27" style="457" customWidth="1"/>
    <col min="14360" max="14360" width="110.33203125" style="457" customWidth="1"/>
    <col min="14361" max="14361" width="55.109375" style="457" customWidth="1"/>
    <col min="14362" max="14592" width="11.5546875" style="457"/>
    <col min="14593" max="14593" width="75" style="457" customWidth="1"/>
    <col min="14594" max="14594" width="0" style="457" hidden="1" customWidth="1"/>
    <col min="14595" max="14596" width="14.33203125" style="457" customWidth="1"/>
    <col min="14597" max="14597" width="20.6640625" style="457" customWidth="1"/>
    <col min="14598" max="14598" width="18.6640625" style="457" customWidth="1"/>
    <col min="14599" max="14599" width="28.109375" style="457" customWidth="1"/>
    <col min="14600" max="14600" width="0" style="457" hidden="1" customWidth="1"/>
    <col min="14601" max="14601" width="24" style="457" customWidth="1"/>
    <col min="14602" max="14603" width="0" style="457" hidden="1" customWidth="1"/>
    <col min="14604" max="14604" width="23.6640625" style="457" customWidth="1"/>
    <col min="14605" max="14605" width="26.5546875" style="457" customWidth="1"/>
    <col min="14606" max="14606" width="24.33203125" style="457" customWidth="1"/>
    <col min="14607" max="14607" width="20.33203125" style="457" customWidth="1"/>
    <col min="14608" max="14608" width="23.88671875" style="457" customWidth="1"/>
    <col min="14609" max="14609" width="0" style="457" hidden="1" customWidth="1"/>
    <col min="14610" max="14610" width="17.6640625" style="457" customWidth="1"/>
    <col min="14611" max="14611" width="0" style="457" hidden="1" customWidth="1"/>
    <col min="14612" max="14612" width="24.44140625" style="457" customWidth="1"/>
    <col min="14613" max="14613" width="26.6640625" style="457" customWidth="1"/>
    <col min="14614" max="14614" width="23.5546875" style="457" customWidth="1"/>
    <col min="14615" max="14615" width="27" style="457" customWidth="1"/>
    <col min="14616" max="14616" width="110.33203125" style="457" customWidth="1"/>
    <col min="14617" max="14617" width="55.109375" style="457" customWidth="1"/>
    <col min="14618" max="14848" width="11.5546875" style="457"/>
    <col min="14849" max="14849" width="75" style="457" customWidth="1"/>
    <col min="14850" max="14850" width="0" style="457" hidden="1" customWidth="1"/>
    <col min="14851" max="14852" width="14.33203125" style="457" customWidth="1"/>
    <col min="14853" max="14853" width="20.6640625" style="457" customWidth="1"/>
    <col min="14854" max="14854" width="18.6640625" style="457" customWidth="1"/>
    <col min="14855" max="14855" width="28.109375" style="457" customWidth="1"/>
    <col min="14856" max="14856" width="0" style="457" hidden="1" customWidth="1"/>
    <col min="14857" max="14857" width="24" style="457" customWidth="1"/>
    <col min="14858" max="14859" width="0" style="457" hidden="1" customWidth="1"/>
    <col min="14860" max="14860" width="23.6640625" style="457" customWidth="1"/>
    <col min="14861" max="14861" width="26.5546875" style="457" customWidth="1"/>
    <col min="14862" max="14862" width="24.33203125" style="457" customWidth="1"/>
    <col min="14863" max="14863" width="20.33203125" style="457" customWidth="1"/>
    <col min="14864" max="14864" width="23.88671875" style="457" customWidth="1"/>
    <col min="14865" max="14865" width="0" style="457" hidden="1" customWidth="1"/>
    <col min="14866" max="14866" width="17.6640625" style="457" customWidth="1"/>
    <col min="14867" max="14867" width="0" style="457" hidden="1" customWidth="1"/>
    <col min="14868" max="14868" width="24.44140625" style="457" customWidth="1"/>
    <col min="14869" max="14869" width="26.6640625" style="457" customWidth="1"/>
    <col min="14870" max="14870" width="23.5546875" style="457" customWidth="1"/>
    <col min="14871" max="14871" width="27" style="457" customWidth="1"/>
    <col min="14872" max="14872" width="110.33203125" style="457" customWidth="1"/>
    <col min="14873" max="14873" width="55.109375" style="457" customWidth="1"/>
    <col min="14874" max="15104" width="11.5546875" style="457"/>
    <col min="15105" max="15105" width="75" style="457" customWidth="1"/>
    <col min="15106" max="15106" width="0" style="457" hidden="1" customWidth="1"/>
    <col min="15107" max="15108" width="14.33203125" style="457" customWidth="1"/>
    <col min="15109" max="15109" width="20.6640625" style="457" customWidth="1"/>
    <col min="15110" max="15110" width="18.6640625" style="457" customWidth="1"/>
    <col min="15111" max="15111" width="28.109375" style="457" customWidth="1"/>
    <col min="15112" max="15112" width="0" style="457" hidden="1" customWidth="1"/>
    <col min="15113" max="15113" width="24" style="457" customWidth="1"/>
    <col min="15114" max="15115" width="0" style="457" hidden="1" customWidth="1"/>
    <col min="15116" max="15116" width="23.6640625" style="457" customWidth="1"/>
    <col min="15117" max="15117" width="26.5546875" style="457" customWidth="1"/>
    <col min="15118" max="15118" width="24.33203125" style="457" customWidth="1"/>
    <col min="15119" max="15119" width="20.33203125" style="457" customWidth="1"/>
    <col min="15120" max="15120" width="23.88671875" style="457" customWidth="1"/>
    <col min="15121" max="15121" width="0" style="457" hidden="1" customWidth="1"/>
    <col min="15122" max="15122" width="17.6640625" style="457" customWidth="1"/>
    <col min="15123" max="15123" width="0" style="457" hidden="1" customWidth="1"/>
    <col min="15124" max="15124" width="24.44140625" style="457" customWidth="1"/>
    <col min="15125" max="15125" width="26.6640625" style="457" customWidth="1"/>
    <col min="15126" max="15126" width="23.5546875" style="457" customWidth="1"/>
    <col min="15127" max="15127" width="27" style="457" customWidth="1"/>
    <col min="15128" max="15128" width="110.33203125" style="457" customWidth="1"/>
    <col min="15129" max="15129" width="55.109375" style="457" customWidth="1"/>
    <col min="15130" max="15360" width="11.5546875" style="457"/>
    <col min="15361" max="15361" width="75" style="457" customWidth="1"/>
    <col min="15362" max="15362" width="0" style="457" hidden="1" customWidth="1"/>
    <col min="15363" max="15364" width="14.33203125" style="457" customWidth="1"/>
    <col min="15365" max="15365" width="20.6640625" style="457" customWidth="1"/>
    <col min="15366" max="15366" width="18.6640625" style="457" customWidth="1"/>
    <col min="15367" max="15367" width="28.109375" style="457" customWidth="1"/>
    <col min="15368" max="15368" width="0" style="457" hidden="1" customWidth="1"/>
    <col min="15369" max="15369" width="24" style="457" customWidth="1"/>
    <col min="15370" max="15371" width="0" style="457" hidden="1" customWidth="1"/>
    <col min="15372" max="15372" width="23.6640625" style="457" customWidth="1"/>
    <col min="15373" max="15373" width="26.5546875" style="457" customWidth="1"/>
    <col min="15374" max="15374" width="24.33203125" style="457" customWidth="1"/>
    <col min="15375" max="15375" width="20.33203125" style="457" customWidth="1"/>
    <col min="15376" max="15376" width="23.88671875" style="457" customWidth="1"/>
    <col min="15377" max="15377" width="0" style="457" hidden="1" customWidth="1"/>
    <col min="15378" max="15378" width="17.6640625" style="457" customWidth="1"/>
    <col min="15379" max="15379" width="0" style="457" hidden="1" customWidth="1"/>
    <col min="15380" max="15380" width="24.44140625" style="457" customWidth="1"/>
    <col min="15381" max="15381" width="26.6640625" style="457" customWidth="1"/>
    <col min="15382" max="15382" width="23.5546875" style="457" customWidth="1"/>
    <col min="15383" max="15383" width="27" style="457" customWidth="1"/>
    <col min="15384" max="15384" width="110.33203125" style="457" customWidth="1"/>
    <col min="15385" max="15385" width="55.109375" style="457" customWidth="1"/>
    <col min="15386" max="15616" width="11.5546875" style="457"/>
    <col min="15617" max="15617" width="75" style="457" customWidth="1"/>
    <col min="15618" max="15618" width="0" style="457" hidden="1" customWidth="1"/>
    <col min="15619" max="15620" width="14.33203125" style="457" customWidth="1"/>
    <col min="15621" max="15621" width="20.6640625" style="457" customWidth="1"/>
    <col min="15622" max="15622" width="18.6640625" style="457" customWidth="1"/>
    <col min="15623" max="15623" width="28.109375" style="457" customWidth="1"/>
    <col min="15624" max="15624" width="0" style="457" hidden="1" customWidth="1"/>
    <col min="15625" max="15625" width="24" style="457" customWidth="1"/>
    <col min="15626" max="15627" width="0" style="457" hidden="1" customWidth="1"/>
    <col min="15628" max="15628" width="23.6640625" style="457" customWidth="1"/>
    <col min="15629" max="15629" width="26.5546875" style="457" customWidth="1"/>
    <col min="15630" max="15630" width="24.33203125" style="457" customWidth="1"/>
    <col min="15631" max="15631" width="20.33203125" style="457" customWidth="1"/>
    <col min="15632" max="15632" width="23.88671875" style="457" customWidth="1"/>
    <col min="15633" max="15633" width="0" style="457" hidden="1" customWidth="1"/>
    <col min="15634" max="15634" width="17.6640625" style="457" customWidth="1"/>
    <col min="15635" max="15635" width="0" style="457" hidden="1" customWidth="1"/>
    <col min="15636" max="15636" width="24.44140625" style="457" customWidth="1"/>
    <col min="15637" max="15637" width="26.6640625" style="457" customWidth="1"/>
    <col min="15638" max="15638" width="23.5546875" style="457" customWidth="1"/>
    <col min="15639" max="15639" width="27" style="457" customWidth="1"/>
    <col min="15640" max="15640" width="110.33203125" style="457" customWidth="1"/>
    <col min="15641" max="15641" width="55.109375" style="457" customWidth="1"/>
    <col min="15642" max="15872" width="11.5546875" style="457"/>
    <col min="15873" max="15873" width="75" style="457" customWidth="1"/>
    <col min="15874" max="15874" width="0" style="457" hidden="1" customWidth="1"/>
    <col min="15875" max="15876" width="14.33203125" style="457" customWidth="1"/>
    <col min="15877" max="15877" width="20.6640625" style="457" customWidth="1"/>
    <col min="15878" max="15878" width="18.6640625" style="457" customWidth="1"/>
    <col min="15879" max="15879" width="28.109375" style="457" customWidth="1"/>
    <col min="15880" max="15880" width="0" style="457" hidden="1" customWidth="1"/>
    <col min="15881" max="15881" width="24" style="457" customWidth="1"/>
    <col min="15882" max="15883" width="0" style="457" hidden="1" customWidth="1"/>
    <col min="15884" max="15884" width="23.6640625" style="457" customWidth="1"/>
    <col min="15885" max="15885" width="26.5546875" style="457" customWidth="1"/>
    <col min="15886" max="15886" width="24.33203125" style="457" customWidth="1"/>
    <col min="15887" max="15887" width="20.33203125" style="457" customWidth="1"/>
    <col min="15888" max="15888" width="23.88671875" style="457" customWidth="1"/>
    <col min="15889" max="15889" width="0" style="457" hidden="1" customWidth="1"/>
    <col min="15890" max="15890" width="17.6640625" style="457" customWidth="1"/>
    <col min="15891" max="15891" width="0" style="457" hidden="1" customWidth="1"/>
    <col min="15892" max="15892" width="24.44140625" style="457" customWidth="1"/>
    <col min="15893" max="15893" width="26.6640625" style="457" customWidth="1"/>
    <col min="15894" max="15894" width="23.5546875" style="457" customWidth="1"/>
    <col min="15895" max="15895" width="27" style="457" customWidth="1"/>
    <col min="15896" max="15896" width="110.33203125" style="457" customWidth="1"/>
    <col min="15897" max="15897" width="55.109375" style="457" customWidth="1"/>
    <col min="15898" max="16128" width="11.5546875" style="457"/>
    <col min="16129" max="16129" width="75" style="457" customWidth="1"/>
    <col min="16130" max="16130" width="0" style="457" hidden="1" customWidth="1"/>
    <col min="16131" max="16132" width="14.33203125" style="457" customWidth="1"/>
    <col min="16133" max="16133" width="20.6640625" style="457" customWidth="1"/>
    <col min="16134" max="16134" width="18.6640625" style="457" customWidth="1"/>
    <col min="16135" max="16135" width="28.109375" style="457" customWidth="1"/>
    <col min="16136" max="16136" width="0" style="457" hidden="1" customWidth="1"/>
    <col min="16137" max="16137" width="24" style="457" customWidth="1"/>
    <col min="16138" max="16139" width="0" style="457" hidden="1" customWidth="1"/>
    <col min="16140" max="16140" width="23.6640625" style="457" customWidth="1"/>
    <col min="16141" max="16141" width="26.5546875" style="457" customWidth="1"/>
    <col min="16142" max="16142" width="24.33203125" style="457" customWidth="1"/>
    <col min="16143" max="16143" width="20.33203125" style="457" customWidth="1"/>
    <col min="16144" max="16144" width="23.88671875" style="457" customWidth="1"/>
    <col min="16145" max="16145" width="0" style="457" hidden="1" customWidth="1"/>
    <col min="16146" max="16146" width="17.6640625" style="457" customWidth="1"/>
    <col min="16147" max="16147" width="0" style="457" hidden="1" customWidth="1"/>
    <col min="16148" max="16148" width="24.44140625" style="457" customWidth="1"/>
    <col min="16149" max="16149" width="26.6640625" style="457" customWidth="1"/>
    <col min="16150" max="16150" width="23.5546875" style="457" customWidth="1"/>
    <col min="16151" max="16151" width="27" style="457" customWidth="1"/>
    <col min="16152" max="16152" width="110.33203125" style="457" customWidth="1"/>
    <col min="16153" max="16153" width="55.109375" style="457" customWidth="1"/>
    <col min="16154" max="16384" width="11.5546875" style="457"/>
  </cols>
  <sheetData>
    <row r="1" spans="1:24" s="473" customFormat="1" ht="65.25" customHeight="1" x14ac:dyDescent="0.5">
      <c r="A1" s="580" t="s">
        <v>57</v>
      </c>
      <c r="B1" s="580" t="s">
        <v>56</v>
      </c>
      <c r="C1" s="476" t="s">
        <v>55</v>
      </c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 t="s">
        <v>54</v>
      </c>
      <c r="O1" s="476"/>
      <c r="P1" s="476"/>
      <c r="Q1" s="476"/>
      <c r="R1" s="476"/>
      <c r="S1" s="476"/>
      <c r="T1" s="475"/>
      <c r="U1" s="475"/>
      <c r="V1" s="475"/>
      <c r="W1" s="475"/>
      <c r="X1" s="580" t="s">
        <v>53</v>
      </c>
    </row>
    <row r="2" spans="1:24" s="473" customFormat="1" ht="65.25" customHeight="1" x14ac:dyDescent="0.45">
      <c r="A2" s="580"/>
      <c r="B2" s="580"/>
      <c r="C2" s="591" t="s">
        <v>52</v>
      </c>
      <c r="D2" s="591" t="s">
        <v>51</v>
      </c>
      <c r="E2" s="590" t="s">
        <v>29</v>
      </c>
      <c r="F2" s="586" t="s">
        <v>50</v>
      </c>
      <c r="G2" s="589" t="s">
        <v>49</v>
      </c>
      <c r="H2" s="589" t="s">
        <v>48</v>
      </c>
      <c r="I2" s="588" t="s">
        <v>28</v>
      </c>
      <c r="J2" s="586" t="s">
        <v>47</v>
      </c>
      <c r="K2" s="586" t="s">
        <v>46</v>
      </c>
      <c r="L2" s="586" t="s">
        <v>580</v>
      </c>
      <c r="M2" s="580" t="s">
        <v>38</v>
      </c>
      <c r="N2" s="585" t="s">
        <v>66</v>
      </c>
      <c r="O2" s="585" t="s">
        <v>43</v>
      </c>
      <c r="P2" s="584" t="s">
        <v>42</v>
      </c>
      <c r="Q2" s="583" t="s">
        <v>41</v>
      </c>
      <c r="R2" s="583" t="s">
        <v>40</v>
      </c>
      <c r="S2" s="583" t="s">
        <v>579</v>
      </c>
      <c r="T2" s="582" t="s">
        <v>38</v>
      </c>
      <c r="U2" s="581" t="s">
        <v>38</v>
      </c>
      <c r="V2" s="474" t="s">
        <v>37</v>
      </c>
      <c r="W2" s="581" t="s">
        <v>36</v>
      </c>
      <c r="X2" s="580"/>
    </row>
    <row r="3" spans="1:24" s="473" customFormat="1" ht="65.25" customHeight="1" x14ac:dyDescent="0.45">
      <c r="A3" s="474" t="s">
        <v>35</v>
      </c>
      <c r="B3" s="580"/>
      <c r="C3" s="591"/>
      <c r="D3" s="591"/>
      <c r="E3" s="590" t="s">
        <v>34</v>
      </c>
      <c r="F3" s="586" t="s">
        <v>578</v>
      </c>
      <c r="G3" s="589"/>
      <c r="H3" s="589"/>
      <c r="I3" s="588" t="s">
        <v>31</v>
      </c>
      <c r="J3" s="586" t="s">
        <v>32</v>
      </c>
      <c r="K3" s="587" t="s">
        <v>95</v>
      </c>
      <c r="L3" s="586" t="s">
        <v>94</v>
      </c>
      <c r="M3" s="580"/>
      <c r="N3" s="585"/>
      <c r="O3" s="585"/>
      <c r="P3" s="584" t="s">
        <v>28</v>
      </c>
      <c r="Q3" s="583" t="s">
        <v>27</v>
      </c>
      <c r="R3" s="583" t="s">
        <v>26</v>
      </c>
      <c r="S3" s="583" t="s">
        <v>25</v>
      </c>
      <c r="T3" s="582"/>
      <c r="U3" s="581" t="s">
        <v>24</v>
      </c>
      <c r="V3" s="474" t="s">
        <v>577</v>
      </c>
      <c r="W3" s="581" t="s">
        <v>22</v>
      </c>
      <c r="X3" s="580"/>
    </row>
    <row r="4" spans="1:24" s="577" customFormat="1" ht="65.25" customHeight="1" x14ac:dyDescent="0.45">
      <c r="A4" s="579" t="s">
        <v>576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</row>
    <row r="5" spans="1:24" ht="65.25" customHeight="1" x14ac:dyDescent="0.5">
      <c r="A5" s="572" t="s">
        <v>575</v>
      </c>
      <c r="B5" s="550"/>
      <c r="C5" s="550">
        <v>1201</v>
      </c>
      <c r="D5" s="550">
        <v>1200</v>
      </c>
      <c r="E5" s="555">
        <v>374.96</v>
      </c>
      <c r="F5" s="554">
        <v>15</v>
      </c>
      <c r="G5" s="553">
        <f>E5*F5</f>
        <v>5624.4</v>
      </c>
      <c r="H5" s="538">
        <v>0</v>
      </c>
      <c r="I5" s="538">
        <v>0</v>
      </c>
      <c r="J5" s="538">
        <v>0</v>
      </c>
      <c r="K5" s="538">
        <v>0</v>
      </c>
      <c r="L5" s="538">
        <v>0</v>
      </c>
      <c r="M5" s="538">
        <f>G5+H5+I5+J5+K5+L5</f>
        <v>5624.4</v>
      </c>
      <c r="N5" s="538">
        <v>573.44799999999998</v>
      </c>
      <c r="O5" s="538">
        <v>0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573.44799999999998</v>
      </c>
      <c r="U5" s="538">
        <f>M5-T5</f>
        <v>5050.9519999999993</v>
      </c>
      <c r="V5" s="538">
        <v>216.32</v>
      </c>
      <c r="W5" s="551">
        <f>U5-V5</f>
        <v>4834.6319999999996</v>
      </c>
      <c r="X5" s="550"/>
    </row>
    <row r="6" spans="1:24" ht="65.25" customHeight="1" x14ac:dyDescent="0.5">
      <c r="A6" s="573" t="s">
        <v>574</v>
      </c>
      <c r="B6" s="550"/>
      <c r="C6" s="550"/>
      <c r="D6" s="550"/>
      <c r="E6" s="555"/>
      <c r="F6" s="554"/>
      <c r="G6" s="553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51"/>
      <c r="X6" s="550"/>
    </row>
    <row r="7" spans="1:24" s="575" customFormat="1" ht="65.25" customHeight="1" x14ac:dyDescent="0.45">
      <c r="A7" s="576" t="s">
        <v>573</v>
      </c>
      <c r="B7" s="564"/>
      <c r="C7" s="564">
        <v>1201</v>
      </c>
      <c r="D7" s="564">
        <v>1200</v>
      </c>
      <c r="E7" s="560">
        <v>273.02999999999997</v>
      </c>
      <c r="F7" s="563">
        <v>15</v>
      </c>
      <c r="G7" s="558">
        <f>E7*F7</f>
        <v>4095.45</v>
      </c>
      <c r="H7" s="556">
        <v>0</v>
      </c>
      <c r="I7" s="493">
        <v>0</v>
      </c>
      <c r="J7" s="562">
        <v>0</v>
      </c>
      <c r="K7" s="562">
        <v>0</v>
      </c>
      <c r="L7" s="562">
        <v>0</v>
      </c>
      <c r="M7" s="556">
        <f>G7+H7+I7+J7+K7+L7</f>
        <v>4095.45</v>
      </c>
      <c r="N7" s="556">
        <v>324.18</v>
      </c>
      <c r="O7" s="556">
        <v>0</v>
      </c>
      <c r="P7" s="556">
        <v>0</v>
      </c>
      <c r="Q7" s="493">
        <v>0</v>
      </c>
      <c r="R7" s="556">
        <v>0</v>
      </c>
      <c r="S7" s="556">
        <v>0</v>
      </c>
      <c r="T7" s="493">
        <f>N7+O7+P7+Q7+R7+S7</f>
        <v>324.18</v>
      </c>
      <c r="U7" s="556">
        <f>M7-T7</f>
        <v>3771.27</v>
      </c>
      <c r="V7" s="493">
        <v>118.14</v>
      </c>
      <c r="W7" s="556">
        <f>U7-V7</f>
        <v>3653.13</v>
      </c>
      <c r="X7" s="564"/>
    </row>
    <row r="8" spans="1:24" s="575" customFormat="1" ht="65.25" customHeight="1" x14ac:dyDescent="0.45">
      <c r="A8" s="508" t="s">
        <v>572</v>
      </c>
      <c r="B8" s="564"/>
      <c r="C8" s="564"/>
      <c r="D8" s="564"/>
      <c r="E8" s="560"/>
      <c r="F8" s="563"/>
      <c r="G8" s="558"/>
      <c r="H8" s="556"/>
      <c r="I8" s="493"/>
      <c r="J8" s="562"/>
      <c r="K8" s="562"/>
      <c r="L8" s="562"/>
      <c r="M8" s="556"/>
      <c r="N8" s="556"/>
      <c r="O8" s="556"/>
      <c r="P8" s="556"/>
      <c r="Q8" s="493"/>
      <c r="R8" s="556"/>
      <c r="S8" s="556"/>
      <c r="T8" s="493"/>
      <c r="U8" s="556"/>
      <c r="V8" s="493"/>
      <c r="W8" s="556"/>
      <c r="X8" s="564"/>
    </row>
    <row r="9" spans="1:24" ht="65.25" customHeight="1" x14ac:dyDescent="0.5">
      <c r="A9" s="572" t="s">
        <v>571</v>
      </c>
      <c r="B9" s="550"/>
      <c r="C9" s="550">
        <v>1201</v>
      </c>
      <c r="D9" s="550">
        <v>1200</v>
      </c>
      <c r="E9" s="555">
        <v>423.02</v>
      </c>
      <c r="F9" s="554">
        <v>15</v>
      </c>
      <c r="G9" s="553">
        <f>E9*F9</f>
        <v>6345.2999999999993</v>
      </c>
      <c r="H9" s="538">
        <v>0</v>
      </c>
      <c r="I9" s="538">
        <v>0</v>
      </c>
      <c r="J9" s="552"/>
      <c r="K9" s="552">
        <v>0</v>
      </c>
      <c r="L9" s="552">
        <v>0</v>
      </c>
      <c r="M9" s="538">
        <f>G9+H9+I9+J9+K9+L9</f>
        <v>6345.2999999999993</v>
      </c>
      <c r="N9" s="538">
        <v>717.18</v>
      </c>
      <c r="O9" s="538">
        <v>0</v>
      </c>
      <c r="P9" s="538">
        <v>0</v>
      </c>
      <c r="Q9" s="538">
        <v>0</v>
      </c>
      <c r="R9" s="538"/>
      <c r="S9" s="538">
        <v>0</v>
      </c>
      <c r="T9" s="538">
        <f>N9+O9+P9+Q9+R9+S9</f>
        <v>717.18</v>
      </c>
      <c r="U9" s="538">
        <f>M9-T9</f>
        <v>5628.119999999999</v>
      </c>
      <c r="V9" s="538">
        <v>244.05</v>
      </c>
      <c r="W9" s="551">
        <f>U9-V9</f>
        <v>5384.0699999999988</v>
      </c>
      <c r="X9" s="550"/>
    </row>
    <row r="10" spans="1:24" ht="65.25" customHeight="1" x14ac:dyDescent="0.5">
      <c r="A10" s="573" t="s">
        <v>570</v>
      </c>
      <c r="B10" s="550"/>
      <c r="C10" s="550"/>
      <c r="D10" s="550"/>
      <c r="E10" s="555"/>
      <c r="F10" s="554"/>
      <c r="G10" s="553"/>
      <c r="H10" s="538"/>
      <c r="I10" s="538"/>
      <c r="J10" s="552"/>
      <c r="K10" s="552"/>
      <c r="L10" s="552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51"/>
      <c r="X10" s="550"/>
    </row>
    <row r="11" spans="1:24" ht="65.25" customHeight="1" x14ac:dyDescent="0.5">
      <c r="A11" s="572" t="s">
        <v>569</v>
      </c>
      <c r="B11" s="550"/>
      <c r="C11" s="550">
        <v>1201</v>
      </c>
      <c r="D11" s="550">
        <v>1200</v>
      </c>
      <c r="E11" s="555">
        <v>299.95999999999998</v>
      </c>
      <c r="F11" s="554">
        <v>15</v>
      </c>
      <c r="G11" s="553">
        <f>E11*F11</f>
        <v>4499.3999999999996</v>
      </c>
      <c r="H11" s="538">
        <v>0</v>
      </c>
      <c r="I11" s="538">
        <v>0</v>
      </c>
      <c r="J11" s="552"/>
      <c r="K11" s="552">
        <v>0</v>
      </c>
      <c r="L11" s="552">
        <v>0</v>
      </c>
      <c r="M11" s="538">
        <f>G11+H11+I11+J11+K11+L11</f>
        <v>4499.3999999999996</v>
      </c>
      <c r="N11" s="538">
        <v>380.49</v>
      </c>
      <c r="O11" s="538">
        <v>0</v>
      </c>
      <c r="P11" s="538">
        <v>0</v>
      </c>
      <c r="Q11" s="538">
        <v>0</v>
      </c>
      <c r="R11" s="538"/>
      <c r="S11" s="538">
        <v>0</v>
      </c>
      <c r="T11" s="538">
        <f>N11+O11+P11+Q11+R11+S11</f>
        <v>380.49</v>
      </c>
      <c r="U11" s="538">
        <f>M11-T11</f>
        <v>4118.91</v>
      </c>
      <c r="V11" s="538">
        <v>173.5</v>
      </c>
      <c r="W11" s="551">
        <f>U11-V11</f>
        <v>3945.41</v>
      </c>
      <c r="X11" s="550"/>
    </row>
    <row r="12" spans="1:24" ht="65.25" customHeight="1" x14ac:dyDescent="0.5">
      <c r="A12" s="573" t="s">
        <v>568</v>
      </c>
      <c r="B12" s="550"/>
      <c r="C12" s="550"/>
      <c r="D12" s="550"/>
      <c r="E12" s="555"/>
      <c r="F12" s="554"/>
      <c r="G12" s="553"/>
      <c r="H12" s="538"/>
      <c r="I12" s="538"/>
      <c r="J12" s="552"/>
      <c r="K12" s="552"/>
      <c r="L12" s="552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51"/>
      <c r="X12" s="550"/>
    </row>
    <row r="13" spans="1:24" ht="65.25" customHeight="1" x14ac:dyDescent="0.5">
      <c r="A13" s="574" t="s">
        <v>567</v>
      </c>
      <c r="B13" s="550"/>
      <c r="C13" s="550">
        <v>1201</v>
      </c>
      <c r="D13" s="550">
        <v>1200</v>
      </c>
      <c r="E13" s="555">
        <v>180.92</v>
      </c>
      <c r="F13" s="554">
        <v>15</v>
      </c>
      <c r="G13" s="553">
        <f>E13*F13</f>
        <v>2713.7999999999997</v>
      </c>
      <c r="H13" s="538">
        <v>0</v>
      </c>
      <c r="I13" s="538">
        <v>0</v>
      </c>
      <c r="J13" s="552">
        <v>0</v>
      </c>
      <c r="K13" s="552">
        <v>0</v>
      </c>
      <c r="L13" s="552">
        <v>0</v>
      </c>
      <c r="M13" s="538">
        <f>G13+H13+I13+J13+K13+L13</f>
        <v>2713.7999999999997</v>
      </c>
      <c r="N13" s="538">
        <v>28.51</v>
      </c>
      <c r="O13" s="538">
        <v>0</v>
      </c>
      <c r="P13" s="538">
        <v>0</v>
      </c>
      <c r="Q13" s="538">
        <v>0</v>
      </c>
      <c r="R13" s="538">
        <v>0</v>
      </c>
      <c r="S13" s="538">
        <v>0</v>
      </c>
      <c r="T13" s="538">
        <f>N13+O13+P13+Q13+R13+S13</f>
        <v>28.51</v>
      </c>
      <c r="U13" s="538">
        <f>M13-T13</f>
        <v>2685.2899999999995</v>
      </c>
      <c r="V13" s="538">
        <v>52.19</v>
      </c>
      <c r="W13" s="551">
        <f>U13-V13</f>
        <v>2633.0999999999995</v>
      </c>
      <c r="X13" s="550"/>
    </row>
    <row r="14" spans="1:24" ht="65.25" customHeight="1" x14ac:dyDescent="0.5">
      <c r="A14" s="573" t="s">
        <v>566</v>
      </c>
      <c r="B14" s="550"/>
      <c r="C14" s="550"/>
      <c r="D14" s="550"/>
      <c r="E14" s="555"/>
      <c r="F14" s="554"/>
      <c r="G14" s="553"/>
      <c r="H14" s="538"/>
      <c r="I14" s="538"/>
      <c r="J14" s="552"/>
      <c r="K14" s="552"/>
      <c r="L14" s="552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51"/>
      <c r="X14" s="550"/>
    </row>
    <row r="15" spans="1:24" ht="65.25" customHeight="1" x14ac:dyDescent="0.5">
      <c r="A15" s="572" t="s">
        <v>565</v>
      </c>
      <c r="B15" s="550"/>
      <c r="C15" s="550">
        <v>1201</v>
      </c>
      <c r="D15" s="550">
        <v>1200</v>
      </c>
      <c r="E15" s="555">
        <v>423.02</v>
      </c>
      <c r="F15" s="554">
        <v>15</v>
      </c>
      <c r="G15" s="553">
        <f>E15*F15</f>
        <v>6345.2999999999993</v>
      </c>
      <c r="H15" s="538">
        <v>0</v>
      </c>
      <c r="I15" s="538">
        <v>0</v>
      </c>
      <c r="J15" s="552"/>
      <c r="K15" s="552">
        <v>0</v>
      </c>
      <c r="L15" s="552">
        <v>0</v>
      </c>
      <c r="M15" s="538">
        <f>G15+H15+I15+J15+K15+L15</f>
        <v>6345.2999999999993</v>
      </c>
      <c r="N15" s="538">
        <v>717.18</v>
      </c>
      <c r="O15" s="538">
        <v>0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717.18</v>
      </c>
      <c r="U15" s="538">
        <f>M15-T15</f>
        <v>5628.119999999999</v>
      </c>
      <c r="V15" s="538">
        <v>0</v>
      </c>
      <c r="W15" s="551">
        <f>U15-V15</f>
        <v>5628.119999999999</v>
      </c>
      <c r="X15" s="550"/>
    </row>
    <row r="16" spans="1:24" ht="65.25" customHeight="1" x14ac:dyDescent="0.5">
      <c r="A16" s="573" t="s">
        <v>564</v>
      </c>
      <c r="B16" s="550"/>
      <c r="C16" s="550"/>
      <c r="D16" s="550"/>
      <c r="E16" s="555"/>
      <c r="F16" s="554"/>
      <c r="G16" s="553"/>
      <c r="H16" s="538"/>
      <c r="I16" s="538"/>
      <c r="J16" s="552"/>
      <c r="K16" s="552"/>
      <c r="L16" s="552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51"/>
      <c r="X16" s="550"/>
    </row>
    <row r="17" spans="1:24" ht="65.25" customHeight="1" x14ac:dyDescent="0.5">
      <c r="A17" s="572" t="s">
        <v>563</v>
      </c>
      <c r="B17" s="550"/>
      <c r="C17" s="550">
        <v>1201</v>
      </c>
      <c r="D17" s="550">
        <v>1200</v>
      </c>
      <c r="E17" s="555">
        <v>166.56</v>
      </c>
      <c r="F17" s="554">
        <v>15</v>
      </c>
      <c r="G17" s="553">
        <f>E17*F17</f>
        <v>2498.4</v>
      </c>
      <c r="H17" s="538">
        <v>0</v>
      </c>
      <c r="I17" s="538">
        <v>0</v>
      </c>
      <c r="J17" s="552"/>
      <c r="K17" s="552">
        <v>0</v>
      </c>
      <c r="L17" s="552">
        <v>9.93</v>
      </c>
      <c r="M17" s="538">
        <f>G17+H17+I17+J17+K17+L17</f>
        <v>2508.33</v>
      </c>
      <c r="N17" s="538">
        <v>0</v>
      </c>
      <c r="O17" s="538">
        <f>G17*1.1875%</f>
        <v>29.668500000000002</v>
      </c>
      <c r="P17" s="538">
        <v>0</v>
      </c>
      <c r="Q17" s="538">
        <v>0</v>
      </c>
      <c r="R17" s="538">
        <v>0</v>
      </c>
      <c r="S17" s="538">
        <v>0</v>
      </c>
      <c r="T17" s="538">
        <f>N17+O17+P17+Q17+R17+S17</f>
        <v>29.668500000000002</v>
      </c>
      <c r="U17" s="538">
        <f>M17-T17</f>
        <v>2478.6614999999997</v>
      </c>
      <c r="V17" s="538">
        <v>0</v>
      </c>
      <c r="W17" s="551">
        <f>U17-V17</f>
        <v>2478.6614999999997</v>
      </c>
      <c r="X17" s="550"/>
    </row>
    <row r="18" spans="1:24" ht="65.25" customHeight="1" x14ac:dyDescent="0.5">
      <c r="A18" s="573" t="s">
        <v>562</v>
      </c>
      <c r="B18" s="550"/>
      <c r="C18" s="550"/>
      <c r="D18" s="550"/>
      <c r="E18" s="555"/>
      <c r="F18" s="554"/>
      <c r="G18" s="553"/>
      <c r="H18" s="538"/>
      <c r="I18" s="538"/>
      <c r="J18" s="552"/>
      <c r="K18" s="552"/>
      <c r="L18" s="552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51"/>
      <c r="X18" s="550"/>
    </row>
    <row r="19" spans="1:24" ht="65.25" customHeight="1" x14ac:dyDescent="0.5">
      <c r="A19" s="572" t="s">
        <v>561</v>
      </c>
      <c r="B19" s="550"/>
      <c r="C19" s="550">
        <v>1201</v>
      </c>
      <c r="D19" s="550">
        <v>1200</v>
      </c>
      <c r="E19" s="555">
        <v>257.99</v>
      </c>
      <c r="F19" s="554">
        <v>15</v>
      </c>
      <c r="G19" s="553">
        <f>E19*F19</f>
        <v>3869.8500000000004</v>
      </c>
      <c r="H19" s="538">
        <v>0</v>
      </c>
      <c r="I19" s="538">
        <v>0</v>
      </c>
      <c r="J19" s="552"/>
      <c r="K19" s="552">
        <v>0</v>
      </c>
      <c r="L19" s="552">
        <v>0</v>
      </c>
      <c r="M19" s="538">
        <f>G19+H19+I19+J19+K19+L19</f>
        <v>3869.8500000000004</v>
      </c>
      <c r="N19" s="538">
        <v>299.64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f>N19+O19+P19+Q19+R19+S19</f>
        <v>299.64</v>
      </c>
      <c r="U19" s="538">
        <f>M19-T19</f>
        <v>3570.2100000000005</v>
      </c>
      <c r="V19" s="538">
        <v>111.63</v>
      </c>
      <c r="W19" s="551">
        <f>U19-V19</f>
        <v>3458.5800000000004</v>
      </c>
      <c r="X19" s="550"/>
    </row>
    <row r="20" spans="1:24" ht="65.25" customHeight="1" x14ac:dyDescent="0.5">
      <c r="A20" s="571" t="s">
        <v>560</v>
      </c>
      <c r="B20" s="550"/>
      <c r="C20" s="550"/>
      <c r="D20" s="550"/>
      <c r="E20" s="555"/>
      <c r="F20" s="554"/>
      <c r="G20" s="553"/>
      <c r="H20" s="538"/>
      <c r="I20" s="538"/>
      <c r="J20" s="552"/>
      <c r="K20" s="552"/>
      <c r="L20" s="552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51"/>
      <c r="X20" s="550"/>
    </row>
    <row r="21" spans="1:24" ht="65.25" customHeight="1" x14ac:dyDescent="0.5">
      <c r="A21" s="465" t="s">
        <v>559</v>
      </c>
      <c r="B21" s="550"/>
      <c r="C21" s="550">
        <v>1201</v>
      </c>
      <c r="D21" s="550">
        <v>1200</v>
      </c>
      <c r="E21" s="555">
        <v>239.22</v>
      </c>
      <c r="F21" s="554">
        <v>15</v>
      </c>
      <c r="G21" s="553">
        <f>E21*F21</f>
        <v>3588.3</v>
      </c>
      <c r="H21" s="538">
        <v>0</v>
      </c>
      <c r="I21" s="538">
        <v>0</v>
      </c>
      <c r="J21" s="552">
        <v>0</v>
      </c>
      <c r="K21" s="552">
        <v>0</v>
      </c>
      <c r="L21" s="552">
        <v>0</v>
      </c>
      <c r="M21" s="538">
        <f>G21+H21+I21+J21+K21+L21</f>
        <v>3588.3</v>
      </c>
      <c r="N21" s="538">
        <v>161.61000000000001</v>
      </c>
      <c r="O21" s="538">
        <v>0</v>
      </c>
      <c r="P21" s="538">
        <v>0</v>
      </c>
      <c r="Q21" s="538">
        <v>0</v>
      </c>
      <c r="R21" s="538">
        <v>0</v>
      </c>
      <c r="S21" s="538">
        <v>0</v>
      </c>
      <c r="T21" s="538">
        <f>N21+O21+P21+Q21+R21+S21</f>
        <v>161.61000000000001</v>
      </c>
      <c r="U21" s="538">
        <f>M21-T21</f>
        <v>3426.69</v>
      </c>
      <c r="V21" s="538">
        <v>103.51</v>
      </c>
      <c r="W21" s="551">
        <f>U21-V21</f>
        <v>3323.18</v>
      </c>
      <c r="X21" s="550"/>
    </row>
    <row r="22" spans="1:24" ht="65.25" customHeight="1" x14ac:dyDescent="0.5">
      <c r="A22" s="542" t="s">
        <v>558</v>
      </c>
      <c r="B22" s="550"/>
      <c r="C22" s="550"/>
      <c r="D22" s="550"/>
      <c r="E22" s="555"/>
      <c r="F22" s="554"/>
      <c r="G22" s="553"/>
      <c r="H22" s="538"/>
      <c r="I22" s="538"/>
      <c r="J22" s="552"/>
      <c r="K22" s="552"/>
      <c r="L22" s="552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51"/>
      <c r="X22" s="550"/>
    </row>
    <row r="23" spans="1:24" ht="65.25" customHeight="1" x14ac:dyDescent="0.5">
      <c r="A23" s="465" t="s">
        <v>557</v>
      </c>
      <c r="B23" s="550"/>
      <c r="C23" s="550">
        <v>1201</v>
      </c>
      <c r="D23" s="550">
        <v>1200</v>
      </c>
      <c r="E23" s="555">
        <v>146.22999999999999</v>
      </c>
      <c r="F23" s="554">
        <v>15</v>
      </c>
      <c r="G23" s="553">
        <f>E23*F23</f>
        <v>2193.4499999999998</v>
      </c>
      <c r="H23" s="538">
        <v>0</v>
      </c>
      <c r="I23" s="538">
        <v>0</v>
      </c>
      <c r="J23" s="552">
        <v>0</v>
      </c>
      <c r="K23" s="552">
        <v>0</v>
      </c>
      <c r="L23" s="552">
        <v>61.04</v>
      </c>
      <c r="M23" s="538">
        <f>G23+H23+I23+J23+K23+L23</f>
        <v>2254.4899999999998</v>
      </c>
      <c r="N23" s="538"/>
      <c r="O23" s="538">
        <v>0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0</v>
      </c>
      <c r="U23" s="538">
        <f>M23-T23</f>
        <v>2254.4899999999998</v>
      </c>
      <c r="V23" s="538">
        <v>0</v>
      </c>
      <c r="W23" s="551">
        <f>U23-V23</f>
        <v>2254.4899999999998</v>
      </c>
      <c r="X23" s="550"/>
    </row>
    <row r="24" spans="1:24" ht="65.25" customHeight="1" x14ac:dyDescent="0.5">
      <c r="A24" s="542" t="s">
        <v>556</v>
      </c>
      <c r="B24" s="550"/>
      <c r="C24" s="550"/>
      <c r="D24" s="550"/>
      <c r="E24" s="555"/>
      <c r="F24" s="554"/>
      <c r="G24" s="553"/>
      <c r="H24" s="538"/>
      <c r="I24" s="538"/>
      <c r="J24" s="552"/>
      <c r="K24" s="552"/>
      <c r="L24" s="552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51"/>
      <c r="X24" s="550"/>
    </row>
    <row r="25" spans="1:24" ht="65.25" customHeight="1" x14ac:dyDescent="0.45">
      <c r="A25" s="570" t="s">
        <v>555</v>
      </c>
      <c r="B25" s="568"/>
      <c r="C25" s="568">
        <v>1201</v>
      </c>
      <c r="D25" s="568">
        <v>1200</v>
      </c>
      <c r="E25" s="566">
        <v>348.03</v>
      </c>
      <c r="F25" s="567">
        <v>15</v>
      </c>
      <c r="G25" s="566">
        <f>E25*F25</f>
        <v>5220.45</v>
      </c>
      <c r="H25" s="566">
        <v>0</v>
      </c>
      <c r="I25" s="566"/>
      <c r="J25" s="566"/>
      <c r="K25" s="566">
        <v>0</v>
      </c>
      <c r="L25" s="566"/>
      <c r="M25" s="566">
        <f>G25+H25+I25+J25+K25+L25</f>
        <v>5220.45</v>
      </c>
      <c r="N25" s="566">
        <v>501.09</v>
      </c>
      <c r="O25" s="566">
        <v>0</v>
      </c>
      <c r="P25" s="566"/>
      <c r="Q25" s="566">
        <v>0</v>
      </c>
      <c r="R25" s="566">
        <v>0</v>
      </c>
      <c r="S25" s="566">
        <v>0</v>
      </c>
      <c r="T25" s="566">
        <f>N25+O25+P25+Q25+R25+S25</f>
        <v>501.09</v>
      </c>
      <c r="U25" s="566">
        <f>M25-T25</f>
        <v>4719.3599999999997</v>
      </c>
      <c r="V25" s="566"/>
      <c r="W25" s="566">
        <f>U25-V25</f>
        <v>4719.3599999999997</v>
      </c>
      <c r="X25" s="550"/>
    </row>
    <row r="26" spans="1:24" ht="65.25" customHeight="1" x14ac:dyDescent="0.45">
      <c r="A26" s="569" t="s">
        <v>554</v>
      </c>
      <c r="B26" s="568"/>
      <c r="C26" s="568"/>
      <c r="D26" s="568"/>
      <c r="E26" s="566"/>
      <c r="F26" s="567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50"/>
    </row>
    <row r="27" spans="1:24" ht="65.25" customHeight="1" x14ac:dyDescent="0.5">
      <c r="A27" s="549" t="s">
        <v>553</v>
      </c>
      <c r="B27" s="550"/>
      <c r="C27" s="550">
        <v>1201</v>
      </c>
      <c r="D27" s="550">
        <v>1200</v>
      </c>
      <c r="E27" s="555">
        <v>208.52</v>
      </c>
      <c r="F27" s="554">
        <v>15</v>
      </c>
      <c r="G27" s="553">
        <f>E27*F27</f>
        <v>3127.8</v>
      </c>
      <c r="H27" s="538">
        <v>0</v>
      </c>
      <c r="I27" s="538">
        <v>0</v>
      </c>
      <c r="J27" s="552">
        <v>0</v>
      </c>
      <c r="K27" s="552">
        <v>0</v>
      </c>
      <c r="L27" s="552">
        <v>0</v>
      </c>
      <c r="M27" s="538">
        <f>G27+H27+I27+J27+K27+L27</f>
        <v>3127.8</v>
      </c>
      <c r="N27" s="538">
        <v>93.8</v>
      </c>
      <c r="O27" s="538">
        <f>G27*1.1875%</f>
        <v>37.142625000000002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130.94262499999999</v>
      </c>
      <c r="U27" s="538">
        <f>M27-T27</f>
        <v>2996.857375</v>
      </c>
      <c r="V27" s="538">
        <v>0</v>
      </c>
      <c r="W27" s="551">
        <f>U27-V27</f>
        <v>2996.857375</v>
      </c>
      <c r="X27" s="550"/>
    </row>
    <row r="28" spans="1:24" ht="65.25" customHeight="1" x14ac:dyDescent="0.5">
      <c r="A28" s="542" t="s">
        <v>552</v>
      </c>
      <c r="B28" s="550"/>
      <c r="C28" s="550"/>
      <c r="D28" s="550"/>
      <c r="E28" s="555"/>
      <c r="F28" s="554"/>
      <c r="G28" s="553"/>
      <c r="H28" s="538"/>
      <c r="I28" s="538"/>
      <c r="J28" s="552"/>
      <c r="K28" s="552"/>
      <c r="L28" s="552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51"/>
      <c r="X28" s="550"/>
    </row>
    <row r="29" spans="1:24" ht="65.25" customHeight="1" x14ac:dyDescent="0.5">
      <c r="A29" s="549" t="s">
        <v>551</v>
      </c>
      <c r="B29" s="550"/>
      <c r="C29" s="550">
        <v>1201</v>
      </c>
      <c r="D29" s="550">
        <v>1200</v>
      </c>
      <c r="E29" s="555">
        <v>198.43</v>
      </c>
      <c r="F29" s="554">
        <v>15</v>
      </c>
      <c r="G29" s="553">
        <f>E29*F29</f>
        <v>2976.4500000000003</v>
      </c>
      <c r="H29" s="538">
        <v>0</v>
      </c>
      <c r="I29" s="538">
        <v>0</v>
      </c>
      <c r="J29" s="552">
        <v>0</v>
      </c>
      <c r="K29" s="552">
        <v>0</v>
      </c>
      <c r="L29" s="552">
        <v>0</v>
      </c>
      <c r="M29" s="538">
        <f>G29+H29+I29+J29+K29+L29</f>
        <v>2976.4500000000003</v>
      </c>
      <c r="N29" s="538">
        <v>57.09</v>
      </c>
      <c r="O29" s="538">
        <v>0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57.09</v>
      </c>
      <c r="U29" s="538">
        <f>M29-T29</f>
        <v>2919.36</v>
      </c>
      <c r="V29" s="538">
        <v>0</v>
      </c>
      <c r="W29" s="551">
        <f>U29-V29</f>
        <v>2919.36</v>
      </c>
      <c r="X29" s="550"/>
    </row>
    <row r="30" spans="1:24" ht="65.25" customHeight="1" x14ac:dyDescent="0.5">
      <c r="A30" s="542" t="s">
        <v>550</v>
      </c>
      <c r="B30" s="550"/>
      <c r="C30" s="550"/>
      <c r="D30" s="550"/>
      <c r="E30" s="555"/>
      <c r="F30" s="554"/>
      <c r="G30" s="553"/>
      <c r="H30" s="538"/>
      <c r="I30" s="538"/>
      <c r="J30" s="552"/>
      <c r="K30" s="552"/>
      <c r="L30" s="552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51"/>
      <c r="X30" s="550"/>
    </row>
    <row r="31" spans="1:24" ht="65.25" customHeight="1" x14ac:dyDescent="0.5">
      <c r="A31" s="549" t="s">
        <v>549</v>
      </c>
      <c r="B31" s="550"/>
      <c r="C31" s="550">
        <v>1201</v>
      </c>
      <c r="D31" s="550">
        <v>1200</v>
      </c>
      <c r="E31" s="555">
        <v>180.92</v>
      </c>
      <c r="F31" s="554">
        <v>15</v>
      </c>
      <c r="G31" s="553">
        <f>E31*F31</f>
        <v>2713.7999999999997</v>
      </c>
      <c r="H31" s="538">
        <v>0</v>
      </c>
      <c r="I31" s="538">
        <v>0</v>
      </c>
      <c r="J31" s="552">
        <v>0</v>
      </c>
      <c r="K31" s="552">
        <v>0</v>
      </c>
      <c r="L31" s="552">
        <v>0</v>
      </c>
      <c r="M31" s="538">
        <f>G31+H31+I31+J31+K31+L31</f>
        <v>2713.7999999999997</v>
      </c>
      <c r="N31" s="538">
        <v>28.51</v>
      </c>
      <c r="O31" s="538"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28.51</v>
      </c>
      <c r="U31" s="538">
        <f>M31-T31</f>
        <v>2685.2899999999995</v>
      </c>
      <c r="V31" s="538">
        <v>52.19</v>
      </c>
      <c r="W31" s="551">
        <f>U31-V31</f>
        <v>2633.0999999999995</v>
      </c>
      <c r="X31" s="550"/>
    </row>
    <row r="32" spans="1:24" ht="65.25" customHeight="1" x14ac:dyDescent="0.5">
      <c r="A32" s="542" t="s">
        <v>548</v>
      </c>
      <c r="B32" s="550"/>
      <c r="C32" s="550"/>
      <c r="D32" s="550"/>
      <c r="E32" s="555"/>
      <c r="F32" s="554"/>
      <c r="G32" s="553"/>
      <c r="H32" s="538"/>
      <c r="I32" s="538"/>
      <c r="J32" s="552"/>
      <c r="K32" s="552"/>
      <c r="L32" s="552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51"/>
      <c r="X32" s="550"/>
    </row>
    <row r="33" spans="1:24" ht="65.25" customHeight="1" x14ac:dyDescent="0.45">
      <c r="A33" s="507" t="s">
        <v>547</v>
      </c>
      <c r="B33" s="561"/>
      <c r="C33" s="561">
        <v>1201</v>
      </c>
      <c r="D33" s="561">
        <v>1200</v>
      </c>
      <c r="E33" s="560">
        <v>159.5</v>
      </c>
      <c r="F33" s="559">
        <v>15</v>
      </c>
      <c r="G33" s="558">
        <f>E33*F33</f>
        <v>2392.5</v>
      </c>
      <c r="H33" s="493">
        <v>0</v>
      </c>
      <c r="I33" s="493">
        <v>0</v>
      </c>
      <c r="J33" s="557">
        <v>0</v>
      </c>
      <c r="K33" s="557">
        <v>0</v>
      </c>
      <c r="L33" s="557">
        <v>19.95</v>
      </c>
      <c r="M33" s="493">
        <f>G33+H33+I33+J33+K33+L33</f>
        <v>2412.4499999999998</v>
      </c>
      <c r="N33" s="493">
        <v>0</v>
      </c>
      <c r="O33" s="493">
        <v>0</v>
      </c>
      <c r="P33" s="493">
        <v>0</v>
      </c>
      <c r="Q33" s="493">
        <v>0</v>
      </c>
      <c r="R33" s="493">
        <v>0</v>
      </c>
      <c r="S33" s="493">
        <v>0</v>
      </c>
      <c r="T33" s="493">
        <f>N33+O33+P33+Q33+R33+S33</f>
        <v>0</v>
      </c>
      <c r="U33" s="493">
        <f>M33-T33</f>
        <v>2412.4499999999998</v>
      </c>
      <c r="V33" s="493">
        <v>46.01</v>
      </c>
      <c r="W33" s="556">
        <f>U33-V33</f>
        <v>2366.4399999999996</v>
      </c>
      <c r="X33" s="550"/>
    </row>
    <row r="34" spans="1:24" ht="65.25" customHeight="1" x14ac:dyDescent="0.45">
      <c r="A34" s="534" t="s">
        <v>546</v>
      </c>
      <c r="B34" s="561"/>
      <c r="C34" s="561"/>
      <c r="D34" s="561"/>
      <c r="E34" s="560"/>
      <c r="F34" s="559"/>
      <c r="G34" s="558"/>
      <c r="H34" s="493"/>
      <c r="I34" s="493"/>
      <c r="J34" s="557"/>
      <c r="K34" s="557"/>
      <c r="L34" s="557"/>
      <c r="M34" s="493"/>
      <c r="N34" s="493"/>
      <c r="O34" s="493"/>
      <c r="P34" s="493"/>
      <c r="Q34" s="493"/>
      <c r="R34" s="493"/>
      <c r="S34" s="493"/>
      <c r="T34" s="493"/>
      <c r="U34" s="493"/>
      <c r="V34" s="493"/>
      <c r="W34" s="556"/>
      <c r="X34" s="550"/>
    </row>
    <row r="35" spans="1:24" ht="65.25" customHeight="1" x14ac:dyDescent="0.5">
      <c r="A35" s="549" t="s">
        <v>545</v>
      </c>
      <c r="B35" s="550"/>
      <c r="C35" s="550">
        <v>1201</v>
      </c>
      <c r="D35" s="550">
        <v>1200</v>
      </c>
      <c r="E35" s="555">
        <v>273.02999999999997</v>
      </c>
      <c r="F35" s="554">
        <v>15</v>
      </c>
      <c r="G35" s="553">
        <f>E35*F35</f>
        <v>4095.45</v>
      </c>
      <c r="H35" s="538">
        <v>0</v>
      </c>
      <c r="I35" s="538">
        <v>0</v>
      </c>
      <c r="J35" s="552">
        <v>0</v>
      </c>
      <c r="K35" s="552">
        <v>0</v>
      </c>
      <c r="L35" s="552">
        <v>0</v>
      </c>
      <c r="M35" s="538">
        <f>G35+H35+I35+J35+K35+L35</f>
        <v>4095.45</v>
      </c>
      <c r="N35" s="538">
        <v>324.18</v>
      </c>
      <c r="O35" s="538">
        <v>0</v>
      </c>
      <c r="P35" s="538">
        <v>0</v>
      </c>
      <c r="Q35" s="538">
        <v>0</v>
      </c>
      <c r="R35" s="538">
        <v>0</v>
      </c>
      <c r="S35" s="538">
        <v>0</v>
      </c>
      <c r="T35" s="538">
        <f>N35+O35+P35+Q35+R35+S35</f>
        <v>324.18</v>
      </c>
      <c r="U35" s="538">
        <f>M35-T35</f>
        <v>3771.27</v>
      </c>
      <c r="V35" s="538">
        <v>118.14</v>
      </c>
      <c r="W35" s="551">
        <f>U35-V35</f>
        <v>3653.13</v>
      </c>
      <c r="X35" s="550"/>
    </row>
    <row r="36" spans="1:24" ht="65.25" customHeight="1" x14ac:dyDescent="0.5">
      <c r="A36" s="542" t="s">
        <v>544</v>
      </c>
      <c r="B36" s="550"/>
      <c r="C36" s="550"/>
      <c r="D36" s="550"/>
      <c r="E36" s="555"/>
      <c r="F36" s="554"/>
      <c r="G36" s="553"/>
      <c r="H36" s="538"/>
      <c r="I36" s="538"/>
      <c r="J36" s="552"/>
      <c r="K36" s="552"/>
      <c r="L36" s="552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51"/>
      <c r="X36" s="550"/>
    </row>
    <row r="37" spans="1:24" ht="65.25" customHeight="1" x14ac:dyDescent="0.5">
      <c r="A37" s="549" t="s">
        <v>542</v>
      </c>
      <c r="B37" s="550"/>
      <c r="C37" s="550">
        <v>1201</v>
      </c>
      <c r="D37" s="550">
        <v>1200</v>
      </c>
      <c r="E37" s="555">
        <v>194.69</v>
      </c>
      <c r="F37" s="554">
        <v>15</v>
      </c>
      <c r="G37" s="553">
        <f>E37*F37</f>
        <v>2920.35</v>
      </c>
      <c r="H37" s="538">
        <v>0</v>
      </c>
      <c r="I37" s="538">
        <v>0</v>
      </c>
      <c r="J37" s="552">
        <v>0</v>
      </c>
      <c r="K37" s="552">
        <v>0</v>
      </c>
      <c r="L37" s="552">
        <v>0</v>
      </c>
      <c r="M37" s="538">
        <f>G37+H37+I37+J37+K37+L37</f>
        <v>2920.35</v>
      </c>
      <c r="N37" s="538">
        <v>50.98</v>
      </c>
      <c r="O37" s="538">
        <v>0</v>
      </c>
      <c r="P37" s="538">
        <v>0</v>
      </c>
      <c r="Q37" s="538">
        <v>0</v>
      </c>
      <c r="R37" s="538">
        <v>0</v>
      </c>
      <c r="S37" s="538">
        <v>0</v>
      </c>
      <c r="T37" s="538">
        <f>N37+O37+P37+Q37+R37+S37</f>
        <v>50.98</v>
      </c>
      <c r="U37" s="538">
        <f>M37-T37</f>
        <v>2869.37</v>
      </c>
      <c r="V37" s="538">
        <v>0</v>
      </c>
      <c r="W37" s="551">
        <f>U37-V37</f>
        <v>2869.37</v>
      </c>
      <c r="X37" s="550"/>
    </row>
    <row r="38" spans="1:24" ht="65.25" customHeight="1" x14ac:dyDescent="0.5">
      <c r="A38" s="542" t="s">
        <v>543</v>
      </c>
      <c r="B38" s="550"/>
      <c r="C38" s="550"/>
      <c r="D38" s="550"/>
      <c r="E38" s="555"/>
      <c r="F38" s="554"/>
      <c r="G38" s="553"/>
      <c r="H38" s="538"/>
      <c r="I38" s="538"/>
      <c r="J38" s="552"/>
      <c r="K38" s="552"/>
      <c r="L38" s="552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51"/>
      <c r="X38" s="550"/>
    </row>
    <row r="39" spans="1:24" ht="65.25" customHeight="1" x14ac:dyDescent="0.45">
      <c r="A39" s="507" t="s">
        <v>542</v>
      </c>
      <c r="B39" s="561"/>
      <c r="C39" s="561">
        <v>1201</v>
      </c>
      <c r="D39" s="561">
        <v>1200</v>
      </c>
      <c r="E39" s="560">
        <v>152.93</v>
      </c>
      <c r="F39" s="559">
        <v>15</v>
      </c>
      <c r="G39" s="558">
        <f>E39*F39</f>
        <v>2293.9500000000003</v>
      </c>
      <c r="H39" s="493">
        <v>0</v>
      </c>
      <c r="I39" s="493">
        <v>0</v>
      </c>
      <c r="J39" s="557">
        <v>0</v>
      </c>
      <c r="K39" s="557">
        <v>0</v>
      </c>
      <c r="L39" s="557">
        <v>40.659999999999997</v>
      </c>
      <c r="M39" s="493">
        <f>G39+H39+I39+J39+K39+L39</f>
        <v>2334.61</v>
      </c>
      <c r="N39" s="493">
        <v>0</v>
      </c>
      <c r="O39" s="493">
        <v>0</v>
      </c>
      <c r="P39" s="493">
        <v>0</v>
      </c>
      <c r="Q39" s="493">
        <v>0</v>
      </c>
      <c r="R39" s="493">
        <v>0</v>
      </c>
      <c r="S39" s="493">
        <v>0</v>
      </c>
      <c r="T39" s="493">
        <f>N39+O39+P39+Q39+R39+S39</f>
        <v>0</v>
      </c>
      <c r="U39" s="493">
        <f>M39-T39</f>
        <v>2334.61</v>
      </c>
      <c r="V39" s="493">
        <v>0</v>
      </c>
      <c r="W39" s="556">
        <f>U39-V39</f>
        <v>2334.61</v>
      </c>
      <c r="X39" s="550"/>
    </row>
    <row r="40" spans="1:24" ht="65.25" customHeight="1" x14ac:dyDescent="0.45">
      <c r="A40" s="534" t="s">
        <v>541</v>
      </c>
      <c r="B40" s="561"/>
      <c r="C40" s="561"/>
      <c r="D40" s="561"/>
      <c r="E40" s="560"/>
      <c r="F40" s="559"/>
      <c r="G40" s="558"/>
      <c r="H40" s="493"/>
      <c r="I40" s="493"/>
      <c r="J40" s="557"/>
      <c r="K40" s="557"/>
      <c r="L40" s="557"/>
      <c r="M40" s="493"/>
      <c r="N40" s="493"/>
      <c r="O40" s="493"/>
      <c r="P40" s="493"/>
      <c r="Q40" s="493"/>
      <c r="R40" s="493"/>
      <c r="S40" s="493"/>
      <c r="T40" s="493"/>
      <c r="U40" s="493"/>
      <c r="V40" s="493"/>
      <c r="W40" s="556"/>
      <c r="X40" s="550"/>
    </row>
    <row r="41" spans="1:24" ht="65.25" customHeight="1" x14ac:dyDescent="0.5">
      <c r="A41" s="549" t="s">
        <v>539</v>
      </c>
      <c r="B41" s="550"/>
      <c r="C41" s="550">
        <v>1201</v>
      </c>
      <c r="D41" s="550">
        <v>1200</v>
      </c>
      <c r="E41" s="555">
        <v>259.58</v>
      </c>
      <c r="F41" s="554">
        <v>15</v>
      </c>
      <c r="G41" s="553">
        <f>E41*F41</f>
        <v>3893.7</v>
      </c>
      <c r="H41" s="538">
        <v>0</v>
      </c>
      <c r="I41" s="538">
        <v>0</v>
      </c>
      <c r="J41" s="552">
        <v>0</v>
      </c>
      <c r="K41" s="552">
        <v>0</v>
      </c>
      <c r="L41" s="552">
        <v>0</v>
      </c>
      <c r="M41" s="538">
        <f>G41+H41+I41+J41+K41+L41</f>
        <v>3893.7</v>
      </c>
      <c r="N41" s="538">
        <v>302.23</v>
      </c>
      <c r="O41" s="538">
        <v>0</v>
      </c>
      <c r="P41" s="538">
        <v>0</v>
      </c>
      <c r="Q41" s="538">
        <v>0</v>
      </c>
      <c r="R41" s="538">
        <v>0</v>
      </c>
      <c r="S41" s="538">
        <v>0</v>
      </c>
      <c r="T41" s="538">
        <f>N41+O41+P41+Q41+R41+S41</f>
        <v>302.23</v>
      </c>
      <c r="U41" s="538">
        <f>M41-T41</f>
        <v>3591.47</v>
      </c>
      <c r="V41" s="538">
        <v>112.32</v>
      </c>
      <c r="W41" s="551">
        <f>U41-V41</f>
        <v>3479.1499999999996</v>
      </c>
      <c r="X41" s="550"/>
    </row>
    <row r="42" spans="1:24" ht="65.25" customHeight="1" x14ac:dyDescent="0.5">
      <c r="A42" s="542" t="s">
        <v>540</v>
      </c>
      <c r="B42" s="550"/>
      <c r="C42" s="550"/>
      <c r="D42" s="550"/>
      <c r="E42" s="555"/>
      <c r="F42" s="554"/>
      <c r="G42" s="553"/>
      <c r="H42" s="538"/>
      <c r="I42" s="538"/>
      <c r="J42" s="552"/>
      <c r="K42" s="552"/>
      <c r="L42" s="552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51"/>
      <c r="X42" s="550"/>
    </row>
    <row r="43" spans="1:24" ht="65.25" customHeight="1" x14ac:dyDescent="0.5">
      <c r="A43" s="549" t="s">
        <v>539</v>
      </c>
      <c r="B43" s="550"/>
      <c r="C43" s="550">
        <v>1201</v>
      </c>
      <c r="D43" s="550">
        <v>1200</v>
      </c>
      <c r="E43" s="555">
        <v>259.58</v>
      </c>
      <c r="F43" s="554">
        <v>15</v>
      </c>
      <c r="G43" s="553">
        <f>E43*F43</f>
        <v>3893.7</v>
      </c>
      <c r="H43" s="538">
        <v>0</v>
      </c>
      <c r="I43" s="538">
        <v>0</v>
      </c>
      <c r="J43" s="552">
        <v>0</v>
      </c>
      <c r="K43" s="552">
        <v>0</v>
      </c>
      <c r="L43" s="552">
        <v>0</v>
      </c>
      <c r="M43" s="538">
        <f>G43+H43+I43+J43+K43+L43</f>
        <v>3893.7</v>
      </c>
      <c r="N43" s="538">
        <v>302.23</v>
      </c>
      <c r="O43" s="538">
        <v>0</v>
      </c>
      <c r="P43" s="538">
        <v>0</v>
      </c>
      <c r="Q43" s="538">
        <v>0</v>
      </c>
      <c r="R43" s="538">
        <v>0</v>
      </c>
      <c r="S43" s="538">
        <v>0</v>
      </c>
      <c r="T43" s="538">
        <f>N43+O43+P43+Q43+R43+S43</f>
        <v>302.23</v>
      </c>
      <c r="U43" s="538">
        <f>M43-T43</f>
        <v>3591.47</v>
      </c>
      <c r="V43" s="538">
        <v>112.32</v>
      </c>
      <c r="W43" s="551">
        <f>U43-V43</f>
        <v>3479.1499999999996</v>
      </c>
      <c r="X43" s="550"/>
    </row>
    <row r="44" spans="1:24" ht="65.25" customHeight="1" x14ac:dyDescent="0.5">
      <c r="A44" s="542" t="s">
        <v>538</v>
      </c>
      <c r="B44" s="550"/>
      <c r="C44" s="550"/>
      <c r="D44" s="550"/>
      <c r="E44" s="555"/>
      <c r="F44" s="554"/>
      <c r="G44" s="553"/>
      <c r="H44" s="538"/>
      <c r="I44" s="538"/>
      <c r="J44" s="552"/>
      <c r="K44" s="552"/>
      <c r="L44" s="552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51"/>
      <c r="X44" s="550"/>
    </row>
    <row r="45" spans="1:24" ht="65.25" customHeight="1" x14ac:dyDescent="0.45">
      <c r="A45" s="507" t="s">
        <v>536</v>
      </c>
      <c r="B45" s="561"/>
      <c r="C45" s="561">
        <v>1201</v>
      </c>
      <c r="D45" s="561">
        <v>1200</v>
      </c>
      <c r="E45" s="560">
        <v>299.95999999999998</v>
      </c>
      <c r="F45" s="559">
        <v>15</v>
      </c>
      <c r="G45" s="558">
        <f>E45*F45</f>
        <v>4499.3999999999996</v>
      </c>
      <c r="H45" s="493">
        <v>0</v>
      </c>
      <c r="I45" s="493">
        <v>0</v>
      </c>
      <c r="J45" s="557">
        <v>0</v>
      </c>
      <c r="K45" s="557">
        <v>0</v>
      </c>
      <c r="L45" s="557">
        <v>0</v>
      </c>
      <c r="M45" s="493">
        <f>G45+H45+I45+J45+K45+L45</f>
        <v>4499.3999999999996</v>
      </c>
      <c r="N45" s="493">
        <v>380.49</v>
      </c>
      <c r="O45" s="493">
        <v>0</v>
      </c>
      <c r="P45" s="493">
        <v>0</v>
      </c>
      <c r="Q45" s="493">
        <v>0</v>
      </c>
      <c r="R45" s="493">
        <v>0</v>
      </c>
      <c r="S45" s="493">
        <v>0</v>
      </c>
      <c r="T45" s="493">
        <f>N45+O45+P45+Q45+R45+S45</f>
        <v>380.49</v>
      </c>
      <c r="U45" s="493">
        <f>M45-T45</f>
        <v>4118.91</v>
      </c>
      <c r="V45" s="493">
        <v>0</v>
      </c>
      <c r="W45" s="556">
        <f>U45-V45</f>
        <v>4118.91</v>
      </c>
      <c r="X45" s="550"/>
    </row>
    <row r="46" spans="1:24" ht="65.25" customHeight="1" x14ac:dyDescent="0.45">
      <c r="A46" s="534" t="s">
        <v>537</v>
      </c>
      <c r="B46" s="561"/>
      <c r="C46" s="561"/>
      <c r="D46" s="561"/>
      <c r="E46" s="560"/>
      <c r="F46" s="559"/>
      <c r="G46" s="558"/>
      <c r="H46" s="493"/>
      <c r="I46" s="493"/>
      <c r="J46" s="557"/>
      <c r="K46" s="557"/>
      <c r="L46" s="557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556"/>
      <c r="X46" s="550"/>
    </row>
    <row r="47" spans="1:24" ht="65.25" customHeight="1" x14ac:dyDescent="0.5">
      <c r="A47" s="549" t="s">
        <v>536</v>
      </c>
      <c r="B47" s="550"/>
      <c r="C47" s="550">
        <v>1201</v>
      </c>
      <c r="D47" s="550">
        <v>1200</v>
      </c>
      <c r="E47" s="555">
        <v>299.95999999999998</v>
      </c>
      <c r="F47" s="554">
        <v>15</v>
      </c>
      <c r="G47" s="553">
        <f>E47*F47</f>
        <v>4499.3999999999996</v>
      </c>
      <c r="H47" s="538">
        <v>0</v>
      </c>
      <c r="I47" s="538">
        <v>0</v>
      </c>
      <c r="J47" s="552">
        <v>0</v>
      </c>
      <c r="K47" s="552">
        <v>0</v>
      </c>
      <c r="L47" s="552"/>
      <c r="M47" s="538">
        <f>G47+H47+I47+J47+K47+L47</f>
        <v>4499.3999999999996</v>
      </c>
      <c r="N47" s="538">
        <v>380.49</v>
      </c>
      <c r="O47" s="538">
        <v>0</v>
      </c>
      <c r="P47" s="538">
        <v>0</v>
      </c>
      <c r="Q47" s="538">
        <v>0</v>
      </c>
      <c r="R47" s="538">
        <v>0</v>
      </c>
      <c r="S47" s="538">
        <v>0</v>
      </c>
      <c r="T47" s="538">
        <f>N47+O47+P47+Q47+R47+S47</f>
        <v>380.49</v>
      </c>
      <c r="U47" s="538">
        <f>M47-T47</f>
        <v>4118.91</v>
      </c>
      <c r="V47" s="538">
        <v>0</v>
      </c>
      <c r="W47" s="551">
        <f>U47-V47</f>
        <v>4118.91</v>
      </c>
      <c r="X47" s="550"/>
    </row>
    <row r="48" spans="1:24" ht="65.25" customHeight="1" x14ac:dyDescent="0.5">
      <c r="A48" s="542" t="s">
        <v>535</v>
      </c>
      <c r="B48" s="550"/>
      <c r="C48" s="550"/>
      <c r="D48" s="550"/>
      <c r="E48" s="555"/>
      <c r="F48" s="554"/>
      <c r="G48" s="553"/>
      <c r="H48" s="538"/>
      <c r="I48" s="538"/>
      <c r="J48" s="552"/>
      <c r="K48" s="552"/>
      <c r="L48" s="552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51"/>
      <c r="X48" s="550"/>
    </row>
    <row r="49" spans="1:24" ht="65.25" customHeight="1" x14ac:dyDescent="0.45">
      <c r="A49" s="507" t="s">
        <v>534</v>
      </c>
      <c r="B49" s="561"/>
      <c r="C49" s="561">
        <v>1201</v>
      </c>
      <c r="D49" s="561">
        <v>1200</v>
      </c>
      <c r="E49" s="560">
        <v>173.96</v>
      </c>
      <c r="F49" s="559">
        <v>15</v>
      </c>
      <c r="G49" s="558">
        <f>E49*F49</f>
        <v>2609.4</v>
      </c>
      <c r="H49" s="493">
        <v>0</v>
      </c>
      <c r="I49" s="493">
        <v>0</v>
      </c>
      <c r="J49" s="557">
        <v>0</v>
      </c>
      <c r="K49" s="557">
        <v>0</v>
      </c>
      <c r="L49" s="557">
        <v>0</v>
      </c>
      <c r="M49" s="493">
        <f>G49+H49+I49+J49+K49+L49</f>
        <v>2609.4</v>
      </c>
      <c r="N49" s="493">
        <v>2.15</v>
      </c>
      <c r="O49" s="493">
        <v>0</v>
      </c>
      <c r="P49" s="493">
        <v>0</v>
      </c>
      <c r="Q49" s="493">
        <v>0</v>
      </c>
      <c r="R49" s="493">
        <v>0</v>
      </c>
      <c r="S49" s="493">
        <v>0</v>
      </c>
      <c r="T49" s="493">
        <f>N49+O49+P49+Q49+R49+S49</f>
        <v>2.15</v>
      </c>
      <c r="U49" s="493">
        <f>M49-T49</f>
        <v>2607.25</v>
      </c>
      <c r="V49" s="493">
        <v>0</v>
      </c>
      <c r="W49" s="556">
        <f>U49-V49</f>
        <v>2607.25</v>
      </c>
      <c r="X49" s="550"/>
    </row>
    <row r="50" spans="1:24" ht="65.25" customHeight="1" x14ac:dyDescent="0.45">
      <c r="A50" s="534" t="s">
        <v>533</v>
      </c>
      <c r="B50" s="561"/>
      <c r="C50" s="561"/>
      <c r="D50" s="561"/>
      <c r="E50" s="560"/>
      <c r="F50" s="559"/>
      <c r="G50" s="558"/>
      <c r="H50" s="493"/>
      <c r="I50" s="493"/>
      <c r="J50" s="557"/>
      <c r="K50" s="557"/>
      <c r="L50" s="557"/>
      <c r="M50" s="493"/>
      <c r="N50" s="493"/>
      <c r="O50" s="493"/>
      <c r="P50" s="493"/>
      <c r="Q50" s="493"/>
      <c r="R50" s="493"/>
      <c r="S50" s="493"/>
      <c r="T50" s="493"/>
      <c r="U50" s="493"/>
      <c r="V50" s="493"/>
      <c r="W50" s="556"/>
      <c r="X50" s="550"/>
    </row>
    <row r="51" spans="1:24" ht="65.25" customHeight="1" x14ac:dyDescent="0.5">
      <c r="A51" s="549" t="s">
        <v>532</v>
      </c>
      <c r="B51" s="550"/>
      <c r="C51" s="550">
        <v>1201</v>
      </c>
      <c r="D51" s="550">
        <v>1200</v>
      </c>
      <c r="E51" s="555">
        <v>242.98</v>
      </c>
      <c r="F51" s="554">
        <v>15</v>
      </c>
      <c r="G51" s="553">
        <f>E51*F51</f>
        <v>3644.7</v>
      </c>
      <c r="H51" s="538">
        <v>0</v>
      </c>
      <c r="I51" s="538">
        <v>0</v>
      </c>
      <c r="J51" s="552">
        <v>0</v>
      </c>
      <c r="K51" s="552">
        <v>0</v>
      </c>
      <c r="L51" s="552">
        <v>0</v>
      </c>
      <c r="M51" s="538">
        <f>G51+H51+I51+J51+K51+L51</f>
        <v>3644.7</v>
      </c>
      <c r="N51" s="538">
        <v>275.14</v>
      </c>
      <c r="O51" s="538">
        <v>0</v>
      </c>
      <c r="P51" s="538">
        <v>0</v>
      </c>
      <c r="Q51" s="538">
        <v>0</v>
      </c>
      <c r="R51" s="538">
        <v>0</v>
      </c>
      <c r="S51" s="538">
        <v>0</v>
      </c>
      <c r="T51" s="538">
        <f>N51+O51+P51+Q51+R51+S51</f>
        <v>275.14</v>
      </c>
      <c r="U51" s="538">
        <f>M51-T51</f>
        <v>3369.56</v>
      </c>
      <c r="V51" s="538">
        <v>0</v>
      </c>
      <c r="W51" s="551">
        <f>U51-V51</f>
        <v>3369.56</v>
      </c>
      <c r="X51" s="550"/>
    </row>
    <row r="52" spans="1:24" ht="65.25" customHeight="1" x14ac:dyDescent="0.5">
      <c r="A52" s="542" t="s">
        <v>531</v>
      </c>
      <c r="B52" s="550"/>
      <c r="C52" s="550"/>
      <c r="D52" s="550"/>
      <c r="E52" s="555"/>
      <c r="F52" s="554"/>
      <c r="G52" s="553"/>
      <c r="H52" s="538"/>
      <c r="I52" s="538"/>
      <c r="J52" s="552"/>
      <c r="K52" s="552"/>
      <c r="L52" s="552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51"/>
      <c r="X52" s="550"/>
    </row>
    <row r="53" spans="1:24" ht="65.25" customHeight="1" x14ac:dyDescent="0.45">
      <c r="A53" s="507" t="s">
        <v>530</v>
      </c>
      <c r="B53" s="561"/>
      <c r="C53" s="561">
        <v>1201</v>
      </c>
      <c r="D53" s="561">
        <v>1200</v>
      </c>
      <c r="E53" s="560">
        <v>143.97</v>
      </c>
      <c r="F53" s="559">
        <v>15</v>
      </c>
      <c r="G53" s="558">
        <f>E53*F53</f>
        <v>2159.5500000000002</v>
      </c>
      <c r="H53" s="493">
        <v>0</v>
      </c>
      <c r="I53" s="493">
        <v>0</v>
      </c>
      <c r="J53" s="557">
        <v>0</v>
      </c>
      <c r="K53" s="557">
        <v>0</v>
      </c>
      <c r="L53" s="557">
        <v>63.21</v>
      </c>
      <c r="M53" s="493">
        <f>G53+H53+I53+J53+K53+L53</f>
        <v>2222.7600000000002</v>
      </c>
      <c r="N53" s="493">
        <v>0</v>
      </c>
      <c r="O53" s="493">
        <v>0</v>
      </c>
      <c r="P53" s="493">
        <v>0</v>
      </c>
      <c r="Q53" s="493">
        <v>0</v>
      </c>
      <c r="R53" s="493">
        <v>0</v>
      </c>
      <c r="S53" s="493">
        <v>0</v>
      </c>
      <c r="T53" s="493">
        <f>N53+O53+P53+Q53+R53+S53</f>
        <v>0</v>
      </c>
      <c r="U53" s="493">
        <f>M53-T53</f>
        <v>2222.7600000000002</v>
      </c>
      <c r="V53" s="493">
        <v>0</v>
      </c>
      <c r="W53" s="556">
        <f>U53-V53</f>
        <v>2222.7600000000002</v>
      </c>
      <c r="X53" s="550"/>
    </row>
    <row r="54" spans="1:24" ht="65.25" customHeight="1" x14ac:dyDescent="0.45">
      <c r="A54" s="534" t="s">
        <v>529</v>
      </c>
      <c r="B54" s="561"/>
      <c r="C54" s="561"/>
      <c r="D54" s="561"/>
      <c r="E54" s="560"/>
      <c r="F54" s="559"/>
      <c r="G54" s="558"/>
      <c r="H54" s="493"/>
      <c r="I54" s="493"/>
      <c r="J54" s="557"/>
      <c r="K54" s="557"/>
      <c r="L54" s="557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556"/>
      <c r="X54" s="550"/>
    </row>
    <row r="55" spans="1:24" ht="65.25" customHeight="1" x14ac:dyDescent="0.45">
      <c r="A55" s="565" t="s">
        <v>528</v>
      </c>
      <c r="B55" s="564"/>
      <c r="C55" s="564">
        <v>1201</v>
      </c>
      <c r="D55" s="564">
        <v>1200</v>
      </c>
      <c r="E55" s="560">
        <v>140.6</v>
      </c>
      <c r="F55" s="563">
        <v>15</v>
      </c>
      <c r="G55" s="560">
        <f>E55*F55</f>
        <v>2109</v>
      </c>
      <c r="H55" s="556">
        <v>0</v>
      </c>
      <c r="I55" s="556">
        <v>0</v>
      </c>
      <c r="J55" s="562">
        <v>0</v>
      </c>
      <c r="K55" s="562">
        <v>0</v>
      </c>
      <c r="L55" s="562">
        <v>66.44</v>
      </c>
      <c r="M55" s="556">
        <f>G55+H55+I55+J55+K55+L55</f>
        <v>2175.44</v>
      </c>
      <c r="N55" s="556">
        <v>0</v>
      </c>
      <c r="O55" s="556">
        <v>0</v>
      </c>
      <c r="P55" s="556">
        <v>0</v>
      </c>
      <c r="Q55" s="556">
        <v>0</v>
      </c>
      <c r="R55" s="556">
        <v>0</v>
      </c>
      <c r="S55" s="556">
        <v>0</v>
      </c>
      <c r="T55" s="556">
        <f>N55+O55+P55+Q55+R55+S55</f>
        <v>0</v>
      </c>
      <c r="U55" s="556">
        <f>M55-T55</f>
        <v>2175.44</v>
      </c>
      <c r="V55" s="556">
        <v>0</v>
      </c>
      <c r="W55" s="556">
        <f>U55-V55</f>
        <v>2175.44</v>
      </c>
      <c r="X55" s="550"/>
    </row>
    <row r="56" spans="1:24" ht="65.25" customHeight="1" x14ac:dyDescent="0.45">
      <c r="A56" s="498" t="s">
        <v>527</v>
      </c>
      <c r="B56" s="564"/>
      <c r="C56" s="564"/>
      <c r="D56" s="564"/>
      <c r="E56" s="560"/>
      <c r="F56" s="563"/>
      <c r="G56" s="560"/>
      <c r="H56" s="556"/>
      <c r="I56" s="556"/>
      <c r="J56" s="562"/>
      <c r="K56" s="562"/>
      <c r="L56" s="562"/>
      <c r="M56" s="556"/>
      <c r="N56" s="556"/>
      <c r="O56" s="556"/>
      <c r="P56" s="556"/>
      <c r="Q56" s="556"/>
      <c r="R56" s="556"/>
      <c r="S56" s="556"/>
      <c r="T56" s="556"/>
      <c r="U56" s="556"/>
      <c r="V56" s="556"/>
      <c r="W56" s="556"/>
      <c r="X56" s="550"/>
    </row>
    <row r="57" spans="1:24" ht="65.25" customHeight="1" x14ac:dyDescent="0.5">
      <c r="A57" s="549" t="s">
        <v>526</v>
      </c>
      <c r="B57" s="550"/>
      <c r="C57" s="550">
        <v>1201</v>
      </c>
      <c r="D57" s="550">
        <v>1200</v>
      </c>
      <c r="E57" s="555">
        <v>165.84</v>
      </c>
      <c r="F57" s="554">
        <v>15</v>
      </c>
      <c r="G57" s="553">
        <f>E57*F57</f>
        <v>2487.6</v>
      </c>
      <c r="H57" s="538">
        <v>0</v>
      </c>
      <c r="I57" s="538">
        <v>0</v>
      </c>
      <c r="J57" s="552">
        <v>0</v>
      </c>
      <c r="K57" s="552">
        <v>0</v>
      </c>
      <c r="L57" s="552">
        <v>11.1</v>
      </c>
      <c r="M57" s="538">
        <f>G57+H57+I57+J57+K57+L57</f>
        <v>2498.6999999999998</v>
      </c>
      <c r="N57" s="538">
        <v>0</v>
      </c>
      <c r="O57" s="538">
        <v>0</v>
      </c>
      <c r="P57" s="538">
        <v>0</v>
      </c>
      <c r="Q57" s="538">
        <v>0</v>
      </c>
      <c r="R57" s="538">
        <v>0</v>
      </c>
      <c r="S57" s="538">
        <v>0</v>
      </c>
      <c r="T57" s="538">
        <f>N57+O57+P57+Q57+R57+S57</f>
        <v>0</v>
      </c>
      <c r="U57" s="538">
        <f>M57-T57</f>
        <v>2498.6999999999998</v>
      </c>
      <c r="V57" s="538">
        <v>0</v>
      </c>
      <c r="W57" s="551">
        <f>U57-V57</f>
        <v>2498.6999999999998</v>
      </c>
      <c r="X57" s="550"/>
    </row>
    <row r="58" spans="1:24" ht="65.25" customHeight="1" x14ac:dyDescent="0.5">
      <c r="A58" s="542" t="s">
        <v>525</v>
      </c>
      <c r="B58" s="550"/>
      <c r="C58" s="550"/>
      <c r="D58" s="550"/>
      <c r="E58" s="555"/>
      <c r="F58" s="554"/>
      <c r="G58" s="553"/>
      <c r="H58" s="538"/>
      <c r="I58" s="538"/>
      <c r="J58" s="552"/>
      <c r="K58" s="552"/>
      <c r="L58" s="552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51"/>
      <c r="X58" s="550"/>
    </row>
    <row r="59" spans="1:24" ht="65.25" customHeight="1" x14ac:dyDescent="0.45">
      <c r="A59" s="507" t="s">
        <v>524</v>
      </c>
      <c r="B59" s="561"/>
      <c r="C59" s="561">
        <v>1201</v>
      </c>
      <c r="D59" s="561">
        <v>1200</v>
      </c>
      <c r="E59" s="560">
        <v>299.95999999999998</v>
      </c>
      <c r="F59" s="559">
        <v>15</v>
      </c>
      <c r="G59" s="558">
        <f>E59*F59</f>
        <v>4499.3999999999996</v>
      </c>
      <c r="H59" s="493">
        <v>0</v>
      </c>
      <c r="I59" s="493">
        <v>0</v>
      </c>
      <c r="J59" s="557">
        <v>0</v>
      </c>
      <c r="K59" s="557">
        <v>0</v>
      </c>
      <c r="L59" s="557">
        <v>0</v>
      </c>
      <c r="M59" s="493">
        <f>G59+H59+I59+J59+K59+L59</f>
        <v>4499.3999999999996</v>
      </c>
      <c r="N59" s="493">
        <v>380.49</v>
      </c>
      <c r="O59" s="493">
        <v>0</v>
      </c>
      <c r="P59" s="493">
        <v>0</v>
      </c>
      <c r="Q59" s="493">
        <v>0</v>
      </c>
      <c r="R59" s="493">
        <v>0</v>
      </c>
      <c r="S59" s="493">
        <v>0</v>
      </c>
      <c r="T59" s="493">
        <f>N59+O59+P59+Q59+R59+S59</f>
        <v>380.49</v>
      </c>
      <c r="U59" s="493">
        <f>M59-T59</f>
        <v>4118.91</v>
      </c>
      <c r="V59" s="493">
        <v>0</v>
      </c>
      <c r="W59" s="556">
        <f>U59-V59</f>
        <v>4118.91</v>
      </c>
      <c r="X59" s="550"/>
    </row>
    <row r="60" spans="1:24" ht="65.25" customHeight="1" x14ac:dyDescent="0.45">
      <c r="A60" s="534" t="s">
        <v>523</v>
      </c>
      <c r="B60" s="561"/>
      <c r="C60" s="561"/>
      <c r="D60" s="561"/>
      <c r="E60" s="560"/>
      <c r="F60" s="559"/>
      <c r="G60" s="558"/>
      <c r="H60" s="493"/>
      <c r="I60" s="493"/>
      <c r="J60" s="557"/>
      <c r="K60" s="557"/>
      <c r="L60" s="557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556"/>
      <c r="X60" s="550"/>
    </row>
    <row r="61" spans="1:24" ht="65.25" customHeight="1" x14ac:dyDescent="0.5">
      <c r="A61" s="549" t="s">
        <v>522</v>
      </c>
      <c r="B61" s="550"/>
      <c r="C61" s="550">
        <v>1201</v>
      </c>
      <c r="D61" s="550">
        <v>1200</v>
      </c>
      <c r="E61" s="555">
        <v>302.8</v>
      </c>
      <c r="F61" s="554">
        <v>15</v>
      </c>
      <c r="G61" s="553">
        <f>E61*F61</f>
        <v>4542</v>
      </c>
      <c r="H61" s="538">
        <v>0</v>
      </c>
      <c r="I61" s="538">
        <v>0</v>
      </c>
      <c r="J61" s="552">
        <v>0</v>
      </c>
      <c r="K61" s="552">
        <v>0</v>
      </c>
      <c r="L61" s="552">
        <v>0</v>
      </c>
      <c r="M61" s="538">
        <f>G61+H61+I61+J61+K61+L61</f>
        <v>4542</v>
      </c>
      <c r="N61" s="538">
        <v>387.3</v>
      </c>
      <c r="O61" s="538">
        <v>0</v>
      </c>
      <c r="P61" s="538">
        <v>0</v>
      </c>
      <c r="Q61" s="538">
        <v>0</v>
      </c>
      <c r="R61" s="538">
        <v>0</v>
      </c>
      <c r="S61" s="538">
        <v>0</v>
      </c>
      <c r="T61" s="538">
        <f>N61+O61+P61+Q61+R61+S61</f>
        <v>387.3</v>
      </c>
      <c r="U61" s="538">
        <f>M61-T61</f>
        <v>4154.7</v>
      </c>
      <c r="V61" s="538">
        <v>481.53</v>
      </c>
      <c r="W61" s="551">
        <f>U61-V61</f>
        <v>3673.17</v>
      </c>
      <c r="X61" s="550"/>
    </row>
    <row r="62" spans="1:24" ht="65.25" customHeight="1" x14ac:dyDescent="0.5">
      <c r="A62" s="542" t="s">
        <v>521</v>
      </c>
      <c r="B62" s="550"/>
      <c r="C62" s="550"/>
      <c r="D62" s="550"/>
      <c r="E62" s="555"/>
      <c r="F62" s="554"/>
      <c r="G62" s="553"/>
      <c r="H62" s="538"/>
      <c r="I62" s="538"/>
      <c r="J62" s="552"/>
      <c r="K62" s="552"/>
      <c r="L62" s="552"/>
      <c r="M62" s="538"/>
      <c r="N62" s="538"/>
      <c r="O62" s="538"/>
      <c r="P62" s="538"/>
      <c r="Q62" s="538"/>
      <c r="R62" s="538"/>
      <c r="S62" s="538"/>
      <c r="T62" s="538"/>
      <c r="U62" s="538"/>
      <c r="V62" s="538"/>
      <c r="W62" s="551"/>
      <c r="X62" s="550"/>
    </row>
    <row r="63" spans="1:24" ht="65.25" customHeight="1" x14ac:dyDescent="0.5">
      <c r="A63" s="549" t="s">
        <v>520</v>
      </c>
      <c r="B63" s="511"/>
      <c r="C63" s="511">
        <v>1201</v>
      </c>
      <c r="D63" s="511">
        <v>1200</v>
      </c>
      <c r="E63" s="548">
        <v>201.91</v>
      </c>
      <c r="F63" s="547">
        <v>15</v>
      </c>
      <c r="G63" s="546">
        <f>E63*F63</f>
        <v>3028.65</v>
      </c>
      <c r="H63" s="544">
        <v>0</v>
      </c>
      <c r="I63" s="538">
        <v>0</v>
      </c>
      <c r="J63" s="545">
        <v>0</v>
      </c>
      <c r="K63" s="545">
        <v>0</v>
      </c>
      <c r="L63" s="545">
        <v>0</v>
      </c>
      <c r="M63" s="544">
        <f>G63+H63+I63+J63+K63+L63</f>
        <v>3028.65</v>
      </c>
      <c r="N63" s="544">
        <v>62.77</v>
      </c>
      <c r="O63" s="544">
        <v>0</v>
      </c>
      <c r="P63" s="544">
        <v>0</v>
      </c>
      <c r="Q63" s="544">
        <v>0</v>
      </c>
      <c r="R63" s="544">
        <v>0</v>
      </c>
      <c r="S63" s="544">
        <v>0</v>
      </c>
      <c r="T63" s="544">
        <f>N63+O63+P63+Q63+R63+S63</f>
        <v>62.77</v>
      </c>
      <c r="U63" s="544">
        <f>M63-T63</f>
        <v>2965.88</v>
      </c>
      <c r="V63" s="544">
        <v>58.24</v>
      </c>
      <c r="W63" s="543">
        <f>U63-V63</f>
        <v>2907.6400000000003</v>
      </c>
      <c r="X63" s="511"/>
    </row>
    <row r="64" spans="1:24" ht="65.25" customHeight="1" x14ac:dyDescent="0.5">
      <c r="A64" s="542" t="s">
        <v>519</v>
      </c>
      <c r="B64" s="510"/>
      <c r="C64" s="510"/>
      <c r="D64" s="510"/>
      <c r="E64" s="541"/>
      <c r="F64" s="540"/>
      <c r="G64" s="539"/>
      <c r="H64" s="536"/>
      <c r="I64" s="538"/>
      <c r="J64" s="537"/>
      <c r="K64" s="537"/>
      <c r="L64" s="537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5"/>
      <c r="X64" s="510"/>
    </row>
    <row r="65" spans="1:24" ht="65.25" customHeight="1" x14ac:dyDescent="0.5">
      <c r="A65" s="549" t="s">
        <v>518</v>
      </c>
      <c r="B65" s="511"/>
      <c r="C65" s="511">
        <v>1201</v>
      </c>
      <c r="D65" s="511">
        <v>1200</v>
      </c>
      <c r="E65" s="548">
        <v>144.21</v>
      </c>
      <c r="F65" s="547">
        <v>15</v>
      </c>
      <c r="G65" s="546">
        <f>E65*F65</f>
        <v>2163.15</v>
      </c>
      <c r="H65" s="544">
        <v>0</v>
      </c>
      <c r="I65" s="538">
        <v>0</v>
      </c>
      <c r="J65" s="545">
        <v>0</v>
      </c>
      <c r="K65" s="545">
        <v>0</v>
      </c>
      <c r="L65" s="545">
        <v>62.98</v>
      </c>
      <c r="M65" s="544">
        <f>G65+H65+I65+J65+K65+L65</f>
        <v>2226.13</v>
      </c>
      <c r="N65" s="544">
        <v>0</v>
      </c>
      <c r="O65" s="544">
        <v>0</v>
      </c>
      <c r="P65" s="544">
        <v>0</v>
      </c>
      <c r="Q65" s="544">
        <v>0</v>
      </c>
      <c r="R65" s="544">
        <v>0</v>
      </c>
      <c r="S65" s="544">
        <v>0</v>
      </c>
      <c r="T65" s="544">
        <f>N65+O65+P65+Q65+R65+S65</f>
        <v>0</v>
      </c>
      <c r="U65" s="544">
        <f>M65-T65</f>
        <v>2226.13</v>
      </c>
      <c r="V65" s="544">
        <v>0</v>
      </c>
      <c r="W65" s="543">
        <f>U65-V65</f>
        <v>2226.13</v>
      </c>
      <c r="X65" s="511"/>
    </row>
    <row r="66" spans="1:24" ht="65.25" customHeight="1" x14ac:dyDescent="0.5">
      <c r="A66" s="542" t="s">
        <v>517</v>
      </c>
      <c r="B66" s="510"/>
      <c r="C66" s="510"/>
      <c r="D66" s="510"/>
      <c r="E66" s="541"/>
      <c r="F66" s="540"/>
      <c r="G66" s="539"/>
      <c r="H66" s="536"/>
      <c r="I66" s="538"/>
      <c r="J66" s="537"/>
      <c r="K66" s="537"/>
      <c r="L66" s="537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5"/>
      <c r="X66" s="510"/>
    </row>
    <row r="67" spans="1:24" ht="65.25" customHeight="1" x14ac:dyDescent="0.45">
      <c r="A67" s="507" t="s">
        <v>516</v>
      </c>
      <c r="B67" s="561"/>
      <c r="C67" s="561">
        <v>1201</v>
      </c>
      <c r="D67" s="561">
        <v>1200</v>
      </c>
      <c r="E67" s="560">
        <v>173.96</v>
      </c>
      <c r="F67" s="559">
        <v>15</v>
      </c>
      <c r="G67" s="558">
        <f>E67*F67</f>
        <v>2609.4</v>
      </c>
      <c r="H67" s="493">
        <v>0</v>
      </c>
      <c r="I67" s="493">
        <v>0</v>
      </c>
      <c r="J67" s="557">
        <v>0</v>
      </c>
      <c r="K67" s="557">
        <v>0</v>
      </c>
      <c r="L67" s="557">
        <v>0</v>
      </c>
      <c r="M67" s="493">
        <f>G67+H67+I67+J67+K67+L67</f>
        <v>2609.4</v>
      </c>
      <c r="N67" s="493">
        <v>2.15</v>
      </c>
      <c r="O67" s="493">
        <v>0</v>
      </c>
      <c r="P67" s="493">
        <v>0</v>
      </c>
      <c r="Q67" s="493">
        <v>0</v>
      </c>
      <c r="R67" s="493">
        <v>0</v>
      </c>
      <c r="S67" s="493">
        <v>0</v>
      </c>
      <c r="T67" s="493">
        <f>N67+O67+P67+Q67+R67+S67</f>
        <v>2.15</v>
      </c>
      <c r="U67" s="493">
        <f>M67-T67</f>
        <v>2607.25</v>
      </c>
      <c r="V67" s="493">
        <v>0</v>
      </c>
      <c r="W67" s="556">
        <f>U67-V67</f>
        <v>2607.25</v>
      </c>
      <c r="X67" s="550"/>
    </row>
    <row r="68" spans="1:24" ht="65.25" customHeight="1" x14ac:dyDescent="0.45">
      <c r="A68" s="534" t="s">
        <v>515</v>
      </c>
      <c r="B68" s="561"/>
      <c r="C68" s="561"/>
      <c r="D68" s="561"/>
      <c r="E68" s="560"/>
      <c r="F68" s="559"/>
      <c r="G68" s="558"/>
      <c r="H68" s="493"/>
      <c r="I68" s="493"/>
      <c r="J68" s="557"/>
      <c r="K68" s="557"/>
      <c r="L68" s="557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556"/>
      <c r="X68" s="550"/>
    </row>
    <row r="69" spans="1:24" ht="65.25" customHeight="1" x14ac:dyDescent="0.45">
      <c r="A69" s="565" t="s">
        <v>106</v>
      </c>
      <c r="B69" s="564"/>
      <c r="C69" s="564">
        <v>1201</v>
      </c>
      <c r="D69" s="564">
        <v>1200</v>
      </c>
      <c r="E69" s="560">
        <v>221.66</v>
      </c>
      <c r="F69" s="563">
        <v>15</v>
      </c>
      <c r="G69" s="560">
        <f>E69*F69</f>
        <v>3324.9</v>
      </c>
      <c r="H69" s="556">
        <v>0</v>
      </c>
      <c r="I69" s="556">
        <v>0</v>
      </c>
      <c r="J69" s="562">
        <v>0</v>
      </c>
      <c r="K69" s="562">
        <v>0</v>
      </c>
      <c r="L69" s="562">
        <v>0</v>
      </c>
      <c r="M69" s="556">
        <f>G69+H69+I69+J69+K69+L69</f>
        <v>3324.9</v>
      </c>
      <c r="N69" s="556">
        <v>115.25</v>
      </c>
      <c r="O69" s="556">
        <v>0</v>
      </c>
      <c r="P69" s="556">
        <v>0</v>
      </c>
      <c r="Q69" s="556">
        <v>0</v>
      </c>
      <c r="R69" s="556">
        <v>0</v>
      </c>
      <c r="S69" s="556">
        <v>0</v>
      </c>
      <c r="T69" s="556">
        <f>N69+O69+P69+Q69+R69+S69</f>
        <v>115.25</v>
      </c>
      <c r="U69" s="556">
        <f>M69-T69</f>
        <v>3209.65</v>
      </c>
      <c r="V69" s="556">
        <v>0</v>
      </c>
      <c r="W69" s="556">
        <f>U69-V69</f>
        <v>3209.65</v>
      </c>
      <c r="X69" s="550"/>
    </row>
    <row r="70" spans="1:24" ht="65.25" customHeight="1" x14ac:dyDescent="0.45">
      <c r="A70" s="498" t="s">
        <v>514</v>
      </c>
      <c r="B70" s="564"/>
      <c r="C70" s="564"/>
      <c r="D70" s="564"/>
      <c r="E70" s="560"/>
      <c r="F70" s="563"/>
      <c r="G70" s="560"/>
      <c r="H70" s="556"/>
      <c r="I70" s="556"/>
      <c r="J70" s="562"/>
      <c r="K70" s="562"/>
      <c r="L70" s="562"/>
      <c r="M70" s="556"/>
      <c r="N70" s="556"/>
      <c r="O70" s="556"/>
      <c r="P70" s="556"/>
      <c r="Q70" s="556"/>
      <c r="R70" s="556"/>
      <c r="S70" s="556"/>
      <c r="T70" s="556"/>
      <c r="U70" s="556"/>
      <c r="V70" s="556"/>
      <c r="W70" s="556"/>
      <c r="X70" s="550"/>
    </row>
    <row r="71" spans="1:24" ht="65.25" customHeight="1" x14ac:dyDescent="0.5">
      <c r="A71" s="549" t="s">
        <v>106</v>
      </c>
      <c r="B71" s="550"/>
      <c r="C71" s="550">
        <v>1201</v>
      </c>
      <c r="D71" s="550">
        <v>1200</v>
      </c>
      <c r="E71" s="555">
        <v>173.96</v>
      </c>
      <c r="F71" s="554">
        <v>15</v>
      </c>
      <c r="G71" s="553">
        <f>E71*F71</f>
        <v>2609.4</v>
      </c>
      <c r="H71" s="538">
        <v>0</v>
      </c>
      <c r="I71" s="538">
        <v>0</v>
      </c>
      <c r="J71" s="552">
        <v>0</v>
      </c>
      <c r="K71" s="552">
        <v>0</v>
      </c>
      <c r="L71" s="552">
        <v>0</v>
      </c>
      <c r="M71" s="538">
        <f>G71+H71+I71+J71+K71+L71</f>
        <v>2609.4</v>
      </c>
      <c r="N71" s="538">
        <v>2.15</v>
      </c>
      <c r="O71" s="538">
        <v>0</v>
      </c>
      <c r="P71" s="538">
        <v>0</v>
      </c>
      <c r="Q71" s="538">
        <v>0</v>
      </c>
      <c r="R71" s="538">
        <v>0</v>
      </c>
      <c r="S71" s="538">
        <v>0</v>
      </c>
      <c r="T71" s="538">
        <f>N71+O71+P71+Q71+R71+S71</f>
        <v>2.15</v>
      </c>
      <c r="U71" s="538">
        <f>M71-T71</f>
        <v>2607.25</v>
      </c>
      <c r="V71" s="538">
        <v>0</v>
      </c>
      <c r="W71" s="551">
        <f>U71-V71</f>
        <v>2607.25</v>
      </c>
      <c r="X71" s="550"/>
    </row>
    <row r="72" spans="1:24" ht="65.25" customHeight="1" x14ac:dyDescent="0.5">
      <c r="A72" s="542" t="s">
        <v>513</v>
      </c>
      <c r="B72" s="550"/>
      <c r="C72" s="550"/>
      <c r="D72" s="550"/>
      <c r="E72" s="555"/>
      <c r="F72" s="554"/>
      <c r="G72" s="553"/>
      <c r="H72" s="538"/>
      <c r="I72" s="538"/>
      <c r="J72" s="552"/>
      <c r="K72" s="552"/>
      <c r="L72" s="552"/>
      <c r="M72" s="538"/>
      <c r="N72" s="538"/>
      <c r="O72" s="538"/>
      <c r="P72" s="538"/>
      <c r="Q72" s="538"/>
      <c r="R72" s="538"/>
      <c r="S72" s="538"/>
      <c r="T72" s="538"/>
      <c r="U72" s="538"/>
      <c r="V72" s="538"/>
      <c r="W72" s="551"/>
      <c r="X72" s="550"/>
    </row>
    <row r="73" spans="1:24" ht="65.25" customHeight="1" x14ac:dyDescent="0.5">
      <c r="A73" s="549" t="s">
        <v>512</v>
      </c>
      <c r="B73" s="550"/>
      <c r="C73" s="550">
        <v>1201</v>
      </c>
      <c r="D73" s="550">
        <v>1200</v>
      </c>
      <c r="E73" s="555">
        <v>180.92</v>
      </c>
      <c r="F73" s="554">
        <v>15</v>
      </c>
      <c r="G73" s="553">
        <f>E73*F73</f>
        <v>2713.7999999999997</v>
      </c>
      <c r="H73" s="538">
        <v>0</v>
      </c>
      <c r="I73" s="538">
        <v>0</v>
      </c>
      <c r="J73" s="552">
        <v>0</v>
      </c>
      <c r="K73" s="552">
        <v>0</v>
      </c>
      <c r="L73" s="552">
        <v>0</v>
      </c>
      <c r="M73" s="538">
        <f>G73+H73+I73+J73+K73+L73</f>
        <v>2713.7999999999997</v>
      </c>
      <c r="N73" s="538">
        <v>28.51</v>
      </c>
      <c r="O73" s="538">
        <v>0</v>
      </c>
      <c r="P73" s="538">
        <v>0</v>
      </c>
      <c r="Q73" s="538">
        <v>0</v>
      </c>
      <c r="R73" s="538">
        <v>0</v>
      </c>
      <c r="S73" s="538">
        <v>0</v>
      </c>
      <c r="T73" s="538">
        <f>N73+O73+P73+Q73+R73+S73</f>
        <v>28.51</v>
      </c>
      <c r="U73" s="538">
        <f>M73-T73</f>
        <v>2685.2899999999995</v>
      </c>
      <c r="V73" s="538">
        <v>0</v>
      </c>
      <c r="W73" s="551">
        <f>U73-V73</f>
        <v>2685.2899999999995</v>
      </c>
      <c r="X73" s="550"/>
    </row>
    <row r="74" spans="1:24" ht="65.25" customHeight="1" x14ac:dyDescent="0.5">
      <c r="A74" s="542" t="s">
        <v>511</v>
      </c>
      <c r="B74" s="550"/>
      <c r="C74" s="550"/>
      <c r="D74" s="550"/>
      <c r="E74" s="555"/>
      <c r="F74" s="554"/>
      <c r="G74" s="553"/>
      <c r="H74" s="538"/>
      <c r="I74" s="538"/>
      <c r="J74" s="552"/>
      <c r="K74" s="552"/>
      <c r="L74" s="552"/>
      <c r="M74" s="538"/>
      <c r="N74" s="538"/>
      <c r="O74" s="538"/>
      <c r="P74" s="538"/>
      <c r="Q74" s="538"/>
      <c r="R74" s="538"/>
      <c r="S74" s="538"/>
      <c r="T74" s="538"/>
      <c r="U74" s="538"/>
      <c r="V74" s="538"/>
      <c r="W74" s="551"/>
      <c r="X74" s="550"/>
    </row>
    <row r="75" spans="1:24" ht="65.25" customHeight="1" x14ac:dyDescent="0.45">
      <c r="A75" s="507" t="s">
        <v>510</v>
      </c>
      <c r="B75" s="561"/>
      <c r="C75" s="561">
        <v>1201</v>
      </c>
      <c r="D75" s="561">
        <v>1200</v>
      </c>
      <c r="E75" s="560">
        <v>224.97</v>
      </c>
      <c r="F75" s="559">
        <v>15</v>
      </c>
      <c r="G75" s="558">
        <f>E75*F75</f>
        <v>3374.55</v>
      </c>
      <c r="H75" s="493">
        <v>0</v>
      </c>
      <c r="I75" s="493">
        <v>0</v>
      </c>
      <c r="J75" s="557">
        <v>0</v>
      </c>
      <c r="K75" s="557">
        <v>0</v>
      </c>
      <c r="L75" s="557">
        <v>0</v>
      </c>
      <c r="M75" s="493">
        <f>G75+H75+I75+J75+K75+L75</f>
        <v>3374.55</v>
      </c>
      <c r="N75" s="493">
        <v>120.65</v>
      </c>
      <c r="O75" s="493">
        <v>0</v>
      </c>
      <c r="P75" s="493">
        <v>0</v>
      </c>
      <c r="Q75" s="493">
        <v>0</v>
      </c>
      <c r="R75" s="493">
        <v>0</v>
      </c>
      <c r="S75" s="493">
        <v>0</v>
      </c>
      <c r="T75" s="493">
        <f>N75+O75+P75+Q75+R75+S75</f>
        <v>120.65</v>
      </c>
      <c r="U75" s="493">
        <f>M75-T75</f>
        <v>3253.9</v>
      </c>
      <c r="V75" s="493">
        <v>0</v>
      </c>
      <c r="W75" s="556">
        <f>U75-V75</f>
        <v>3253.9</v>
      </c>
      <c r="X75" s="550"/>
    </row>
    <row r="76" spans="1:24" ht="65.25" customHeight="1" x14ac:dyDescent="0.45">
      <c r="A76" s="534" t="s">
        <v>509</v>
      </c>
      <c r="B76" s="561"/>
      <c r="C76" s="561"/>
      <c r="D76" s="561"/>
      <c r="E76" s="560"/>
      <c r="F76" s="559"/>
      <c r="G76" s="558"/>
      <c r="H76" s="493"/>
      <c r="I76" s="493"/>
      <c r="J76" s="557"/>
      <c r="K76" s="557"/>
      <c r="L76" s="557"/>
      <c r="M76" s="493"/>
      <c r="N76" s="493"/>
      <c r="O76" s="493"/>
      <c r="P76" s="493"/>
      <c r="Q76" s="493"/>
      <c r="R76" s="493"/>
      <c r="S76" s="493"/>
      <c r="T76" s="493"/>
      <c r="U76" s="493"/>
      <c r="V76" s="493"/>
      <c r="W76" s="556"/>
      <c r="X76" s="550"/>
    </row>
    <row r="77" spans="1:24" ht="65.25" customHeight="1" x14ac:dyDescent="0.45">
      <c r="A77" s="507" t="s">
        <v>450</v>
      </c>
      <c r="B77" s="561"/>
      <c r="C77" s="561">
        <v>1201</v>
      </c>
      <c r="D77" s="561">
        <v>1200</v>
      </c>
      <c r="E77" s="560">
        <v>273.95</v>
      </c>
      <c r="F77" s="559">
        <v>15</v>
      </c>
      <c r="G77" s="558">
        <f>E77*F77</f>
        <v>4109.25</v>
      </c>
      <c r="H77" s="493">
        <v>0</v>
      </c>
      <c r="I77" s="493">
        <v>0</v>
      </c>
      <c r="J77" s="557">
        <v>0</v>
      </c>
      <c r="K77" s="557">
        <v>0</v>
      </c>
      <c r="L77" s="557">
        <v>0</v>
      </c>
      <c r="M77" s="493">
        <f>G77+H77+I77+J77+K77+L77</f>
        <v>4109.25</v>
      </c>
      <c r="N77" s="493">
        <v>325.68</v>
      </c>
      <c r="O77" s="493">
        <v>0</v>
      </c>
      <c r="P77" s="493">
        <v>0</v>
      </c>
      <c r="Q77" s="493">
        <v>0</v>
      </c>
      <c r="R77" s="493">
        <v>0</v>
      </c>
      <c r="S77" s="493">
        <v>0</v>
      </c>
      <c r="T77" s="493">
        <f>N77+O77+P77+Q77+R77+S77</f>
        <v>325.68</v>
      </c>
      <c r="U77" s="493">
        <f>M77-T77</f>
        <v>3783.57</v>
      </c>
      <c r="V77" s="493">
        <v>0</v>
      </c>
      <c r="W77" s="556">
        <f>U77-V77</f>
        <v>3783.57</v>
      </c>
      <c r="X77" s="550"/>
    </row>
    <row r="78" spans="1:24" ht="65.25" customHeight="1" x14ac:dyDescent="0.45">
      <c r="A78" s="534" t="s">
        <v>508</v>
      </c>
      <c r="B78" s="561"/>
      <c r="C78" s="561"/>
      <c r="D78" s="561"/>
      <c r="E78" s="560"/>
      <c r="F78" s="559"/>
      <c r="G78" s="558"/>
      <c r="H78" s="493"/>
      <c r="I78" s="493"/>
      <c r="J78" s="557"/>
      <c r="K78" s="557"/>
      <c r="L78" s="557"/>
      <c r="M78" s="493"/>
      <c r="N78" s="493"/>
      <c r="O78" s="493"/>
      <c r="P78" s="493"/>
      <c r="Q78" s="493"/>
      <c r="R78" s="493"/>
      <c r="S78" s="493"/>
      <c r="T78" s="493"/>
      <c r="U78" s="493"/>
      <c r="V78" s="493"/>
      <c r="W78" s="556"/>
      <c r="X78" s="550"/>
    </row>
    <row r="79" spans="1:24" ht="65.25" customHeight="1" x14ac:dyDescent="0.45">
      <c r="A79" s="507" t="s">
        <v>450</v>
      </c>
      <c r="B79" s="561"/>
      <c r="C79" s="561">
        <v>1201</v>
      </c>
      <c r="D79" s="561">
        <v>1200</v>
      </c>
      <c r="E79" s="560">
        <v>214.05</v>
      </c>
      <c r="F79" s="559">
        <v>15</v>
      </c>
      <c r="G79" s="558">
        <f>E79*F79</f>
        <v>3210.75</v>
      </c>
      <c r="H79" s="493">
        <v>0</v>
      </c>
      <c r="I79" s="493">
        <v>0</v>
      </c>
      <c r="J79" s="557">
        <v>0</v>
      </c>
      <c r="K79" s="557">
        <v>0</v>
      </c>
      <c r="L79" s="557">
        <v>0</v>
      </c>
      <c r="M79" s="493">
        <f>G79+H79+I79+J79+K79+L79</f>
        <v>3210.75</v>
      </c>
      <c r="N79" s="493">
        <v>102.83</v>
      </c>
      <c r="O79" s="493">
        <f>G79*1.1875%</f>
        <v>38.127656250000001</v>
      </c>
      <c r="P79" s="493">
        <v>0</v>
      </c>
      <c r="Q79" s="493">
        <v>0</v>
      </c>
      <c r="R79" s="493">
        <v>0</v>
      </c>
      <c r="S79" s="493">
        <v>0</v>
      </c>
      <c r="T79" s="493">
        <f>N79+O79+P79+Q79+R79+S79</f>
        <v>140.95765625000001</v>
      </c>
      <c r="U79" s="493">
        <f>M79-T79</f>
        <v>3069.7923437499999</v>
      </c>
      <c r="V79" s="493">
        <v>0</v>
      </c>
      <c r="W79" s="556">
        <f>U79-V79</f>
        <v>3069.7923437499999</v>
      </c>
      <c r="X79" s="550"/>
    </row>
    <row r="80" spans="1:24" ht="65.25" customHeight="1" x14ac:dyDescent="0.45">
      <c r="A80" s="534" t="s">
        <v>507</v>
      </c>
      <c r="B80" s="561"/>
      <c r="C80" s="561"/>
      <c r="D80" s="561"/>
      <c r="E80" s="560"/>
      <c r="F80" s="559"/>
      <c r="G80" s="558"/>
      <c r="H80" s="493"/>
      <c r="I80" s="493"/>
      <c r="J80" s="557"/>
      <c r="K80" s="557"/>
      <c r="L80" s="557"/>
      <c r="M80" s="493"/>
      <c r="N80" s="493"/>
      <c r="O80" s="493"/>
      <c r="P80" s="493"/>
      <c r="Q80" s="493"/>
      <c r="R80" s="493"/>
      <c r="S80" s="493"/>
      <c r="T80" s="493"/>
      <c r="U80" s="493"/>
      <c r="V80" s="493"/>
      <c r="W80" s="556"/>
      <c r="X80" s="550"/>
    </row>
    <row r="81" spans="1:24" ht="65.25" customHeight="1" x14ac:dyDescent="0.5">
      <c r="A81" s="549" t="s">
        <v>450</v>
      </c>
      <c r="B81" s="550"/>
      <c r="C81" s="550">
        <v>1201</v>
      </c>
      <c r="D81" s="550">
        <v>1200</v>
      </c>
      <c r="E81" s="555">
        <v>285.86</v>
      </c>
      <c r="F81" s="554">
        <v>15</v>
      </c>
      <c r="G81" s="553">
        <f>E81*F81</f>
        <v>4287.9000000000005</v>
      </c>
      <c r="H81" s="538">
        <v>0</v>
      </c>
      <c r="I81" s="538">
        <v>0</v>
      </c>
      <c r="J81" s="552">
        <v>0</v>
      </c>
      <c r="K81" s="552">
        <v>0</v>
      </c>
      <c r="L81" s="552">
        <v>0</v>
      </c>
      <c r="M81" s="538">
        <f>G81+H81+I81+J81+K81+L81</f>
        <v>4287.9000000000005</v>
      </c>
      <c r="N81" s="538">
        <v>346.65</v>
      </c>
      <c r="O81" s="538">
        <f>G81*1.1875%</f>
        <v>50.918812500000008</v>
      </c>
      <c r="P81" s="538">
        <v>0</v>
      </c>
      <c r="Q81" s="538">
        <v>0</v>
      </c>
      <c r="R81" s="538">
        <v>0</v>
      </c>
      <c r="S81" s="538">
        <v>0</v>
      </c>
      <c r="T81" s="538">
        <f>N81+O81+P81+Q81+R81+S81</f>
        <v>397.56881249999998</v>
      </c>
      <c r="U81" s="538">
        <f>M81-T81</f>
        <v>3890.3311875000004</v>
      </c>
      <c r="V81" s="538">
        <v>0</v>
      </c>
      <c r="W81" s="551">
        <f>U81-V81</f>
        <v>3890.3311875000004</v>
      </c>
      <c r="X81" s="550"/>
    </row>
    <row r="82" spans="1:24" ht="65.25" customHeight="1" x14ac:dyDescent="0.5">
      <c r="A82" s="542" t="s">
        <v>506</v>
      </c>
      <c r="B82" s="550"/>
      <c r="C82" s="550"/>
      <c r="D82" s="550"/>
      <c r="E82" s="555"/>
      <c r="F82" s="554"/>
      <c r="G82" s="553"/>
      <c r="H82" s="538"/>
      <c r="I82" s="538"/>
      <c r="J82" s="552"/>
      <c r="K82" s="552"/>
      <c r="L82" s="552"/>
      <c r="M82" s="538"/>
      <c r="N82" s="538"/>
      <c r="O82" s="538"/>
      <c r="P82" s="538"/>
      <c r="Q82" s="538"/>
      <c r="R82" s="538"/>
      <c r="S82" s="538"/>
      <c r="T82" s="538"/>
      <c r="U82" s="538"/>
      <c r="V82" s="538"/>
      <c r="W82" s="551"/>
      <c r="X82" s="550"/>
    </row>
    <row r="83" spans="1:24" ht="65.25" customHeight="1" x14ac:dyDescent="0.5">
      <c r="A83" s="549" t="s">
        <v>505</v>
      </c>
      <c r="B83" s="550"/>
      <c r="C83" s="550">
        <v>1201</v>
      </c>
      <c r="D83" s="550">
        <v>1200</v>
      </c>
      <c r="E83" s="555">
        <v>348.03</v>
      </c>
      <c r="F83" s="554">
        <v>15</v>
      </c>
      <c r="G83" s="553">
        <f>E83*F83</f>
        <v>5220.45</v>
      </c>
      <c r="H83" s="538">
        <v>0</v>
      </c>
      <c r="I83" s="538">
        <v>0</v>
      </c>
      <c r="J83" s="552">
        <v>0</v>
      </c>
      <c r="K83" s="552">
        <v>0</v>
      </c>
      <c r="L83" s="552">
        <v>0</v>
      </c>
      <c r="M83" s="538">
        <f>G83+H83+I83+J83+K83+L83</f>
        <v>5220.45</v>
      </c>
      <c r="N83" s="538">
        <v>501.09</v>
      </c>
      <c r="O83" s="538">
        <f>G83*1.1875%</f>
        <v>61.992843749999999</v>
      </c>
      <c r="P83" s="538">
        <v>0</v>
      </c>
      <c r="Q83" s="538">
        <v>0</v>
      </c>
      <c r="R83" s="538">
        <v>0</v>
      </c>
      <c r="S83" s="538">
        <v>0</v>
      </c>
      <c r="T83" s="538">
        <f>N83+O83+P83+Q83+R83+S83</f>
        <v>563.08284374999994</v>
      </c>
      <c r="U83" s="538">
        <f>M83-T83</f>
        <v>4657.3671562500003</v>
      </c>
      <c r="V83" s="538">
        <v>200.78</v>
      </c>
      <c r="W83" s="551">
        <f>U83-V83</f>
        <v>4456.5871562500006</v>
      </c>
      <c r="X83" s="550"/>
    </row>
    <row r="84" spans="1:24" ht="65.25" customHeight="1" x14ac:dyDescent="0.5">
      <c r="A84" s="542" t="s">
        <v>504</v>
      </c>
      <c r="B84" s="550"/>
      <c r="C84" s="550"/>
      <c r="D84" s="550"/>
      <c r="E84" s="555"/>
      <c r="F84" s="554"/>
      <c r="G84" s="553"/>
      <c r="H84" s="538"/>
      <c r="I84" s="538"/>
      <c r="J84" s="552"/>
      <c r="K84" s="552"/>
      <c r="L84" s="552"/>
      <c r="M84" s="538"/>
      <c r="N84" s="538"/>
      <c r="O84" s="538"/>
      <c r="P84" s="538"/>
      <c r="Q84" s="538"/>
      <c r="R84" s="538"/>
      <c r="S84" s="538"/>
      <c r="T84" s="538"/>
      <c r="U84" s="538"/>
      <c r="V84" s="538"/>
      <c r="W84" s="551"/>
      <c r="X84" s="550"/>
    </row>
    <row r="85" spans="1:24" ht="65.25" customHeight="1" x14ac:dyDescent="0.5">
      <c r="A85" s="549" t="s">
        <v>500</v>
      </c>
      <c r="B85" s="550"/>
      <c r="C85" s="550">
        <v>1201</v>
      </c>
      <c r="D85" s="550">
        <v>1200</v>
      </c>
      <c r="E85" s="555">
        <v>178.85</v>
      </c>
      <c r="F85" s="554">
        <v>15</v>
      </c>
      <c r="G85" s="553">
        <f>E85*F85</f>
        <v>2682.75</v>
      </c>
      <c r="H85" s="538">
        <v>0</v>
      </c>
      <c r="I85" s="538">
        <v>0</v>
      </c>
      <c r="J85" s="552">
        <v>0</v>
      </c>
      <c r="K85" s="552">
        <v>0</v>
      </c>
      <c r="L85" s="552">
        <v>0</v>
      </c>
      <c r="M85" s="538">
        <f>G85+H85+I85+J85+K85+L85</f>
        <v>2682.75</v>
      </c>
      <c r="N85" s="538">
        <v>25.13</v>
      </c>
      <c r="O85" s="538">
        <f>G85*1.1875%</f>
        <v>31.857656250000002</v>
      </c>
      <c r="P85" s="538">
        <v>0</v>
      </c>
      <c r="Q85" s="538">
        <v>0</v>
      </c>
      <c r="R85" s="538">
        <v>0</v>
      </c>
      <c r="S85" s="538">
        <v>0</v>
      </c>
      <c r="T85" s="538">
        <f>N85+O85+P85+Q85+R85+S85</f>
        <v>56.987656250000001</v>
      </c>
      <c r="U85" s="538">
        <f>M85-T85</f>
        <v>2625.7623437500001</v>
      </c>
      <c r="V85" s="538">
        <v>51.59</v>
      </c>
      <c r="W85" s="551">
        <f>U85-V85</f>
        <v>2574.17234375</v>
      </c>
      <c r="X85" s="550"/>
    </row>
    <row r="86" spans="1:24" ht="65.25" customHeight="1" x14ac:dyDescent="0.5">
      <c r="A86" s="542" t="s">
        <v>503</v>
      </c>
      <c r="B86" s="550"/>
      <c r="C86" s="550"/>
      <c r="D86" s="550"/>
      <c r="E86" s="555"/>
      <c r="F86" s="554"/>
      <c r="G86" s="553"/>
      <c r="H86" s="538"/>
      <c r="I86" s="538"/>
      <c r="J86" s="552"/>
      <c r="K86" s="552"/>
      <c r="L86" s="552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51"/>
      <c r="X86" s="550"/>
    </row>
    <row r="87" spans="1:24" ht="65.25" customHeight="1" x14ac:dyDescent="0.5">
      <c r="A87" s="549" t="s">
        <v>500</v>
      </c>
      <c r="B87" s="550"/>
      <c r="C87" s="550">
        <v>1201</v>
      </c>
      <c r="D87" s="550">
        <v>1200</v>
      </c>
      <c r="E87" s="555">
        <v>178.85</v>
      </c>
      <c r="F87" s="554">
        <v>15</v>
      </c>
      <c r="G87" s="553">
        <f>E87*F87</f>
        <v>2682.75</v>
      </c>
      <c r="H87" s="538">
        <v>0</v>
      </c>
      <c r="I87" s="538">
        <v>0</v>
      </c>
      <c r="J87" s="552">
        <v>0</v>
      </c>
      <c r="K87" s="552">
        <v>0</v>
      </c>
      <c r="L87" s="552">
        <v>0</v>
      </c>
      <c r="M87" s="538">
        <f>G87+H87+I87+J87+K87+L87</f>
        <v>2682.75</v>
      </c>
      <c r="N87" s="538">
        <v>25.13</v>
      </c>
      <c r="O87" s="538">
        <v>0</v>
      </c>
      <c r="P87" s="538">
        <v>0</v>
      </c>
      <c r="Q87" s="538">
        <v>0</v>
      </c>
      <c r="R87" s="538">
        <v>0</v>
      </c>
      <c r="S87" s="538">
        <v>0</v>
      </c>
      <c r="T87" s="538">
        <f>N87+O87+P87+Q87+R87+S87</f>
        <v>25.13</v>
      </c>
      <c r="U87" s="538">
        <f>M87-T87</f>
        <v>2657.62</v>
      </c>
      <c r="V87" s="538">
        <v>51.59</v>
      </c>
      <c r="W87" s="551">
        <f>U87-V87</f>
        <v>2606.0299999999997</v>
      </c>
      <c r="X87" s="550"/>
    </row>
    <row r="88" spans="1:24" ht="65.25" customHeight="1" x14ac:dyDescent="0.5">
      <c r="A88" s="542" t="s">
        <v>502</v>
      </c>
      <c r="B88" s="550"/>
      <c r="C88" s="550"/>
      <c r="D88" s="550"/>
      <c r="E88" s="555"/>
      <c r="F88" s="554"/>
      <c r="G88" s="553"/>
      <c r="H88" s="538"/>
      <c r="I88" s="538"/>
      <c r="J88" s="552"/>
      <c r="K88" s="552"/>
      <c r="L88" s="552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51"/>
      <c r="X88" s="550"/>
    </row>
    <row r="89" spans="1:24" ht="65.25" customHeight="1" x14ac:dyDescent="0.5">
      <c r="A89" s="549" t="s">
        <v>500</v>
      </c>
      <c r="B89" s="550"/>
      <c r="C89" s="550">
        <v>1201</v>
      </c>
      <c r="D89" s="550">
        <v>1200</v>
      </c>
      <c r="E89" s="555">
        <v>178.85</v>
      </c>
      <c r="F89" s="554">
        <v>15</v>
      </c>
      <c r="G89" s="553">
        <f>E89*F89</f>
        <v>2682.75</v>
      </c>
      <c r="H89" s="538">
        <v>0</v>
      </c>
      <c r="I89" s="538">
        <v>0</v>
      </c>
      <c r="J89" s="552">
        <v>0</v>
      </c>
      <c r="K89" s="552">
        <v>0</v>
      </c>
      <c r="L89" s="552">
        <v>0</v>
      </c>
      <c r="M89" s="538">
        <f>G89+H89+I89+J89+K89+L89</f>
        <v>2682.75</v>
      </c>
      <c r="N89" s="538">
        <v>25.13</v>
      </c>
      <c r="O89" s="538">
        <v>0</v>
      </c>
      <c r="P89" s="538">
        <v>0</v>
      </c>
      <c r="Q89" s="538">
        <v>0</v>
      </c>
      <c r="R89" s="538">
        <v>0</v>
      </c>
      <c r="S89" s="538">
        <v>0</v>
      </c>
      <c r="T89" s="538">
        <f>N89+O89+P89+Q89+R89+S89</f>
        <v>25.13</v>
      </c>
      <c r="U89" s="538">
        <f>M89-T89</f>
        <v>2657.62</v>
      </c>
      <c r="V89" s="538">
        <v>51.59</v>
      </c>
      <c r="W89" s="551">
        <f>U89-V89</f>
        <v>2606.0299999999997</v>
      </c>
      <c r="X89" s="550"/>
    </row>
    <row r="90" spans="1:24" ht="65.25" customHeight="1" x14ac:dyDescent="0.5">
      <c r="A90" s="542" t="s">
        <v>501</v>
      </c>
      <c r="B90" s="550"/>
      <c r="C90" s="550"/>
      <c r="D90" s="550"/>
      <c r="E90" s="555"/>
      <c r="F90" s="554"/>
      <c r="G90" s="553"/>
      <c r="H90" s="538"/>
      <c r="I90" s="538"/>
      <c r="J90" s="552"/>
      <c r="K90" s="552"/>
      <c r="L90" s="552"/>
      <c r="M90" s="538"/>
      <c r="N90" s="538"/>
      <c r="O90" s="538"/>
      <c r="P90" s="538"/>
      <c r="Q90" s="538"/>
      <c r="R90" s="538"/>
      <c r="S90" s="538"/>
      <c r="T90" s="538"/>
      <c r="U90" s="538"/>
      <c r="V90" s="538"/>
      <c r="W90" s="551"/>
      <c r="X90" s="550"/>
    </row>
    <row r="91" spans="1:24" ht="65.25" customHeight="1" x14ac:dyDescent="0.5">
      <c r="A91" s="549" t="s">
        <v>500</v>
      </c>
      <c r="B91" s="550"/>
      <c r="C91" s="550">
        <v>1201</v>
      </c>
      <c r="D91" s="550">
        <v>1200</v>
      </c>
      <c r="E91" s="555">
        <v>178.85</v>
      </c>
      <c r="F91" s="554">
        <v>15</v>
      </c>
      <c r="G91" s="553">
        <f>E91*F91</f>
        <v>2682.75</v>
      </c>
      <c r="H91" s="538">
        <v>0</v>
      </c>
      <c r="I91" s="538">
        <v>0</v>
      </c>
      <c r="J91" s="552">
        <v>0</v>
      </c>
      <c r="K91" s="552">
        <v>0</v>
      </c>
      <c r="L91" s="552">
        <v>0</v>
      </c>
      <c r="M91" s="538">
        <f>G91+H91+I91+J91+K91+L91</f>
        <v>2682.75</v>
      </c>
      <c r="N91" s="538">
        <v>25.13</v>
      </c>
      <c r="O91" s="538">
        <v>0</v>
      </c>
      <c r="P91" s="538">
        <v>0</v>
      </c>
      <c r="Q91" s="538">
        <v>0</v>
      </c>
      <c r="R91" s="538">
        <v>0</v>
      </c>
      <c r="S91" s="538">
        <v>0</v>
      </c>
      <c r="T91" s="538">
        <f>N91+O91+P91+Q91+R91+S91</f>
        <v>25.13</v>
      </c>
      <c r="U91" s="538">
        <f>M91-T91</f>
        <v>2657.62</v>
      </c>
      <c r="V91" s="538">
        <v>51.59</v>
      </c>
      <c r="W91" s="551">
        <f>U91-V91</f>
        <v>2606.0299999999997</v>
      </c>
      <c r="X91" s="550"/>
    </row>
    <row r="92" spans="1:24" ht="65.25" customHeight="1" x14ac:dyDescent="0.5">
      <c r="A92" s="542" t="s">
        <v>499</v>
      </c>
      <c r="B92" s="550"/>
      <c r="C92" s="550"/>
      <c r="D92" s="550"/>
      <c r="E92" s="555"/>
      <c r="F92" s="554"/>
      <c r="G92" s="553"/>
      <c r="H92" s="538"/>
      <c r="I92" s="538"/>
      <c r="J92" s="552"/>
      <c r="K92" s="552"/>
      <c r="L92" s="552"/>
      <c r="M92" s="538"/>
      <c r="N92" s="538"/>
      <c r="O92" s="538"/>
      <c r="P92" s="538"/>
      <c r="Q92" s="538"/>
      <c r="R92" s="538"/>
      <c r="S92" s="538"/>
      <c r="T92" s="538"/>
      <c r="U92" s="538"/>
      <c r="V92" s="538"/>
      <c r="W92" s="551"/>
      <c r="X92" s="550"/>
    </row>
    <row r="93" spans="1:24" ht="65.25" customHeight="1" x14ac:dyDescent="0.45">
      <c r="A93" s="507" t="s">
        <v>448</v>
      </c>
      <c r="B93" s="561"/>
      <c r="C93" s="561">
        <v>1201</v>
      </c>
      <c r="D93" s="561">
        <v>1200</v>
      </c>
      <c r="E93" s="560">
        <v>166.98</v>
      </c>
      <c r="F93" s="559">
        <v>15</v>
      </c>
      <c r="G93" s="558">
        <f>E93*F93</f>
        <v>2504.6999999999998</v>
      </c>
      <c r="H93" s="493">
        <v>0</v>
      </c>
      <c r="I93" s="493">
        <v>0</v>
      </c>
      <c r="J93" s="557">
        <v>0</v>
      </c>
      <c r="K93" s="557">
        <v>0</v>
      </c>
      <c r="L93" s="557">
        <v>9.24</v>
      </c>
      <c r="M93" s="493">
        <f>G93+H93+I93+J93+K93+L93</f>
        <v>2513.9399999999996</v>
      </c>
      <c r="N93" s="493">
        <v>0</v>
      </c>
      <c r="O93" s="493">
        <v>0</v>
      </c>
      <c r="P93" s="493">
        <v>0</v>
      </c>
      <c r="Q93" s="493">
        <v>0</v>
      </c>
      <c r="R93" s="493">
        <v>0</v>
      </c>
      <c r="S93" s="493">
        <v>0</v>
      </c>
      <c r="T93" s="493">
        <f>N93+O93+P93+Q93+R93+S93</f>
        <v>0</v>
      </c>
      <c r="U93" s="493">
        <f>M93-T93</f>
        <v>2513.9399999999996</v>
      </c>
      <c r="V93" s="493">
        <v>0</v>
      </c>
      <c r="W93" s="556">
        <f>U93-V93</f>
        <v>2513.9399999999996</v>
      </c>
      <c r="X93" s="550"/>
    </row>
    <row r="94" spans="1:24" ht="65.25" customHeight="1" x14ac:dyDescent="0.45">
      <c r="A94" s="534" t="s">
        <v>498</v>
      </c>
      <c r="B94" s="561"/>
      <c r="C94" s="561"/>
      <c r="D94" s="561"/>
      <c r="E94" s="560"/>
      <c r="F94" s="559"/>
      <c r="G94" s="558"/>
      <c r="H94" s="493"/>
      <c r="I94" s="493"/>
      <c r="J94" s="557"/>
      <c r="K94" s="557"/>
      <c r="L94" s="557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556"/>
      <c r="X94" s="550"/>
    </row>
    <row r="95" spans="1:24" ht="65.25" customHeight="1" x14ac:dyDescent="0.5">
      <c r="A95" s="549" t="s">
        <v>448</v>
      </c>
      <c r="B95" s="550"/>
      <c r="C95" s="550">
        <v>1201</v>
      </c>
      <c r="D95" s="550">
        <v>1200</v>
      </c>
      <c r="E95" s="555">
        <v>146</v>
      </c>
      <c r="F95" s="554">
        <v>15</v>
      </c>
      <c r="G95" s="553">
        <f>E95*F95</f>
        <v>2190</v>
      </c>
      <c r="H95" s="538">
        <v>0</v>
      </c>
      <c r="I95" s="538">
        <v>0</v>
      </c>
      <c r="J95" s="552">
        <v>0</v>
      </c>
      <c r="K95" s="552">
        <v>0</v>
      </c>
      <c r="L95" s="552">
        <v>61.26</v>
      </c>
      <c r="M95" s="538">
        <f>G95+H95+I95+J95+K95+L95</f>
        <v>2251.2600000000002</v>
      </c>
      <c r="N95" s="538">
        <v>0</v>
      </c>
      <c r="O95" s="538">
        <v>0</v>
      </c>
      <c r="P95" s="538">
        <v>0</v>
      </c>
      <c r="Q95" s="538">
        <v>0</v>
      </c>
      <c r="R95" s="538">
        <v>0</v>
      </c>
      <c r="S95" s="538">
        <v>0</v>
      </c>
      <c r="T95" s="538">
        <f>N95+O95+P95+Q95+R95+S95</f>
        <v>0</v>
      </c>
      <c r="U95" s="538">
        <f>M95-T95</f>
        <v>2251.2600000000002</v>
      </c>
      <c r="V95" s="538">
        <v>0</v>
      </c>
      <c r="W95" s="551">
        <f>U95-V95</f>
        <v>2251.2600000000002</v>
      </c>
      <c r="X95" s="550"/>
    </row>
    <row r="96" spans="1:24" ht="65.25" customHeight="1" x14ac:dyDescent="0.5">
      <c r="A96" s="542" t="s">
        <v>497</v>
      </c>
      <c r="B96" s="550"/>
      <c r="C96" s="550"/>
      <c r="D96" s="550"/>
      <c r="E96" s="555"/>
      <c r="F96" s="554"/>
      <c r="G96" s="553"/>
      <c r="H96" s="538"/>
      <c r="I96" s="538"/>
      <c r="J96" s="552"/>
      <c r="K96" s="552"/>
      <c r="L96" s="552"/>
      <c r="M96" s="538"/>
      <c r="N96" s="538"/>
      <c r="O96" s="538"/>
      <c r="P96" s="538"/>
      <c r="Q96" s="538"/>
      <c r="R96" s="538"/>
      <c r="S96" s="538"/>
      <c r="T96" s="538"/>
      <c r="U96" s="538"/>
      <c r="V96" s="538"/>
      <c r="W96" s="551"/>
      <c r="X96" s="550"/>
    </row>
    <row r="97" spans="1:24" ht="65.25" customHeight="1" x14ac:dyDescent="0.45">
      <c r="A97" s="507" t="s">
        <v>150</v>
      </c>
      <c r="B97" s="561"/>
      <c r="C97" s="561">
        <v>1201</v>
      </c>
      <c r="D97" s="561">
        <v>1200</v>
      </c>
      <c r="E97" s="560">
        <v>162.62</v>
      </c>
      <c r="F97" s="559">
        <v>15</v>
      </c>
      <c r="G97" s="558">
        <f>E97*F97</f>
        <v>2439.3000000000002</v>
      </c>
      <c r="H97" s="493">
        <v>0</v>
      </c>
      <c r="I97" s="493">
        <v>0</v>
      </c>
      <c r="J97" s="557">
        <v>0</v>
      </c>
      <c r="K97" s="557">
        <v>0</v>
      </c>
      <c r="L97" s="557">
        <v>16.36</v>
      </c>
      <c r="M97" s="493">
        <f>G97+H97+I97+J97+K97+L97</f>
        <v>2455.6600000000003</v>
      </c>
      <c r="N97" s="493">
        <v>0</v>
      </c>
      <c r="O97" s="493">
        <v>0</v>
      </c>
      <c r="P97" s="493">
        <v>0</v>
      </c>
      <c r="Q97" s="493">
        <v>0</v>
      </c>
      <c r="R97" s="493">
        <v>0</v>
      </c>
      <c r="S97" s="493">
        <v>0</v>
      </c>
      <c r="T97" s="493">
        <f>N97+O97+P97+Q97+R97+S97</f>
        <v>0</v>
      </c>
      <c r="U97" s="493">
        <f>M97-T97</f>
        <v>2455.6600000000003</v>
      </c>
      <c r="V97" s="493">
        <v>0</v>
      </c>
      <c r="W97" s="556">
        <f>U97-V97</f>
        <v>2455.6600000000003</v>
      </c>
      <c r="X97" s="550"/>
    </row>
    <row r="98" spans="1:24" ht="65.25" customHeight="1" x14ac:dyDescent="0.45">
      <c r="A98" s="534" t="s">
        <v>496</v>
      </c>
      <c r="B98" s="561"/>
      <c r="C98" s="561"/>
      <c r="D98" s="561"/>
      <c r="E98" s="560"/>
      <c r="F98" s="559"/>
      <c r="G98" s="558"/>
      <c r="H98" s="493"/>
      <c r="I98" s="493"/>
      <c r="J98" s="557"/>
      <c r="K98" s="557"/>
      <c r="L98" s="557"/>
      <c r="M98" s="493"/>
      <c r="N98" s="493"/>
      <c r="O98" s="493"/>
      <c r="P98" s="493"/>
      <c r="Q98" s="493"/>
      <c r="R98" s="493"/>
      <c r="S98" s="493"/>
      <c r="T98" s="493"/>
      <c r="U98" s="493"/>
      <c r="V98" s="493"/>
      <c r="W98" s="556"/>
      <c r="X98" s="550"/>
    </row>
    <row r="99" spans="1:24" ht="65.25" customHeight="1" x14ac:dyDescent="0.45">
      <c r="A99" s="507" t="s">
        <v>150</v>
      </c>
      <c r="B99" s="561"/>
      <c r="C99" s="561">
        <v>1201</v>
      </c>
      <c r="D99" s="561">
        <v>1200</v>
      </c>
      <c r="E99" s="560">
        <v>162.62</v>
      </c>
      <c r="F99" s="559">
        <v>15</v>
      </c>
      <c r="G99" s="558">
        <f>E99*F99</f>
        <v>2439.3000000000002</v>
      </c>
      <c r="H99" s="493">
        <v>0</v>
      </c>
      <c r="I99" s="493">
        <v>0</v>
      </c>
      <c r="J99" s="557">
        <v>0</v>
      </c>
      <c r="K99" s="557">
        <v>0</v>
      </c>
      <c r="L99" s="557">
        <v>16.36</v>
      </c>
      <c r="M99" s="493">
        <f>G99+H99+I99+J99+K99+L99</f>
        <v>2455.6600000000003</v>
      </c>
      <c r="N99" s="493">
        <v>0</v>
      </c>
      <c r="O99" s="493">
        <v>0</v>
      </c>
      <c r="P99" s="493">
        <v>0</v>
      </c>
      <c r="Q99" s="493">
        <v>0</v>
      </c>
      <c r="R99" s="493">
        <v>0</v>
      </c>
      <c r="S99" s="493">
        <v>0</v>
      </c>
      <c r="T99" s="493">
        <f>N99+O99+P99+Q99+R99+S99</f>
        <v>0</v>
      </c>
      <c r="U99" s="493">
        <f>M99-T99</f>
        <v>2455.6600000000003</v>
      </c>
      <c r="V99" s="493">
        <v>0</v>
      </c>
      <c r="W99" s="556">
        <f>U99-V99</f>
        <v>2455.6600000000003</v>
      </c>
      <c r="X99" s="550"/>
    </row>
    <row r="100" spans="1:24" ht="65.25" customHeight="1" x14ac:dyDescent="0.45">
      <c r="A100" s="534" t="s">
        <v>495</v>
      </c>
      <c r="B100" s="561"/>
      <c r="C100" s="561"/>
      <c r="D100" s="561"/>
      <c r="E100" s="560"/>
      <c r="F100" s="559"/>
      <c r="G100" s="558"/>
      <c r="H100" s="493"/>
      <c r="I100" s="493"/>
      <c r="J100" s="557"/>
      <c r="K100" s="557"/>
      <c r="L100" s="557"/>
      <c r="M100" s="493"/>
      <c r="N100" s="493"/>
      <c r="O100" s="493"/>
      <c r="P100" s="493"/>
      <c r="Q100" s="493"/>
      <c r="R100" s="493"/>
      <c r="S100" s="493"/>
      <c r="T100" s="493"/>
      <c r="U100" s="493"/>
      <c r="V100" s="493"/>
      <c r="W100" s="556"/>
      <c r="X100" s="550"/>
    </row>
    <row r="101" spans="1:24" ht="65.25" customHeight="1" x14ac:dyDescent="0.45">
      <c r="A101" s="507" t="s">
        <v>150</v>
      </c>
      <c r="B101" s="561"/>
      <c r="C101" s="561">
        <v>1201</v>
      </c>
      <c r="D101" s="561">
        <v>1200</v>
      </c>
      <c r="E101" s="560">
        <v>162.62</v>
      </c>
      <c r="F101" s="559">
        <v>15</v>
      </c>
      <c r="G101" s="558">
        <f>E101*F101</f>
        <v>2439.3000000000002</v>
      </c>
      <c r="H101" s="493">
        <v>0</v>
      </c>
      <c r="I101" s="493">
        <v>0</v>
      </c>
      <c r="J101" s="557">
        <v>0</v>
      </c>
      <c r="K101" s="557">
        <v>0</v>
      </c>
      <c r="L101" s="557">
        <v>16.36</v>
      </c>
      <c r="M101" s="493">
        <f>G101+H101+I101+J101+K101+L101</f>
        <v>2455.6600000000003</v>
      </c>
      <c r="N101" s="493">
        <v>0</v>
      </c>
      <c r="O101" s="493">
        <v>0</v>
      </c>
      <c r="P101" s="493">
        <v>0</v>
      </c>
      <c r="Q101" s="493">
        <v>0</v>
      </c>
      <c r="R101" s="493">
        <v>0</v>
      </c>
      <c r="S101" s="493">
        <v>0</v>
      </c>
      <c r="T101" s="493">
        <f>N101+O101+P101+Q101+R101+S101</f>
        <v>0</v>
      </c>
      <c r="U101" s="493">
        <f>M101-T101</f>
        <v>2455.6600000000003</v>
      </c>
      <c r="V101" s="493">
        <v>0</v>
      </c>
      <c r="W101" s="556">
        <f>U101-V101</f>
        <v>2455.6600000000003</v>
      </c>
      <c r="X101" s="550"/>
    </row>
    <row r="102" spans="1:24" ht="65.25" customHeight="1" x14ac:dyDescent="0.45">
      <c r="A102" s="534" t="s">
        <v>494</v>
      </c>
      <c r="B102" s="561"/>
      <c r="C102" s="561"/>
      <c r="D102" s="561"/>
      <c r="E102" s="560"/>
      <c r="F102" s="559"/>
      <c r="G102" s="558"/>
      <c r="H102" s="493"/>
      <c r="I102" s="493"/>
      <c r="J102" s="557"/>
      <c r="K102" s="557"/>
      <c r="L102" s="557"/>
      <c r="M102" s="493"/>
      <c r="N102" s="493"/>
      <c r="O102" s="493"/>
      <c r="P102" s="493"/>
      <c r="Q102" s="493"/>
      <c r="R102" s="493"/>
      <c r="S102" s="493"/>
      <c r="T102" s="493"/>
      <c r="U102" s="493"/>
      <c r="V102" s="493"/>
      <c r="W102" s="556"/>
      <c r="X102" s="550"/>
    </row>
    <row r="103" spans="1:24" ht="65.25" customHeight="1" x14ac:dyDescent="0.5">
      <c r="A103" s="549" t="s">
        <v>176</v>
      </c>
      <c r="B103" s="550"/>
      <c r="C103" s="550">
        <v>1201</v>
      </c>
      <c r="D103" s="550">
        <v>1200</v>
      </c>
      <c r="E103" s="555">
        <v>166.98</v>
      </c>
      <c r="F103" s="554">
        <v>15</v>
      </c>
      <c r="G103" s="553">
        <f>E103*F103</f>
        <v>2504.6999999999998</v>
      </c>
      <c r="H103" s="538">
        <v>0</v>
      </c>
      <c r="I103" s="538">
        <v>0</v>
      </c>
      <c r="J103" s="552">
        <v>0</v>
      </c>
      <c r="K103" s="552">
        <v>0</v>
      </c>
      <c r="L103" s="552">
        <v>9.24</v>
      </c>
      <c r="M103" s="538">
        <f>G103+H103+I103+J103+K103+L103</f>
        <v>2513.9399999999996</v>
      </c>
      <c r="N103" s="538">
        <v>0</v>
      </c>
      <c r="O103" s="538">
        <v>0</v>
      </c>
      <c r="P103" s="538">
        <v>0</v>
      </c>
      <c r="Q103" s="538">
        <v>0</v>
      </c>
      <c r="R103" s="538">
        <v>0</v>
      </c>
      <c r="S103" s="538">
        <v>0</v>
      </c>
      <c r="T103" s="538">
        <f>N103+O103+P103+Q103+R103+S103</f>
        <v>0</v>
      </c>
      <c r="U103" s="538">
        <f>M103-T103</f>
        <v>2513.9399999999996</v>
      </c>
      <c r="V103" s="538">
        <v>0</v>
      </c>
      <c r="W103" s="551">
        <f>U103-V103</f>
        <v>2513.9399999999996</v>
      </c>
      <c r="X103" s="550"/>
    </row>
    <row r="104" spans="1:24" ht="65.25" customHeight="1" x14ac:dyDescent="0.5">
      <c r="A104" s="542" t="s">
        <v>493</v>
      </c>
      <c r="B104" s="550"/>
      <c r="C104" s="550"/>
      <c r="D104" s="550"/>
      <c r="E104" s="555"/>
      <c r="F104" s="554"/>
      <c r="G104" s="553"/>
      <c r="H104" s="538"/>
      <c r="I104" s="538"/>
      <c r="J104" s="552"/>
      <c r="K104" s="552"/>
      <c r="L104" s="552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51"/>
      <c r="X104" s="550"/>
    </row>
    <row r="105" spans="1:24" ht="65.25" customHeight="1" x14ac:dyDescent="0.5">
      <c r="A105" s="549" t="s">
        <v>492</v>
      </c>
      <c r="B105" s="550"/>
      <c r="C105" s="550">
        <v>1201</v>
      </c>
      <c r="D105" s="550">
        <v>1200</v>
      </c>
      <c r="E105" s="555">
        <v>129.5</v>
      </c>
      <c r="F105" s="554">
        <v>15</v>
      </c>
      <c r="G105" s="553">
        <f>E105*F105</f>
        <v>1942.5</v>
      </c>
      <c r="H105" s="538">
        <v>0</v>
      </c>
      <c r="I105" s="538">
        <v>0</v>
      </c>
      <c r="J105" s="552">
        <v>0</v>
      </c>
      <c r="K105" s="552">
        <v>0</v>
      </c>
      <c r="L105" s="552">
        <v>77.099999999999994</v>
      </c>
      <c r="M105" s="538">
        <f>G105+H105+I105+J105+K105+L105</f>
        <v>2019.6</v>
      </c>
      <c r="N105" s="538">
        <v>0</v>
      </c>
      <c r="O105" s="538"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0</v>
      </c>
      <c r="U105" s="538">
        <f>M105-T105</f>
        <v>2019.6</v>
      </c>
      <c r="V105" s="538">
        <v>0</v>
      </c>
      <c r="W105" s="551">
        <f>U105-V105</f>
        <v>2019.6</v>
      </c>
      <c r="X105" s="550"/>
    </row>
    <row r="106" spans="1:24" ht="65.25" customHeight="1" x14ac:dyDescent="0.5">
      <c r="A106" s="542" t="s">
        <v>491</v>
      </c>
      <c r="B106" s="550"/>
      <c r="C106" s="550"/>
      <c r="D106" s="550"/>
      <c r="E106" s="555"/>
      <c r="F106" s="554"/>
      <c r="G106" s="553"/>
      <c r="H106" s="538"/>
      <c r="I106" s="538"/>
      <c r="J106" s="552"/>
      <c r="K106" s="552"/>
      <c r="L106" s="552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51"/>
      <c r="X106" s="550"/>
    </row>
    <row r="107" spans="1:24" ht="65.25" customHeight="1" x14ac:dyDescent="0.45">
      <c r="A107" s="507" t="s">
        <v>490</v>
      </c>
      <c r="B107" s="561"/>
      <c r="C107" s="561">
        <v>1201</v>
      </c>
      <c r="D107" s="561">
        <v>1200</v>
      </c>
      <c r="E107" s="560">
        <v>152.46</v>
      </c>
      <c r="F107" s="559">
        <v>15</v>
      </c>
      <c r="G107" s="558">
        <f>E107*F107</f>
        <v>2286.9</v>
      </c>
      <c r="H107" s="493">
        <v>0</v>
      </c>
      <c r="I107" s="493">
        <v>0</v>
      </c>
      <c r="J107" s="557">
        <v>0</v>
      </c>
      <c r="K107" s="557">
        <v>0</v>
      </c>
      <c r="L107" s="557">
        <v>41.11</v>
      </c>
      <c r="M107" s="493">
        <f>G107+H107+I107+J107+K107+L107</f>
        <v>2328.0100000000002</v>
      </c>
      <c r="N107" s="493">
        <v>0</v>
      </c>
      <c r="O107" s="493">
        <v>0</v>
      </c>
      <c r="P107" s="493">
        <v>0</v>
      </c>
      <c r="Q107" s="493">
        <v>0</v>
      </c>
      <c r="R107" s="493">
        <v>0</v>
      </c>
      <c r="S107" s="493">
        <v>0</v>
      </c>
      <c r="T107" s="493">
        <f>N107+O107+P107+Q107+R107+S107</f>
        <v>0</v>
      </c>
      <c r="U107" s="493">
        <f>M107-T107</f>
        <v>2328.0100000000002</v>
      </c>
      <c r="V107" s="493">
        <v>0</v>
      </c>
      <c r="W107" s="556">
        <f>U107-V107</f>
        <v>2328.0100000000002</v>
      </c>
      <c r="X107" s="550"/>
    </row>
    <row r="108" spans="1:24" ht="65.25" customHeight="1" x14ac:dyDescent="0.45">
      <c r="A108" s="534" t="s">
        <v>489</v>
      </c>
      <c r="B108" s="561"/>
      <c r="C108" s="561"/>
      <c r="D108" s="561"/>
      <c r="E108" s="560"/>
      <c r="F108" s="559"/>
      <c r="G108" s="558"/>
      <c r="H108" s="493"/>
      <c r="I108" s="493"/>
      <c r="J108" s="557"/>
      <c r="K108" s="557"/>
      <c r="L108" s="557"/>
      <c r="M108" s="493"/>
      <c r="N108" s="493"/>
      <c r="O108" s="493"/>
      <c r="P108" s="493"/>
      <c r="Q108" s="493"/>
      <c r="R108" s="493"/>
      <c r="S108" s="493"/>
      <c r="T108" s="493"/>
      <c r="U108" s="493"/>
      <c r="V108" s="493"/>
      <c r="W108" s="556"/>
      <c r="X108" s="550"/>
    </row>
    <row r="109" spans="1:24" ht="65.25" customHeight="1" x14ac:dyDescent="0.5">
      <c r="A109" s="549" t="s">
        <v>488</v>
      </c>
      <c r="B109" s="550"/>
      <c r="C109" s="550">
        <v>1201</v>
      </c>
      <c r="D109" s="550">
        <v>1200</v>
      </c>
      <c r="E109" s="555">
        <v>168.71</v>
      </c>
      <c r="F109" s="554">
        <v>15</v>
      </c>
      <c r="G109" s="553">
        <f>E109*F109</f>
        <v>2530.65</v>
      </c>
      <c r="H109" s="538">
        <v>0</v>
      </c>
      <c r="I109" s="538">
        <v>0</v>
      </c>
      <c r="J109" s="552">
        <v>0</v>
      </c>
      <c r="K109" s="552">
        <v>0</v>
      </c>
      <c r="L109" s="552">
        <v>6.42</v>
      </c>
      <c r="M109" s="538">
        <f>G109+H109+I109+J109+K109+L109</f>
        <v>2537.0700000000002</v>
      </c>
      <c r="N109" s="538">
        <v>0</v>
      </c>
      <c r="O109" s="538">
        <v>0</v>
      </c>
      <c r="P109" s="538">
        <v>0</v>
      </c>
      <c r="Q109" s="538">
        <v>0</v>
      </c>
      <c r="R109" s="538">
        <v>0</v>
      </c>
      <c r="S109" s="538">
        <v>0</v>
      </c>
      <c r="T109" s="538">
        <f>N109+O109+P109+Q109+R109+S109</f>
        <v>0</v>
      </c>
      <c r="U109" s="538">
        <f>M109-T109</f>
        <v>2537.0700000000002</v>
      </c>
      <c r="V109" s="538">
        <v>0</v>
      </c>
      <c r="W109" s="551">
        <f>U109-V109</f>
        <v>2537.0700000000002</v>
      </c>
      <c r="X109" s="550"/>
    </row>
    <row r="110" spans="1:24" ht="65.25" customHeight="1" x14ac:dyDescent="0.5">
      <c r="A110" s="542" t="s">
        <v>487</v>
      </c>
      <c r="B110" s="550"/>
      <c r="C110" s="550"/>
      <c r="D110" s="550"/>
      <c r="E110" s="555"/>
      <c r="F110" s="554"/>
      <c r="G110" s="553"/>
      <c r="H110" s="538"/>
      <c r="I110" s="538"/>
      <c r="J110" s="552"/>
      <c r="K110" s="552"/>
      <c r="L110" s="552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51"/>
      <c r="X110" s="550"/>
    </row>
    <row r="111" spans="1:24" ht="65.25" customHeight="1" x14ac:dyDescent="0.45">
      <c r="A111" s="507" t="s">
        <v>442</v>
      </c>
      <c r="B111" s="561"/>
      <c r="C111" s="561">
        <v>1201</v>
      </c>
      <c r="D111" s="561">
        <v>1200</v>
      </c>
      <c r="E111" s="560">
        <v>131.66999999999999</v>
      </c>
      <c r="F111" s="559">
        <v>15</v>
      </c>
      <c r="G111" s="558">
        <f>E111*F111</f>
        <v>1975.0499999999997</v>
      </c>
      <c r="H111" s="493">
        <v>0</v>
      </c>
      <c r="I111" s="493">
        <v>0</v>
      </c>
      <c r="J111" s="557">
        <v>0</v>
      </c>
      <c r="K111" s="557">
        <v>0</v>
      </c>
      <c r="L111" s="557">
        <v>75.02</v>
      </c>
      <c r="M111" s="493">
        <f>G111+H111+I111+J111+K111+L111</f>
        <v>2050.0699999999997</v>
      </c>
      <c r="N111" s="493">
        <v>0</v>
      </c>
      <c r="O111" s="493">
        <v>0</v>
      </c>
      <c r="P111" s="493">
        <v>0</v>
      </c>
      <c r="Q111" s="493">
        <v>0</v>
      </c>
      <c r="R111" s="493">
        <v>0</v>
      </c>
      <c r="S111" s="493">
        <v>0</v>
      </c>
      <c r="T111" s="493">
        <f>N111+O111+P111+Q111+R111+S111</f>
        <v>0</v>
      </c>
      <c r="U111" s="493">
        <f>M111-T111</f>
        <v>2050.0699999999997</v>
      </c>
      <c r="V111" s="493">
        <v>0</v>
      </c>
      <c r="W111" s="556">
        <f>U111-V111</f>
        <v>2050.0699999999997</v>
      </c>
      <c r="X111" s="550"/>
    </row>
    <row r="112" spans="1:24" ht="65.25" customHeight="1" x14ac:dyDescent="0.45">
      <c r="A112" s="534" t="s">
        <v>486</v>
      </c>
      <c r="B112" s="561"/>
      <c r="C112" s="561"/>
      <c r="D112" s="561"/>
      <c r="E112" s="560"/>
      <c r="F112" s="559"/>
      <c r="G112" s="558"/>
      <c r="H112" s="493"/>
      <c r="I112" s="493"/>
      <c r="J112" s="557"/>
      <c r="K112" s="557"/>
      <c r="L112" s="557"/>
      <c r="M112" s="493"/>
      <c r="N112" s="493"/>
      <c r="O112" s="493"/>
      <c r="P112" s="493"/>
      <c r="Q112" s="493"/>
      <c r="R112" s="493"/>
      <c r="S112" s="493"/>
      <c r="T112" s="493"/>
      <c r="U112" s="493"/>
      <c r="V112" s="493"/>
      <c r="W112" s="556"/>
      <c r="X112" s="550"/>
    </row>
    <row r="113" spans="1:24" ht="65.25" customHeight="1" x14ac:dyDescent="0.5">
      <c r="A113" s="549" t="s">
        <v>485</v>
      </c>
      <c r="B113" s="550"/>
      <c r="C113" s="550">
        <v>1201</v>
      </c>
      <c r="D113" s="550">
        <v>1200</v>
      </c>
      <c r="E113" s="555">
        <v>108.18</v>
      </c>
      <c r="F113" s="554">
        <v>15</v>
      </c>
      <c r="G113" s="553">
        <f>E113*F113</f>
        <v>1622.7</v>
      </c>
      <c r="H113" s="538">
        <v>0</v>
      </c>
      <c r="I113" s="538">
        <v>0</v>
      </c>
      <c r="J113" s="552">
        <v>0</v>
      </c>
      <c r="K113" s="552">
        <v>0</v>
      </c>
      <c r="L113" s="552">
        <v>109.57</v>
      </c>
      <c r="M113" s="538">
        <f>G113+H113+I113+J113+K113+L113</f>
        <v>1732.27</v>
      </c>
      <c r="N113" s="538">
        <v>0</v>
      </c>
      <c r="O113" s="538">
        <v>0</v>
      </c>
      <c r="P113" s="538">
        <v>0</v>
      </c>
      <c r="Q113" s="538">
        <v>0</v>
      </c>
      <c r="R113" s="538">
        <v>0</v>
      </c>
      <c r="S113" s="538">
        <v>0</v>
      </c>
      <c r="T113" s="538">
        <f>N113+O113+P113+Q113+R113+S113</f>
        <v>0</v>
      </c>
      <c r="U113" s="538">
        <f>M113-T113</f>
        <v>1732.27</v>
      </c>
      <c r="V113" s="538">
        <v>0</v>
      </c>
      <c r="W113" s="551">
        <f>U113-V113</f>
        <v>1732.27</v>
      </c>
      <c r="X113" s="550"/>
    </row>
    <row r="114" spans="1:24" ht="65.25" customHeight="1" x14ac:dyDescent="0.5">
      <c r="A114" s="542" t="s">
        <v>484</v>
      </c>
      <c r="B114" s="550"/>
      <c r="C114" s="550"/>
      <c r="D114" s="550"/>
      <c r="E114" s="555"/>
      <c r="F114" s="554"/>
      <c r="G114" s="553"/>
      <c r="H114" s="538"/>
      <c r="I114" s="538"/>
      <c r="J114" s="552"/>
      <c r="K114" s="552"/>
      <c r="L114" s="552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51"/>
      <c r="X114" s="550"/>
    </row>
    <row r="115" spans="1:24" ht="65.25" customHeight="1" x14ac:dyDescent="0.5">
      <c r="A115" s="549" t="s">
        <v>483</v>
      </c>
      <c r="B115" s="550"/>
      <c r="C115" s="550">
        <v>1201</v>
      </c>
      <c r="D115" s="550">
        <v>1200</v>
      </c>
      <c r="E115" s="555">
        <v>146</v>
      </c>
      <c r="F115" s="554">
        <v>15</v>
      </c>
      <c r="G115" s="553">
        <f>E115*F115</f>
        <v>2190</v>
      </c>
      <c r="H115" s="538">
        <v>0</v>
      </c>
      <c r="I115" s="538">
        <v>0</v>
      </c>
      <c r="J115" s="552">
        <v>0</v>
      </c>
      <c r="K115" s="552">
        <v>0</v>
      </c>
      <c r="L115" s="552">
        <v>61.26</v>
      </c>
      <c r="M115" s="538">
        <f>G115+H115+I115+J115+K115+L115</f>
        <v>2251.2600000000002</v>
      </c>
      <c r="N115" s="538">
        <v>0</v>
      </c>
      <c r="O115" s="538">
        <f>G115*1.1875%</f>
        <v>26.006250000000001</v>
      </c>
      <c r="P115" s="538">
        <v>0</v>
      </c>
      <c r="Q115" s="538">
        <v>0</v>
      </c>
      <c r="R115" s="538">
        <v>0</v>
      </c>
      <c r="S115" s="538">
        <v>0</v>
      </c>
      <c r="T115" s="538">
        <f>N115+O115+P115+Q115+R115+S115</f>
        <v>26.006250000000001</v>
      </c>
      <c r="U115" s="538">
        <f>M115-T115</f>
        <v>2225.2537500000003</v>
      </c>
      <c r="V115" s="538">
        <v>0</v>
      </c>
      <c r="W115" s="551">
        <f>U115-V115</f>
        <v>2225.2537500000003</v>
      </c>
      <c r="X115" s="550"/>
    </row>
    <row r="116" spans="1:24" ht="65.25" customHeight="1" x14ac:dyDescent="0.5">
      <c r="A116" s="542" t="s">
        <v>482</v>
      </c>
      <c r="B116" s="550"/>
      <c r="C116" s="550"/>
      <c r="D116" s="550"/>
      <c r="E116" s="555"/>
      <c r="F116" s="554"/>
      <c r="G116" s="553"/>
      <c r="H116" s="538"/>
      <c r="I116" s="538"/>
      <c r="J116" s="552"/>
      <c r="K116" s="552"/>
      <c r="L116" s="552"/>
      <c r="M116" s="538"/>
      <c r="N116" s="538"/>
      <c r="O116" s="538"/>
      <c r="P116" s="538"/>
      <c r="Q116" s="538"/>
      <c r="R116" s="538"/>
      <c r="S116" s="538"/>
      <c r="T116" s="538"/>
      <c r="U116" s="538"/>
      <c r="V116" s="538"/>
      <c r="W116" s="551"/>
      <c r="X116" s="550"/>
    </row>
    <row r="117" spans="1:24" ht="65.25" customHeight="1" x14ac:dyDescent="0.5">
      <c r="A117" s="549" t="s">
        <v>481</v>
      </c>
      <c r="B117" s="550"/>
      <c r="C117" s="550">
        <v>1201</v>
      </c>
      <c r="D117" s="550">
        <v>1200</v>
      </c>
      <c r="E117" s="555">
        <v>146</v>
      </c>
      <c r="F117" s="554">
        <v>15</v>
      </c>
      <c r="G117" s="553">
        <f>E117*F117</f>
        <v>2190</v>
      </c>
      <c r="H117" s="538">
        <v>0</v>
      </c>
      <c r="I117" s="538">
        <v>0</v>
      </c>
      <c r="J117" s="552">
        <v>0</v>
      </c>
      <c r="K117" s="552">
        <v>0</v>
      </c>
      <c r="L117" s="552">
        <v>61.26</v>
      </c>
      <c r="M117" s="538">
        <f>G117+H117+I117+J117+K117+L117</f>
        <v>2251.2600000000002</v>
      </c>
      <c r="N117" s="538">
        <v>0</v>
      </c>
      <c r="O117" s="538">
        <v>0</v>
      </c>
      <c r="P117" s="538">
        <v>0</v>
      </c>
      <c r="Q117" s="538">
        <v>0</v>
      </c>
      <c r="R117" s="538">
        <v>0</v>
      </c>
      <c r="S117" s="538">
        <v>0</v>
      </c>
      <c r="T117" s="538">
        <f>N117+O117+P117+Q117+R117+S117</f>
        <v>0</v>
      </c>
      <c r="U117" s="538">
        <f>M117-T117</f>
        <v>2251.2600000000002</v>
      </c>
      <c r="V117" s="538">
        <v>0</v>
      </c>
      <c r="W117" s="551">
        <f>U117-V117</f>
        <v>2251.2600000000002</v>
      </c>
      <c r="X117" s="550"/>
    </row>
    <row r="118" spans="1:24" ht="65.25" customHeight="1" x14ac:dyDescent="0.5">
      <c r="A118" s="542" t="s">
        <v>480</v>
      </c>
      <c r="B118" s="550"/>
      <c r="C118" s="550"/>
      <c r="D118" s="550"/>
      <c r="E118" s="555"/>
      <c r="F118" s="554"/>
      <c r="G118" s="553"/>
      <c r="H118" s="538"/>
      <c r="I118" s="538"/>
      <c r="J118" s="552"/>
      <c r="K118" s="552"/>
      <c r="L118" s="552"/>
      <c r="M118" s="538"/>
      <c r="N118" s="538"/>
      <c r="O118" s="538"/>
      <c r="P118" s="538"/>
      <c r="Q118" s="538"/>
      <c r="R118" s="538"/>
      <c r="S118" s="538"/>
      <c r="T118" s="538"/>
      <c r="U118" s="538"/>
      <c r="V118" s="538"/>
      <c r="W118" s="551"/>
      <c r="X118" s="550"/>
    </row>
    <row r="119" spans="1:24" ht="65.25" customHeight="1" x14ac:dyDescent="0.5">
      <c r="A119" s="549" t="s">
        <v>478</v>
      </c>
      <c r="B119" s="550"/>
      <c r="C119" s="550">
        <v>1201</v>
      </c>
      <c r="D119" s="550">
        <v>1200</v>
      </c>
      <c r="E119" s="555">
        <v>171.85</v>
      </c>
      <c r="F119" s="554">
        <v>15</v>
      </c>
      <c r="G119" s="553">
        <f>E119*F119</f>
        <v>2577.75</v>
      </c>
      <c r="H119" s="538">
        <v>0</v>
      </c>
      <c r="I119" s="538">
        <v>0</v>
      </c>
      <c r="J119" s="552">
        <v>0</v>
      </c>
      <c r="K119" s="552">
        <v>0</v>
      </c>
      <c r="L119" s="552">
        <v>1.29</v>
      </c>
      <c r="M119" s="538">
        <f>G119+H119+I119+J119+K119+L119</f>
        <v>2579.04</v>
      </c>
      <c r="N119" s="538">
        <v>0</v>
      </c>
      <c r="O119" s="538">
        <v>0</v>
      </c>
      <c r="P119" s="538">
        <v>0</v>
      </c>
      <c r="Q119" s="538">
        <v>0</v>
      </c>
      <c r="R119" s="538">
        <v>0</v>
      </c>
      <c r="S119" s="538">
        <v>0</v>
      </c>
      <c r="T119" s="538">
        <f>N119+O119+P119+Q119+R119+S119</f>
        <v>0</v>
      </c>
      <c r="U119" s="538">
        <f>M119-T119</f>
        <v>2579.04</v>
      </c>
      <c r="V119" s="538">
        <v>0</v>
      </c>
      <c r="W119" s="551">
        <f>U119-V119</f>
        <v>2579.04</v>
      </c>
      <c r="X119" s="550"/>
    </row>
    <row r="120" spans="1:24" ht="65.25" customHeight="1" x14ac:dyDescent="0.5">
      <c r="A120" s="542" t="s">
        <v>479</v>
      </c>
      <c r="B120" s="550"/>
      <c r="C120" s="550"/>
      <c r="D120" s="550"/>
      <c r="E120" s="555"/>
      <c r="F120" s="554"/>
      <c r="G120" s="553"/>
      <c r="H120" s="538"/>
      <c r="I120" s="538"/>
      <c r="J120" s="552"/>
      <c r="K120" s="552"/>
      <c r="L120" s="552"/>
      <c r="M120" s="538"/>
      <c r="N120" s="538"/>
      <c r="O120" s="538"/>
      <c r="P120" s="538"/>
      <c r="Q120" s="538"/>
      <c r="R120" s="538"/>
      <c r="S120" s="538"/>
      <c r="T120" s="538"/>
      <c r="U120" s="538"/>
      <c r="V120" s="538"/>
      <c r="W120" s="551"/>
      <c r="X120" s="550"/>
    </row>
    <row r="121" spans="1:24" ht="65.25" customHeight="1" x14ac:dyDescent="0.5">
      <c r="A121" s="549" t="s">
        <v>478</v>
      </c>
      <c r="B121" s="550"/>
      <c r="C121" s="550">
        <v>1201</v>
      </c>
      <c r="D121" s="550">
        <v>1200</v>
      </c>
      <c r="E121" s="555">
        <v>190.94</v>
      </c>
      <c r="F121" s="554">
        <v>15</v>
      </c>
      <c r="G121" s="553">
        <f>E121*F121</f>
        <v>2864.1</v>
      </c>
      <c r="H121" s="538">
        <v>0</v>
      </c>
      <c r="I121" s="538">
        <v>0</v>
      </c>
      <c r="J121" s="552">
        <v>0</v>
      </c>
      <c r="K121" s="552">
        <v>0</v>
      </c>
      <c r="L121" s="552">
        <v>0</v>
      </c>
      <c r="M121" s="538">
        <f>G121+H121+I121+J121+K121+L121</f>
        <v>2864.1</v>
      </c>
      <c r="N121" s="538">
        <v>44.86</v>
      </c>
      <c r="O121" s="538">
        <v>0</v>
      </c>
      <c r="P121" s="538">
        <v>0</v>
      </c>
      <c r="Q121" s="538">
        <v>0</v>
      </c>
      <c r="R121" s="538">
        <v>0</v>
      </c>
      <c r="S121" s="538">
        <v>0</v>
      </c>
      <c r="T121" s="538">
        <f>N121+O121+P121+Q121+R121+S121</f>
        <v>44.86</v>
      </c>
      <c r="U121" s="538">
        <f>M121-T121</f>
        <v>2819.24</v>
      </c>
      <c r="V121" s="538">
        <v>0</v>
      </c>
      <c r="W121" s="551">
        <f>U121-V121</f>
        <v>2819.24</v>
      </c>
      <c r="X121" s="550"/>
    </row>
    <row r="122" spans="1:24" ht="65.25" customHeight="1" x14ac:dyDescent="0.5">
      <c r="A122" s="542" t="s">
        <v>477</v>
      </c>
      <c r="B122" s="550"/>
      <c r="C122" s="550"/>
      <c r="D122" s="550"/>
      <c r="E122" s="555"/>
      <c r="F122" s="554"/>
      <c r="G122" s="553"/>
      <c r="H122" s="538"/>
      <c r="I122" s="538"/>
      <c r="J122" s="552"/>
      <c r="K122" s="552"/>
      <c r="L122" s="552"/>
      <c r="M122" s="538"/>
      <c r="N122" s="538"/>
      <c r="O122" s="538"/>
      <c r="P122" s="538"/>
      <c r="Q122" s="538"/>
      <c r="R122" s="538"/>
      <c r="S122" s="538"/>
      <c r="T122" s="538"/>
      <c r="U122" s="538"/>
      <c r="V122" s="538"/>
      <c r="W122" s="551"/>
      <c r="X122" s="550"/>
    </row>
    <row r="123" spans="1:24" ht="65.25" customHeight="1" x14ac:dyDescent="0.5">
      <c r="A123" s="549" t="s">
        <v>211</v>
      </c>
      <c r="B123" s="511"/>
      <c r="C123" s="511">
        <v>1201</v>
      </c>
      <c r="D123" s="511">
        <v>1200</v>
      </c>
      <c r="E123" s="548">
        <v>198.78</v>
      </c>
      <c r="F123" s="547">
        <v>15</v>
      </c>
      <c r="G123" s="546">
        <f>E123*F123</f>
        <v>2981.7</v>
      </c>
      <c r="H123" s="544">
        <v>0</v>
      </c>
      <c r="I123" s="538">
        <v>0</v>
      </c>
      <c r="J123" s="545">
        <v>0</v>
      </c>
      <c r="K123" s="545">
        <v>0</v>
      </c>
      <c r="L123" s="545">
        <v>0</v>
      </c>
      <c r="M123" s="544">
        <f>G123+H123+I123+J123+K123+L123</f>
        <v>2981.7</v>
      </c>
      <c r="N123" s="544">
        <v>57.66</v>
      </c>
      <c r="O123" s="544">
        <f>G123*1.1875%</f>
        <v>35.407687500000002</v>
      </c>
      <c r="P123" s="544">
        <v>0</v>
      </c>
      <c r="Q123" s="544">
        <v>0</v>
      </c>
      <c r="R123" s="544">
        <v>0</v>
      </c>
      <c r="S123" s="544">
        <v>0</v>
      </c>
      <c r="T123" s="544">
        <f>N123+O123+P123+Q123+R123+S123</f>
        <v>93.067687500000005</v>
      </c>
      <c r="U123" s="544">
        <f>M123-T123</f>
        <v>2888.6323124999999</v>
      </c>
      <c r="V123" s="544">
        <v>0</v>
      </c>
      <c r="W123" s="543">
        <f>U123-V123</f>
        <v>2888.6323124999999</v>
      </c>
      <c r="X123" s="511"/>
    </row>
    <row r="124" spans="1:24" ht="65.25" customHeight="1" x14ac:dyDescent="0.5">
      <c r="A124" s="542" t="s">
        <v>476</v>
      </c>
      <c r="B124" s="510"/>
      <c r="C124" s="510"/>
      <c r="D124" s="510"/>
      <c r="E124" s="541"/>
      <c r="F124" s="540"/>
      <c r="G124" s="539"/>
      <c r="H124" s="536"/>
      <c r="I124" s="538"/>
      <c r="J124" s="537"/>
      <c r="K124" s="537"/>
      <c r="L124" s="537"/>
      <c r="M124" s="536"/>
      <c r="N124" s="536"/>
      <c r="O124" s="536"/>
      <c r="P124" s="536"/>
      <c r="Q124" s="536"/>
      <c r="R124" s="536"/>
      <c r="S124" s="536"/>
      <c r="T124" s="536"/>
      <c r="U124" s="536"/>
      <c r="V124" s="536"/>
      <c r="W124" s="535"/>
      <c r="X124" s="510"/>
    </row>
    <row r="125" spans="1:24" ht="65.25" customHeight="1" x14ac:dyDescent="0.5">
      <c r="A125" s="549" t="s">
        <v>211</v>
      </c>
      <c r="B125" s="511"/>
      <c r="C125" s="511">
        <v>1201</v>
      </c>
      <c r="D125" s="511">
        <v>1200</v>
      </c>
      <c r="E125" s="548">
        <v>215.63</v>
      </c>
      <c r="F125" s="547">
        <v>15</v>
      </c>
      <c r="G125" s="546">
        <f>E125*F125</f>
        <v>3234.45</v>
      </c>
      <c r="H125" s="544">
        <v>0</v>
      </c>
      <c r="I125" s="538">
        <v>0</v>
      </c>
      <c r="J125" s="545">
        <v>0</v>
      </c>
      <c r="K125" s="545">
        <v>0</v>
      </c>
      <c r="L125" s="545">
        <v>0</v>
      </c>
      <c r="M125" s="544">
        <f>G125+H125+I125+J125+K125+L125</f>
        <v>3234.45</v>
      </c>
      <c r="N125" s="544">
        <v>105.41</v>
      </c>
      <c r="O125" s="544">
        <v>0</v>
      </c>
      <c r="P125" s="544">
        <v>0</v>
      </c>
      <c r="Q125" s="544">
        <v>0</v>
      </c>
      <c r="R125" s="544">
        <v>0</v>
      </c>
      <c r="S125" s="544">
        <v>0</v>
      </c>
      <c r="T125" s="544">
        <f>N125+O125+P125+Q125+R125+S125</f>
        <v>105.41</v>
      </c>
      <c r="U125" s="544">
        <f>M125-T125</f>
        <v>3129.04</v>
      </c>
      <c r="V125" s="544">
        <v>0</v>
      </c>
      <c r="W125" s="543">
        <f>U125-V125</f>
        <v>3129.04</v>
      </c>
      <c r="X125" s="511"/>
    </row>
    <row r="126" spans="1:24" ht="65.25" customHeight="1" x14ac:dyDescent="0.5">
      <c r="A126" s="542" t="s">
        <v>475</v>
      </c>
      <c r="B126" s="510"/>
      <c r="C126" s="510"/>
      <c r="D126" s="510"/>
      <c r="E126" s="541"/>
      <c r="F126" s="540"/>
      <c r="G126" s="539"/>
      <c r="H126" s="536"/>
      <c r="I126" s="538"/>
      <c r="J126" s="537"/>
      <c r="K126" s="537"/>
      <c r="L126" s="537"/>
      <c r="M126" s="536"/>
      <c r="N126" s="536"/>
      <c r="O126" s="536"/>
      <c r="P126" s="536"/>
      <c r="Q126" s="536"/>
      <c r="R126" s="536"/>
      <c r="S126" s="536"/>
      <c r="T126" s="536"/>
      <c r="U126" s="536"/>
      <c r="V126" s="536"/>
      <c r="W126" s="535"/>
      <c r="X126" s="510"/>
    </row>
    <row r="127" spans="1:24" ht="65.25" customHeight="1" x14ac:dyDescent="0.5">
      <c r="A127" s="549" t="s">
        <v>450</v>
      </c>
      <c r="B127" s="511"/>
      <c r="C127" s="511">
        <v>1201</v>
      </c>
      <c r="D127" s="511">
        <v>1200</v>
      </c>
      <c r="E127" s="548">
        <v>215.63</v>
      </c>
      <c r="F127" s="547">
        <v>15</v>
      </c>
      <c r="G127" s="546">
        <f>E127*F127</f>
        <v>3234.45</v>
      </c>
      <c r="H127" s="544">
        <v>0</v>
      </c>
      <c r="I127" s="538">
        <v>0</v>
      </c>
      <c r="J127" s="545">
        <v>0</v>
      </c>
      <c r="K127" s="545">
        <v>0</v>
      </c>
      <c r="L127" s="545">
        <v>0</v>
      </c>
      <c r="M127" s="544">
        <f>G127+H127+I127+J127+K127+L127</f>
        <v>3234.45</v>
      </c>
      <c r="N127" s="544">
        <v>105.41</v>
      </c>
      <c r="O127" s="544">
        <f>G127*1.1875%</f>
        <v>38.409093749999997</v>
      </c>
      <c r="P127" s="544">
        <v>0</v>
      </c>
      <c r="Q127" s="544">
        <v>0</v>
      </c>
      <c r="R127" s="544">
        <v>0</v>
      </c>
      <c r="S127" s="544">
        <v>0</v>
      </c>
      <c r="T127" s="544">
        <f>N127+O127+P127+Q127+R127+S127</f>
        <v>143.81909374999998</v>
      </c>
      <c r="U127" s="544">
        <f>M127-T127</f>
        <v>3090.63090625</v>
      </c>
      <c r="V127" s="544">
        <v>0</v>
      </c>
      <c r="W127" s="543">
        <f>U127-V127</f>
        <v>3090.63090625</v>
      </c>
      <c r="X127" s="511"/>
    </row>
    <row r="128" spans="1:24" ht="65.25" customHeight="1" x14ac:dyDescent="0.5">
      <c r="A128" s="542" t="s">
        <v>474</v>
      </c>
      <c r="B128" s="510"/>
      <c r="C128" s="510"/>
      <c r="D128" s="510"/>
      <c r="E128" s="541"/>
      <c r="F128" s="540"/>
      <c r="G128" s="539"/>
      <c r="H128" s="536"/>
      <c r="I128" s="538"/>
      <c r="J128" s="537"/>
      <c r="K128" s="537"/>
      <c r="L128" s="537"/>
      <c r="M128" s="536"/>
      <c r="N128" s="536"/>
      <c r="O128" s="536"/>
      <c r="P128" s="536"/>
      <c r="Q128" s="536"/>
      <c r="R128" s="536"/>
      <c r="S128" s="536"/>
      <c r="T128" s="536"/>
      <c r="U128" s="536"/>
      <c r="V128" s="536"/>
      <c r="W128" s="535"/>
      <c r="X128" s="510"/>
    </row>
    <row r="129" spans="1:24" ht="65.25" customHeight="1" x14ac:dyDescent="0.5">
      <c r="A129" s="549" t="s">
        <v>211</v>
      </c>
      <c r="B129" s="511"/>
      <c r="C129" s="511">
        <v>1201</v>
      </c>
      <c r="D129" s="511">
        <v>1200</v>
      </c>
      <c r="E129" s="548">
        <v>163.54</v>
      </c>
      <c r="F129" s="547">
        <v>15</v>
      </c>
      <c r="G129" s="546">
        <f>E129*F129</f>
        <v>2453.1</v>
      </c>
      <c r="H129" s="544">
        <v>0</v>
      </c>
      <c r="I129" s="538">
        <v>0</v>
      </c>
      <c r="J129" s="545">
        <v>0</v>
      </c>
      <c r="K129" s="545">
        <v>0</v>
      </c>
      <c r="L129" s="545">
        <v>14.85</v>
      </c>
      <c r="M129" s="544">
        <f>G129+H129+I129+J129+K129+L129</f>
        <v>2467.9499999999998</v>
      </c>
      <c r="N129" s="544">
        <v>0</v>
      </c>
      <c r="O129" s="544">
        <v>0</v>
      </c>
      <c r="P129" s="544">
        <v>0</v>
      </c>
      <c r="Q129" s="544">
        <v>0</v>
      </c>
      <c r="R129" s="544">
        <v>0</v>
      </c>
      <c r="S129" s="544">
        <v>0</v>
      </c>
      <c r="T129" s="544">
        <f>N129+O129+P129+Q129+R129+S129</f>
        <v>0</v>
      </c>
      <c r="U129" s="544">
        <f>M129-T129</f>
        <v>2467.9499999999998</v>
      </c>
      <c r="V129" s="544">
        <v>47.18</v>
      </c>
      <c r="W129" s="543">
        <f>U129-V129</f>
        <v>2420.77</v>
      </c>
      <c r="X129" s="511"/>
    </row>
    <row r="130" spans="1:24" ht="65.25" customHeight="1" x14ac:dyDescent="0.5">
      <c r="A130" s="542" t="s">
        <v>473</v>
      </c>
      <c r="B130" s="510"/>
      <c r="C130" s="510"/>
      <c r="D130" s="510"/>
      <c r="E130" s="541"/>
      <c r="F130" s="540"/>
      <c r="G130" s="539"/>
      <c r="H130" s="536"/>
      <c r="I130" s="538"/>
      <c r="J130" s="537"/>
      <c r="K130" s="537"/>
      <c r="L130" s="537"/>
      <c r="M130" s="536"/>
      <c r="N130" s="536"/>
      <c r="O130" s="536"/>
      <c r="P130" s="536"/>
      <c r="Q130" s="536"/>
      <c r="R130" s="536"/>
      <c r="S130" s="536"/>
      <c r="T130" s="536"/>
      <c r="U130" s="536"/>
      <c r="V130" s="536"/>
      <c r="W130" s="535"/>
      <c r="X130" s="510"/>
    </row>
    <row r="131" spans="1:24" ht="65.25" customHeight="1" x14ac:dyDescent="0.5">
      <c r="A131" s="549" t="s">
        <v>211</v>
      </c>
      <c r="B131" s="511"/>
      <c r="C131" s="511">
        <v>1201</v>
      </c>
      <c r="D131" s="511">
        <v>1200</v>
      </c>
      <c r="E131" s="548">
        <v>248.48</v>
      </c>
      <c r="F131" s="547">
        <v>15</v>
      </c>
      <c r="G131" s="546">
        <f>E131*F131</f>
        <v>3727.2</v>
      </c>
      <c r="H131" s="544">
        <v>0</v>
      </c>
      <c r="I131" s="538">
        <v>0</v>
      </c>
      <c r="J131" s="545">
        <v>0</v>
      </c>
      <c r="K131" s="545">
        <v>0</v>
      </c>
      <c r="L131" s="545">
        <v>0</v>
      </c>
      <c r="M131" s="544">
        <f>G131+H131+I131+J131+K131+L131</f>
        <v>3727.2</v>
      </c>
      <c r="N131" s="544">
        <v>284.12</v>
      </c>
      <c r="O131" s="544">
        <v>0</v>
      </c>
      <c r="P131" s="544">
        <v>0</v>
      </c>
      <c r="Q131" s="544">
        <v>0</v>
      </c>
      <c r="R131" s="544">
        <v>0</v>
      </c>
      <c r="S131" s="544">
        <v>0</v>
      </c>
      <c r="T131" s="544">
        <f>N131+O131+P131+Q131+R131+S131</f>
        <v>284.12</v>
      </c>
      <c r="U131" s="544">
        <f>M131-T131</f>
        <v>3443.08</v>
      </c>
      <c r="V131" s="544">
        <v>0</v>
      </c>
      <c r="W131" s="543">
        <f>U131-V131</f>
        <v>3443.08</v>
      </c>
      <c r="X131" s="511"/>
    </row>
    <row r="132" spans="1:24" ht="65.25" customHeight="1" x14ac:dyDescent="0.5">
      <c r="A132" s="542" t="s">
        <v>472</v>
      </c>
      <c r="B132" s="510"/>
      <c r="C132" s="510"/>
      <c r="D132" s="510"/>
      <c r="E132" s="541"/>
      <c r="F132" s="540"/>
      <c r="G132" s="539"/>
      <c r="H132" s="536"/>
      <c r="I132" s="538"/>
      <c r="J132" s="537"/>
      <c r="K132" s="537"/>
      <c r="L132" s="537"/>
      <c r="M132" s="536"/>
      <c r="N132" s="536"/>
      <c r="O132" s="536"/>
      <c r="P132" s="536"/>
      <c r="Q132" s="536"/>
      <c r="R132" s="536"/>
      <c r="S132" s="536"/>
      <c r="T132" s="536"/>
      <c r="U132" s="536"/>
      <c r="V132" s="536"/>
      <c r="W132" s="535"/>
      <c r="X132" s="510"/>
    </row>
    <row r="133" spans="1:24" ht="65.25" customHeight="1" x14ac:dyDescent="0.5">
      <c r="A133" s="549" t="s">
        <v>211</v>
      </c>
      <c r="B133" s="511"/>
      <c r="C133" s="511">
        <v>1201</v>
      </c>
      <c r="D133" s="511">
        <v>1200</v>
      </c>
      <c r="E133" s="548">
        <v>146.44999999999999</v>
      </c>
      <c r="F133" s="547">
        <v>15</v>
      </c>
      <c r="G133" s="546">
        <f>E133*F133</f>
        <v>2196.75</v>
      </c>
      <c r="H133" s="544">
        <v>0</v>
      </c>
      <c r="I133" s="538">
        <v>0</v>
      </c>
      <c r="J133" s="545">
        <v>0</v>
      </c>
      <c r="K133" s="545">
        <v>0</v>
      </c>
      <c r="L133" s="545">
        <v>46.88</v>
      </c>
      <c r="M133" s="544">
        <f>G133+H133+I133+J133+K133+L133</f>
        <v>2243.63</v>
      </c>
      <c r="N133" s="544">
        <v>0</v>
      </c>
      <c r="O133" s="544">
        <v>0</v>
      </c>
      <c r="P133" s="544">
        <v>0</v>
      </c>
      <c r="Q133" s="544">
        <v>0</v>
      </c>
      <c r="R133" s="544">
        <v>0</v>
      </c>
      <c r="S133" s="544">
        <v>0</v>
      </c>
      <c r="T133" s="544">
        <f>N133+O133+P133+Q133+R133+S133</f>
        <v>0</v>
      </c>
      <c r="U133" s="544">
        <f>M133-T133</f>
        <v>2243.63</v>
      </c>
      <c r="V133" s="544">
        <v>42.25</v>
      </c>
      <c r="W133" s="543">
        <f>U133-V133</f>
        <v>2201.38</v>
      </c>
      <c r="X133" s="511"/>
    </row>
    <row r="134" spans="1:24" ht="65.25" customHeight="1" x14ac:dyDescent="0.5">
      <c r="A134" s="542" t="s">
        <v>471</v>
      </c>
      <c r="B134" s="510"/>
      <c r="C134" s="510"/>
      <c r="D134" s="510"/>
      <c r="E134" s="541"/>
      <c r="F134" s="540"/>
      <c r="G134" s="539"/>
      <c r="H134" s="536"/>
      <c r="I134" s="538"/>
      <c r="J134" s="537"/>
      <c r="K134" s="537"/>
      <c r="L134" s="537"/>
      <c r="M134" s="536"/>
      <c r="N134" s="536"/>
      <c r="O134" s="536"/>
      <c r="P134" s="536"/>
      <c r="Q134" s="536"/>
      <c r="R134" s="536"/>
      <c r="S134" s="536"/>
      <c r="T134" s="536"/>
      <c r="U134" s="536"/>
      <c r="V134" s="536"/>
      <c r="W134" s="535"/>
      <c r="X134" s="510"/>
    </row>
    <row r="135" spans="1:24" ht="65.25" customHeight="1" x14ac:dyDescent="0.5">
      <c r="A135" s="549" t="s">
        <v>209</v>
      </c>
      <c r="B135" s="511"/>
      <c r="C135" s="511">
        <v>1201</v>
      </c>
      <c r="D135" s="511">
        <v>1200</v>
      </c>
      <c r="E135" s="548">
        <v>275.52</v>
      </c>
      <c r="F135" s="547">
        <v>15</v>
      </c>
      <c r="G135" s="546">
        <f>E135*F135</f>
        <v>4132.7999999999993</v>
      </c>
      <c r="H135" s="544">
        <v>0</v>
      </c>
      <c r="I135" s="538">
        <v>0</v>
      </c>
      <c r="J135" s="545">
        <v>0</v>
      </c>
      <c r="K135" s="545">
        <v>0</v>
      </c>
      <c r="L135" s="545">
        <v>0</v>
      </c>
      <c r="M135" s="544">
        <f>G135+H135+I135+J135+K135+L135</f>
        <v>4132.7999999999993</v>
      </c>
      <c r="N135" s="544">
        <v>328.25</v>
      </c>
      <c r="O135" s="544">
        <v>0</v>
      </c>
      <c r="P135" s="544">
        <v>0</v>
      </c>
      <c r="Q135" s="544">
        <v>0</v>
      </c>
      <c r="R135" s="544">
        <v>0</v>
      </c>
      <c r="S135" s="544">
        <v>0</v>
      </c>
      <c r="T135" s="544">
        <f>N135+O135+P135+Q135+R135+S135</f>
        <v>328.25</v>
      </c>
      <c r="U135" s="544">
        <f>M135-T135</f>
        <v>3804.5499999999993</v>
      </c>
      <c r="V135" s="544">
        <v>0</v>
      </c>
      <c r="W135" s="543">
        <f>U135-V135</f>
        <v>3804.5499999999993</v>
      </c>
      <c r="X135" s="511"/>
    </row>
    <row r="136" spans="1:24" ht="65.25" customHeight="1" x14ac:dyDescent="0.5">
      <c r="A136" s="542" t="s">
        <v>470</v>
      </c>
      <c r="B136" s="510"/>
      <c r="C136" s="510"/>
      <c r="D136" s="510"/>
      <c r="E136" s="541"/>
      <c r="F136" s="540"/>
      <c r="G136" s="539"/>
      <c r="H136" s="536"/>
      <c r="I136" s="538"/>
      <c r="J136" s="537"/>
      <c r="K136" s="537"/>
      <c r="L136" s="537"/>
      <c r="M136" s="536"/>
      <c r="N136" s="536"/>
      <c r="O136" s="536"/>
      <c r="P136" s="536"/>
      <c r="Q136" s="536"/>
      <c r="R136" s="536"/>
      <c r="S136" s="536"/>
      <c r="T136" s="536"/>
      <c r="U136" s="536"/>
      <c r="V136" s="536"/>
      <c r="W136" s="535"/>
      <c r="X136" s="510"/>
    </row>
    <row r="137" spans="1:24" ht="65.25" customHeight="1" x14ac:dyDescent="0.5">
      <c r="A137" s="549" t="s">
        <v>468</v>
      </c>
      <c r="B137" s="511"/>
      <c r="C137" s="511">
        <v>1201</v>
      </c>
      <c r="D137" s="511">
        <v>1200</v>
      </c>
      <c r="E137" s="548">
        <v>207.79</v>
      </c>
      <c r="F137" s="547">
        <v>15</v>
      </c>
      <c r="G137" s="546">
        <f>E137*F137</f>
        <v>3116.85</v>
      </c>
      <c r="H137" s="544">
        <v>0</v>
      </c>
      <c r="I137" s="538">
        <v>0</v>
      </c>
      <c r="J137" s="545">
        <v>0</v>
      </c>
      <c r="K137" s="545">
        <v>0</v>
      </c>
      <c r="L137" s="545">
        <v>0</v>
      </c>
      <c r="M137" s="544">
        <f>G137+H137+I137+J137+K137+L137</f>
        <v>3116.85</v>
      </c>
      <c r="N137" s="544">
        <v>92.61</v>
      </c>
      <c r="O137" s="544">
        <v>0</v>
      </c>
      <c r="P137" s="544">
        <v>0</v>
      </c>
      <c r="Q137" s="544">
        <v>0</v>
      </c>
      <c r="R137" s="544">
        <v>0</v>
      </c>
      <c r="S137" s="544">
        <v>0</v>
      </c>
      <c r="T137" s="544">
        <f>N137+O137+P137+Q137+R137+S137</f>
        <v>92.61</v>
      </c>
      <c r="U137" s="544">
        <f>M137-T137</f>
        <v>3024.24</v>
      </c>
      <c r="V137" s="544">
        <v>0</v>
      </c>
      <c r="W137" s="543">
        <f>U137-V137</f>
        <v>3024.24</v>
      </c>
      <c r="X137" s="511"/>
    </row>
    <row r="138" spans="1:24" ht="65.25" customHeight="1" x14ac:dyDescent="0.5">
      <c r="A138" s="542" t="s">
        <v>469</v>
      </c>
      <c r="B138" s="510"/>
      <c r="C138" s="510"/>
      <c r="D138" s="510"/>
      <c r="E138" s="541"/>
      <c r="F138" s="540"/>
      <c r="G138" s="539"/>
      <c r="H138" s="536"/>
      <c r="I138" s="538"/>
      <c r="J138" s="537"/>
      <c r="K138" s="537"/>
      <c r="L138" s="537"/>
      <c r="M138" s="536"/>
      <c r="N138" s="536"/>
      <c r="O138" s="536"/>
      <c r="P138" s="536"/>
      <c r="Q138" s="536"/>
      <c r="R138" s="536"/>
      <c r="S138" s="536"/>
      <c r="T138" s="536"/>
      <c r="U138" s="536"/>
      <c r="V138" s="536"/>
      <c r="W138" s="535"/>
      <c r="X138" s="510"/>
    </row>
    <row r="139" spans="1:24" ht="65.25" customHeight="1" x14ac:dyDescent="0.45">
      <c r="A139" s="507" t="s">
        <v>468</v>
      </c>
      <c r="B139" s="506"/>
      <c r="C139" s="506">
        <v>1201</v>
      </c>
      <c r="D139" s="506">
        <v>1200</v>
      </c>
      <c r="E139" s="505">
        <v>332.75</v>
      </c>
      <c r="F139" s="504">
        <v>15</v>
      </c>
      <c r="G139" s="503">
        <f>E139*F139</f>
        <v>4991.25</v>
      </c>
      <c r="H139" s="501">
        <v>0</v>
      </c>
      <c r="I139" s="493">
        <v>0</v>
      </c>
      <c r="J139" s="502">
        <v>0</v>
      </c>
      <c r="K139" s="502">
        <v>0</v>
      </c>
      <c r="L139" s="502">
        <v>0</v>
      </c>
      <c r="M139" s="501">
        <f>G139+H139+I139+J139+K139+L139</f>
        <v>4991.25</v>
      </c>
      <c r="N139" s="501">
        <v>460.02</v>
      </c>
      <c r="O139" s="501">
        <v>0</v>
      </c>
      <c r="P139" s="501">
        <v>0</v>
      </c>
      <c r="Q139" s="501">
        <v>0</v>
      </c>
      <c r="R139" s="501">
        <v>0</v>
      </c>
      <c r="S139" s="501">
        <v>0</v>
      </c>
      <c r="T139" s="501">
        <f>N139+O139+P139+Q139+R139+S139</f>
        <v>460.02</v>
      </c>
      <c r="U139" s="501">
        <f>M139-T139</f>
        <v>4531.2299999999996</v>
      </c>
      <c r="V139" s="501">
        <v>0</v>
      </c>
      <c r="W139" s="500">
        <f>U139-V139</f>
        <v>4531.2299999999996</v>
      </c>
      <c r="X139" s="511"/>
    </row>
    <row r="140" spans="1:24" ht="65.25" customHeight="1" x14ac:dyDescent="0.45">
      <c r="A140" s="534" t="s">
        <v>467</v>
      </c>
      <c r="B140" s="497"/>
      <c r="C140" s="497"/>
      <c r="D140" s="497"/>
      <c r="E140" s="496"/>
      <c r="F140" s="495"/>
      <c r="G140" s="494"/>
      <c r="H140" s="491"/>
      <c r="I140" s="493"/>
      <c r="J140" s="492"/>
      <c r="K140" s="492"/>
      <c r="L140" s="492"/>
      <c r="M140" s="491"/>
      <c r="N140" s="491"/>
      <c r="O140" s="491"/>
      <c r="P140" s="491"/>
      <c r="Q140" s="491"/>
      <c r="R140" s="491"/>
      <c r="S140" s="491"/>
      <c r="T140" s="491"/>
      <c r="U140" s="491"/>
      <c r="V140" s="491"/>
      <c r="W140" s="490"/>
      <c r="X140" s="510"/>
    </row>
    <row r="141" spans="1:24" ht="65.25" customHeight="1" x14ac:dyDescent="0.5">
      <c r="A141" s="549" t="s">
        <v>466</v>
      </c>
      <c r="B141" s="511"/>
      <c r="C141" s="511">
        <v>1201</v>
      </c>
      <c r="D141" s="511">
        <v>1200</v>
      </c>
      <c r="E141" s="548">
        <v>149.99</v>
      </c>
      <c r="F141" s="547">
        <v>15</v>
      </c>
      <c r="G141" s="546">
        <f>E141*F141</f>
        <v>2249.8500000000004</v>
      </c>
      <c r="H141" s="544">
        <v>0</v>
      </c>
      <c r="I141" s="538">
        <v>0</v>
      </c>
      <c r="J141" s="545">
        <v>0</v>
      </c>
      <c r="K141" s="545">
        <v>0</v>
      </c>
      <c r="L141" s="545">
        <v>43.48</v>
      </c>
      <c r="M141" s="544">
        <f>G141+H141+I141+J141+K141+L141</f>
        <v>2293.3300000000004</v>
      </c>
      <c r="N141" s="544">
        <v>0</v>
      </c>
      <c r="O141" s="544">
        <v>0</v>
      </c>
      <c r="P141" s="544">
        <v>0</v>
      </c>
      <c r="Q141" s="544">
        <v>0</v>
      </c>
      <c r="R141" s="544">
        <v>0</v>
      </c>
      <c r="S141" s="544">
        <v>0</v>
      </c>
      <c r="T141" s="544">
        <f>N141+O141+P141+Q141+R141+S141</f>
        <v>0</v>
      </c>
      <c r="U141" s="544">
        <f>M141-T141</f>
        <v>2293.3300000000004</v>
      </c>
      <c r="V141" s="544">
        <v>0</v>
      </c>
      <c r="W141" s="543">
        <f>U141-V141</f>
        <v>2293.3300000000004</v>
      </c>
      <c r="X141" s="511"/>
    </row>
    <row r="142" spans="1:24" ht="65.25" customHeight="1" x14ac:dyDescent="0.5">
      <c r="A142" s="542" t="s">
        <v>465</v>
      </c>
      <c r="B142" s="510"/>
      <c r="C142" s="510"/>
      <c r="D142" s="510"/>
      <c r="E142" s="541"/>
      <c r="F142" s="540"/>
      <c r="G142" s="539"/>
      <c r="H142" s="536"/>
      <c r="I142" s="538"/>
      <c r="J142" s="537"/>
      <c r="K142" s="537"/>
      <c r="L142" s="537"/>
      <c r="M142" s="536"/>
      <c r="N142" s="536"/>
      <c r="O142" s="536"/>
      <c r="P142" s="536"/>
      <c r="Q142" s="536"/>
      <c r="R142" s="536"/>
      <c r="S142" s="536"/>
      <c r="T142" s="536"/>
      <c r="U142" s="536"/>
      <c r="V142" s="536"/>
      <c r="W142" s="535"/>
      <c r="X142" s="510"/>
    </row>
    <row r="143" spans="1:24" ht="65.25" customHeight="1" x14ac:dyDescent="0.45">
      <c r="A143" s="507" t="s">
        <v>259</v>
      </c>
      <c r="B143" s="506"/>
      <c r="C143" s="506">
        <v>1201</v>
      </c>
      <c r="D143" s="506">
        <v>1200</v>
      </c>
      <c r="E143" s="505">
        <v>173.96</v>
      </c>
      <c r="F143" s="504">
        <v>15</v>
      </c>
      <c r="G143" s="503">
        <f>E143*F143</f>
        <v>2609.4</v>
      </c>
      <c r="H143" s="501">
        <v>0</v>
      </c>
      <c r="I143" s="493">
        <v>0</v>
      </c>
      <c r="J143" s="502">
        <v>0</v>
      </c>
      <c r="K143" s="502">
        <v>0</v>
      </c>
      <c r="L143" s="502">
        <v>0</v>
      </c>
      <c r="M143" s="501">
        <f>G143+H143+I143+J143+K143+L143</f>
        <v>2609.4</v>
      </c>
      <c r="N143" s="501">
        <v>2.15</v>
      </c>
      <c r="O143" s="501">
        <v>0</v>
      </c>
      <c r="P143" s="501">
        <v>0</v>
      </c>
      <c r="Q143" s="501">
        <v>0</v>
      </c>
      <c r="R143" s="501">
        <v>0</v>
      </c>
      <c r="S143" s="501">
        <v>0</v>
      </c>
      <c r="T143" s="501">
        <f>N143+O143+P143+Q143+R143+S143</f>
        <v>2.15</v>
      </c>
      <c r="U143" s="501">
        <f>M143-T143</f>
        <v>2607.25</v>
      </c>
      <c r="V143" s="501">
        <v>0</v>
      </c>
      <c r="W143" s="500">
        <f>U143-V143</f>
        <v>2607.25</v>
      </c>
      <c r="X143" s="511"/>
    </row>
    <row r="144" spans="1:24" ht="65.25" customHeight="1" x14ac:dyDescent="0.45">
      <c r="A144" s="534" t="s">
        <v>464</v>
      </c>
      <c r="B144" s="497"/>
      <c r="C144" s="497"/>
      <c r="D144" s="497"/>
      <c r="E144" s="496"/>
      <c r="F144" s="495"/>
      <c r="G144" s="494"/>
      <c r="H144" s="491"/>
      <c r="I144" s="493"/>
      <c r="J144" s="492"/>
      <c r="K144" s="492"/>
      <c r="L144" s="492"/>
      <c r="M144" s="491"/>
      <c r="N144" s="491"/>
      <c r="O144" s="491"/>
      <c r="P144" s="491"/>
      <c r="Q144" s="491"/>
      <c r="R144" s="491"/>
      <c r="S144" s="491"/>
      <c r="T144" s="491"/>
      <c r="U144" s="491"/>
      <c r="V144" s="491"/>
      <c r="W144" s="490"/>
      <c r="X144" s="510"/>
    </row>
    <row r="145" spans="1:24" ht="65.25" customHeight="1" x14ac:dyDescent="0.45">
      <c r="A145" s="507" t="s">
        <v>219</v>
      </c>
      <c r="B145" s="506"/>
      <c r="C145" s="506">
        <v>1201</v>
      </c>
      <c r="D145" s="506">
        <v>1200</v>
      </c>
      <c r="E145" s="505">
        <v>143</v>
      </c>
      <c r="F145" s="504">
        <v>15</v>
      </c>
      <c r="G145" s="503">
        <f>E145*F145</f>
        <v>2145</v>
      </c>
      <c r="H145" s="501">
        <v>0</v>
      </c>
      <c r="I145" s="493">
        <v>0</v>
      </c>
      <c r="J145" s="502">
        <v>0</v>
      </c>
      <c r="K145" s="502">
        <v>0</v>
      </c>
      <c r="L145" s="502">
        <v>64.14</v>
      </c>
      <c r="M145" s="501">
        <f>G145+H145+I145+J145+K145+L145</f>
        <v>2209.14</v>
      </c>
      <c r="N145" s="501">
        <v>0</v>
      </c>
      <c r="O145" s="501">
        <v>0</v>
      </c>
      <c r="P145" s="501">
        <v>0</v>
      </c>
      <c r="Q145" s="501">
        <v>0</v>
      </c>
      <c r="R145" s="501">
        <v>0</v>
      </c>
      <c r="S145" s="501">
        <v>0</v>
      </c>
      <c r="T145" s="501">
        <f>N145+O145+P145+Q145+R145+S145</f>
        <v>0</v>
      </c>
      <c r="U145" s="501">
        <f>M145-T145</f>
        <v>2209.14</v>
      </c>
      <c r="V145" s="501">
        <v>0</v>
      </c>
      <c r="W145" s="500">
        <f>U145-V145</f>
        <v>2209.14</v>
      </c>
      <c r="X145" s="511"/>
    </row>
    <row r="146" spans="1:24" ht="65.25" customHeight="1" x14ac:dyDescent="0.45">
      <c r="A146" s="534" t="s">
        <v>463</v>
      </c>
      <c r="B146" s="497"/>
      <c r="C146" s="497"/>
      <c r="D146" s="497"/>
      <c r="E146" s="496"/>
      <c r="F146" s="495"/>
      <c r="G146" s="494"/>
      <c r="H146" s="491"/>
      <c r="I146" s="493"/>
      <c r="J146" s="492"/>
      <c r="K146" s="492"/>
      <c r="L146" s="492"/>
      <c r="M146" s="491"/>
      <c r="N146" s="491"/>
      <c r="O146" s="491"/>
      <c r="P146" s="491"/>
      <c r="Q146" s="491"/>
      <c r="R146" s="491"/>
      <c r="S146" s="491"/>
      <c r="T146" s="491"/>
      <c r="U146" s="491"/>
      <c r="V146" s="491"/>
      <c r="W146" s="490"/>
      <c r="X146" s="510"/>
    </row>
    <row r="147" spans="1:24" ht="65.25" customHeight="1" x14ac:dyDescent="0.45">
      <c r="A147" s="507" t="s">
        <v>462</v>
      </c>
      <c r="B147" s="506"/>
      <c r="C147" s="506">
        <v>1201</v>
      </c>
      <c r="D147" s="506">
        <v>1200</v>
      </c>
      <c r="E147" s="505">
        <v>190.94</v>
      </c>
      <c r="F147" s="504">
        <v>15</v>
      </c>
      <c r="G147" s="503">
        <f>E147*F147</f>
        <v>2864.1</v>
      </c>
      <c r="H147" s="501">
        <v>0</v>
      </c>
      <c r="I147" s="493">
        <v>0</v>
      </c>
      <c r="J147" s="502">
        <v>0</v>
      </c>
      <c r="K147" s="502">
        <v>0</v>
      </c>
      <c r="L147" s="502">
        <v>0</v>
      </c>
      <c r="M147" s="501">
        <f>G147+H147+I147+J147+K147+L147</f>
        <v>2864.1</v>
      </c>
      <c r="N147" s="501">
        <v>44.86</v>
      </c>
      <c r="O147" s="501">
        <v>0</v>
      </c>
      <c r="P147" s="501">
        <v>0</v>
      </c>
      <c r="Q147" s="501">
        <v>0</v>
      </c>
      <c r="R147" s="501">
        <v>0</v>
      </c>
      <c r="S147" s="501">
        <v>0</v>
      </c>
      <c r="T147" s="501">
        <f>N147+O147+P147+Q147+R147+S147</f>
        <v>44.86</v>
      </c>
      <c r="U147" s="501">
        <f>M147-T147</f>
        <v>2819.24</v>
      </c>
      <c r="V147" s="501">
        <v>0</v>
      </c>
      <c r="W147" s="500">
        <f>U147-V147</f>
        <v>2819.24</v>
      </c>
      <c r="X147" s="511"/>
    </row>
    <row r="148" spans="1:24" ht="65.25" customHeight="1" x14ac:dyDescent="0.45">
      <c r="A148" s="534" t="s">
        <v>461</v>
      </c>
      <c r="B148" s="497"/>
      <c r="C148" s="497"/>
      <c r="D148" s="497"/>
      <c r="E148" s="496"/>
      <c r="F148" s="495"/>
      <c r="G148" s="494"/>
      <c r="H148" s="491"/>
      <c r="I148" s="493"/>
      <c r="J148" s="492"/>
      <c r="K148" s="492"/>
      <c r="L148" s="492"/>
      <c r="M148" s="491"/>
      <c r="N148" s="491"/>
      <c r="O148" s="491"/>
      <c r="P148" s="491"/>
      <c r="Q148" s="491"/>
      <c r="R148" s="491"/>
      <c r="S148" s="491"/>
      <c r="T148" s="491"/>
      <c r="U148" s="491"/>
      <c r="V148" s="491"/>
      <c r="W148" s="490"/>
      <c r="X148" s="510"/>
    </row>
    <row r="149" spans="1:24" ht="65.25" customHeight="1" x14ac:dyDescent="0.45">
      <c r="A149" s="507" t="s">
        <v>460</v>
      </c>
      <c r="B149" s="506"/>
      <c r="C149" s="506">
        <v>1201</v>
      </c>
      <c r="D149" s="506">
        <v>1200</v>
      </c>
      <c r="E149" s="505">
        <v>206</v>
      </c>
      <c r="F149" s="504">
        <v>15</v>
      </c>
      <c r="G149" s="503">
        <f>E149*F149</f>
        <v>3090</v>
      </c>
      <c r="H149" s="501">
        <v>0</v>
      </c>
      <c r="I149" s="493">
        <v>0</v>
      </c>
      <c r="J149" s="502">
        <v>0</v>
      </c>
      <c r="K149" s="502">
        <v>0</v>
      </c>
      <c r="L149" s="502"/>
      <c r="M149" s="501">
        <f>G149+H149+I149+J149+K149+L149</f>
        <v>3090</v>
      </c>
      <c r="N149" s="501">
        <v>89.69</v>
      </c>
      <c r="O149" s="501">
        <v>0</v>
      </c>
      <c r="P149" s="501">
        <v>0</v>
      </c>
      <c r="Q149" s="501">
        <v>0</v>
      </c>
      <c r="R149" s="501">
        <v>0</v>
      </c>
      <c r="S149" s="501">
        <v>0</v>
      </c>
      <c r="T149" s="501">
        <f>N149+O149+P149+Q149+R149+S149</f>
        <v>89.69</v>
      </c>
      <c r="U149" s="501">
        <f>M149-T149</f>
        <v>3000.31</v>
      </c>
      <c r="V149" s="501">
        <v>0</v>
      </c>
      <c r="W149" s="500">
        <f>U149-V149</f>
        <v>3000.31</v>
      </c>
      <c r="X149" s="511"/>
    </row>
    <row r="150" spans="1:24" ht="65.25" customHeight="1" x14ac:dyDescent="0.45">
      <c r="A150" s="534" t="s">
        <v>459</v>
      </c>
      <c r="B150" s="497"/>
      <c r="C150" s="497"/>
      <c r="D150" s="497"/>
      <c r="E150" s="496"/>
      <c r="F150" s="495"/>
      <c r="G150" s="494"/>
      <c r="H150" s="491"/>
      <c r="I150" s="493"/>
      <c r="J150" s="492"/>
      <c r="K150" s="492"/>
      <c r="L150" s="492"/>
      <c r="M150" s="491"/>
      <c r="N150" s="491"/>
      <c r="O150" s="491"/>
      <c r="P150" s="491"/>
      <c r="Q150" s="491"/>
      <c r="R150" s="491"/>
      <c r="S150" s="491"/>
      <c r="T150" s="491"/>
      <c r="U150" s="491"/>
      <c r="V150" s="491"/>
      <c r="W150" s="490"/>
      <c r="X150" s="510"/>
    </row>
    <row r="151" spans="1:24" ht="65.25" customHeight="1" x14ac:dyDescent="0.5">
      <c r="A151" s="507" t="s">
        <v>442</v>
      </c>
      <c r="B151" s="515"/>
      <c r="C151" s="506">
        <v>1201</v>
      </c>
      <c r="D151" s="506">
        <v>1200</v>
      </c>
      <c r="E151" s="505">
        <v>88.36</v>
      </c>
      <c r="F151" s="504">
        <v>15</v>
      </c>
      <c r="G151" s="503">
        <f>E151*F151</f>
        <v>1325.4</v>
      </c>
      <c r="H151" s="516">
        <v>0</v>
      </c>
      <c r="I151" s="501">
        <v>0</v>
      </c>
      <c r="J151" s="517">
        <v>0</v>
      </c>
      <c r="K151" s="517">
        <v>0</v>
      </c>
      <c r="L151" s="502">
        <v>128.59</v>
      </c>
      <c r="M151" s="501">
        <f>G151+H151+I151+J151+K151+L151</f>
        <v>1453.99</v>
      </c>
      <c r="N151" s="501"/>
      <c r="O151" s="501">
        <v>0</v>
      </c>
      <c r="P151" s="501">
        <v>0</v>
      </c>
      <c r="Q151" s="516">
        <v>0</v>
      </c>
      <c r="R151" s="501">
        <v>0</v>
      </c>
      <c r="S151" s="516">
        <v>0</v>
      </c>
      <c r="T151" s="501">
        <f>N151+O151+P151+Q151+R151+S151</f>
        <v>0</v>
      </c>
      <c r="U151" s="501">
        <f>M151-T151</f>
        <v>1453.99</v>
      </c>
      <c r="V151" s="501">
        <v>0</v>
      </c>
      <c r="W151" s="500">
        <f>U151-V151</f>
        <v>1453.99</v>
      </c>
      <c r="X151" s="520"/>
    </row>
    <row r="152" spans="1:24" ht="65.25" customHeight="1" x14ac:dyDescent="0.5">
      <c r="A152" s="498" t="s">
        <v>458</v>
      </c>
      <c r="B152" s="512"/>
      <c r="C152" s="497"/>
      <c r="D152" s="497"/>
      <c r="E152" s="496"/>
      <c r="F152" s="495"/>
      <c r="G152" s="494"/>
      <c r="H152" s="513"/>
      <c r="I152" s="491"/>
      <c r="J152" s="514"/>
      <c r="K152" s="514"/>
      <c r="L152" s="492"/>
      <c r="M152" s="491"/>
      <c r="N152" s="491"/>
      <c r="O152" s="491"/>
      <c r="P152" s="491"/>
      <c r="Q152" s="513"/>
      <c r="R152" s="491"/>
      <c r="S152" s="513"/>
      <c r="T152" s="491"/>
      <c r="U152" s="491"/>
      <c r="V152" s="491"/>
      <c r="W152" s="490"/>
      <c r="X152" s="518"/>
    </row>
    <row r="153" spans="1:24" ht="65.25" customHeight="1" x14ac:dyDescent="0.5">
      <c r="A153" s="507" t="s">
        <v>219</v>
      </c>
      <c r="B153" s="515"/>
      <c r="C153" s="506">
        <v>1201</v>
      </c>
      <c r="D153" s="506">
        <v>1200</v>
      </c>
      <c r="E153" s="505">
        <v>178.85</v>
      </c>
      <c r="F153" s="504">
        <v>15</v>
      </c>
      <c r="G153" s="503">
        <f>E153*F153</f>
        <v>2682.75</v>
      </c>
      <c r="H153" s="516">
        <v>0</v>
      </c>
      <c r="I153" s="501">
        <v>0</v>
      </c>
      <c r="J153" s="517">
        <v>0</v>
      </c>
      <c r="K153" s="517">
        <v>0</v>
      </c>
      <c r="L153" s="502"/>
      <c r="M153" s="501">
        <f>G153+H153+I153+J153+K153+L153</f>
        <v>2682.75</v>
      </c>
      <c r="N153" s="501">
        <v>25.13</v>
      </c>
      <c r="O153" s="501">
        <v>0</v>
      </c>
      <c r="P153" s="501">
        <v>0</v>
      </c>
      <c r="Q153" s="516">
        <v>0</v>
      </c>
      <c r="R153" s="501">
        <v>0</v>
      </c>
      <c r="S153" s="516">
        <v>0</v>
      </c>
      <c r="T153" s="501">
        <f>N153+O153+P153+Q153+R153+S153</f>
        <v>25.13</v>
      </c>
      <c r="U153" s="501">
        <f>M153-T153</f>
        <v>2657.62</v>
      </c>
      <c r="V153" s="501">
        <v>0</v>
      </c>
      <c r="W153" s="500">
        <f>U153-V153</f>
        <v>2657.62</v>
      </c>
      <c r="X153" s="499"/>
    </row>
    <row r="154" spans="1:24" ht="65.25" customHeight="1" x14ac:dyDescent="0.5">
      <c r="A154" s="498" t="s">
        <v>457</v>
      </c>
      <c r="B154" s="512"/>
      <c r="C154" s="497"/>
      <c r="D154" s="497"/>
      <c r="E154" s="496"/>
      <c r="F154" s="495"/>
      <c r="G154" s="494"/>
      <c r="H154" s="513"/>
      <c r="I154" s="491"/>
      <c r="J154" s="514"/>
      <c r="K154" s="514"/>
      <c r="L154" s="492"/>
      <c r="M154" s="491"/>
      <c r="N154" s="491"/>
      <c r="O154" s="491"/>
      <c r="P154" s="491"/>
      <c r="Q154" s="513"/>
      <c r="R154" s="491"/>
      <c r="S154" s="513"/>
      <c r="T154" s="491"/>
      <c r="U154" s="491"/>
      <c r="V154" s="491"/>
      <c r="W154" s="490"/>
      <c r="X154" s="499"/>
    </row>
    <row r="155" spans="1:24" ht="65.25" customHeight="1" x14ac:dyDescent="0.5">
      <c r="A155" s="507" t="s">
        <v>219</v>
      </c>
      <c r="B155" s="515"/>
      <c r="C155" s="506">
        <v>1201</v>
      </c>
      <c r="D155" s="506">
        <v>1200</v>
      </c>
      <c r="E155" s="505">
        <v>178.85</v>
      </c>
      <c r="F155" s="504">
        <v>15</v>
      </c>
      <c r="G155" s="503">
        <f>E155*F155</f>
        <v>2682.75</v>
      </c>
      <c r="H155" s="516">
        <v>0</v>
      </c>
      <c r="I155" s="501">
        <v>0</v>
      </c>
      <c r="J155" s="517">
        <v>0</v>
      </c>
      <c r="K155" s="517">
        <v>0</v>
      </c>
      <c r="L155" s="502"/>
      <c r="M155" s="501">
        <f>G155+H155+I155+J155+K155+L155</f>
        <v>2682.75</v>
      </c>
      <c r="N155" s="501">
        <v>25.13</v>
      </c>
      <c r="O155" s="501">
        <v>0</v>
      </c>
      <c r="P155" s="501">
        <v>0</v>
      </c>
      <c r="Q155" s="516">
        <v>0</v>
      </c>
      <c r="R155" s="501">
        <v>0</v>
      </c>
      <c r="S155" s="516">
        <v>0</v>
      </c>
      <c r="T155" s="501">
        <f>N155+O155+P155+Q155+R155+S155</f>
        <v>25.13</v>
      </c>
      <c r="U155" s="501">
        <f>M155-T155</f>
        <v>2657.62</v>
      </c>
      <c r="V155" s="501">
        <v>0</v>
      </c>
      <c r="W155" s="521">
        <f>U155-V155</f>
        <v>2657.62</v>
      </c>
      <c r="X155" s="520"/>
    </row>
    <row r="156" spans="1:24" ht="65.25" customHeight="1" x14ac:dyDescent="0.5">
      <c r="A156" s="498" t="s">
        <v>456</v>
      </c>
      <c r="B156" s="512"/>
      <c r="C156" s="497"/>
      <c r="D156" s="497"/>
      <c r="E156" s="496"/>
      <c r="F156" s="495"/>
      <c r="G156" s="494"/>
      <c r="H156" s="513"/>
      <c r="I156" s="491"/>
      <c r="J156" s="514"/>
      <c r="K156" s="514"/>
      <c r="L156" s="492"/>
      <c r="M156" s="491"/>
      <c r="N156" s="491"/>
      <c r="O156" s="491"/>
      <c r="P156" s="491"/>
      <c r="Q156" s="513"/>
      <c r="R156" s="491"/>
      <c r="S156" s="513"/>
      <c r="T156" s="491"/>
      <c r="U156" s="491"/>
      <c r="V156" s="491"/>
      <c r="W156" s="519"/>
      <c r="X156" s="518"/>
    </row>
    <row r="157" spans="1:24" ht="65.25" customHeight="1" x14ac:dyDescent="0.5">
      <c r="A157" s="507" t="s">
        <v>219</v>
      </c>
      <c r="B157" s="515"/>
      <c r="C157" s="506">
        <v>1201</v>
      </c>
      <c r="D157" s="506">
        <v>1200</v>
      </c>
      <c r="E157" s="505">
        <v>178.85</v>
      </c>
      <c r="F157" s="504">
        <v>15</v>
      </c>
      <c r="G157" s="503">
        <f>E157*F157</f>
        <v>2682.75</v>
      </c>
      <c r="H157" s="516">
        <v>0</v>
      </c>
      <c r="I157" s="501">
        <v>0</v>
      </c>
      <c r="J157" s="517">
        <v>0</v>
      </c>
      <c r="K157" s="517">
        <v>0</v>
      </c>
      <c r="L157" s="502"/>
      <c r="M157" s="501">
        <f>G157+H157+I157+J157+K157+L157</f>
        <v>2682.75</v>
      </c>
      <c r="N157" s="501">
        <v>25.13</v>
      </c>
      <c r="O157" s="501">
        <v>0</v>
      </c>
      <c r="P157" s="501">
        <v>0</v>
      </c>
      <c r="Q157" s="516">
        <v>0</v>
      </c>
      <c r="R157" s="501">
        <v>0</v>
      </c>
      <c r="S157" s="516">
        <v>0</v>
      </c>
      <c r="T157" s="501">
        <f>N157+O157+P157+Q157+R157+S157</f>
        <v>25.13</v>
      </c>
      <c r="U157" s="501">
        <f>M157-T157</f>
        <v>2657.62</v>
      </c>
      <c r="V157" s="501">
        <v>0</v>
      </c>
      <c r="W157" s="521">
        <f>U157-V157</f>
        <v>2657.62</v>
      </c>
      <c r="X157" s="499"/>
    </row>
    <row r="158" spans="1:24" ht="65.25" customHeight="1" x14ac:dyDescent="0.5">
      <c r="A158" s="498" t="s">
        <v>455</v>
      </c>
      <c r="B158" s="512"/>
      <c r="C158" s="497"/>
      <c r="D158" s="497"/>
      <c r="E158" s="496"/>
      <c r="F158" s="495"/>
      <c r="G158" s="494"/>
      <c r="H158" s="513"/>
      <c r="I158" s="491"/>
      <c r="J158" s="514"/>
      <c r="K158" s="514"/>
      <c r="L158" s="492"/>
      <c r="M158" s="491"/>
      <c r="N158" s="491"/>
      <c r="O158" s="491"/>
      <c r="P158" s="491"/>
      <c r="Q158" s="513"/>
      <c r="R158" s="491"/>
      <c r="S158" s="513"/>
      <c r="T158" s="491"/>
      <c r="U158" s="491"/>
      <c r="V158" s="491"/>
      <c r="W158" s="519"/>
      <c r="X158" s="499"/>
    </row>
    <row r="159" spans="1:24" ht="65.25" customHeight="1" x14ac:dyDescent="0.45">
      <c r="A159" s="507" t="s">
        <v>219</v>
      </c>
      <c r="B159" s="528"/>
      <c r="C159" s="533">
        <v>1201</v>
      </c>
      <c r="D159" s="533">
        <v>1200</v>
      </c>
      <c r="E159" s="505">
        <v>178.85</v>
      </c>
      <c r="F159" s="532">
        <v>15</v>
      </c>
      <c r="G159" s="505">
        <f>E159*F159</f>
        <v>2682.75</v>
      </c>
      <c r="H159" s="529">
        <v>0</v>
      </c>
      <c r="I159" s="500">
        <v>0</v>
      </c>
      <c r="J159" s="531">
        <v>0</v>
      </c>
      <c r="K159" s="531">
        <v>0</v>
      </c>
      <c r="L159" s="530"/>
      <c r="M159" s="500">
        <f>G159+H159+I159+J159+K159+L159</f>
        <v>2682.75</v>
      </c>
      <c r="N159" s="501">
        <v>25.13</v>
      </c>
      <c r="O159" s="500">
        <v>0</v>
      </c>
      <c r="P159" s="500">
        <v>0</v>
      </c>
      <c r="Q159" s="529">
        <v>0</v>
      </c>
      <c r="R159" s="500">
        <v>0</v>
      </c>
      <c r="S159" s="529">
        <v>0</v>
      </c>
      <c r="T159" s="500">
        <f>N159+O159+P159+Q159+R159+S159</f>
        <v>25.13</v>
      </c>
      <c r="U159" s="500">
        <f>M159-T159</f>
        <v>2657.62</v>
      </c>
      <c r="V159" s="500">
        <v>0</v>
      </c>
      <c r="W159" s="500">
        <f>U159-V159</f>
        <v>2657.62</v>
      </c>
      <c r="X159" s="528"/>
    </row>
    <row r="160" spans="1:24" ht="65.25" customHeight="1" x14ac:dyDescent="0.45">
      <c r="A160" s="498" t="s">
        <v>454</v>
      </c>
      <c r="B160" s="522"/>
      <c r="C160" s="527"/>
      <c r="D160" s="527"/>
      <c r="E160" s="496"/>
      <c r="F160" s="526"/>
      <c r="G160" s="496"/>
      <c r="H160" s="523"/>
      <c r="I160" s="490"/>
      <c r="J160" s="525"/>
      <c r="K160" s="525"/>
      <c r="L160" s="524"/>
      <c r="M160" s="490"/>
      <c r="N160" s="491"/>
      <c r="O160" s="490"/>
      <c r="P160" s="490"/>
      <c r="Q160" s="523"/>
      <c r="R160" s="490"/>
      <c r="S160" s="523"/>
      <c r="T160" s="490"/>
      <c r="U160" s="490"/>
      <c r="V160" s="490"/>
      <c r="W160" s="490"/>
      <c r="X160" s="522"/>
    </row>
    <row r="161" spans="1:24" ht="65.25" customHeight="1" x14ac:dyDescent="0.5">
      <c r="A161" s="507" t="s">
        <v>219</v>
      </c>
      <c r="B161" s="515"/>
      <c r="C161" s="506">
        <v>1201</v>
      </c>
      <c r="D161" s="506">
        <v>1200</v>
      </c>
      <c r="E161" s="505">
        <v>178.85</v>
      </c>
      <c r="F161" s="504">
        <v>15</v>
      </c>
      <c r="G161" s="503">
        <f>E161*F161</f>
        <v>2682.75</v>
      </c>
      <c r="H161" s="516">
        <v>0</v>
      </c>
      <c r="I161" s="501">
        <v>0</v>
      </c>
      <c r="J161" s="517">
        <v>0</v>
      </c>
      <c r="K161" s="517">
        <v>0</v>
      </c>
      <c r="L161" s="502"/>
      <c r="M161" s="501">
        <f>G161+H161+I161+J161+K161+L161</f>
        <v>2682.75</v>
      </c>
      <c r="N161" s="501">
        <v>25.13</v>
      </c>
      <c r="O161" s="501">
        <v>0</v>
      </c>
      <c r="P161" s="501">
        <v>0</v>
      </c>
      <c r="Q161" s="516">
        <v>0</v>
      </c>
      <c r="R161" s="501">
        <v>0</v>
      </c>
      <c r="S161" s="516">
        <v>0</v>
      </c>
      <c r="T161" s="501">
        <f>N161+O161+P161+Q161+R161+S161</f>
        <v>25.13</v>
      </c>
      <c r="U161" s="501">
        <f>M161-T161</f>
        <v>2657.62</v>
      </c>
      <c r="V161" s="501">
        <v>0</v>
      </c>
      <c r="W161" s="521">
        <f>U161-V161</f>
        <v>2657.62</v>
      </c>
      <c r="X161" s="520"/>
    </row>
    <row r="162" spans="1:24" ht="65.25" customHeight="1" x14ac:dyDescent="0.5">
      <c r="A162" s="498" t="s">
        <v>453</v>
      </c>
      <c r="B162" s="512"/>
      <c r="C162" s="497"/>
      <c r="D162" s="497"/>
      <c r="E162" s="496"/>
      <c r="F162" s="495"/>
      <c r="G162" s="494"/>
      <c r="H162" s="513"/>
      <c r="I162" s="491"/>
      <c r="J162" s="514"/>
      <c r="K162" s="514"/>
      <c r="L162" s="492"/>
      <c r="M162" s="491"/>
      <c r="N162" s="491"/>
      <c r="O162" s="491"/>
      <c r="P162" s="491"/>
      <c r="Q162" s="513"/>
      <c r="R162" s="491"/>
      <c r="S162" s="513"/>
      <c r="T162" s="491"/>
      <c r="U162" s="491"/>
      <c r="V162" s="491"/>
      <c r="W162" s="519"/>
      <c r="X162" s="518"/>
    </row>
    <row r="163" spans="1:24" ht="65.25" customHeight="1" x14ac:dyDescent="0.45">
      <c r="A163" s="507" t="s">
        <v>219</v>
      </c>
      <c r="B163" s="515"/>
      <c r="C163" s="506">
        <v>1201</v>
      </c>
      <c r="D163" s="506">
        <v>1200</v>
      </c>
      <c r="E163" s="505">
        <v>178.85</v>
      </c>
      <c r="F163" s="504">
        <v>15</v>
      </c>
      <c r="G163" s="503">
        <f>E163*F163</f>
        <v>2682.75</v>
      </c>
      <c r="H163" s="516">
        <v>0</v>
      </c>
      <c r="I163" s="501">
        <v>0</v>
      </c>
      <c r="J163" s="517">
        <v>0</v>
      </c>
      <c r="K163" s="517">
        <v>0</v>
      </c>
      <c r="L163" s="502"/>
      <c r="M163" s="501">
        <f>G163+H163+I163+J163+K163+L163</f>
        <v>2682.75</v>
      </c>
      <c r="N163" s="501">
        <v>25.13</v>
      </c>
      <c r="O163" s="501">
        <v>0</v>
      </c>
      <c r="P163" s="501">
        <v>0</v>
      </c>
      <c r="Q163" s="516">
        <v>0</v>
      </c>
      <c r="R163" s="501">
        <v>0</v>
      </c>
      <c r="S163" s="516">
        <v>0</v>
      </c>
      <c r="T163" s="501">
        <f>N163+O163+P163+Q163+R163+S163</f>
        <v>25.13</v>
      </c>
      <c r="U163" s="501">
        <f>M163-T163</f>
        <v>2657.62</v>
      </c>
      <c r="V163" s="501">
        <v>0</v>
      </c>
      <c r="W163" s="500">
        <f>U163-V163</f>
        <v>2657.62</v>
      </c>
      <c r="X163" s="515"/>
    </row>
    <row r="164" spans="1:24" ht="65.25" customHeight="1" x14ac:dyDescent="0.45">
      <c r="A164" s="498" t="s">
        <v>452</v>
      </c>
      <c r="B164" s="512"/>
      <c r="C164" s="497"/>
      <c r="D164" s="497"/>
      <c r="E164" s="496"/>
      <c r="F164" s="495"/>
      <c r="G164" s="494"/>
      <c r="H164" s="513"/>
      <c r="I164" s="491"/>
      <c r="J164" s="514"/>
      <c r="K164" s="514"/>
      <c r="L164" s="492"/>
      <c r="M164" s="491"/>
      <c r="N164" s="491"/>
      <c r="O164" s="491"/>
      <c r="P164" s="491"/>
      <c r="Q164" s="513"/>
      <c r="R164" s="491"/>
      <c r="S164" s="513"/>
      <c r="T164" s="491"/>
      <c r="U164" s="491"/>
      <c r="V164" s="491"/>
      <c r="W164" s="490"/>
      <c r="X164" s="512"/>
    </row>
    <row r="165" spans="1:24" ht="65.25" customHeight="1" x14ac:dyDescent="0.45">
      <c r="A165" s="507" t="s">
        <v>219</v>
      </c>
      <c r="B165" s="506"/>
      <c r="C165" s="506">
        <v>1201</v>
      </c>
      <c r="D165" s="506">
        <v>1200</v>
      </c>
      <c r="E165" s="505">
        <v>178.85</v>
      </c>
      <c r="F165" s="504">
        <v>15</v>
      </c>
      <c r="G165" s="503">
        <f>E165*F165</f>
        <v>2682.75</v>
      </c>
      <c r="H165" s="501">
        <v>0</v>
      </c>
      <c r="I165" s="493">
        <v>0</v>
      </c>
      <c r="J165" s="502">
        <v>0</v>
      </c>
      <c r="K165" s="502">
        <v>0</v>
      </c>
      <c r="L165" s="502"/>
      <c r="M165" s="501">
        <f>G165+H165+I165+J165+K165+L165</f>
        <v>2682.75</v>
      </c>
      <c r="N165" s="501">
        <v>25.13</v>
      </c>
      <c r="O165" s="501">
        <v>0</v>
      </c>
      <c r="P165" s="501">
        <v>0</v>
      </c>
      <c r="Q165" s="501">
        <v>0</v>
      </c>
      <c r="R165" s="501">
        <v>0</v>
      </c>
      <c r="S165" s="501">
        <v>0</v>
      </c>
      <c r="T165" s="501">
        <f>N165+O165+P165+Q165+R165+S165</f>
        <v>25.13</v>
      </c>
      <c r="U165" s="501">
        <f>M165-T165</f>
        <v>2657.62</v>
      </c>
      <c r="V165" s="501">
        <v>0</v>
      </c>
      <c r="W165" s="500">
        <f>U165-V165</f>
        <v>2657.62</v>
      </c>
      <c r="X165" s="511"/>
    </row>
    <row r="166" spans="1:24" ht="65.25" customHeight="1" x14ac:dyDescent="0.45">
      <c r="A166" s="498" t="s">
        <v>451</v>
      </c>
      <c r="B166" s="497"/>
      <c r="C166" s="497"/>
      <c r="D166" s="497"/>
      <c r="E166" s="496"/>
      <c r="F166" s="495"/>
      <c r="G166" s="494"/>
      <c r="H166" s="491"/>
      <c r="I166" s="493"/>
      <c r="J166" s="492"/>
      <c r="K166" s="492"/>
      <c r="L166" s="492"/>
      <c r="M166" s="491"/>
      <c r="N166" s="491"/>
      <c r="O166" s="491"/>
      <c r="P166" s="491"/>
      <c r="Q166" s="491"/>
      <c r="R166" s="491"/>
      <c r="S166" s="491"/>
      <c r="T166" s="491"/>
      <c r="U166" s="491"/>
      <c r="V166" s="491"/>
      <c r="W166" s="490"/>
      <c r="X166" s="510"/>
    </row>
    <row r="167" spans="1:24" ht="65.25" customHeight="1" x14ac:dyDescent="0.5">
      <c r="A167" s="507" t="s">
        <v>450</v>
      </c>
      <c r="B167" s="506"/>
      <c r="C167" s="506">
        <v>1201</v>
      </c>
      <c r="D167" s="506">
        <v>1200</v>
      </c>
      <c r="E167" s="505">
        <v>214.05</v>
      </c>
      <c r="F167" s="504">
        <v>15</v>
      </c>
      <c r="G167" s="503">
        <f>E167*F167</f>
        <v>3210.75</v>
      </c>
      <c r="H167" s="501">
        <v>0</v>
      </c>
      <c r="I167" s="493">
        <v>0</v>
      </c>
      <c r="J167" s="502">
        <v>0</v>
      </c>
      <c r="K167" s="502">
        <v>0</v>
      </c>
      <c r="L167" s="502"/>
      <c r="M167" s="501">
        <f>G167+H167+I167+J167+K167+L167</f>
        <v>3210.75</v>
      </c>
      <c r="N167" s="501">
        <v>102.83</v>
      </c>
      <c r="O167" s="501">
        <v>0</v>
      </c>
      <c r="P167" s="501">
        <v>0</v>
      </c>
      <c r="Q167" s="501">
        <v>0</v>
      </c>
      <c r="R167" s="501">
        <v>0</v>
      </c>
      <c r="S167" s="501">
        <v>0</v>
      </c>
      <c r="T167" s="501">
        <f>N167+O167+P167+Q167+R167+S167</f>
        <v>102.83</v>
      </c>
      <c r="U167" s="501">
        <f>M167-T167</f>
        <v>3107.92</v>
      </c>
      <c r="V167" s="501">
        <v>0</v>
      </c>
      <c r="W167" s="500">
        <f>U167-V167</f>
        <v>3107.92</v>
      </c>
      <c r="X167" s="499"/>
    </row>
    <row r="168" spans="1:24" ht="65.25" customHeight="1" x14ac:dyDescent="0.5">
      <c r="A168" s="498" t="s">
        <v>449</v>
      </c>
      <c r="B168" s="497"/>
      <c r="C168" s="497"/>
      <c r="D168" s="497"/>
      <c r="E168" s="496"/>
      <c r="F168" s="495"/>
      <c r="G168" s="494"/>
      <c r="H168" s="491"/>
      <c r="I168" s="493"/>
      <c r="J168" s="492"/>
      <c r="K168" s="492"/>
      <c r="L168" s="492"/>
      <c r="M168" s="491"/>
      <c r="N168" s="491"/>
      <c r="O168" s="491"/>
      <c r="P168" s="491"/>
      <c r="Q168" s="491"/>
      <c r="R168" s="491"/>
      <c r="S168" s="491"/>
      <c r="T168" s="491"/>
      <c r="U168" s="491"/>
      <c r="V168" s="491"/>
      <c r="W168" s="490"/>
      <c r="X168" s="489"/>
    </row>
    <row r="169" spans="1:24" ht="65.25" customHeight="1" x14ac:dyDescent="0.5">
      <c r="A169" s="507" t="s">
        <v>448</v>
      </c>
      <c r="B169" s="506"/>
      <c r="C169" s="506">
        <v>1201</v>
      </c>
      <c r="D169" s="506">
        <v>1200</v>
      </c>
      <c r="E169" s="505">
        <v>178.85</v>
      </c>
      <c r="F169" s="504">
        <v>15</v>
      </c>
      <c r="G169" s="503">
        <f>E169*F169</f>
        <v>2682.75</v>
      </c>
      <c r="H169" s="501">
        <v>0</v>
      </c>
      <c r="I169" s="493">
        <v>0</v>
      </c>
      <c r="J169" s="502">
        <v>0</v>
      </c>
      <c r="K169" s="502">
        <v>0</v>
      </c>
      <c r="L169" s="502"/>
      <c r="M169" s="501">
        <f>G169+H169+I169+J169+K169+L169</f>
        <v>2682.75</v>
      </c>
      <c r="N169" s="501">
        <v>25.13</v>
      </c>
      <c r="O169" s="501">
        <v>0</v>
      </c>
      <c r="P169" s="501">
        <v>0</v>
      </c>
      <c r="Q169" s="501">
        <v>0</v>
      </c>
      <c r="R169" s="501">
        <v>0</v>
      </c>
      <c r="S169" s="501">
        <v>0</v>
      </c>
      <c r="T169" s="501">
        <f>N169+O169+P169+Q169+R169+S169</f>
        <v>25.13</v>
      </c>
      <c r="U169" s="501">
        <f>M169-T169</f>
        <v>2657.62</v>
      </c>
      <c r="V169" s="501">
        <v>0</v>
      </c>
      <c r="W169" s="500">
        <f>U169-V169</f>
        <v>2657.62</v>
      </c>
      <c r="X169" s="499"/>
    </row>
    <row r="170" spans="1:24" ht="65.25" customHeight="1" x14ac:dyDescent="0.5">
      <c r="A170" s="498" t="s">
        <v>447</v>
      </c>
      <c r="B170" s="497"/>
      <c r="C170" s="497"/>
      <c r="D170" s="497"/>
      <c r="E170" s="496"/>
      <c r="F170" s="495"/>
      <c r="G170" s="494"/>
      <c r="H170" s="491"/>
      <c r="I170" s="493"/>
      <c r="J170" s="492"/>
      <c r="K170" s="492"/>
      <c r="L170" s="492"/>
      <c r="M170" s="491"/>
      <c r="N170" s="491"/>
      <c r="O170" s="491"/>
      <c r="P170" s="491"/>
      <c r="Q170" s="491"/>
      <c r="R170" s="491"/>
      <c r="S170" s="491"/>
      <c r="T170" s="491"/>
      <c r="U170" s="491"/>
      <c r="V170" s="491"/>
      <c r="W170" s="490"/>
      <c r="X170" s="489"/>
    </row>
    <row r="171" spans="1:24" ht="65.25" customHeight="1" x14ac:dyDescent="0.5">
      <c r="A171" s="507" t="s">
        <v>446</v>
      </c>
      <c r="B171" s="506"/>
      <c r="C171" s="506">
        <v>1201</v>
      </c>
      <c r="D171" s="506">
        <v>1200</v>
      </c>
      <c r="E171" s="505">
        <v>178.85</v>
      </c>
      <c r="F171" s="504">
        <v>15</v>
      </c>
      <c r="G171" s="503">
        <f>E171*F171</f>
        <v>2682.75</v>
      </c>
      <c r="H171" s="501">
        <v>0</v>
      </c>
      <c r="I171" s="493">
        <v>0</v>
      </c>
      <c r="J171" s="502">
        <v>0</v>
      </c>
      <c r="K171" s="502">
        <v>0</v>
      </c>
      <c r="L171" s="502"/>
      <c r="M171" s="501">
        <f>G171+H171+I171+J171+K171+L171</f>
        <v>2682.75</v>
      </c>
      <c r="N171" s="501">
        <v>25.13</v>
      </c>
      <c r="O171" s="501">
        <v>0</v>
      </c>
      <c r="P171" s="501">
        <v>0</v>
      </c>
      <c r="Q171" s="501">
        <v>0</v>
      </c>
      <c r="R171" s="501">
        <v>0</v>
      </c>
      <c r="S171" s="501">
        <v>0</v>
      </c>
      <c r="T171" s="501">
        <f>N171+O171+P171+Q171+R171+S171</f>
        <v>25.13</v>
      </c>
      <c r="U171" s="501">
        <f>M171-T171</f>
        <v>2657.62</v>
      </c>
      <c r="V171" s="501">
        <v>0</v>
      </c>
      <c r="W171" s="500">
        <f>U171-V171</f>
        <v>2657.62</v>
      </c>
      <c r="X171" s="499"/>
    </row>
    <row r="172" spans="1:24" ht="65.25" customHeight="1" x14ac:dyDescent="0.5">
      <c r="A172" s="498" t="s">
        <v>445</v>
      </c>
      <c r="B172" s="497"/>
      <c r="C172" s="497"/>
      <c r="D172" s="497"/>
      <c r="E172" s="496"/>
      <c r="F172" s="495"/>
      <c r="G172" s="494"/>
      <c r="H172" s="491"/>
      <c r="I172" s="493"/>
      <c r="J172" s="492"/>
      <c r="K172" s="492"/>
      <c r="L172" s="492"/>
      <c r="M172" s="491"/>
      <c r="N172" s="491"/>
      <c r="O172" s="491"/>
      <c r="P172" s="491"/>
      <c r="Q172" s="491"/>
      <c r="R172" s="491"/>
      <c r="S172" s="491"/>
      <c r="T172" s="491"/>
      <c r="U172" s="491"/>
      <c r="V172" s="491"/>
      <c r="W172" s="490"/>
      <c r="X172" s="489"/>
    </row>
    <row r="173" spans="1:24" ht="65.25" customHeight="1" x14ac:dyDescent="0.5">
      <c r="A173" s="507" t="s">
        <v>444</v>
      </c>
      <c r="B173" s="506"/>
      <c r="C173" s="506">
        <v>1201</v>
      </c>
      <c r="D173" s="506">
        <v>1200</v>
      </c>
      <c r="E173" s="505">
        <v>179</v>
      </c>
      <c r="F173" s="504">
        <v>15</v>
      </c>
      <c r="G173" s="503">
        <f>E173*F173</f>
        <v>2685</v>
      </c>
      <c r="H173" s="501">
        <v>0</v>
      </c>
      <c r="I173" s="493">
        <v>0</v>
      </c>
      <c r="J173" s="502">
        <v>0</v>
      </c>
      <c r="K173" s="502">
        <v>0</v>
      </c>
      <c r="L173" s="502"/>
      <c r="M173" s="501">
        <f>G173+H173+I173+J173+K173+L173</f>
        <v>2685</v>
      </c>
      <c r="N173" s="501">
        <v>25.38</v>
      </c>
      <c r="O173" s="501">
        <v>0</v>
      </c>
      <c r="P173" s="501">
        <v>0</v>
      </c>
      <c r="Q173" s="501">
        <v>0</v>
      </c>
      <c r="R173" s="501">
        <v>0</v>
      </c>
      <c r="S173" s="501">
        <v>0</v>
      </c>
      <c r="T173" s="501">
        <f>N173+O173+P173+Q173+R173+S173</f>
        <v>25.38</v>
      </c>
      <c r="U173" s="501">
        <f>M173-T173</f>
        <v>2659.62</v>
      </c>
      <c r="V173" s="501">
        <v>0</v>
      </c>
      <c r="W173" s="500">
        <f>U173-V173</f>
        <v>2659.62</v>
      </c>
      <c r="X173" s="499"/>
    </row>
    <row r="174" spans="1:24" ht="65.25" customHeight="1" x14ac:dyDescent="0.5">
      <c r="A174" s="498" t="s">
        <v>443</v>
      </c>
      <c r="B174" s="497"/>
      <c r="C174" s="497"/>
      <c r="D174" s="497"/>
      <c r="E174" s="496"/>
      <c r="F174" s="495"/>
      <c r="G174" s="494"/>
      <c r="H174" s="491"/>
      <c r="I174" s="493"/>
      <c r="J174" s="492"/>
      <c r="K174" s="492"/>
      <c r="L174" s="492"/>
      <c r="M174" s="491"/>
      <c r="N174" s="491"/>
      <c r="O174" s="491"/>
      <c r="P174" s="491"/>
      <c r="Q174" s="491"/>
      <c r="R174" s="491"/>
      <c r="S174" s="491"/>
      <c r="T174" s="491"/>
      <c r="U174" s="491"/>
      <c r="V174" s="491"/>
      <c r="W174" s="490"/>
      <c r="X174" s="489"/>
    </row>
    <row r="175" spans="1:24" ht="65.25" customHeight="1" x14ac:dyDescent="0.5">
      <c r="A175" s="507" t="s">
        <v>442</v>
      </c>
      <c r="B175" s="506"/>
      <c r="C175" s="506">
        <v>1201</v>
      </c>
      <c r="D175" s="506">
        <v>1200</v>
      </c>
      <c r="E175" s="505">
        <v>131.66999999999999</v>
      </c>
      <c r="F175" s="504">
        <v>15</v>
      </c>
      <c r="G175" s="503">
        <f>E175*F175</f>
        <v>1975.0499999999997</v>
      </c>
      <c r="H175" s="501">
        <v>0</v>
      </c>
      <c r="I175" s="493">
        <v>0</v>
      </c>
      <c r="J175" s="502">
        <v>0</v>
      </c>
      <c r="K175" s="502">
        <v>0</v>
      </c>
      <c r="L175" s="502">
        <v>75.02</v>
      </c>
      <c r="M175" s="501">
        <f>G175+H175+I175+J175+K175+L175</f>
        <v>2050.0699999999997</v>
      </c>
      <c r="N175" s="501"/>
      <c r="O175" s="501">
        <v>0</v>
      </c>
      <c r="P175" s="501">
        <v>0</v>
      </c>
      <c r="Q175" s="501">
        <v>0</v>
      </c>
      <c r="R175" s="501">
        <v>0</v>
      </c>
      <c r="S175" s="501">
        <v>0</v>
      </c>
      <c r="T175" s="501">
        <f>N175+O175+P175+Q175+R175+S175</f>
        <v>0</v>
      </c>
      <c r="U175" s="501">
        <f>M175-T175</f>
        <v>2050.0699999999997</v>
      </c>
      <c r="V175" s="501">
        <v>0</v>
      </c>
      <c r="W175" s="500">
        <f>U175-V175</f>
        <v>2050.0699999999997</v>
      </c>
      <c r="X175" s="509"/>
    </row>
    <row r="176" spans="1:24" ht="65.25" customHeight="1" x14ac:dyDescent="0.5">
      <c r="A176" s="498" t="s">
        <v>441</v>
      </c>
      <c r="B176" s="497"/>
      <c r="C176" s="497"/>
      <c r="D176" s="497"/>
      <c r="E176" s="496"/>
      <c r="F176" s="495"/>
      <c r="G176" s="494"/>
      <c r="H176" s="491"/>
      <c r="I176" s="493"/>
      <c r="J176" s="492"/>
      <c r="K176" s="492"/>
      <c r="L176" s="492"/>
      <c r="M176" s="491"/>
      <c r="N176" s="491"/>
      <c r="O176" s="491"/>
      <c r="P176" s="491"/>
      <c r="Q176" s="491"/>
      <c r="R176" s="491"/>
      <c r="S176" s="491"/>
      <c r="T176" s="491"/>
      <c r="U176" s="491"/>
      <c r="V176" s="491"/>
      <c r="W176" s="490"/>
      <c r="X176" s="509"/>
    </row>
    <row r="177" spans="1:24" ht="65.25" customHeight="1" x14ac:dyDescent="0.5">
      <c r="A177" s="507" t="s">
        <v>440</v>
      </c>
      <c r="B177" s="506"/>
      <c r="C177" s="506">
        <v>1201</v>
      </c>
      <c r="D177" s="506">
        <v>1200</v>
      </c>
      <c r="E177" s="505">
        <v>190.66</v>
      </c>
      <c r="F177" s="504">
        <v>15</v>
      </c>
      <c r="G177" s="503">
        <f>E177*F177</f>
        <v>2859.9</v>
      </c>
      <c r="H177" s="501">
        <v>0</v>
      </c>
      <c r="I177" s="493">
        <v>0</v>
      </c>
      <c r="J177" s="502">
        <v>0</v>
      </c>
      <c r="K177" s="502">
        <v>0</v>
      </c>
      <c r="L177" s="502"/>
      <c r="M177" s="501">
        <f>G177+H177+I177+J177+K177+L177</f>
        <v>2859.9</v>
      </c>
      <c r="N177" s="501">
        <v>44.41</v>
      </c>
      <c r="O177" s="501">
        <v>0</v>
      </c>
      <c r="P177" s="501">
        <v>0</v>
      </c>
      <c r="Q177" s="501">
        <v>0</v>
      </c>
      <c r="R177" s="501">
        <v>0</v>
      </c>
      <c r="S177" s="501">
        <v>0</v>
      </c>
      <c r="T177" s="501">
        <f>N177+O177+P177+Q177+R177+S177</f>
        <v>44.41</v>
      </c>
      <c r="U177" s="501">
        <f>M177-T177</f>
        <v>2815.4900000000002</v>
      </c>
      <c r="V177" s="501">
        <v>0</v>
      </c>
      <c r="W177" s="500">
        <f>U177-V177</f>
        <v>2815.4900000000002</v>
      </c>
      <c r="X177" s="499"/>
    </row>
    <row r="178" spans="1:24" ht="65.25" customHeight="1" x14ac:dyDescent="0.5">
      <c r="A178" s="508" t="s">
        <v>439</v>
      </c>
      <c r="B178" s="497"/>
      <c r="C178" s="497"/>
      <c r="D178" s="497"/>
      <c r="E178" s="496"/>
      <c r="F178" s="495"/>
      <c r="G178" s="494"/>
      <c r="H178" s="491"/>
      <c r="I178" s="493"/>
      <c r="J178" s="492"/>
      <c r="K178" s="492"/>
      <c r="L178" s="492"/>
      <c r="M178" s="491"/>
      <c r="N178" s="491"/>
      <c r="O178" s="491"/>
      <c r="P178" s="491"/>
      <c r="Q178" s="491"/>
      <c r="R178" s="491"/>
      <c r="S178" s="491"/>
      <c r="T178" s="491"/>
      <c r="U178" s="491"/>
      <c r="V178" s="491"/>
      <c r="W178" s="490"/>
      <c r="X178" s="489"/>
    </row>
    <row r="179" spans="1:24" ht="65.25" customHeight="1" x14ac:dyDescent="0.5">
      <c r="A179" s="507" t="s">
        <v>438</v>
      </c>
      <c r="B179" s="506"/>
      <c r="C179" s="506">
        <v>1201</v>
      </c>
      <c r="D179" s="506">
        <v>1200</v>
      </c>
      <c r="E179" s="505">
        <v>258.20999999999998</v>
      </c>
      <c r="F179" s="504">
        <v>15</v>
      </c>
      <c r="G179" s="503">
        <f>E179*F179</f>
        <v>3873.1499999999996</v>
      </c>
      <c r="H179" s="501">
        <v>0</v>
      </c>
      <c r="I179" s="493">
        <v>0</v>
      </c>
      <c r="J179" s="502">
        <v>0</v>
      </c>
      <c r="K179" s="502">
        <v>0</v>
      </c>
      <c r="L179" s="502"/>
      <c r="M179" s="501">
        <f>G179+H179+I179+J179+K179+L179</f>
        <v>3873.1499999999996</v>
      </c>
      <c r="N179" s="501">
        <v>300</v>
      </c>
      <c r="O179" s="501">
        <v>0</v>
      </c>
      <c r="P179" s="501">
        <v>0</v>
      </c>
      <c r="Q179" s="501">
        <v>0</v>
      </c>
      <c r="R179" s="501">
        <v>0</v>
      </c>
      <c r="S179" s="501">
        <v>0</v>
      </c>
      <c r="T179" s="501">
        <f>N179+O179+P179+Q179+R179+S179</f>
        <v>300</v>
      </c>
      <c r="U179" s="501">
        <f>M179-T179</f>
        <v>3573.1499999999996</v>
      </c>
      <c r="V179" s="501">
        <v>0</v>
      </c>
      <c r="W179" s="500">
        <f>U179-V179</f>
        <v>3573.1499999999996</v>
      </c>
      <c r="X179" s="499"/>
    </row>
    <row r="180" spans="1:24" ht="65.25" customHeight="1" x14ac:dyDescent="0.5">
      <c r="A180" s="508" t="s">
        <v>437</v>
      </c>
      <c r="B180" s="497"/>
      <c r="C180" s="497"/>
      <c r="D180" s="497"/>
      <c r="E180" s="496"/>
      <c r="F180" s="495"/>
      <c r="G180" s="494"/>
      <c r="H180" s="491"/>
      <c r="I180" s="493"/>
      <c r="J180" s="492"/>
      <c r="K180" s="492"/>
      <c r="L180" s="492"/>
      <c r="M180" s="491"/>
      <c r="N180" s="491"/>
      <c r="O180" s="491"/>
      <c r="P180" s="491"/>
      <c r="Q180" s="491"/>
      <c r="R180" s="491"/>
      <c r="S180" s="491"/>
      <c r="T180" s="491"/>
      <c r="U180" s="491"/>
      <c r="V180" s="491"/>
      <c r="W180" s="490"/>
      <c r="X180" s="489"/>
    </row>
    <row r="181" spans="1:24" ht="65.25" customHeight="1" x14ac:dyDescent="0.5">
      <c r="A181" s="507" t="s">
        <v>428</v>
      </c>
      <c r="B181" s="506"/>
      <c r="C181" s="506">
        <v>1201</v>
      </c>
      <c r="D181" s="506">
        <v>1200</v>
      </c>
      <c r="E181" s="505">
        <v>258.20999999999998</v>
      </c>
      <c r="F181" s="504">
        <v>15</v>
      </c>
      <c r="G181" s="503">
        <f>E181*F181</f>
        <v>3873.1499999999996</v>
      </c>
      <c r="H181" s="501">
        <v>0</v>
      </c>
      <c r="I181" s="493">
        <v>0</v>
      </c>
      <c r="J181" s="502">
        <v>0</v>
      </c>
      <c r="K181" s="502">
        <v>0</v>
      </c>
      <c r="L181" s="502">
        <v>0</v>
      </c>
      <c r="M181" s="501">
        <f>G181+H181+I181+J181+K181+L181</f>
        <v>3873.1499999999996</v>
      </c>
      <c r="N181" s="501">
        <v>300</v>
      </c>
      <c r="O181" s="501">
        <v>0</v>
      </c>
      <c r="P181" s="501">
        <v>0</v>
      </c>
      <c r="Q181" s="501">
        <v>0</v>
      </c>
      <c r="R181" s="501">
        <v>0</v>
      </c>
      <c r="S181" s="501">
        <v>0</v>
      </c>
      <c r="T181" s="501">
        <f>N181+O181+P181+Q181+R181+S181</f>
        <v>300</v>
      </c>
      <c r="U181" s="501">
        <f>M181-T181</f>
        <v>3573.1499999999996</v>
      </c>
      <c r="V181" s="501">
        <v>0</v>
      </c>
      <c r="W181" s="500">
        <f>U181-V181</f>
        <v>3573.1499999999996</v>
      </c>
      <c r="X181" s="499"/>
    </row>
    <row r="182" spans="1:24" ht="65.25" customHeight="1" x14ac:dyDescent="0.5">
      <c r="A182" s="498" t="s">
        <v>436</v>
      </c>
      <c r="B182" s="497"/>
      <c r="C182" s="497"/>
      <c r="D182" s="497"/>
      <c r="E182" s="496"/>
      <c r="F182" s="495"/>
      <c r="G182" s="494"/>
      <c r="H182" s="491"/>
      <c r="I182" s="493"/>
      <c r="J182" s="492"/>
      <c r="K182" s="492"/>
      <c r="L182" s="492"/>
      <c r="M182" s="491"/>
      <c r="N182" s="491"/>
      <c r="O182" s="491"/>
      <c r="P182" s="491"/>
      <c r="Q182" s="491"/>
      <c r="R182" s="491"/>
      <c r="S182" s="491"/>
      <c r="T182" s="491"/>
      <c r="U182" s="491"/>
      <c r="V182" s="491"/>
      <c r="W182" s="490"/>
      <c r="X182" s="489"/>
    </row>
    <row r="183" spans="1:24" ht="65.25" customHeight="1" x14ac:dyDescent="0.5">
      <c r="A183" s="507" t="s">
        <v>428</v>
      </c>
      <c r="B183" s="506"/>
      <c r="C183" s="506">
        <v>1201</v>
      </c>
      <c r="D183" s="506">
        <v>1200</v>
      </c>
      <c r="E183" s="505">
        <v>178.85</v>
      </c>
      <c r="F183" s="504">
        <v>15</v>
      </c>
      <c r="G183" s="503">
        <f>E183*F183</f>
        <v>2682.75</v>
      </c>
      <c r="H183" s="501">
        <v>0</v>
      </c>
      <c r="I183" s="493">
        <v>0</v>
      </c>
      <c r="J183" s="502">
        <v>0</v>
      </c>
      <c r="K183" s="502">
        <v>0</v>
      </c>
      <c r="L183" s="502"/>
      <c r="M183" s="501">
        <f>G183+H183+I183+J183+K183+L183</f>
        <v>2682.75</v>
      </c>
      <c r="N183" s="501">
        <v>25.13</v>
      </c>
      <c r="O183" s="501">
        <v>0</v>
      </c>
      <c r="P183" s="501">
        <v>0</v>
      </c>
      <c r="Q183" s="501">
        <v>0</v>
      </c>
      <c r="R183" s="501">
        <v>0</v>
      </c>
      <c r="S183" s="501">
        <v>0</v>
      </c>
      <c r="T183" s="501">
        <f>N183+O183+P183+Q183+R183+S183</f>
        <v>25.13</v>
      </c>
      <c r="U183" s="501">
        <f>M183-T183</f>
        <v>2657.62</v>
      </c>
      <c r="V183" s="501">
        <v>0</v>
      </c>
      <c r="W183" s="500">
        <f>U183-V183</f>
        <v>2657.62</v>
      </c>
      <c r="X183" s="499"/>
    </row>
    <row r="184" spans="1:24" ht="65.25" customHeight="1" x14ac:dyDescent="0.5">
      <c r="A184" s="498" t="s">
        <v>435</v>
      </c>
      <c r="B184" s="497"/>
      <c r="C184" s="497"/>
      <c r="D184" s="497"/>
      <c r="E184" s="496"/>
      <c r="F184" s="495"/>
      <c r="G184" s="494"/>
      <c r="H184" s="491"/>
      <c r="I184" s="493"/>
      <c r="J184" s="492"/>
      <c r="K184" s="492"/>
      <c r="L184" s="492"/>
      <c r="M184" s="491"/>
      <c r="N184" s="491"/>
      <c r="O184" s="491"/>
      <c r="P184" s="491"/>
      <c r="Q184" s="491"/>
      <c r="R184" s="491"/>
      <c r="S184" s="491"/>
      <c r="T184" s="491"/>
      <c r="U184" s="491"/>
      <c r="V184" s="491"/>
      <c r="W184" s="490"/>
      <c r="X184" s="489"/>
    </row>
    <row r="185" spans="1:24" ht="65.25" customHeight="1" x14ac:dyDescent="0.5">
      <c r="A185" s="507" t="s">
        <v>428</v>
      </c>
      <c r="B185" s="506"/>
      <c r="C185" s="506">
        <v>1201</v>
      </c>
      <c r="D185" s="506">
        <v>1200</v>
      </c>
      <c r="E185" s="505">
        <v>93.4</v>
      </c>
      <c r="F185" s="504">
        <v>15</v>
      </c>
      <c r="G185" s="503">
        <f>E185*F185</f>
        <v>1401</v>
      </c>
      <c r="H185" s="501">
        <v>0</v>
      </c>
      <c r="I185" s="493">
        <v>0</v>
      </c>
      <c r="J185" s="502">
        <v>0</v>
      </c>
      <c r="K185" s="502">
        <v>0</v>
      </c>
      <c r="L185" s="502">
        <v>123.76</v>
      </c>
      <c r="M185" s="501">
        <f>G185+H185+I185+J185+K185+L185</f>
        <v>1524.76</v>
      </c>
      <c r="N185" s="501"/>
      <c r="O185" s="501">
        <v>0</v>
      </c>
      <c r="P185" s="501">
        <v>0</v>
      </c>
      <c r="Q185" s="501">
        <v>0</v>
      </c>
      <c r="R185" s="501">
        <v>0</v>
      </c>
      <c r="S185" s="501">
        <v>0</v>
      </c>
      <c r="T185" s="501">
        <f>N185+O185+P185+Q185+R185+S185</f>
        <v>0</v>
      </c>
      <c r="U185" s="501">
        <f>M185-T185</f>
        <v>1524.76</v>
      </c>
      <c r="V185" s="501">
        <v>0</v>
      </c>
      <c r="W185" s="500">
        <f>U185-V185</f>
        <v>1524.76</v>
      </c>
      <c r="X185" s="499"/>
    </row>
    <row r="186" spans="1:24" ht="65.25" customHeight="1" x14ac:dyDescent="0.5">
      <c r="A186" s="498" t="s">
        <v>434</v>
      </c>
      <c r="B186" s="497"/>
      <c r="C186" s="497"/>
      <c r="D186" s="497"/>
      <c r="E186" s="496"/>
      <c r="F186" s="495"/>
      <c r="G186" s="494"/>
      <c r="H186" s="491"/>
      <c r="I186" s="493"/>
      <c r="J186" s="492"/>
      <c r="K186" s="492"/>
      <c r="L186" s="492"/>
      <c r="M186" s="491"/>
      <c r="N186" s="491"/>
      <c r="O186" s="491"/>
      <c r="P186" s="491"/>
      <c r="Q186" s="491"/>
      <c r="R186" s="491"/>
      <c r="S186" s="491"/>
      <c r="T186" s="491"/>
      <c r="U186" s="491"/>
      <c r="V186" s="491"/>
      <c r="W186" s="490"/>
      <c r="X186" s="489"/>
    </row>
    <row r="187" spans="1:24" ht="65.25" customHeight="1" x14ac:dyDescent="0.5">
      <c r="A187" s="507" t="s">
        <v>428</v>
      </c>
      <c r="B187" s="506"/>
      <c r="C187" s="506">
        <v>1201</v>
      </c>
      <c r="D187" s="506">
        <v>1200</v>
      </c>
      <c r="E187" s="505">
        <v>190.94</v>
      </c>
      <c r="F187" s="504">
        <v>15</v>
      </c>
      <c r="G187" s="503">
        <f>E187*F187</f>
        <v>2864.1</v>
      </c>
      <c r="H187" s="501">
        <v>0</v>
      </c>
      <c r="I187" s="493">
        <v>0</v>
      </c>
      <c r="J187" s="502">
        <v>0</v>
      </c>
      <c r="K187" s="502">
        <v>0</v>
      </c>
      <c r="L187" s="502"/>
      <c r="M187" s="501">
        <f>G187+H187+I187+J187+K187+L187</f>
        <v>2864.1</v>
      </c>
      <c r="N187" s="501">
        <v>44.86</v>
      </c>
      <c r="O187" s="501">
        <v>0</v>
      </c>
      <c r="P187" s="501">
        <v>0</v>
      </c>
      <c r="Q187" s="501">
        <v>0</v>
      </c>
      <c r="R187" s="501">
        <v>0</v>
      </c>
      <c r="S187" s="501">
        <v>0</v>
      </c>
      <c r="T187" s="501">
        <f>N187+O187+P187+Q187+R187+S187</f>
        <v>44.86</v>
      </c>
      <c r="U187" s="501">
        <f>M187-T187</f>
        <v>2819.24</v>
      </c>
      <c r="V187" s="501">
        <v>0</v>
      </c>
      <c r="W187" s="500">
        <f>U187-V187</f>
        <v>2819.24</v>
      </c>
      <c r="X187" s="499"/>
    </row>
    <row r="188" spans="1:24" ht="65.25" customHeight="1" x14ac:dyDescent="0.5">
      <c r="A188" s="498" t="s">
        <v>433</v>
      </c>
      <c r="B188" s="497"/>
      <c r="C188" s="497"/>
      <c r="D188" s="497"/>
      <c r="E188" s="496"/>
      <c r="F188" s="495"/>
      <c r="G188" s="494"/>
      <c r="H188" s="491"/>
      <c r="I188" s="493"/>
      <c r="J188" s="492"/>
      <c r="K188" s="492"/>
      <c r="L188" s="492"/>
      <c r="M188" s="491"/>
      <c r="N188" s="491"/>
      <c r="O188" s="491"/>
      <c r="P188" s="491"/>
      <c r="Q188" s="491"/>
      <c r="R188" s="491"/>
      <c r="S188" s="491"/>
      <c r="T188" s="491"/>
      <c r="U188" s="491"/>
      <c r="V188" s="491"/>
      <c r="W188" s="490"/>
      <c r="X188" s="489"/>
    </row>
    <row r="189" spans="1:24" ht="65.25" customHeight="1" x14ac:dyDescent="0.5">
      <c r="A189" s="507" t="s">
        <v>428</v>
      </c>
      <c r="B189" s="506"/>
      <c r="C189" s="506">
        <v>1201</v>
      </c>
      <c r="D189" s="506">
        <v>1200</v>
      </c>
      <c r="E189" s="505">
        <v>207.77</v>
      </c>
      <c r="F189" s="504">
        <v>15</v>
      </c>
      <c r="G189" s="503">
        <f>E189*F189</f>
        <v>3116.55</v>
      </c>
      <c r="H189" s="501">
        <v>0</v>
      </c>
      <c r="I189" s="493">
        <v>0</v>
      </c>
      <c r="J189" s="502">
        <v>0</v>
      </c>
      <c r="K189" s="502">
        <v>0</v>
      </c>
      <c r="L189" s="502"/>
      <c r="M189" s="501">
        <f>G189+H189+I189+J189+K189+L189</f>
        <v>3116.55</v>
      </c>
      <c r="N189" s="501">
        <v>92.58</v>
      </c>
      <c r="O189" s="501">
        <v>0</v>
      </c>
      <c r="P189" s="501">
        <v>0</v>
      </c>
      <c r="Q189" s="501">
        <v>0</v>
      </c>
      <c r="R189" s="501">
        <v>0</v>
      </c>
      <c r="S189" s="501">
        <v>0</v>
      </c>
      <c r="T189" s="501">
        <f>N189+O189+P189+Q189+R189+S189</f>
        <v>92.58</v>
      </c>
      <c r="U189" s="501">
        <f>M189-T189</f>
        <v>3023.9700000000003</v>
      </c>
      <c r="V189" s="501">
        <v>0</v>
      </c>
      <c r="W189" s="500">
        <f>U189-V189</f>
        <v>3023.9700000000003</v>
      </c>
      <c r="X189" s="499"/>
    </row>
    <row r="190" spans="1:24" ht="65.25" customHeight="1" x14ac:dyDescent="0.5">
      <c r="A190" s="498" t="s">
        <v>432</v>
      </c>
      <c r="B190" s="497"/>
      <c r="C190" s="497"/>
      <c r="D190" s="497"/>
      <c r="E190" s="496"/>
      <c r="F190" s="495"/>
      <c r="G190" s="494"/>
      <c r="H190" s="491"/>
      <c r="I190" s="493"/>
      <c r="J190" s="492"/>
      <c r="K190" s="492"/>
      <c r="L190" s="492"/>
      <c r="M190" s="491"/>
      <c r="N190" s="491"/>
      <c r="O190" s="491"/>
      <c r="P190" s="491"/>
      <c r="Q190" s="491"/>
      <c r="R190" s="491"/>
      <c r="S190" s="491"/>
      <c r="T190" s="491"/>
      <c r="U190" s="491"/>
      <c r="V190" s="491"/>
      <c r="W190" s="490"/>
      <c r="X190" s="489"/>
    </row>
    <row r="191" spans="1:24" ht="65.25" customHeight="1" x14ac:dyDescent="0.5">
      <c r="A191" s="507" t="s">
        <v>428</v>
      </c>
      <c r="B191" s="506"/>
      <c r="C191" s="506">
        <v>1201</v>
      </c>
      <c r="D191" s="506">
        <v>1200</v>
      </c>
      <c r="E191" s="505">
        <v>115</v>
      </c>
      <c r="F191" s="504">
        <v>15</v>
      </c>
      <c r="G191" s="503">
        <f>E191*F191</f>
        <v>1725</v>
      </c>
      <c r="H191" s="501">
        <v>0</v>
      </c>
      <c r="I191" s="493">
        <v>0</v>
      </c>
      <c r="J191" s="502">
        <v>0</v>
      </c>
      <c r="K191" s="502">
        <v>0</v>
      </c>
      <c r="L191" s="502">
        <v>96.12</v>
      </c>
      <c r="M191" s="501">
        <f>G191+H191+I191+J191+K191+L191</f>
        <v>1821.12</v>
      </c>
      <c r="N191" s="501"/>
      <c r="O191" s="501"/>
      <c r="P191" s="501">
        <v>0</v>
      </c>
      <c r="Q191" s="501">
        <v>0</v>
      </c>
      <c r="R191" s="501">
        <v>0</v>
      </c>
      <c r="S191" s="501">
        <v>0</v>
      </c>
      <c r="T191" s="501">
        <f>N191+O191+P191+Q191+R191+S191</f>
        <v>0</v>
      </c>
      <c r="U191" s="501">
        <f>M191-T191</f>
        <v>1821.12</v>
      </c>
      <c r="V191" s="501">
        <v>0</v>
      </c>
      <c r="W191" s="500">
        <f>U191-V191</f>
        <v>1821.12</v>
      </c>
      <c r="X191" s="499"/>
    </row>
    <row r="192" spans="1:24" ht="65.25" customHeight="1" x14ac:dyDescent="0.5">
      <c r="A192" s="498" t="s">
        <v>431</v>
      </c>
      <c r="B192" s="497"/>
      <c r="C192" s="497"/>
      <c r="D192" s="497"/>
      <c r="E192" s="496"/>
      <c r="F192" s="495"/>
      <c r="G192" s="494"/>
      <c r="H192" s="491"/>
      <c r="I192" s="493"/>
      <c r="J192" s="492"/>
      <c r="K192" s="492"/>
      <c r="L192" s="492"/>
      <c r="M192" s="491"/>
      <c r="N192" s="491"/>
      <c r="O192" s="491"/>
      <c r="P192" s="491"/>
      <c r="Q192" s="491"/>
      <c r="R192" s="491"/>
      <c r="S192" s="491"/>
      <c r="T192" s="491"/>
      <c r="U192" s="491"/>
      <c r="V192" s="491"/>
      <c r="W192" s="490"/>
      <c r="X192" s="489"/>
    </row>
    <row r="193" spans="1:24" ht="65.25" customHeight="1" x14ac:dyDescent="0.5">
      <c r="A193" s="507" t="s">
        <v>428</v>
      </c>
      <c r="B193" s="506"/>
      <c r="C193" s="506">
        <v>1201</v>
      </c>
      <c r="D193" s="506">
        <v>1200</v>
      </c>
      <c r="E193" s="505">
        <v>374.96</v>
      </c>
      <c r="F193" s="504">
        <v>15</v>
      </c>
      <c r="G193" s="503">
        <f>E193*F193</f>
        <v>5624.4</v>
      </c>
      <c r="H193" s="501">
        <v>0</v>
      </c>
      <c r="I193" s="493">
        <v>0</v>
      </c>
      <c r="J193" s="502">
        <v>0</v>
      </c>
      <c r="K193" s="502">
        <v>0</v>
      </c>
      <c r="L193" s="502"/>
      <c r="M193" s="501">
        <f>G193+H193+I193+J193+K193+L193</f>
        <v>5624.4</v>
      </c>
      <c r="N193" s="501">
        <v>573.45000000000005</v>
      </c>
      <c r="O193" s="501">
        <v>0</v>
      </c>
      <c r="P193" s="501">
        <v>0</v>
      </c>
      <c r="Q193" s="501">
        <v>0</v>
      </c>
      <c r="R193" s="501">
        <v>0</v>
      </c>
      <c r="S193" s="501">
        <v>0</v>
      </c>
      <c r="T193" s="501">
        <f>N193+O193+P193+Q193+R193+S193</f>
        <v>573.45000000000005</v>
      </c>
      <c r="U193" s="501">
        <f>M193-T193</f>
        <v>5050.95</v>
      </c>
      <c r="V193" s="501">
        <v>0</v>
      </c>
      <c r="W193" s="500">
        <f>U193-V193</f>
        <v>5050.95</v>
      </c>
      <c r="X193" s="499"/>
    </row>
    <row r="194" spans="1:24" ht="65.25" customHeight="1" x14ac:dyDescent="0.5">
      <c r="A194" s="498" t="s">
        <v>430</v>
      </c>
      <c r="B194" s="497"/>
      <c r="C194" s="497"/>
      <c r="D194" s="497"/>
      <c r="E194" s="496"/>
      <c r="F194" s="495"/>
      <c r="G194" s="494"/>
      <c r="H194" s="491"/>
      <c r="I194" s="493"/>
      <c r="J194" s="492"/>
      <c r="K194" s="492"/>
      <c r="L194" s="492"/>
      <c r="M194" s="491"/>
      <c r="N194" s="491"/>
      <c r="O194" s="491"/>
      <c r="P194" s="491"/>
      <c r="Q194" s="491"/>
      <c r="R194" s="491"/>
      <c r="S194" s="491"/>
      <c r="T194" s="491"/>
      <c r="U194" s="491"/>
      <c r="V194" s="491"/>
      <c r="W194" s="490"/>
      <c r="X194" s="489"/>
    </row>
    <row r="195" spans="1:24" ht="65.25" customHeight="1" x14ac:dyDescent="0.5">
      <c r="A195" s="507" t="s">
        <v>428</v>
      </c>
      <c r="B195" s="506"/>
      <c r="C195" s="506">
        <v>1201</v>
      </c>
      <c r="D195" s="506">
        <v>1200</v>
      </c>
      <c r="E195" s="505">
        <v>199.27</v>
      </c>
      <c r="F195" s="504">
        <v>15</v>
      </c>
      <c r="G195" s="503">
        <f>E195*F195</f>
        <v>2989.05</v>
      </c>
      <c r="H195" s="501">
        <v>0</v>
      </c>
      <c r="I195" s="493">
        <v>0</v>
      </c>
      <c r="J195" s="502">
        <v>0</v>
      </c>
      <c r="K195" s="502">
        <v>0</v>
      </c>
      <c r="L195" s="502"/>
      <c r="M195" s="501">
        <f>G195+H195+I195+J195+K195+L195</f>
        <v>2989.05</v>
      </c>
      <c r="N195" s="501">
        <v>58.46</v>
      </c>
      <c r="O195" s="501">
        <v>0</v>
      </c>
      <c r="P195" s="501">
        <v>0</v>
      </c>
      <c r="Q195" s="501">
        <v>0</v>
      </c>
      <c r="R195" s="501">
        <v>0</v>
      </c>
      <c r="S195" s="501">
        <v>0</v>
      </c>
      <c r="T195" s="501">
        <f>N195+O195+P195+Q195+R195+S195</f>
        <v>58.46</v>
      </c>
      <c r="U195" s="501">
        <f>M195-T195</f>
        <v>2930.59</v>
      </c>
      <c r="V195" s="501">
        <v>0</v>
      </c>
      <c r="W195" s="500">
        <f>U195-V195</f>
        <v>2930.59</v>
      </c>
      <c r="X195" s="499"/>
    </row>
    <row r="196" spans="1:24" ht="65.25" customHeight="1" x14ac:dyDescent="0.5">
      <c r="A196" s="498" t="s">
        <v>429</v>
      </c>
      <c r="B196" s="497"/>
      <c r="C196" s="497"/>
      <c r="D196" s="497"/>
      <c r="E196" s="496"/>
      <c r="F196" s="495"/>
      <c r="G196" s="494"/>
      <c r="H196" s="491"/>
      <c r="I196" s="493"/>
      <c r="J196" s="492"/>
      <c r="K196" s="492"/>
      <c r="L196" s="492"/>
      <c r="M196" s="491"/>
      <c r="N196" s="491"/>
      <c r="O196" s="491"/>
      <c r="P196" s="491"/>
      <c r="Q196" s="491"/>
      <c r="R196" s="491"/>
      <c r="S196" s="491"/>
      <c r="T196" s="491"/>
      <c r="U196" s="491"/>
      <c r="V196" s="491"/>
      <c r="W196" s="490"/>
      <c r="X196" s="489"/>
    </row>
    <row r="197" spans="1:24" ht="65.25" customHeight="1" x14ac:dyDescent="0.5">
      <c r="A197" s="507" t="s">
        <v>428</v>
      </c>
      <c r="B197" s="506"/>
      <c r="C197" s="506">
        <v>1201</v>
      </c>
      <c r="D197" s="506">
        <v>1200</v>
      </c>
      <c r="E197" s="505"/>
      <c r="F197" s="504">
        <v>15</v>
      </c>
      <c r="G197" s="503">
        <f>E197*F197</f>
        <v>0</v>
      </c>
      <c r="H197" s="501">
        <v>0</v>
      </c>
      <c r="I197" s="493">
        <v>0</v>
      </c>
      <c r="J197" s="502">
        <v>0</v>
      </c>
      <c r="K197" s="502">
        <v>0</v>
      </c>
      <c r="L197" s="502"/>
      <c r="M197" s="501">
        <f>G197+H197+I197+J197+K197+L197</f>
        <v>0</v>
      </c>
      <c r="N197" s="501"/>
      <c r="O197" s="501">
        <v>0</v>
      </c>
      <c r="P197" s="501">
        <v>0</v>
      </c>
      <c r="Q197" s="501">
        <v>0</v>
      </c>
      <c r="R197" s="501">
        <v>0</v>
      </c>
      <c r="S197" s="501">
        <v>0</v>
      </c>
      <c r="T197" s="501">
        <f>N197+O197+P197+Q197+R197+S197</f>
        <v>0</v>
      </c>
      <c r="U197" s="501">
        <f>M197-T197</f>
        <v>0</v>
      </c>
      <c r="V197" s="501">
        <v>0</v>
      </c>
      <c r="W197" s="500">
        <f>U197-V197</f>
        <v>0</v>
      </c>
      <c r="X197" s="499"/>
    </row>
    <row r="198" spans="1:24" ht="65.25" customHeight="1" x14ac:dyDescent="0.5">
      <c r="A198" s="498"/>
      <c r="B198" s="497"/>
      <c r="C198" s="497"/>
      <c r="D198" s="497"/>
      <c r="E198" s="496"/>
      <c r="F198" s="495"/>
      <c r="G198" s="494"/>
      <c r="H198" s="491"/>
      <c r="I198" s="493"/>
      <c r="J198" s="492"/>
      <c r="K198" s="492"/>
      <c r="L198" s="492"/>
      <c r="M198" s="491"/>
      <c r="N198" s="491"/>
      <c r="O198" s="491"/>
      <c r="P198" s="491"/>
      <c r="Q198" s="491"/>
      <c r="R198" s="491"/>
      <c r="S198" s="491"/>
      <c r="T198" s="491"/>
      <c r="U198" s="491"/>
      <c r="V198" s="491"/>
      <c r="W198" s="490"/>
      <c r="X198" s="489"/>
    </row>
    <row r="199" spans="1:24" ht="65.25" customHeight="1" x14ac:dyDescent="0.5">
      <c r="A199" s="488"/>
      <c r="B199" s="487"/>
      <c r="C199" s="487"/>
      <c r="D199" s="487"/>
      <c r="E199" s="486"/>
      <c r="F199" s="485"/>
      <c r="H199" s="483"/>
      <c r="I199" s="483"/>
      <c r="J199" s="484"/>
      <c r="K199" s="484"/>
      <c r="L199" s="484"/>
      <c r="M199" s="483"/>
      <c r="N199" s="483"/>
      <c r="O199" s="483"/>
      <c r="P199" s="483"/>
      <c r="Q199" s="483"/>
      <c r="R199" s="483"/>
      <c r="S199" s="483"/>
      <c r="T199" s="483"/>
      <c r="U199" s="483"/>
      <c r="V199" s="483"/>
      <c r="W199" s="482"/>
      <c r="X199" s="481"/>
    </row>
    <row r="200" spans="1:24" ht="65.25" customHeight="1" thickBot="1" x14ac:dyDescent="0.5"/>
    <row r="201" spans="1:24" s="473" customFormat="1" ht="65.25" hidden="1" customHeight="1" thickBot="1" x14ac:dyDescent="0.55000000000000004">
      <c r="A201" s="480" t="s">
        <v>57</v>
      </c>
      <c r="B201" s="480" t="s">
        <v>56</v>
      </c>
      <c r="C201" s="479" t="s">
        <v>55</v>
      </c>
      <c r="D201" s="478"/>
      <c r="E201" s="478"/>
      <c r="F201" s="478"/>
      <c r="G201" s="478"/>
      <c r="H201" s="478"/>
      <c r="I201" s="478"/>
      <c r="J201" s="478"/>
      <c r="K201" s="478"/>
      <c r="L201" s="478"/>
      <c r="M201" s="477"/>
      <c r="N201" s="476" t="s">
        <v>54</v>
      </c>
      <c r="O201" s="476"/>
      <c r="P201" s="476"/>
      <c r="Q201" s="476"/>
      <c r="R201" s="476"/>
      <c r="S201" s="476"/>
      <c r="T201" s="475"/>
      <c r="U201" s="475"/>
      <c r="V201" s="475"/>
      <c r="W201" s="475"/>
      <c r="X201" s="474" t="s">
        <v>53</v>
      </c>
    </row>
    <row r="202" spans="1:24" s="458" customFormat="1" ht="65.25" customHeight="1" thickBot="1" x14ac:dyDescent="0.55000000000000004">
      <c r="G202" s="470" t="s">
        <v>49</v>
      </c>
      <c r="H202" s="469" t="s">
        <v>427</v>
      </c>
      <c r="I202" s="472" t="s">
        <v>69</v>
      </c>
      <c r="J202" s="470" t="s">
        <v>70</v>
      </c>
      <c r="K202" s="469" t="s">
        <v>426</v>
      </c>
      <c r="L202" s="469" t="s">
        <v>425</v>
      </c>
      <c r="M202" s="470" t="s">
        <v>38</v>
      </c>
      <c r="N202" s="471" t="s">
        <v>66</v>
      </c>
      <c r="O202" s="470" t="s">
        <v>43</v>
      </c>
      <c r="P202" s="469" t="s">
        <v>424</v>
      </c>
      <c r="Q202" s="469" t="s">
        <v>423</v>
      </c>
      <c r="R202" s="469" t="s">
        <v>422</v>
      </c>
      <c r="S202" s="469" t="s">
        <v>421</v>
      </c>
      <c r="T202" s="468" t="s">
        <v>38</v>
      </c>
      <c r="U202" s="468" t="s">
        <v>61</v>
      </c>
      <c r="V202" s="467" t="s">
        <v>420</v>
      </c>
      <c r="W202" s="466" t="s">
        <v>419</v>
      </c>
    </row>
    <row r="203" spans="1:24" s="460" customFormat="1" ht="65.25" customHeight="1" x14ac:dyDescent="0.5">
      <c r="A203" s="465" t="s">
        <v>418</v>
      </c>
      <c r="B203" s="461"/>
      <c r="C203" s="461"/>
      <c r="D203" s="461"/>
      <c r="E203" s="464"/>
      <c r="F203" s="463"/>
      <c r="G203" s="462">
        <f>SUM(G5:G200)</f>
        <v>295809.3</v>
      </c>
      <c r="H203" s="462">
        <f>SUM(H5:H34)</f>
        <v>0</v>
      </c>
      <c r="I203" s="462">
        <f>SUM(I5:I182)</f>
        <v>0</v>
      </c>
      <c r="J203" s="462">
        <f>SUM(J5:J34)</f>
        <v>0</v>
      </c>
      <c r="K203" s="462">
        <f>SUM(K5:K34)</f>
        <v>0</v>
      </c>
      <c r="L203" s="462">
        <f>SUM(L5:L200)</f>
        <v>1490</v>
      </c>
      <c r="M203" s="462">
        <f>SUM(M5:M200)</f>
        <v>297299.3000000001</v>
      </c>
      <c r="N203" s="462">
        <f>SUM(N5:N200)</f>
        <v>11784.96799999999</v>
      </c>
      <c r="O203" s="462">
        <f>SUM(O5:O200)</f>
        <v>349.53112500000003</v>
      </c>
      <c r="P203" s="462">
        <f>SUM(P5:P200)</f>
        <v>0</v>
      </c>
      <c r="Q203" s="462">
        <f>SUM(Q5:Q34)</f>
        <v>0</v>
      </c>
      <c r="R203" s="462">
        <f>SUM(R5:S200)</f>
        <v>0</v>
      </c>
      <c r="S203" s="462">
        <f>SUM(S5:S34)</f>
        <v>0</v>
      </c>
      <c r="T203" s="462">
        <f>SUM(T5:T200)</f>
        <v>12134.499124999991</v>
      </c>
      <c r="U203" s="462">
        <f>SUM(U5:U200)</f>
        <v>285164.80087500002</v>
      </c>
      <c r="V203" s="462">
        <f>SUM(V5:V201)</f>
        <v>2496.6600000000003</v>
      </c>
      <c r="W203" s="462">
        <f>SUM(W5:W200)</f>
        <v>282668.14087499998</v>
      </c>
      <c r="X203" s="461"/>
    </row>
    <row r="204" spans="1:24" s="458" customFormat="1" ht="65.25" customHeight="1" x14ac:dyDescent="0.45"/>
    <row r="205" spans="1:24" s="458" customFormat="1" ht="65.25" customHeight="1" x14ac:dyDescent="0.45"/>
    <row r="206" spans="1:24" s="458" customFormat="1" ht="65.25" customHeight="1" x14ac:dyDescent="0.45"/>
    <row r="207" spans="1:24" s="458" customFormat="1" ht="65.25" customHeight="1" x14ac:dyDescent="0.45"/>
    <row r="208" spans="1:24" s="458" customFormat="1" ht="65.25" customHeight="1" x14ac:dyDescent="0.45"/>
    <row r="209" spans="1:1" s="458" customFormat="1" ht="65.25" customHeight="1" x14ac:dyDescent="0.45">
      <c r="A209" s="459"/>
    </row>
    <row r="210" spans="1:1" s="458" customFormat="1" ht="65.25" customHeight="1" x14ac:dyDescent="0.45">
      <c r="A210" s="457"/>
    </row>
    <row r="211" spans="1:1" s="458" customFormat="1" ht="65.25" customHeight="1" x14ac:dyDescent="0.45"/>
    <row r="212" spans="1:1" s="458" customFormat="1" ht="65.25" customHeight="1" x14ac:dyDescent="0.45"/>
    <row r="213" spans="1:1" s="458" customFormat="1" ht="65.25" customHeight="1" x14ac:dyDescent="0.45"/>
    <row r="214" spans="1:1" s="458" customFormat="1" ht="65.25" customHeight="1" x14ac:dyDescent="0.45"/>
    <row r="215" spans="1:1" s="458" customFormat="1" ht="65.25" customHeight="1" x14ac:dyDescent="0.45"/>
    <row r="216" spans="1:1" s="458" customFormat="1" ht="65.25" customHeight="1" x14ac:dyDescent="0.45"/>
    <row r="217" spans="1:1" s="458" customFormat="1" ht="65.25" customHeight="1" x14ac:dyDescent="0.45"/>
    <row r="218" spans="1:1" s="458" customFormat="1" ht="65.25" customHeight="1" x14ac:dyDescent="0.45"/>
    <row r="219" spans="1:1" s="458" customFormat="1" ht="65.25" customHeight="1" x14ac:dyDescent="0.45"/>
    <row r="220" spans="1:1" s="458" customFormat="1" ht="65.25" customHeight="1" x14ac:dyDescent="0.45"/>
    <row r="221" spans="1:1" s="458" customFormat="1" ht="65.25" customHeight="1" x14ac:dyDescent="0.45"/>
    <row r="222" spans="1:1" s="458" customFormat="1" ht="65.25" customHeight="1" x14ac:dyDescent="0.45"/>
    <row r="223" spans="1:1" s="458" customFormat="1" ht="65.25" customHeight="1" x14ac:dyDescent="0.45"/>
    <row r="224" spans="1:1" s="458" customFormat="1" ht="65.25" customHeight="1" x14ac:dyDescent="0.45"/>
    <row r="225" s="458" customFormat="1" ht="65.25" customHeight="1" x14ac:dyDescent="0.45"/>
    <row r="226" s="458" customFormat="1" ht="65.25" customHeight="1" x14ac:dyDescent="0.45"/>
    <row r="227" s="458" customFormat="1" ht="65.25" customHeight="1" x14ac:dyDescent="0.45"/>
    <row r="228" s="458" customFormat="1" ht="65.25" customHeight="1" x14ac:dyDescent="0.45"/>
    <row r="229" s="458" customFormat="1" ht="65.25" customHeight="1" x14ac:dyDescent="0.45"/>
    <row r="230" s="458" customFormat="1" ht="65.25" customHeight="1" x14ac:dyDescent="0.45"/>
    <row r="231" s="458" customFormat="1" ht="65.25" customHeight="1" x14ac:dyDescent="0.45"/>
    <row r="232" s="458" customFormat="1" ht="65.25" customHeight="1" x14ac:dyDescent="0.45"/>
    <row r="233" s="458" customFormat="1" ht="65.25" customHeight="1" x14ac:dyDescent="0.45"/>
    <row r="234" s="458" customFormat="1" ht="65.25" customHeight="1" x14ac:dyDescent="0.45"/>
    <row r="235" s="458" customFormat="1" ht="65.25" customHeight="1" x14ac:dyDescent="0.45"/>
    <row r="236" s="458" customFormat="1" ht="65.25" customHeight="1" x14ac:dyDescent="0.45"/>
    <row r="237" s="458" customFormat="1" ht="65.25" customHeight="1" x14ac:dyDescent="0.45"/>
    <row r="238" s="458" customFormat="1" ht="65.25" customHeight="1" x14ac:dyDescent="0.45"/>
    <row r="239" s="458" customFormat="1" ht="65.25" customHeight="1" x14ac:dyDescent="0.45"/>
    <row r="240" s="458" customFormat="1" ht="65.25" customHeight="1" x14ac:dyDescent="0.45"/>
    <row r="241" s="458" customFormat="1" ht="65.25" customHeight="1" x14ac:dyDescent="0.45"/>
    <row r="242" s="458" customFormat="1" ht="65.25" customHeight="1" x14ac:dyDescent="0.45"/>
    <row r="243" s="458" customFormat="1" ht="65.25" customHeight="1" x14ac:dyDescent="0.45"/>
    <row r="244" s="458" customFormat="1" ht="65.25" customHeight="1" x14ac:dyDescent="0.45"/>
    <row r="245" s="458" customFormat="1" ht="65.25" customHeight="1" x14ac:dyDescent="0.45"/>
    <row r="246" s="458" customFormat="1" ht="65.25" customHeight="1" x14ac:dyDescent="0.45"/>
    <row r="247" s="458" customFormat="1" ht="65.25" customHeight="1" x14ac:dyDescent="0.45"/>
    <row r="248" s="458" customFormat="1" ht="65.25" customHeight="1" x14ac:dyDescent="0.45"/>
    <row r="249" s="458" customFormat="1" ht="65.25" customHeight="1" x14ac:dyDescent="0.45"/>
    <row r="250" s="458" customFormat="1" ht="65.25" customHeight="1" x14ac:dyDescent="0.45"/>
    <row r="251" s="458" customFormat="1" ht="65.25" customHeight="1" x14ac:dyDescent="0.45"/>
    <row r="252" s="458" customFormat="1" ht="65.25" customHeight="1" x14ac:dyDescent="0.45"/>
    <row r="253" s="458" customFormat="1" ht="65.25" customHeight="1" x14ac:dyDescent="0.45"/>
    <row r="254" s="458" customFormat="1" ht="65.25" customHeight="1" x14ac:dyDescent="0.45"/>
    <row r="255" s="458" customFormat="1" ht="65.25" customHeight="1" x14ac:dyDescent="0.45"/>
    <row r="256" s="458" customFormat="1" ht="65.25" customHeight="1" x14ac:dyDescent="0.45"/>
    <row r="257" s="458" customFormat="1" ht="65.25" customHeight="1" x14ac:dyDescent="0.45"/>
    <row r="258" s="458" customFormat="1" ht="65.25" customHeight="1" x14ac:dyDescent="0.45"/>
    <row r="259" s="458" customFormat="1" ht="65.25" customHeight="1" x14ac:dyDescent="0.45"/>
    <row r="260" s="458" customFormat="1" ht="65.25" customHeight="1" x14ac:dyDescent="0.45"/>
    <row r="261" s="458" customFormat="1" ht="65.25" customHeight="1" x14ac:dyDescent="0.45"/>
    <row r="262" s="458" customFormat="1" ht="65.25" customHeight="1" x14ac:dyDescent="0.45"/>
    <row r="263" s="458" customFormat="1" ht="65.25" customHeight="1" x14ac:dyDescent="0.45"/>
    <row r="264" s="458" customFormat="1" ht="65.25" customHeight="1" x14ac:dyDescent="0.45"/>
    <row r="265" s="458" customFormat="1" ht="65.25" customHeight="1" x14ac:dyDescent="0.45"/>
    <row r="266" s="458" customFormat="1" ht="65.25" customHeight="1" x14ac:dyDescent="0.45"/>
    <row r="267" s="458" customFormat="1" ht="65.25" customHeight="1" x14ac:dyDescent="0.45"/>
    <row r="268" s="458" customFormat="1" ht="65.25" customHeight="1" x14ac:dyDescent="0.45"/>
    <row r="269" s="458" customFormat="1" ht="65.25" customHeight="1" x14ac:dyDescent="0.45"/>
    <row r="270" s="458" customFormat="1" ht="65.25" customHeight="1" x14ac:dyDescent="0.45"/>
    <row r="271" s="458" customFormat="1" ht="65.25" customHeight="1" x14ac:dyDescent="0.45"/>
    <row r="272" s="458" customFormat="1" ht="65.25" customHeight="1" x14ac:dyDescent="0.45"/>
    <row r="273" s="458" customFormat="1" ht="65.25" customHeight="1" x14ac:dyDescent="0.45"/>
    <row r="274" s="458" customFormat="1" ht="65.25" customHeight="1" x14ac:dyDescent="0.45"/>
    <row r="275" s="458" customFormat="1" ht="65.25" customHeight="1" x14ac:dyDescent="0.45"/>
    <row r="276" s="458" customFormat="1" ht="65.25" customHeight="1" x14ac:dyDescent="0.45"/>
    <row r="277" s="458" customFormat="1" ht="65.25" customHeight="1" x14ac:dyDescent="0.45"/>
    <row r="278" s="458" customFormat="1" ht="65.25" customHeight="1" x14ac:dyDescent="0.45"/>
    <row r="279" s="458" customFormat="1" ht="65.25" customHeight="1" x14ac:dyDescent="0.45"/>
    <row r="280" s="458" customFormat="1" ht="65.25" customHeight="1" x14ac:dyDescent="0.45"/>
    <row r="281" s="458" customFormat="1" ht="65.25" customHeight="1" x14ac:dyDescent="0.45"/>
    <row r="282" s="458" customFormat="1" ht="65.25" customHeight="1" x14ac:dyDescent="0.45"/>
    <row r="283" s="458" customFormat="1" ht="65.25" customHeight="1" x14ac:dyDescent="0.45"/>
    <row r="284" s="458" customFormat="1" ht="65.25" customHeight="1" x14ac:dyDescent="0.45"/>
    <row r="285" s="458" customFormat="1" ht="65.25" customHeight="1" x14ac:dyDescent="0.45"/>
    <row r="286" s="458" customFormat="1" ht="65.25" customHeight="1" x14ac:dyDescent="0.45"/>
    <row r="287" s="458" customFormat="1" ht="65.25" customHeight="1" x14ac:dyDescent="0.45"/>
    <row r="288" s="458" customFormat="1" ht="65.25" customHeight="1" x14ac:dyDescent="0.45"/>
    <row r="289" s="458" customFormat="1" ht="65.25" customHeight="1" x14ac:dyDescent="0.45"/>
    <row r="290" s="458" customFormat="1" ht="65.25" customHeight="1" x14ac:dyDescent="0.45"/>
    <row r="291" s="458" customFormat="1" ht="65.25" customHeight="1" x14ac:dyDescent="0.45"/>
    <row r="292" s="458" customFormat="1" ht="65.25" customHeight="1" x14ac:dyDescent="0.45"/>
    <row r="293" s="458" customFormat="1" ht="65.25" customHeight="1" x14ac:dyDescent="0.45"/>
    <row r="294" s="458" customFormat="1" ht="65.25" customHeight="1" x14ac:dyDescent="0.45"/>
    <row r="295" s="458" customFormat="1" ht="65.25" customHeight="1" x14ac:dyDescent="0.45"/>
    <row r="296" s="458" customFormat="1" ht="65.25" customHeight="1" x14ac:dyDescent="0.45"/>
    <row r="297" s="458" customFormat="1" ht="65.25" customHeight="1" x14ac:dyDescent="0.45"/>
    <row r="298" s="458" customFormat="1" ht="65.25" customHeight="1" x14ac:dyDescent="0.45"/>
    <row r="299" s="458" customFormat="1" ht="65.25" customHeight="1" x14ac:dyDescent="0.45"/>
    <row r="300" s="458" customFormat="1" ht="65.25" customHeight="1" x14ac:dyDescent="0.45"/>
    <row r="301" s="458" customFormat="1" ht="65.25" customHeight="1" x14ac:dyDescent="0.45"/>
    <row r="302" s="458" customFormat="1" ht="65.25" customHeight="1" x14ac:dyDescent="0.45"/>
    <row r="303" s="458" customFormat="1" ht="65.25" customHeight="1" x14ac:dyDescent="0.45"/>
    <row r="304" s="458" customFormat="1" ht="65.25" customHeight="1" x14ac:dyDescent="0.45"/>
    <row r="305" s="458" customFormat="1" ht="65.25" customHeight="1" x14ac:dyDescent="0.45"/>
    <row r="306" s="458" customFormat="1" ht="65.25" customHeight="1" x14ac:dyDescent="0.45"/>
    <row r="307" s="458" customFormat="1" ht="65.25" customHeight="1" x14ac:dyDescent="0.45"/>
    <row r="308" s="458" customFormat="1" ht="65.25" customHeight="1" x14ac:dyDescent="0.45"/>
    <row r="309" s="458" customFormat="1" ht="65.25" customHeight="1" x14ac:dyDescent="0.45"/>
    <row r="310" s="458" customFormat="1" ht="65.25" customHeight="1" x14ac:dyDescent="0.45"/>
    <row r="311" s="458" customFormat="1" ht="65.25" customHeight="1" x14ac:dyDescent="0.45"/>
    <row r="312" s="458" customFormat="1" ht="65.25" customHeight="1" x14ac:dyDescent="0.45"/>
    <row r="313" s="458" customFormat="1" ht="65.25" customHeight="1" x14ac:dyDescent="0.45"/>
    <row r="314" s="458" customFormat="1" ht="65.25" customHeight="1" x14ac:dyDescent="0.45"/>
    <row r="315" s="458" customFormat="1" ht="65.25" customHeight="1" x14ac:dyDescent="0.45"/>
    <row r="316" s="458" customFormat="1" ht="65.25" customHeight="1" x14ac:dyDescent="0.45"/>
    <row r="317" s="458" customFormat="1" ht="65.25" customHeight="1" x14ac:dyDescent="0.45"/>
    <row r="318" s="458" customFormat="1" ht="65.25" customHeight="1" x14ac:dyDescent="0.45"/>
    <row r="319" s="458" customFormat="1" ht="65.25" customHeight="1" x14ac:dyDescent="0.45"/>
    <row r="320" s="458" customFormat="1" ht="65.25" customHeight="1" x14ac:dyDescent="0.45"/>
    <row r="321" s="458" customFormat="1" ht="65.25" customHeight="1" x14ac:dyDescent="0.45"/>
    <row r="322" s="458" customFormat="1" ht="65.25" customHeight="1" x14ac:dyDescent="0.45"/>
    <row r="323" s="458" customFormat="1" ht="65.25" customHeight="1" x14ac:dyDescent="0.45"/>
    <row r="324" s="458" customFormat="1" ht="65.25" customHeight="1" x14ac:dyDescent="0.45"/>
    <row r="325" s="458" customFormat="1" ht="65.25" customHeight="1" x14ac:dyDescent="0.45"/>
    <row r="326" s="458" customFormat="1" ht="65.25" customHeight="1" x14ac:dyDescent="0.45"/>
    <row r="327" s="458" customFormat="1" ht="65.25" customHeight="1" x14ac:dyDescent="0.45"/>
    <row r="328" s="458" customFormat="1" ht="65.25" customHeight="1" x14ac:dyDescent="0.45"/>
    <row r="329" s="458" customFormat="1" ht="65.25" customHeight="1" x14ac:dyDescent="0.45"/>
    <row r="330" s="458" customFormat="1" ht="65.25" customHeight="1" x14ac:dyDescent="0.45"/>
    <row r="331" s="458" customFormat="1" ht="65.25" customHeight="1" x14ac:dyDescent="0.45"/>
    <row r="332" s="458" customFormat="1" ht="65.25" customHeight="1" x14ac:dyDescent="0.45"/>
    <row r="333" s="458" customFormat="1" ht="65.25" customHeight="1" x14ac:dyDescent="0.45"/>
    <row r="334" s="458" customFormat="1" ht="65.25" customHeight="1" x14ac:dyDescent="0.45"/>
    <row r="335" s="458" customFormat="1" ht="65.25" customHeight="1" x14ac:dyDescent="0.45"/>
    <row r="336" s="458" customFormat="1" ht="65.25" customHeight="1" x14ac:dyDescent="0.45"/>
    <row r="337" s="458" customFormat="1" ht="65.25" customHeight="1" x14ac:dyDescent="0.45"/>
    <row r="338" s="458" customFormat="1" ht="65.25" customHeight="1" x14ac:dyDescent="0.45"/>
    <row r="339" s="458" customFormat="1" ht="65.25" customHeight="1" x14ac:dyDescent="0.45"/>
    <row r="340" s="458" customFormat="1" ht="65.25" customHeight="1" x14ac:dyDescent="0.45"/>
    <row r="341" s="458" customFormat="1" ht="65.25" customHeight="1" x14ac:dyDescent="0.45"/>
    <row r="342" s="458" customFormat="1" ht="65.25" customHeight="1" x14ac:dyDescent="0.45"/>
    <row r="343" s="458" customFormat="1" ht="65.25" customHeight="1" x14ac:dyDescent="0.45"/>
    <row r="344" s="458" customFormat="1" ht="65.25" customHeight="1" x14ac:dyDescent="0.45"/>
    <row r="345" s="458" customFormat="1" ht="65.25" customHeight="1" x14ac:dyDescent="0.45"/>
    <row r="346" s="458" customFormat="1" ht="65.25" customHeight="1" x14ac:dyDescent="0.45"/>
    <row r="347" s="458" customFormat="1" ht="65.25" customHeight="1" x14ac:dyDescent="0.45"/>
    <row r="348" s="458" customFormat="1" ht="65.25" customHeight="1" x14ac:dyDescent="0.45"/>
    <row r="349" s="458" customFormat="1" ht="65.25" customHeight="1" x14ac:dyDescent="0.45"/>
    <row r="350" s="458" customFormat="1" ht="65.25" customHeight="1" x14ac:dyDescent="0.45"/>
    <row r="351" s="458" customFormat="1" ht="65.25" customHeight="1" x14ac:dyDescent="0.45"/>
    <row r="352" s="458" customFormat="1" ht="65.25" customHeight="1" x14ac:dyDescent="0.45"/>
    <row r="353" s="458" customFormat="1" ht="65.25" customHeight="1" x14ac:dyDescent="0.45"/>
    <row r="354" s="458" customFormat="1" ht="65.25" customHeight="1" x14ac:dyDescent="0.45"/>
    <row r="355" s="458" customFormat="1" ht="65.25" customHeight="1" x14ac:dyDescent="0.45"/>
    <row r="356" s="458" customFormat="1" ht="65.25" customHeight="1" x14ac:dyDescent="0.45"/>
    <row r="357" s="458" customFormat="1" ht="65.25" customHeight="1" x14ac:dyDescent="0.45"/>
    <row r="358" s="458" customFormat="1" ht="65.25" customHeight="1" x14ac:dyDescent="0.45"/>
    <row r="359" s="458" customFormat="1" ht="65.25" customHeight="1" x14ac:dyDescent="0.45"/>
    <row r="360" s="458" customFormat="1" ht="65.25" customHeight="1" x14ac:dyDescent="0.45"/>
    <row r="361" s="458" customFormat="1" ht="65.25" customHeight="1" x14ac:dyDescent="0.45"/>
    <row r="362" s="458" customFormat="1" ht="65.25" customHeight="1" x14ac:dyDescent="0.45"/>
    <row r="363" s="458" customFormat="1" ht="65.25" customHeight="1" x14ac:dyDescent="0.45"/>
    <row r="364" s="458" customFormat="1" ht="65.25" customHeight="1" x14ac:dyDescent="0.45"/>
    <row r="365" s="458" customFormat="1" ht="65.25" customHeight="1" x14ac:dyDescent="0.45"/>
    <row r="366" s="458" customFormat="1" ht="65.25" customHeight="1" x14ac:dyDescent="0.45"/>
    <row r="367" s="458" customFormat="1" ht="65.25" customHeight="1" x14ac:dyDescent="0.45"/>
    <row r="368" s="458" customFormat="1" ht="65.25" customHeight="1" x14ac:dyDescent="0.45"/>
    <row r="369" s="458" customFormat="1" ht="65.25" customHeight="1" x14ac:dyDescent="0.45"/>
    <row r="370" s="458" customFormat="1" ht="65.25" customHeight="1" x14ac:dyDescent="0.45"/>
    <row r="371" s="458" customFormat="1" ht="65.25" customHeight="1" x14ac:dyDescent="0.45"/>
    <row r="372" s="458" customFormat="1" ht="65.25" customHeight="1" x14ac:dyDescent="0.45"/>
    <row r="373" s="458" customFormat="1" ht="65.25" customHeight="1" x14ac:dyDescent="0.45"/>
    <row r="374" s="458" customFormat="1" ht="65.25" customHeight="1" x14ac:dyDescent="0.45"/>
    <row r="375" s="458" customFormat="1" ht="65.25" customHeight="1" x14ac:dyDescent="0.45"/>
    <row r="376" s="458" customFormat="1" ht="65.25" customHeight="1" x14ac:dyDescent="0.45"/>
    <row r="377" s="458" customFormat="1" ht="65.25" customHeight="1" x14ac:dyDescent="0.45"/>
    <row r="378" s="458" customFormat="1" ht="65.25" customHeight="1" x14ac:dyDescent="0.45"/>
    <row r="379" s="458" customFormat="1" ht="65.25" customHeight="1" x14ac:dyDescent="0.45"/>
    <row r="380" s="458" customFormat="1" ht="65.25" customHeight="1" x14ac:dyDescent="0.45"/>
    <row r="381" s="458" customFormat="1" ht="65.25" customHeight="1" x14ac:dyDescent="0.45"/>
    <row r="382" s="458" customFormat="1" ht="65.25" customHeight="1" x14ac:dyDescent="0.45"/>
    <row r="383" s="458" customFormat="1" ht="65.25" customHeight="1" x14ac:dyDescent="0.45"/>
    <row r="384" s="458" customFormat="1" ht="65.25" customHeight="1" x14ac:dyDescent="0.45"/>
    <row r="385" s="458" customFormat="1" ht="65.25" customHeight="1" x14ac:dyDescent="0.45"/>
    <row r="386" s="458" customFormat="1" ht="65.25" customHeight="1" x14ac:dyDescent="0.45"/>
    <row r="387" s="458" customFormat="1" ht="65.25" customHeight="1" x14ac:dyDescent="0.45"/>
    <row r="388" s="458" customFormat="1" ht="65.25" customHeight="1" x14ac:dyDescent="0.45"/>
    <row r="389" s="458" customFormat="1" ht="65.25" customHeight="1" x14ac:dyDescent="0.45"/>
    <row r="390" s="458" customFormat="1" ht="65.25" customHeight="1" x14ac:dyDescent="0.45"/>
    <row r="391" s="458" customFormat="1" ht="65.25" customHeight="1" x14ac:dyDescent="0.45"/>
    <row r="392" s="458" customFormat="1" ht="65.25" customHeight="1" x14ac:dyDescent="0.45"/>
    <row r="393" s="458" customFormat="1" ht="65.25" customHeight="1" x14ac:dyDescent="0.45"/>
    <row r="394" s="458" customFormat="1" ht="65.25" customHeight="1" x14ac:dyDescent="0.45"/>
    <row r="395" s="458" customFormat="1" ht="65.25" customHeight="1" x14ac:dyDescent="0.45"/>
    <row r="396" s="458" customFormat="1" ht="65.25" customHeight="1" x14ac:dyDescent="0.45"/>
    <row r="397" s="458" customFormat="1" ht="65.25" customHeight="1" x14ac:dyDescent="0.45"/>
    <row r="398" s="458" customFormat="1" ht="65.25" customHeight="1" x14ac:dyDescent="0.45"/>
    <row r="399" s="458" customFormat="1" ht="65.25" customHeight="1" x14ac:dyDescent="0.45"/>
    <row r="400" s="458" customFormat="1" ht="65.25" customHeight="1" x14ac:dyDescent="0.45"/>
    <row r="401" s="458" customFormat="1" ht="65.25" customHeight="1" x14ac:dyDescent="0.45"/>
    <row r="402" s="458" customFormat="1" ht="65.25" customHeight="1" x14ac:dyDescent="0.45"/>
    <row r="403" s="458" customFormat="1" ht="65.25" customHeight="1" x14ac:dyDescent="0.45"/>
    <row r="404" s="458" customFormat="1" ht="65.25" customHeight="1" x14ac:dyDescent="0.45"/>
    <row r="405" s="458" customFormat="1" ht="65.25" customHeight="1" x14ac:dyDescent="0.45"/>
    <row r="406" s="458" customFormat="1" ht="65.25" customHeight="1" x14ac:dyDescent="0.45"/>
    <row r="407" s="458" customFormat="1" ht="65.25" customHeight="1" x14ac:dyDescent="0.45"/>
    <row r="408" s="458" customFormat="1" ht="65.25" customHeight="1" x14ac:dyDescent="0.45"/>
    <row r="409" s="458" customFormat="1" ht="65.25" customHeight="1" x14ac:dyDescent="0.45"/>
    <row r="410" s="458" customFormat="1" ht="65.25" customHeight="1" x14ac:dyDescent="0.45"/>
    <row r="411" s="458" customFormat="1" ht="65.25" customHeight="1" x14ac:dyDescent="0.45"/>
    <row r="412" s="458" customFormat="1" ht="65.25" customHeight="1" x14ac:dyDescent="0.45"/>
    <row r="413" s="458" customFormat="1" ht="65.25" customHeight="1" x14ac:dyDescent="0.45"/>
    <row r="414" s="458" customFormat="1" ht="65.25" customHeight="1" x14ac:dyDescent="0.45"/>
    <row r="415" s="458" customFormat="1" ht="65.25" customHeight="1" x14ac:dyDescent="0.45"/>
    <row r="416" s="458" customFormat="1" ht="65.25" customHeight="1" x14ac:dyDescent="0.45"/>
    <row r="417" s="458" customFormat="1" ht="65.25" customHeight="1" x14ac:dyDescent="0.45"/>
    <row r="418" s="458" customFormat="1" ht="65.25" customHeight="1" x14ac:dyDescent="0.45"/>
    <row r="419" s="458" customFormat="1" ht="65.25" customHeight="1" x14ac:dyDescent="0.45"/>
    <row r="420" s="458" customFormat="1" ht="65.25" customHeight="1" x14ac:dyDescent="0.45"/>
    <row r="421" s="458" customFormat="1" ht="65.25" customHeight="1" x14ac:dyDescent="0.45"/>
    <row r="422" s="458" customFormat="1" ht="65.25" customHeight="1" x14ac:dyDescent="0.45"/>
    <row r="423" s="458" customFormat="1" ht="65.25" customHeight="1" x14ac:dyDescent="0.45"/>
    <row r="424" s="458" customFormat="1" ht="65.25" customHeight="1" x14ac:dyDescent="0.45"/>
    <row r="425" s="458" customFormat="1" ht="65.25" customHeight="1" x14ac:dyDescent="0.45"/>
    <row r="426" s="458" customFormat="1" ht="65.25" customHeight="1" x14ac:dyDescent="0.45"/>
    <row r="427" s="458" customFormat="1" ht="65.25" customHeight="1" x14ac:dyDescent="0.45"/>
    <row r="428" s="458" customFormat="1" ht="65.25" customHeight="1" x14ac:dyDescent="0.45"/>
    <row r="429" s="458" customFormat="1" ht="65.25" customHeight="1" x14ac:dyDescent="0.45"/>
    <row r="430" s="458" customFormat="1" ht="65.25" customHeight="1" x14ac:dyDescent="0.45"/>
    <row r="431" s="458" customFormat="1" ht="65.25" customHeight="1" x14ac:dyDescent="0.45"/>
    <row r="432" s="458" customFormat="1" ht="65.25" customHeight="1" x14ac:dyDescent="0.45"/>
    <row r="433" s="458" customFormat="1" ht="65.25" customHeight="1" x14ac:dyDescent="0.45"/>
    <row r="434" s="458" customFormat="1" ht="65.25" customHeight="1" x14ac:dyDescent="0.45"/>
    <row r="435" s="458" customFormat="1" ht="65.25" customHeight="1" x14ac:dyDescent="0.45"/>
    <row r="436" s="458" customFormat="1" ht="65.25" customHeight="1" x14ac:dyDescent="0.45"/>
    <row r="437" s="458" customFormat="1" ht="65.25" customHeight="1" x14ac:dyDescent="0.45"/>
    <row r="438" s="458" customFormat="1" ht="65.25" customHeight="1" x14ac:dyDescent="0.45"/>
    <row r="439" s="458" customFormat="1" ht="65.25" customHeight="1" x14ac:dyDescent="0.45"/>
    <row r="440" s="458" customFormat="1" ht="65.25" customHeight="1" x14ac:dyDescent="0.45"/>
    <row r="441" s="458" customFormat="1" ht="65.25" customHeight="1" x14ac:dyDescent="0.45"/>
    <row r="442" s="458" customFormat="1" ht="65.25" customHeight="1" x14ac:dyDescent="0.45"/>
    <row r="443" s="458" customFormat="1" ht="65.25" customHeight="1" x14ac:dyDescent="0.45"/>
    <row r="444" s="458" customFormat="1" ht="65.25" customHeight="1" x14ac:dyDescent="0.45"/>
    <row r="445" s="458" customFormat="1" ht="65.25" customHeight="1" x14ac:dyDescent="0.45"/>
    <row r="446" s="458" customFormat="1" ht="65.25" customHeight="1" x14ac:dyDescent="0.45"/>
    <row r="447" s="458" customFormat="1" ht="65.25" customHeight="1" x14ac:dyDescent="0.45"/>
    <row r="448" s="458" customFormat="1" ht="65.25" customHeight="1" x14ac:dyDescent="0.45"/>
    <row r="449" s="458" customFormat="1" ht="65.25" customHeight="1" x14ac:dyDescent="0.45"/>
    <row r="450" s="458" customFormat="1" ht="65.25" customHeight="1" x14ac:dyDescent="0.45"/>
    <row r="451" s="458" customFormat="1" ht="65.25" customHeight="1" x14ac:dyDescent="0.45"/>
    <row r="452" s="458" customFormat="1" ht="65.25" customHeight="1" x14ac:dyDescent="0.45"/>
    <row r="453" s="458" customFormat="1" ht="65.25" customHeight="1" x14ac:dyDescent="0.45"/>
    <row r="454" s="458" customFormat="1" ht="65.25" customHeight="1" x14ac:dyDescent="0.45"/>
    <row r="455" s="458" customFormat="1" ht="65.25" customHeight="1" x14ac:dyDescent="0.45"/>
    <row r="456" s="458" customFormat="1" ht="65.25" customHeight="1" x14ac:dyDescent="0.45"/>
    <row r="457" s="458" customFormat="1" ht="65.25" customHeight="1" x14ac:dyDescent="0.45"/>
    <row r="458" s="458" customFormat="1" ht="65.25" customHeight="1" x14ac:dyDescent="0.45"/>
    <row r="459" s="458" customFormat="1" ht="65.25" customHeight="1" x14ac:dyDescent="0.45"/>
    <row r="460" s="458" customFormat="1" ht="65.25" customHeight="1" x14ac:dyDescent="0.45"/>
    <row r="461" s="458" customFormat="1" ht="65.25" customHeight="1" x14ac:dyDescent="0.45"/>
    <row r="462" s="458" customFormat="1" ht="65.25" customHeight="1" x14ac:dyDescent="0.45"/>
    <row r="463" s="458" customFormat="1" ht="65.25" customHeight="1" x14ac:dyDescent="0.45"/>
    <row r="464" s="458" customFormat="1" ht="65.25" customHeight="1" x14ac:dyDescent="0.45"/>
    <row r="465" s="458" customFormat="1" ht="65.25" customHeight="1" x14ac:dyDescent="0.45"/>
    <row r="466" s="458" customFormat="1" ht="65.25" customHeight="1" x14ac:dyDescent="0.45"/>
    <row r="467" s="458" customFormat="1" ht="65.25" customHeight="1" x14ac:dyDescent="0.45"/>
    <row r="468" s="458" customFormat="1" ht="65.25" customHeight="1" x14ac:dyDescent="0.45"/>
    <row r="469" s="458" customFormat="1" ht="65.25" customHeight="1" x14ac:dyDescent="0.45"/>
    <row r="470" s="458" customFormat="1" ht="65.25" customHeight="1" x14ac:dyDescent="0.45"/>
    <row r="471" s="458" customFormat="1" ht="65.25" customHeight="1" x14ac:dyDescent="0.45"/>
    <row r="472" s="458" customFormat="1" ht="65.25" customHeight="1" x14ac:dyDescent="0.45"/>
    <row r="473" s="458" customFormat="1" ht="65.25" customHeight="1" x14ac:dyDescent="0.45"/>
    <row r="474" s="458" customFormat="1" ht="65.25" customHeight="1" x14ac:dyDescent="0.45"/>
    <row r="475" s="458" customFormat="1" ht="65.25" customHeight="1" x14ac:dyDescent="0.45"/>
    <row r="476" s="458" customFormat="1" ht="65.25" customHeight="1" x14ac:dyDescent="0.45"/>
    <row r="477" s="458" customFormat="1" ht="65.25" customHeight="1" x14ac:dyDescent="0.45"/>
    <row r="478" s="458" customFormat="1" ht="65.25" customHeight="1" x14ac:dyDescent="0.45"/>
    <row r="479" s="458" customFormat="1" ht="65.25" customHeight="1" x14ac:dyDescent="0.45"/>
    <row r="480" s="458" customFormat="1" ht="65.25" customHeight="1" x14ac:dyDescent="0.45"/>
    <row r="481" s="458" customFormat="1" ht="65.25" customHeight="1" x14ac:dyDescent="0.45"/>
    <row r="482" s="458" customFormat="1" ht="65.25" customHeight="1" x14ac:dyDescent="0.45"/>
    <row r="483" s="458" customFormat="1" ht="65.25" customHeight="1" x14ac:dyDescent="0.45"/>
    <row r="484" s="458" customFormat="1" ht="65.25" customHeight="1" x14ac:dyDescent="0.45"/>
    <row r="485" s="458" customFormat="1" ht="65.25" customHeight="1" x14ac:dyDescent="0.45"/>
    <row r="486" s="458" customFormat="1" ht="65.25" customHeight="1" x14ac:dyDescent="0.45"/>
    <row r="487" s="458" customFormat="1" ht="65.25" customHeight="1" x14ac:dyDescent="0.45"/>
    <row r="488" s="458" customFormat="1" ht="65.25" customHeight="1" x14ac:dyDescent="0.45"/>
    <row r="489" s="458" customFormat="1" ht="65.25" customHeight="1" x14ac:dyDescent="0.45"/>
    <row r="490" s="458" customFormat="1" ht="65.25" customHeight="1" x14ac:dyDescent="0.45"/>
    <row r="491" s="458" customFormat="1" ht="65.25" customHeight="1" x14ac:dyDescent="0.45"/>
    <row r="492" s="458" customFormat="1" ht="65.25" customHeight="1" x14ac:dyDescent="0.45"/>
    <row r="493" s="458" customFormat="1" ht="65.25" customHeight="1" x14ac:dyDescent="0.45"/>
    <row r="494" s="458" customFormat="1" ht="65.25" customHeight="1" x14ac:dyDescent="0.45"/>
    <row r="495" s="458" customFormat="1" ht="65.25" customHeight="1" x14ac:dyDescent="0.45"/>
    <row r="496" s="458" customFormat="1" ht="65.25" customHeight="1" x14ac:dyDescent="0.45"/>
    <row r="497" s="458" customFormat="1" ht="65.25" customHeight="1" x14ac:dyDescent="0.45"/>
    <row r="498" s="458" customFormat="1" ht="65.25" customHeight="1" x14ac:dyDescent="0.45"/>
    <row r="499" s="458" customFormat="1" ht="65.25" customHeight="1" x14ac:dyDescent="0.45"/>
    <row r="500" s="458" customFormat="1" ht="65.25" customHeight="1" x14ac:dyDescent="0.45"/>
    <row r="501" s="458" customFormat="1" ht="65.25" customHeight="1" x14ac:dyDescent="0.45"/>
    <row r="502" s="458" customFormat="1" ht="65.25" customHeight="1" x14ac:dyDescent="0.45"/>
    <row r="503" s="458" customFormat="1" ht="65.25" customHeight="1" x14ac:dyDescent="0.45"/>
    <row r="504" s="458" customFormat="1" ht="65.25" customHeight="1" x14ac:dyDescent="0.45"/>
    <row r="505" s="458" customFormat="1" ht="65.25" customHeight="1" x14ac:dyDescent="0.45"/>
    <row r="506" s="458" customFormat="1" ht="65.25" customHeight="1" x14ac:dyDescent="0.45"/>
    <row r="507" s="458" customFormat="1" ht="65.25" customHeight="1" x14ac:dyDescent="0.45"/>
    <row r="508" s="458" customFormat="1" ht="65.25" customHeight="1" x14ac:dyDescent="0.45"/>
    <row r="509" s="458" customFormat="1" ht="65.25" customHeight="1" x14ac:dyDescent="0.45"/>
    <row r="510" s="458" customFormat="1" ht="65.25" customHeight="1" x14ac:dyDescent="0.45"/>
    <row r="511" s="458" customFormat="1" ht="65.25" customHeight="1" x14ac:dyDescent="0.45"/>
    <row r="512" s="458" customFormat="1" ht="65.25" customHeight="1" x14ac:dyDescent="0.45"/>
    <row r="513" spans="1:24" s="458" customFormat="1" ht="65.25" customHeight="1" x14ac:dyDescent="0.45"/>
    <row r="514" spans="1:24" s="458" customFormat="1" ht="65.25" customHeight="1" x14ac:dyDescent="0.45"/>
    <row r="515" spans="1:24" s="458" customFormat="1" ht="65.25" customHeight="1" x14ac:dyDescent="0.45"/>
    <row r="516" spans="1:24" s="458" customFormat="1" ht="65.25" customHeight="1" x14ac:dyDescent="0.45"/>
    <row r="517" spans="1:24" s="458" customFormat="1" ht="65.25" customHeight="1" x14ac:dyDescent="0.45"/>
    <row r="518" spans="1:24" s="458" customFormat="1" ht="65.25" customHeight="1" x14ac:dyDescent="0.45"/>
    <row r="519" spans="1:24" s="458" customFormat="1" ht="65.25" customHeight="1" x14ac:dyDescent="0.45">
      <c r="A519" s="457"/>
      <c r="B519" s="457"/>
      <c r="C519" s="457"/>
      <c r="D519" s="457"/>
      <c r="E519" s="457"/>
      <c r="F519" s="457"/>
      <c r="G519" s="457"/>
      <c r="H519" s="457"/>
      <c r="I519" s="457"/>
      <c r="J519" s="457"/>
      <c r="K519" s="457"/>
      <c r="L519" s="457"/>
      <c r="M519" s="457"/>
      <c r="N519" s="457"/>
      <c r="O519" s="457"/>
      <c r="P519" s="457"/>
      <c r="Q519" s="457"/>
      <c r="R519" s="457"/>
      <c r="S519" s="457"/>
      <c r="T519" s="457"/>
      <c r="U519" s="457"/>
      <c r="V519" s="457"/>
      <c r="W519" s="457"/>
      <c r="X519" s="457"/>
    </row>
    <row r="520" spans="1:24" s="458" customFormat="1" ht="65.25" customHeight="1" x14ac:dyDescent="0.45">
      <c r="A520" s="457"/>
      <c r="B520" s="457"/>
      <c r="C520" s="457"/>
      <c r="D520" s="457"/>
      <c r="E520" s="457"/>
      <c r="F520" s="457"/>
      <c r="G520" s="457"/>
      <c r="H520" s="457"/>
      <c r="I520" s="457"/>
      <c r="J520" s="457"/>
      <c r="K520" s="457"/>
      <c r="L520" s="457"/>
      <c r="M520" s="457"/>
      <c r="N520" s="457"/>
      <c r="O520" s="457"/>
      <c r="P520" s="457"/>
      <c r="Q520" s="457"/>
      <c r="R520" s="457"/>
      <c r="S520" s="457"/>
      <c r="T520" s="457"/>
      <c r="U520" s="457"/>
      <c r="V520" s="457"/>
      <c r="W520" s="457"/>
      <c r="X520" s="457"/>
    </row>
    <row r="521" spans="1:24" s="458" customFormat="1" ht="65.25" customHeight="1" x14ac:dyDescent="0.45">
      <c r="A521" s="457"/>
      <c r="B521" s="457"/>
      <c r="C521" s="457"/>
      <c r="D521" s="457"/>
      <c r="E521" s="457"/>
      <c r="F521" s="457"/>
      <c r="G521" s="457"/>
      <c r="H521" s="457"/>
      <c r="I521" s="457"/>
      <c r="J521" s="457"/>
      <c r="K521" s="457"/>
      <c r="L521" s="457"/>
      <c r="M521" s="457"/>
      <c r="N521" s="457"/>
      <c r="O521" s="457"/>
      <c r="P521" s="457"/>
      <c r="Q521" s="457"/>
      <c r="R521" s="457"/>
      <c r="S521" s="457"/>
      <c r="T521" s="457"/>
      <c r="U521" s="457"/>
      <c r="V521" s="457"/>
      <c r="W521" s="457"/>
      <c r="X521" s="457"/>
    </row>
    <row r="522" spans="1:24" s="458" customFormat="1" ht="65.25" customHeight="1" x14ac:dyDescent="0.45">
      <c r="A522" s="457"/>
      <c r="B522" s="457"/>
      <c r="C522" s="457"/>
      <c r="D522" s="457"/>
      <c r="E522" s="457"/>
      <c r="F522" s="457"/>
      <c r="G522" s="457"/>
      <c r="H522" s="457"/>
      <c r="I522" s="457"/>
      <c r="J522" s="457"/>
      <c r="K522" s="457"/>
      <c r="L522" s="457"/>
      <c r="M522" s="457"/>
      <c r="N522" s="457"/>
      <c r="O522" s="457"/>
      <c r="P522" s="457"/>
      <c r="Q522" s="457"/>
      <c r="R522" s="457"/>
      <c r="S522" s="457"/>
      <c r="T522" s="457"/>
      <c r="U522" s="457"/>
      <c r="V522" s="457"/>
      <c r="W522" s="457"/>
      <c r="X522" s="457"/>
    </row>
    <row r="523" spans="1:24" s="458" customFormat="1" ht="65.25" customHeight="1" x14ac:dyDescent="0.45">
      <c r="A523" s="457"/>
      <c r="B523" s="457"/>
      <c r="C523" s="457"/>
      <c r="D523" s="457"/>
      <c r="E523" s="457"/>
      <c r="F523" s="457"/>
      <c r="G523" s="457"/>
      <c r="H523" s="457"/>
      <c r="I523" s="457"/>
      <c r="J523" s="457"/>
      <c r="K523" s="457"/>
      <c r="L523" s="457"/>
      <c r="M523" s="457"/>
      <c r="N523" s="457"/>
      <c r="O523" s="457"/>
      <c r="P523" s="457"/>
      <c r="Q523" s="457"/>
      <c r="R523" s="457"/>
      <c r="S523" s="457"/>
      <c r="T523" s="457"/>
      <c r="U523" s="457"/>
      <c r="V523" s="457"/>
      <c r="W523" s="457"/>
      <c r="X523" s="457"/>
    </row>
    <row r="524" spans="1:24" s="458" customFormat="1" ht="65.25" customHeight="1" x14ac:dyDescent="0.45">
      <c r="A524" s="457"/>
      <c r="B524" s="457"/>
      <c r="C524" s="457"/>
      <c r="D524" s="457"/>
      <c r="E524" s="457"/>
      <c r="F524" s="457"/>
      <c r="G524" s="457"/>
      <c r="H524" s="457"/>
      <c r="I524" s="457"/>
      <c r="J524" s="457"/>
      <c r="K524" s="457"/>
      <c r="L524" s="457"/>
      <c r="M524" s="457"/>
      <c r="N524" s="457"/>
      <c r="O524" s="457"/>
      <c r="P524" s="457"/>
      <c r="Q524" s="457"/>
      <c r="R524" s="457"/>
      <c r="S524" s="457"/>
      <c r="T524" s="457"/>
      <c r="U524" s="457"/>
      <c r="V524" s="457"/>
      <c r="W524" s="457"/>
      <c r="X524" s="457"/>
    </row>
    <row r="525" spans="1:24" s="458" customFormat="1" ht="65.25" customHeight="1" x14ac:dyDescent="0.45">
      <c r="A525" s="457"/>
      <c r="B525" s="457"/>
      <c r="C525" s="457"/>
      <c r="D525" s="457"/>
      <c r="E525" s="457"/>
      <c r="F525" s="457"/>
      <c r="G525" s="457"/>
      <c r="H525" s="457"/>
      <c r="I525" s="457"/>
      <c r="J525" s="457"/>
      <c r="K525" s="457"/>
      <c r="L525" s="457"/>
      <c r="M525" s="457"/>
      <c r="N525" s="457"/>
      <c r="O525" s="457"/>
      <c r="P525" s="457"/>
      <c r="Q525" s="457"/>
      <c r="R525" s="457"/>
      <c r="S525" s="457"/>
      <c r="T525" s="457"/>
      <c r="U525" s="457"/>
      <c r="V525" s="457"/>
      <c r="W525" s="457"/>
      <c r="X525" s="457"/>
    </row>
    <row r="526" spans="1:24" s="458" customFormat="1" ht="65.25" customHeight="1" x14ac:dyDescent="0.45">
      <c r="A526" s="457"/>
      <c r="B526" s="457"/>
      <c r="C526" s="457"/>
      <c r="D526" s="457"/>
      <c r="E526" s="457"/>
      <c r="F526" s="457"/>
      <c r="G526" s="457"/>
      <c r="H526" s="457"/>
      <c r="I526" s="457"/>
      <c r="J526" s="457"/>
      <c r="K526" s="457"/>
      <c r="L526" s="457"/>
      <c r="M526" s="457"/>
      <c r="N526" s="457"/>
      <c r="O526" s="457"/>
      <c r="P526" s="457"/>
      <c r="Q526" s="457"/>
      <c r="R526" s="457"/>
      <c r="S526" s="457"/>
      <c r="T526" s="457"/>
      <c r="U526" s="457"/>
      <c r="V526" s="457"/>
      <c r="W526" s="457"/>
      <c r="X526" s="457"/>
    </row>
    <row r="527" spans="1:24" s="458" customFormat="1" ht="65.25" customHeight="1" x14ac:dyDescent="0.45">
      <c r="A527" s="457"/>
      <c r="B527" s="457"/>
      <c r="C527" s="457"/>
      <c r="D527" s="457"/>
      <c r="E527" s="457"/>
      <c r="F527" s="457"/>
      <c r="G527" s="457"/>
      <c r="H527" s="457"/>
      <c r="I527" s="457"/>
      <c r="J527" s="457"/>
      <c r="K527" s="457"/>
      <c r="L527" s="457"/>
      <c r="M527" s="457"/>
      <c r="N527" s="457"/>
      <c r="O527" s="457"/>
      <c r="P527" s="457"/>
      <c r="Q527" s="457"/>
      <c r="R527" s="457"/>
      <c r="S527" s="457"/>
      <c r="T527" s="457"/>
      <c r="U527" s="457"/>
      <c r="V527" s="457"/>
      <c r="W527" s="457"/>
      <c r="X527" s="457"/>
    </row>
    <row r="528" spans="1:24" s="458" customFormat="1" ht="65.25" customHeight="1" x14ac:dyDescent="0.45">
      <c r="A528" s="457"/>
      <c r="B528" s="457"/>
      <c r="C528" s="457"/>
      <c r="D528" s="457"/>
      <c r="E528" s="457"/>
      <c r="F528" s="457"/>
      <c r="G528" s="457"/>
      <c r="H528" s="457"/>
      <c r="I528" s="457"/>
      <c r="J528" s="457"/>
      <c r="K528" s="457"/>
      <c r="L528" s="457"/>
      <c r="M528" s="457"/>
      <c r="N528" s="457"/>
      <c r="O528" s="457"/>
      <c r="P528" s="457"/>
      <c r="Q528" s="457"/>
      <c r="R528" s="457"/>
      <c r="S528" s="457"/>
      <c r="T528" s="457"/>
      <c r="U528" s="457"/>
      <c r="V528" s="457"/>
      <c r="W528" s="457"/>
      <c r="X528" s="457"/>
    </row>
    <row r="529" spans="1:24" s="458" customFormat="1" ht="65.25" customHeight="1" x14ac:dyDescent="0.45">
      <c r="A529" s="457"/>
      <c r="B529" s="457"/>
      <c r="C529" s="457"/>
      <c r="D529" s="457"/>
      <c r="E529" s="457"/>
      <c r="F529" s="457"/>
      <c r="G529" s="457"/>
      <c r="H529" s="457"/>
      <c r="I529" s="457"/>
      <c r="J529" s="457"/>
      <c r="K529" s="457"/>
      <c r="L529" s="457"/>
      <c r="M529" s="457"/>
      <c r="N529" s="457"/>
      <c r="O529" s="457"/>
      <c r="P529" s="457"/>
      <c r="Q529" s="457"/>
      <c r="R529" s="457"/>
      <c r="S529" s="457"/>
      <c r="T529" s="457"/>
      <c r="U529" s="457"/>
      <c r="V529" s="457"/>
      <c r="W529" s="457"/>
      <c r="X529" s="457"/>
    </row>
    <row r="530" spans="1:24" s="458" customFormat="1" ht="65.25" customHeight="1" x14ac:dyDescent="0.45">
      <c r="A530" s="457"/>
      <c r="B530" s="457"/>
      <c r="C530" s="457"/>
      <c r="D530" s="457"/>
      <c r="E530" s="457"/>
      <c r="F530" s="457"/>
      <c r="G530" s="457"/>
      <c r="H530" s="457"/>
      <c r="I530" s="457"/>
      <c r="J530" s="457"/>
      <c r="K530" s="457"/>
      <c r="L530" s="457"/>
      <c r="M530" s="457"/>
      <c r="N530" s="457"/>
      <c r="O530" s="457"/>
      <c r="P530" s="457"/>
      <c r="Q530" s="457"/>
      <c r="R530" s="457"/>
      <c r="S530" s="457"/>
      <c r="T530" s="457"/>
      <c r="U530" s="457"/>
      <c r="V530" s="457"/>
      <c r="W530" s="457"/>
      <c r="X530" s="457"/>
    </row>
    <row r="531" spans="1:24" s="458" customFormat="1" ht="65.25" customHeight="1" x14ac:dyDescent="0.45">
      <c r="A531" s="457"/>
      <c r="B531" s="457"/>
      <c r="C531" s="457"/>
      <c r="D531" s="457"/>
      <c r="E531" s="457"/>
      <c r="F531" s="457"/>
      <c r="G531" s="457"/>
      <c r="H531" s="457"/>
      <c r="I531" s="457"/>
      <c r="J531" s="457"/>
      <c r="K531" s="457"/>
      <c r="L531" s="457"/>
      <c r="M531" s="457"/>
      <c r="N531" s="457"/>
      <c r="O531" s="457"/>
      <c r="P531" s="457"/>
      <c r="Q531" s="457"/>
      <c r="R531" s="457"/>
      <c r="S531" s="457"/>
      <c r="T531" s="457"/>
      <c r="U531" s="457"/>
      <c r="V531" s="457"/>
      <c r="W531" s="457"/>
      <c r="X531" s="457"/>
    </row>
    <row r="532" spans="1:24" s="458" customFormat="1" ht="65.25" customHeight="1" x14ac:dyDescent="0.45">
      <c r="A532" s="457"/>
      <c r="B532" s="457"/>
      <c r="C532" s="457"/>
      <c r="D532" s="457"/>
      <c r="E532" s="457"/>
      <c r="F532" s="457"/>
      <c r="G532" s="457"/>
      <c r="H532" s="457"/>
      <c r="I532" s="457"/>
      <c r="J532" s="457"/>
      <c r="K532" s="457"/>
      <c r="L532" s="457"/>
      <c r="M532" s="457"/>
      <c r="N532" s="457"/>
      <c r="O532" s="457"/>
      <c r="P532" s="457"/>
      <c r="Q532" s="457"/>
      <c r="R532" s="457"/>
      <c r="S532" s="457"/>
      <c r="T532" s="457"/>
      <c r="U532" s="457"/>
      <c r="V532" s="457"/>
      <c r="W532" s="457"/>
      <c r="X532" s="457"/>
    </row>
    <row r="533" spans="1:24" s="458" customFormat="1" ht="65.25" customHeight="1" x14ac:dyDescent="0.45">
      <c r="A533" s="457"/>
      <c r="B533" s="457"/>
      <c r="C533" s="457"/>
      <c r="D533" s="457"/>
      <c r="E533" s="457"/>
      <c r="F533" s="457"/>
      <c r="G533" s="457"/>
      <c r="H533" s="457"/>
      <c r="I533" s="457"/>
      <c r="J533" s="457"/>
      <c r="K533" s="457"/>
      <c r="L533" s="457"/>
      <c r="M533" s="457"/>
      <c r="N533" s="457"/>
      <c r="O533" s="457"/>
      <c r="P533" s="457"/>
      <c r="Q533" s="457"/>
      <c r="R533" s="457"/>
      <c r="S533" s="457"/>
      <c r="T533" s="457"/>
      <c r="U533" s="457"/>
      <c r="V533" s="457"/>
      <c r="W533" s="457"/>
      <c r="X533" s="457"/>
    </row>
    <row r="534" spans="1:24" s="458" customFormat="1" ht="65.25" customHeight="1" x14ac:dyDescent="0.45">
      <c r="A534" s="457"/>
      <c r="B534" s="457"/>
      <c r="C534" s="457"/>
      <c r="D534" s="457"/>
      <c r="E534" s="457"/>
      <c r="F534" s="457"/>
      <c r="G534" s="457"/>
      <c r="H534" s="457"/>
      <c r="I534" s="457"/>
      <c r="J534" s="457"/>
      <c r="K534" s="457"/>
      <c r="L534" s="457"/>
      <c r="M534" s="457"/>
      <c r="N534" s="457"/>
      <c r="O534" s="457"/>
      <c r="P534" s="457"/>
      <c r="Q534" s="457"/>
      <c r="R534" s="457"/>
      <c r="S534" s="457"/>
      <c r="T534" s="457"/>
      <c r="U534" s="457"/>
      <c r="V534" s="457"/>
      <c r="W534" s="457"/>
      <c r="X534" s="457"/>
    </row>
    <row r="535" spans="1:24" s="458" customFormat="1" ht="65.25" customHeight="1" x14ac:dyDescent="0.45">
      <c r="A535" s="457"/>
      <c r="B535" s="457"/>
      <c r="C535" s="457"/>
      <c r="D535" s="457"/>
      <c r="E535" s="457"/>
      <c r="F535" s="457"/>
      <c r="G535" s="457"/>
      <c r="H535" s="457"/>
      <c r="I535" s="457"/>
      <c r="J535" s="457"/>
      <c r="K535" s="457"/>
      <c r="L535" s="457"/>
      <c r="M535" s="457"/>
      <c r="N535" s="457"/>
      <c r="O535" s="457"/>
      <c r="P535" s="457"/>
      <c r="Q535" s="457"/>
      <c r="R535" s="457"/>
      <c r="S535" s="457"/>
      <c r="T535" s="457"/>
      <c r="U535" s="457"/>
      <c r="V535" s="457"/>
      <c r="W535" s="457"/>
      <c r="X535" s="457"/>
    </row>
    <row r="536" spans="1:24" s="458" customFormat="1" ht="65.25" customHeight="1" x14ac:dyDescent="0.45">
      <c r="A536" s="457"/>
      <c r="B536" s="457"/>
      <c r="C536" s="457"/>
      <c r="D536" s="457"/>
      <c r="E536" s="457"/>
      <c r="F536" s="457"/>
      <c r="G536" s="457"/>
      <c r="H536" s="457"/>
      <c r="I536" s="457"/>
      <c r="J536" s="457"/>
      <c r="K536" s="457"/>
      <c r="L536" s="457"/>
      <c r="M536" s="457"/>
      <c r="N536" s="457"/>
      <c r="O536" s="457"/>
      <c r="P536" s="457"/>
      <c r="Q536" s="457"/>
      <c r="R536" s="457"/>
      <c r="S536" s="457"/>
      <c r="T536" s="457"/>
      <c r="U536" s="457"/>
      <c r="V536" s="457"/>
      <c r="W536" s="457"/>
      <c r="X536" s="457"/>
    </row>
    <row r="537" spans="1:24" s="458" customFormat="1" ht="65.25" customHeight="1" x14ac:dyDescent="0.45">
      <c r="A537" s="457"/>
      <c r="B537" s="457"/>
      <c r="C537" s="457"/>
      <c r="D537" s="457"/>
      <c r="E537" s="457"/>
      <c r="F537" s="457"/>
      <c r="G537" s="457"/>
      <c r="H537" s="457"/>
      <c r="I537" s="457"/>
      <c r="J537" s="457"/>
      <c r="K537" s="457"/>
      <c r="L537" s="457"/>
      <c r="M537" s="457"/>
      <c r="N537" s="457"/>
      <c r="O537" s="457"/>
      <c r="P537" s="457"/>
      <c r="Q537" s="457"/>
      <c r="R537" s="457"/>
      <c r="S537" s="457"/>
      <c r="T537" s="457"/>
      <c r="U537" s="457"/>
      <c r="V537" s="457"/>
      <c r="W537" s="457"/>
      <c r="X537" s="457"/>
    </row>
    <row r="538" spans="1:24" s="458" customFormat="1" ht="65.25" customHeight="1" x14ac:dyDescent="0.45">
      <c r="A538" s="457"/>
      <c r="B538" s="457"/>
      <c r="C538" s="457"/>
      <c r="D538" s="457"/>
      <c r="E538" s="457"/>
      <c r="F538" s="457"/>
      <c r="G538" s="457"/>
      <c r="H538" s="457"/>
      <c r="I538" s="457"/>
      <c r="J538" s="457"/>
      <c r="K538" s="457"/>
      <c r="L538" s="457"/>
      <c r="M538" s="457"/>
      <c r="N538" s="457"/>
      <c r="O538" s="457"/>
      <c r="P538" s="457"/>
      <c r="Q538" s="457"/>
      <c r="R538" s="457"/>
      <c r="S538" s="457"/>
      <c r="T538" s="457"/>
      <c r="U538" s="457"/>
      <c r="V538" s="457"/>
      <c r="W538" s="457"/>
      <c r="X538" s="457"/>
    </row>
    <row r="539" spans="1:24" s="458" customFormat="1" ht="65.25" customHeight="1" x14ac:dyDescent="0.45">
      <c r="A539" s="457"/>
      <c r="B539" s="457"/>
      <c r="C539" s="457"/>
      <c r="D539" s="457"/>
      <c r="E539" s="457"/>
      <c r="F539" s="457"/>
      <c r="G539" s="457"/>
      <c r="H539" s="457"/>
      <c r="I539" s="457"/>
      <c r="J539" s="457"/>
      <c r="K539" s="457"/>
      <c r="L539" s="457"/>
      <c r="M539" s="457"/>
      <c r="N539" s="457"/>
      <c r="O539" s="457"/>
      <c r="P539" s="457"/>
      <c r="Q539" s="457"/>
      <c r="R539" s="457"/>
      <c r="S539" s="457"/>
      <c r="T539" s="457"/>
      <c r="U539" s="457"/>
      <c r="V539" s="457"/>
      <c r="W539" s="457"/>
      <c r="X539" s="457"/>
    </row>
    <row r="540" spans="1:24" s="458" customFormat="1" ht="65.25" customHeight="1" x14ac:dyDescent="0.45">
      <c r="A540" s="457"/>
      <c r="B540" s="457"/>
      <c r="C540" s="457"/>
      <c r="D540" s="457"/>
      <c r="E540" s="457"/>
      <c r="F540" s="457"/>
      <c r="G540" s="457"/>
      <c r="H540" s="457"/>
      <c r="I540" s="457"/>
      <c r="J540" s="457"/>
      <c r="K540" s="457"/>
      <c r="L540" s="457"/>
      <c r="M540" s="457"/>
      <c r="N540" s="457"/>
      <c r="O540" s="457"/>
      <c r="P540" s="457"/>
      <c r="Q540" s="457"/>
      <c r="R540" s="457"/>
      <c r="S540" s="457"/>
      <c r="T540" s="457"/>
      <c r="U540" s="457"/>
      <c r="V540" s="457"/>
      <c r="W540" s="457"/>
      <c r="X540" s="457"/>
    </row>
    <row r="541" spans="1:24" s="458" customFormat="1" ht="65.25" customHeight="1" x14ac:dyDescent="0.45">
      <c r="A541" s="457"/>
      <c r="B541" s="457"/>
      <c r="C541" s="457"/>
      <c r="D541" s="457"/>
      <c r="E541" s="457"/>
      <c r="F541" s="457"/>
      <c r="G541" s="457"/>
      <c r="H541" s="457"/>
      <c r="I541" s="457"/>
      <c r="J541" s="457"/>
      <c r="K541" s="457"/>
      <c r="L541" s="457"/>
      <c r="M541" s="457"/>
      <c r="N541" s="457"/>
      <c r="O541" s="457"/>
      <c r="P541" s="457"/>
      <c r="Q541" s="457"/>
      <c r="R541" s="457"/>
      <c r="S541" s="457"/>
      <c r="T541" s="457"/>
      <c r="U541" s="457"/>
      <c r="V541" s="457"/>
      <c r="W541" s="457"/>
      <c r="X541" s="457"/>
    </row>
    <row r="542" spans="1:24" s="458" customFormat="1" ht="65.25" customHeight="1" x14ac:dyDescent="0.45">
      <c r="A542" s="457"/>
      <c r="B542" s="457"/>
      <c r="C542" s="457"/>
      <c r="D542" s="457"/>
      <c r="E542" s="457"/>
      <c r="F542" s="457"/>
      <c r="G542" s="457"/>
      <c r="H542" s="457"/>
      <c r="I542" s="457"/>
      <c r="J542" s="457"/>
      <c r="K542" s="457"/>
      <c r="L542" s="457"/>
      <c r="M542" s="457"/>
      <c r="N542" s="457"/>
      <c r="O542" s="457"/>
      <c r="P542" s="457"/>
      <c r="Q542" s="457"/>
      <c r="R542" s="457"/>
      <c r="S542" s="457"/>
      <c r="T542" s="457"/>
      <c r="U542" s="457"/>
      <c r="V542" s="457"/>
      <c r="W542" s="457"/>
      <c r="X542" s="457"/>
    </row>
    <row r="543" spans="1:24" s="458" customFormat="1" ht="65.25" customHeight="1" x14ac:dyDescent="0.45">
      <c r="A543" s="457"/>
      <c r="B543" s="457"/>
      <c r="C543" s="457"/>
      <c r="D543" s="457"/>
      <c r="E543" s="457"/>
      <c r="F543" s="457"/>
      <c r="G543" s="457"/>
      <c r="H543" s="457"/>
      <c r="I543" s="457"/>
      <c r="J543" s="457"/>
      <c r="K543" s="457"/>
      <c r="L543" s="457"/>
      <c r="M543" s="457"/>
      <c r="N543" s="457"/>
      <c r="O543" s="457"/>
      <c r="P543" s="457"/>
      <c r="Q543" s="457"/>
      <c r="R543" s="457"/>
      <c r="S543" s="457"/>
      <c r="T543" s="457"/>
      <c r="U543" s="457"/>
      <c r="V543" s="457"/>
      <c r="W543" s="457"/>
      <c r="X543" s="457"/>
    </row>
    <row r="544" spans="1:24" s="458" customFormat="1" ht="65.25" customHeight="1" x14ac:dyDescent="0.45">
      <c r="A544" s="457"/>
      <c r="B544" s="457"/>
      <c r="C544" s="457"/>
      <c r="D544" s="457"/>
      <c r="E544" s="457"/>
      <c r="F544" s="457"/>
      <c r="G544" s="457"/>
      <c r="H544" s="457"/>
      <c r="I544" s="457"/>
      <c r="J544" s="457"/>
      <c r="K544" s="457"/>
      <c r="L544" s="457"/>
      <c r="M544" s="457"/>
      <c r="N544" s="457"/>
      <c r="O544" s="457"/>
      <c r="P544" s="457"/>
      <c r="Q544" s="457"/>
      <c r="R544" s="457"/>
      <c r="S544" s="457"/>
      <c r="T544" s="457"/>
      <c r="U544" s="457"/>
      <c r="V544" s="457"/>
      <c r="W544" s="457"/>
      <c r="X544" s="457"/>
    </row>
    <row r="545" spans="1:24" s="458" customFormat="1" ht="65.25" customHeight="1" x14ac:dyDescent="0.45">
      <c r="A545" s="457"/>
      <c r="B545" s="457"/>
      <c r="C545" s="457"/>
      <c r="D545" s="457"/>
      <c r="E545" s="457"/>
      <c r="F545" s="457"/>
      <c r="G545" s="457"/>
      <c r="H545" s="457"/>
      <c r="I545" s="457"/>
      <c r="J545" s="457"/>
      <c r="K545" s="457"/>
      <c r="L545" s="457"/>
      <c r="M545" s="457"/>
      <c r="N545" s="457"/>
      <c r="O545" s="457"/>
      <c r="P545" s="457"/>
      <c r="Q545" s="457"/>
      <c r="R545" s="457"/>
      <c r="S545" s="457"/>
      <c r="T545" s="457"/>
      <c r="U545" s="457"/>
      <c r="V545" s="457"/>
      <c r="W545" s="457"/>
      <c r="X545" s="457"/>
    </row>
    <row r="546" spans="1:24" s="458" customFormat="1" ht="65.25" customHeight="1" x14ac:dyDescent="0.45">
      <c r="A546" s="457"/>
      <c r="B546" s="457"/>
      <c r="C546" s="457"/>
      <c r="D546" s="457"/>
      <c r="E546" s="457"/>
      <c r="F546" s="457"/>
      <c r="G546" s="457"/>
      <c r="H546" s="457"/>
      <c r="I546" s="457"/>
      <c r="J546" s="457"/>
      <c r="K546" s="457"/>
      <c r="L546" s="457"/>
      <c r="M546" s="457"/>
      <c r="N546" s="457"/>
      <c r="O546" s="457"/>
      <c r="P546" s="457"/>
      <c r="Q546" s="457"/>
      <c r="R546" s="457"/>
      <c r="S546" s="457"/>
      <c r="T546" s="457"/>
      <c r="U546" s="457"/>
      <c r="V546" s="457"/>
      <c r="W546" s="457"/>
      <c r="X546" s="457"/>
    </row>
    <row r="547" spans="1:24" s="458" customFormat="1" ht="65.25" customHeight="1" x14ac:dyDescent="0.45">
      <c r="A547" s="457"/>
      <c r="B547" s="457"/>
      <c r="C547" s="457"/>
      <c r="D547" s="457"/>
      <c r="E547" s="457"/>
      <c r="F547" s="457"/>
      <c r="G547" s="457"/>
      <c r="H547" s="457"/>
      <c r="I547" s="457"/>
      <c r="J547" s="457"/>
      <c r="K547" s="457"/>
      <c r="L547" s="457"/>
      <c r="M547" s="457"/>
      <c r="N547" s="457"/>
      <c r="O547" s="457"/>
      <c r="P547" s="457"/>
      <c r="Q547" s="457"/>
      <c r="R547" s="457"/>
      <c r="S547" s="457"/>
      <c r="T547" s="457"/>
      <c r="U547" s="457"/>
      <c r="V547" s="457"/>
      <c r="W547" s="457"/>
      <c r="X547" s="457"/>
    </row>
    <row r="548" spans="1:24" s="458" customFormat="1" ht="65.25" customHeight="1" x14ac:dyDescent="0.45">
      <c r="A548" s="457"/>
      <c r="B548" s="457"/>
      <c r="C548" s="457"/>
      <c r="D548" s="457"/>
      <c r="E548" s="457"/>
      <c r="F548" s="457"/>
      <c r="G548" s="457"/>
      <c r="H548" s="457"/>
      <c r="I548" s="457"/>
      <c r="J548" s="457"/>
      <c r="K548" s="457"/>
      <c r="L548" s="457"/>
      <c r="M548" s="457"/>
      <c r="N548" s="457"/>
      <c r="O548" s="457"/>
      <c r="P548" s="457"/>
      <c r="Q548" s="457"/>
      <c r="R548" s="457"/>
      <c r="S548" s="457"/>
      <c r="T548" s="457"/>
      <c r="U548" s="457"/>
      <c r="V548" s="457"/>
      <c r="W548" s="457"/>
      <c r="X548" s="457"/>
    </row>
    <row r="549" spans="1:24" s="458" customFormat="1" ht="65.25" customHeight="1" x14ac:dyDescent="0.45">
      <c r="A549" s="457"/>
      <c r="B549" s="457"/>
      <c r="C549" s="457"/>
      <c r="D549" s="457"/>
      <c r="E549" s="457"/>
      <c r="F549" s="457"/>
      <c r="G549" s="457"/>
      <c r="H549" s="457"/>
      <c r="I549" s="457"/>
      <c r="J549" s="457"/>
      <c r="K549" s="457"/>
      <c r="L549" s="457"/>
      <c r="M549" s="457"/>
      <c r="N549" s="457"/>
      <c r="O549" s="457"/>
      <c r="P549" s="457"/>
      <c r="Q549" s="457"/>
      <c r="R549" s="457"/>
      <c r="S549" s="457"/>
      <c r="T549" s="457"/>
      <c r="U549" s="457"/>
      <c r="V549" s="457"/>
      <c r="W549" s="457"/>
      <c r="X549" s="457"/>
    </row>
    <row r="550" spans="1:24" s="458" customFormat="1" ht="65.25" customHeight="1" x14ac:dyDescent="0.45">
      <c r="A550" s="457"/>
      <c r="B550" s="457"/>
      <c r="C550" s="457"/>
      <c r="D550" s="457"/>
      <c r="E550" s="457"/>
      <c r="F550" s="457"/>
      <c r="G550" s="457"/>
      <c r="H550" s="457"/>
      <c r="I550" s="457"/>
      <c r="J550" s="457"/>
      <c r="K550" s="457"/>
      <c r="L550" s="457"/>
      <c r="M550" s="457"/>
      <c r="N550" s="457"/>
      <c r="O550" s="457"/>
      <c r="P550" s="457"/>
      <c r="Q550" s="457"/>
      <c r="R550" s="457"/>
      <c r="S550" s="457"/>
      <c r="T550" s="457"/>
      <c r="U550" s="457"/>
      <c r="V550" s="457"/>
      <c r="W550" s="457"/>
      <c r="X550" s="457"/>
    </row>
    <row r="551" spans="1:24" s="458" customFormat="1" ht="65.25" customHeight="1" x14ac:dyDescent="0.45">
      <c r="A551" s="457"/>
      <c r="B551" s="457"/>
      <c r="C551" s="457"/>
      <c r="D551" s="457"/>
      <c r="E551" s="457"/>
      <c r="F551" s="457"/>
      <c r="G551" s="457"/>
      <c r="H551" s="457"/>
      <c r="I551" s="457"/>
      <c r="J551" s="457"/>
      <c r="K551" s="457"/>
      <c r="L551" s="457"/>
      <c r="M551" s="457"/>
      <c r="N551" s="457"/>
      <c r="O551" s="457"/>
      <c r="P551" s="457"/>
      <c r="Q551" s="457"/>
      <c r="R551" s="457"/>
      <c r="S551" s="457"/>
      <c r="T551" s="457"/>
      <c r="U551" s="457"/>
      <c r="V551" s="457"/>
      <c r="W551" s="457"/>
      <c r="X551" s="457"/>
    </row>
    <row r="552" spans="1:24" s="458" customFormat="1" ht="65.25" customHeight="1" x14ac:dyDescent="0.45">
      <c r="A552" s="457"/>
      <c r="B552" s="457"/>
      <c r="C552" s="457"/>
      <c r="D552" s="457"/>
      <c r="E552" s="457"/>
      <c r="F552" s="457"/>
      <c r="G552" s="457"/>
      <c r="H552" s="457"/>
      <c r="I552" s="457"/>
      <c r="J552" s="457"/>
      <c r="K552" s="457"/>
      <c r="L552" s="457"/>
      <c r="M552" s="457"/>
      <c r="N552" s="457"/>
      <c r="O552" s="457"/>
      <c r="P552" s="457"/>
      <c r="Q552" s="457"/>
      <c r="R552" s="457"/>
      <c r="S552" s="457"/>
      <c r="T552" s="457"/>
      <c r="U552" s="457"/>
      <c r="V552" s="457"/>
      <c r="W552" s="457"/>
      <c r="X552" s="457"/>
    </row>
    <row r="553" spans="1:24" s="458" customFormat="1" ht="65.25" customHeight="1" x14ac:dyDescent="0.45">
      <c r="A553" s="457"/>
      <c r="B553" s="457"/>
      <c r="C553" s="457"/>
      <c r="D553" s="457"/>
      <c r="E553" s="457"/>
      <c r="F553" s="457"/>
      <c r="G553" s="457"/>
      <c r="H553" s="457"/>
      <c r="I553" s="457"/>
      <c r="J553" s="457"/>
      <c r="K553" s="457"/>
      <c r="L553" s="457"/>
      <c r="M553" s="457"/>
      <c r="N553" s="457"/>
      <c r="O553" s="457"/>
      <c r="P553" s="457"/>
      <c r="Q553" s="457"/>
      <c r="R553" s="457"/>
      <c r="S553" s="457"/>
      <c r="T553" s="457"/>
      <c r="U553" s="457"/>
      <c r="V553" s="457"/>
      <c r="W553" s="457"/>
      <c r="X553" s="457"/>
    </row>
    <row r="554" spans="1:24" s="458" customFormat="1" ht="65.25" customHeight="1" x14ac:dyDescent="0.45">
      <c r="A554" s="457"/>
      <c r="B554" s="457"/>
      <c r="C554" s="457"/>
      <c r="D554" s="457"/>
      <c r="E554" s="457"/>
      <c r="F554" s="457"/>
      <c r="G554" s="457"/>
      <c r="H554" s="457"/>
      <c r="I554" s="457"/>
      <c r="J554" s="457"/>
      <c r="K554" s="457"/>
      <c r="L554" s="457"/>
      <c r="M554" s="457"/>
      <c r="N554" s="457"/>
      <c r="O554" s="457"/>
      <c r="P554" s="457"/>
      <c r="Q554" s="457"/>
      <c r="R554" s="457"/>
      <c r="S554" s="457"/>
      <c r="T554" s="457"/>
      <c r="U554" s="457"/>
      <c r="V554" s="457"/>
      <c r="W554" s="457"/>
      <c r="X554" s="457"/>
    </row>
    <row r="555" spans="1:24" s="458" customFormat="1" ht="65.25" customHeight="1" x14ac:dyDescent="0.45">
      <c r="A555" s="457"/>
      <c r="B555" s="457"/>
      <c r="C555" s="457"/>
      <c r="D555" s="457"/>
      <c r="E555" s="457"/>
      <c r="F555" s="457"/>
      <c r="G555" s="457"/>
      <c r="H555" s="457"/>
      <c r="I555" s="457"/>
      <c r="J555" s="457"/>
      <c r="K555" s="457"/>
      <c r="L555" s="457"/>
      <c r="M555" s="457"/>
      <c r="N555" s="457"/>
      <c r="O555" s="457"/>
      <c r="P555" s="457"/>
      <c r="Q555" s="457"/>
      <c r="R555" s="457"/>
      <c r="S555" s="457"/>
      <c r="T555" s="457"/>
      <c r="U555" s="457"/>
      <c r="V555" s="457"/>
      <c r="W555" s="457"/>
      <c r="X555" s="457"/>
    </row>
    <row r="556" spans="1:24" s="458" customFormat="1" ht="65.25" customHeight="1" x14ac:dyDescent="0.45">
      <c r="A556" s="457"/>
      <c r="B556" s="457"/>
      <c r="C556" s="457"/>
      <c r="D556" s="457"/>
      <c r="E556" s="457"/>
      <c r="F556" s="457"/>
      <c r="G556" s="457"/>
      <c r="H556" s="457"/>
      <c r="I556" s="457"/>
      <c r="J556" s="457"/>
      <c r="K556" s="457"/>
      <c r="L556" s="457"/>
      <c r="M556" s="457"/>
      <c r="N556" s="457"/>
      <c r="O556" s="457"/>
      <c r="P556" s="457"/>
      <c r="Q556" s="457"/>
      <c r="R556" s="457"/>
      <c r="S556" s="457"/>
      <c r="T556" s="457"/>
      <c r="U556" s="457"/>
      <c r="V556" s="457"/>
      <c r="W556" s="457"/>
      <c r="X556" s="457"/>
    </row>
    <row r="557" spans="1:24" s="458" customFormat="1" ht="65.25" customHeight="1" x14ac:dyDescent="0.45">
      <c r="A557" s="457"/>
      <c r="B557" s="457"/>
      <c r="C557" s="457"/>
      <c r="D557" s="457"/>
      <c r="E557" s="457"/>
      <c r="F557" s="457"/>
      <c r="G557" s="457"/>
      <c r="H557" s="457"/>
      <c r="I557" s="457"/>
      <c r="J557" s="457"/>
      <c r="K557" s="457"/>
      <c r="L557" s="457"/>
      <c r="M557" s="457"/>
      <c r="N557" s="457"/>
      <c r="O557" s="457"/>
      <c r="P557" s="457"/>
      <c r="Q557" s="457"/>
      <c r="R557" s="457"/>
      <c r="S557" s="457"/>
      <c r="T557" s="457"/>
      <c r="U557" s="457"/>
      <c r="V557" s="457"/>
      <c r="W557" s="457"/>
      <c r="X557" s="457"/>
    </row>
    <row r="558" spans="1:24" s="458" customFormat="1" ht="65.25" customHeight="1" x14ac:dyDescent="0.45">
      <c r="A558" s="457"/>
      <c r="B558" s="457"/>
      <c r="C558" s="457"/>
      <c r="D558" s="457"/>
      <c r="E558" s="457"/>
      <c r="F558" s="457"/>
      <c r="G558" s="457"/>
      <c r="H558" s="457"/>
      <c r="I558" s="457"/>
      <c r="J558" s="457"/>
      <c r="K558" s="457"/>
      <c r="L558" s="457"/>
      <c r="M558" s="457"/>
      <c r="N558" s="457"/>
      <c r="O558" s="457"/>
      <c r="P558" s="457"/>
      <c r="Q558" s="457"/>
      <c r="R558" s="457"/>
      <c r="S558" s="457"/>
      <c r="T558" s="457"/>
      <c r="U558" s="457"/>
      <c r="V558" s="457"/>
      <c r="W558" s="457"/>
      <c r="X558" s="457"/>
    </row>
    <row r="559" spans="1:24" s="458" customFormat="1" ht="65.25" customHeight="1" x14ac:dyDescent="0.45">
      <c r="A559" s="457"/>
      <c r="B559" s="457"/>
      <c r="C559" s="457"/>
      <c r="D559" s="457"/>
      <c r="E559" s="457"/>
      <c r="F559" s="457"/>
      <c r="G559" s="457"/>
      <c r="H559" s="457"/>
      <c r="I559" s="457"/>
      <c r="J559" s="457"/>
      <c r="K559" s="457"/>
      <c r="L559" s="457"/>
      <c r="M559" s="457"/>
      <c r="N559" s="457"/>
      <c r="O559" s="457"/>
      <c r="P559" s="457"/>
      <c r="Q559" s="457"/>
      <c r="R559" s="457"/>
      <c r="S559" s="457"/>
      <c r="T559" s="457"/>
      <c r="U559" s="457"/>
      <c r="V559" s="457"/>
      <c r="W559" s="457"/>
      <c r="X559" s="457"/>
    </row>
    <row r="560" spans="1:24" s="458" customFormat="1" ht="65.25" customHeight="1" x14ac:dyDescent="0.45">
      <c r="A560" s="457"/>
      <c r="B560" s="457"/>
      <c r="C560" s="457"/>
      <c r="D560" s="457"/>
      <c r="E560" s="457"/>
      <c r="F560" s="457"/>
      <c r="G560" s="457"/>
      <c r="H560" s="457"/>
      <c r="I560" s="457"/>
      <c r="J560" s="457"/>
      <c r="K560" s="457"/>
      <c r="L560" s="457"/>
      <c r="M560" s="457"/>
      <c r="N560" s="457"/>
      <c r="O560" s="457"/>
      <c r="P560" s="457"/>
      <c r="Q560" s="457"/>
      <c r="R560" s="457"/>
      <c r="S560" s="457"/>
      <c r="T560" s="457"/>
      <c r="U560" s="457"/>
      <c r="V560" s="457"/>
      <c r="W560" s="457"/>
      <c r="X560" s="457"/>
    </row>
    <row r="561" spans="1:24" s="458" customFormat="1" ht="65.25" customHeight="1" x14ac:dyDescent="0.45">
      <c r="A561" s="457"/>
      <c r="B561" s="457"/>
      <c r="C561" s="457"/>
      <c r="D561" s="457"/>
      <c r="E561" s="457"/>
      <c r="F561" s="457"/>
      <c r="G561" s="457"/>
      <c r="H561" s="457"/>
      <c r="I561" s="457"/>
      <c r="J561" s="457"/>
      <c r="K561" s="457"/>
      <c r="L561" s="457"/>
      <c r="M561" s="457"/>
      <c r="N561" s="457"/>
      <c r="O561" s="457"/>
      <c r="P561" s="457"/>
      <c r="Q561" s="457"/>
      <c r="R561" s="457"/>
      <c r="S561" s="457"/>
      <c r="T561" s="457"/>
      <c r="U561" s="457"/>
      <c r="V561" s="457"/>
      <c r="W561" s="457"/>
      <c r="X561" s="457"/>
    </row>
    <row r="562" spans="1:24" s="458" customFormat="1" ht="65.25" customHeight="1" x14ac:dyDescent="0.45">
      <c r="A562" s="457"/>
      <c r="B562" s="457"/>
      <c r="C562" s="457"/>
      <c r="D562" s="457"/>
      <c r="E562" s="457"/>
      <c r="F562" s="457"/>
      <c r="G562" s="457"/>
      <c r="H562" s="457"/>
      <c r="I562" s="457"/>
      <c r="J562" s="457"/>
      <c r="K562" s="457"/>
      <c r="L562" s="457"/>
      <c r="M562" s="457"/>
      <c r="N562" s="457"/>
      <c r="O562" s="457"/>
      <c r="P562" s="457"/>
      <c r="Q562" s="457"/>
      <c r="R562" s="457"/>
      <c r="S562" s="457"/>
      <c r="T562" s="457"/>
      <c r="U562" s="457"/>
      <c r="V562" s="457"/>
      <c r="W562" s="457"/>
      <c r="X562" s="457"/>
    </row>
    <row r="563" spans="1:24" s="458" customFormat="1" ht="65.25" customHeight="1" x14ac:dyDescent="0.45">
      <c r="A563" s="457"/>
      <c r="B563" s="457"/>
      <c r="C563" s="457"/>
      <c r="D563" s="457"/>
      <c r="E563" s="457"/>
      <c r="F563" s="457"/>
      <c r="G563" s="457"/>
      <c r="H563" s="457"/>
      <c r="I563" s="457"/>
      <c r="J563" s="457"/>
      <c r="K563" s="457"/>
      <c r="L563" s="457"/>
      <c r="M563" s="457"/>
      <c r="N563" s="457"/>
      <c r="O563" s="457"/>
      <c r="P563" s="457"/>
      <c r="Q563" s="457"/>
      <c r="R563" s="457"/>
      <c r="S563" s="457"/>
      <c r="T563" s="457"/>
      <c r="U563" s="457"/>
      <c r="V563" s="457"/>
      <c r="W563" s="457"/>
      <c r="X563" s="457"/>
    </row>
    <row r="564" spans="1:24" s="458" customFormat="1" ht="65.25" customHeight="1" x14ac:dyDescent="0.45">
      <c r="A564" s="457"/>
      <c r="B564" s="457"/>
      <c r="C564" s="457"/>
      <c r="D564" s="457"/>
      <c r="E564" s="457"/>
      <c r="F564" s="457"/>
      <c r="G564" s="457"/>
      <c r="H564" s="457"/>
      <c r="I564" s="457"/>
      <c r="J564" s="457"/>
      <c r="K564" s="457"/>
      <c r="L564" s="457"/>
      <c r="M564" s="457"/>
      <c r="N564" s="457"/>
      <c r="O564" s="457"/>
      <c r="P564" s="457"/>
      <c r="Q564" s="457"/>
      <c r="R564" s="457"/>
      <c r="S564" s="457"/>
      <c r="T564" s="457"/>
      <c r="U564" s="457"/>
      <c r="V564" s="457"/>
      <c r="W564" s="457"/>
      <c r="X564" s="457"/>
    </row>
    <row r="565" spans="1:24" s="458" customFormat="1" ht="65.25" customHeight="1" x14ac:dyDescent="0.45">
      <c r="A565" s="457"/>
      <c r="B565" s="457"/>
      <c r="C565" s="457"/>
      <c r="D565" s="457"/>
      <c r="E565" s="457"/>
      <c r="F565" s="457"/>
      <c r="G565" s="457"/>
      <c r="H565" s="457"/>
      <c r="I565" s="457"/>
      <c r="J565" s="457"/>
      <c r="K565" s="457"/>
      <c r="L565" s="457"/>
      <c r="M565" s="457"/>
      <c r="N565" s="457"/>
      <c r="O565" s="457"/>
      <c r="P565" s="457"/>
      <c r="Q565" s="457"/>
      <c r="R565" s="457"/>
      <c r="S565" s="457"/>
      <c r="T565" s="457"/>
      <c r="U565" s="457"/>
      <c r="V565" s="457"/>
      <c r="W565" s="457"/>
      <c r="X565" s="457"/>
    </row>
    <row r="566" spans="1:24" s="458" customFormat="1" ht="65.25" customHeight="1" x14ac:dyDescent="0.45">
      <c r="A566" s="457"/>
      <c r="B566" s="457"/>
      <c r="C566" s="457"/>
      <c r="D566" s="457"/>
      <c r="E566" s="457"/>
      <c r="F566" s="457"/>
      <c r="G566" s="457"/>
      <c r="H566" s="457"/>
      <c r="I566" s="457"/>
      <c r="J566" s="457"/>
      <c r="K566" s="457"/>
      <c r="L566" s="457"/>
      <c r="M566" s="457"/>
      <c r="N566" s="457"/>
      <c r="O566" s="457"/>
      <c r="P566" s="457"/>
      <c r="Q566" s="457"/>
      <c r="R566" s="457"/>
      <c r="S566" s="457"/>
      <c r="T566" s="457"/>
      <c r="U566" s="457"/>
      <c r="V566" s="457"/>
      <c r="W566" s="457"/>
      <c r="X566" s="457"/>
    </row>
    <row r="567" spans="1:24" s="458" customFormat="1" ht="65.25" customHeight="1" x14ac:dyDescent="0.45">
      <c r="A567" s="457"/>
      <c r="B567" s="457"/>
      <c r="C567" s="457"/>
      <c r="D567" s="457"/>
      <c r="E567" s="457"/>
      <c r="F567" s="457"/>
      <c r="G567" s="457"/>
      <c r="H567" s="457"/>
      <c r="I567" s="457"/>
      <c r="J567" s="457"/>
      <c r="K567" s="457"/>
      <c r="L567" s="457"/>
      <c r="M567" s="457"/>
      <c r="N567" s="457"/>
      <c r="O567" s="457"/>
      <c r="P567" s="457"/>
      <c r="Q567" s="457"/>
      <c r="R567" s="457"/>
      <c r="S567" s="457"/>
      <c r="T567" s="457"/>
      <c r="U567" s="457"/>
      <c r="V567" s="457"/>
      <c r="W567" s="457"/>
      <c r="X567" s="457"/>
    </row>
    <row r="568" spans="1:24" s="458" customFormat="1" ht="65.25" customHeight="1" x14ac:dyDescent="0.45">
      <c r="A568" s="457"/>
      <c r="B568" s="457"/>
      <c r="C568" s="457"/>
      <c r="D568" s="457"/>
      <c r="E568" s="457"/>
      <c r="F568" s="457"/>
      <c r="G568" s="457"/>
      <c r="H568" s="457"/>
      <c r="I568" s="457"/>
      <c r="J568" s="457"/>
      <c r="K568" s="457"/>
      <c r="L568" s="457"/>
      <c r="M568" s="457"/>
      <c r="N568" s="457"/>
      <c r="O568" s="457"/>
      <c r="P568" s="457"/>
      <c r="Q568" s="457"/>
      <c r="R568" s="457"/>
      <c r="S568" s="457"/>
      <c r="T568" s="457"/>
      <c r="U568" s="457"/>
      <c r="V568" s="457"/>
      <c r="W568" s="457"/>
      <c r="X568" s="457"/>
    </row>
    <row r="569" spans="1:24" s="458" customFormat="1" ht="65.25" customHeight="1" x14ac:dyDescent="0.45">
      <c r="A569" s="457"/>
      <c r="B569" s="457"/>
      <c r="C569" s="457"/>
      <c r="D569" s="457"/>
      <c r="E569" s="457"/>
      <c r="F569" s="457"/>
      <c r="G569" s="457"/>
      <c r="H569" s="457"/>
      <c r="I569" s="457"/>
      <c r="J569" s="457"/>
      <c r="K569" s="457"/>
      <c r="L569" s="457"/>
      <c r="M569" s="457"/>
      <c r="N569" s="457"/>
      <c r="O569" s="457"/>
      <c r="P569" s="457"/>
      <c r="Q569" s="457"/>
      <c r="R569" s="457"/>
      <c r="S569" s="457"/>
      <c r="T569" s="457"/>
      <c r="U569" s="457"/>
      <c r="V569" s="457"/>
      <c r="W569" s="457"/>
      <c r="X569" s="457"/>
    </row>
    <row r="570" spans="1:24" s="458" customFormat="1" ht="65.25" customHeight="1" x14ac:dyDescent="0.45">
      <c r="A570" s="457"/>
      <c r="B570" s="457"/>
      <c r="C570" s="457"/>
      <c r="D570" s="457"/>
      <c r="E570" s="457"/>
      <c r="F570" s="457"/>
      <c r="G570" s="457"/>
      <c r="H570" s="457"/>
      <c r="I570" s="457"/>
      <c r="J570" s="457"/>
      <c r="K570" s="457"/>
      <c r="L570" s="457"/>
      <c r="M570" s="457"/>
      <c r="N570" s="457"/>
      <c r="O570" s="457"/>
      <c r="P570" s="457"/>
      <c r="Q570" s="457"/>
      <c r="R570" s="457"/>
      <c r="S570" s="457"/>
      <c r="T570" s="457"/>
      <c r="U570" s="457"/>
      <c r="V570" s="457"/>
      <c r="W570" s="457"/>
      <c r="X570" s="457"/>
    </row>
    <row r="571" spans="1:24" s="458" customFormat="1" ht="65.25" customHeight="1" x14ac:dyDescent="0.45">
      <c r="A571" s="457"/>
      <c r="B571" s="457"/>
      <c r="C571" s="457"/>
      <c r="D571" s="457"/>
      <c r="E571" s="457"/>
      <c r="F571" s="457"/>
      <c r="G571" s="457"/>
      <c r="H571" s="457"/>
      <c r="I571" s="457"/>
      <c r="J571" s="457"/>
      <c r="K571" s="457"/>
      <c r="L571" s="457"/>
      <c r="M571" s="457"/>
      <c r="N571" s="457"/>
      <c r="O571" s="457"/>
      <c r="P571" s="457"/>
      <c r="Q571" s="457"/>
      <c r="R571" s="457"/>
      <c r="S571" s="457"/>
      <c r="T571" s="457"/>
      <c r="U571" s="457"/>
      <c r="V571" s="457"/>
      <c r="W571" s="457"/>
      <c r="X571" s="457"/>
    </row>
    <row r="572" spans="1:24" s="458" customFormat="1" ht="65.25" customHeight="1" x14ac:dyDescent="0.45">
      <c r="A572" s="457"/>
      <c r="B572" s="457"/>
      <c r="C572" s="457"/>
      <c r="D572" s="457"/>
      <c r="E572" s="457"/>
      <c r="F572" s="457"/>
      <c r="G572" s="457"/>
      <c r="H572" s="457"/>
      <c r="I572" s="457"/>
      <c r="J572" s="457"/>
      <c r="K572" s="457"/>
      <c r="L572" s="457"/>
      <c r="M572" s="457"/>
      <c r="N572" s="457"/>
      <c r="O572" s="457"/>
      <c r="P572" s="457"/>
      <c r="Q572" s="457"/>
      <c r="R572" s="457"/>
      <c r="S572" s="457"/>
      <c r="T572" s="457"/>
      <c r="U572" s="457"/>
      <c r="V572" s="457"/>
      <c r="W572" s="457"/>
      <c r="X572" s="457"/>
    </row>
    <row r="573" spans="1:24" s="458" customFormat="1" ht="65.25" customHeight="1" x14ac:dyDescent="0.45">
      <c r="A573" s="457"/>
      <c r="B573" s="457"/>
      <c r="C573" s="457"/>
      <c r="D573" s="457"/>
      <c r="E573" s="457"/>
      <c r="F573" s="457"/>
      <c r="G573" s="457"/>
      <c r="H573" s="457"/>
      <c r="I573" s="457"/>
      <c r="J573" s="457"/>
      <c r="K573" s="457"/>
      <c r="L573" s="457"/>
      <c r="M573" s="457"/>
      <c r="N573" s="457"/>
      <c r="O573" s="457"/>
      <c r="P573" s="457"/>
      <c r="Q573" s="457"/>
      <c r="R573" s="457"/>
      <c r="S573" s="457"/>
      <c r="T573" s="457"/>
      <c r="U573" s="457"/>
      <c r="V573" s="457"/>
      <c r="W573" s="457"/>
      <c r="X573" s="457"/>
    </row>
    <row r="574" spans="1:24" s="458" customFormat="1" ht="65.25" customHeight="1" x14ac:dyDescent="0.45">
      <c r="A574" s="457"/>
      <c r="B574" s="457"/>
      <c r="C574" s="457"/>
      <c r="D574" s="457"/>
      <c r="E574" s="457"/>
      <c r="F574" s="457"/>
      <c r="G574" s="457"/>
      <c r="H574" s="457"/>
      <c r="I574" s="457"/>
      <c r="J574" s="457"/>
      <c r="K574" s="457"/>
      <c r="L574" s="457"/>
      <c r="M574" s="457"/>
      <c r="N574" s="457"/>
      <c r="O574" s="457"/>
      <c r="P574" s="457"/>
      <c r="Q574" s="457"/>
      <c r="R574" s="457"/>
      <c r="S574" s="457"/>
      <c r="T574" s="457"/>
      <c r="U574" s="457"/>
      <c r="V574" s="457"/>
      <c r="W574" s="457"/>
      <c r="X574" s="457"/>
    </row>
    <row r="575" spans="1:24" s="458" customFormat="1" ht="65.25" customHeight="1" x14ac:dyDescent="0.45">
      <c r="A575" s="457"/>
      <c r="B575" s="457"/>
      <c r="C575" s="457"/>
      <c r="D575" s="457"/>
      <c r="E575" s="457"/>
      <c r="F575" s="457"/>
      <c r="G575" s="457"/>
      <c r="H575" s="457"/>
      <c r="I575" s="457"/>
      <c r="J575" s="457"/>
      <c r="K575" s="457"/>
      <c r="L575" s="457"/>
      <c r="M575" s="457"/>
      <c r="N575" s="457"/>
      <c r="O575" s="457"/>
      <c r="P575" s="457"/>
      <c r="Q575" s="457"/>
      <c r="R575" s="457"/>
      <c r="S575" s="457"/>
      <c r="T575" s="457"/>
      <c r="U575" s="457"/>
      <c r="V575" s="457"/>
      <c r="W575" s="457"/>
      <c r="X575" s="457"/>
    </row>
    <row r="576" spans="1:24" s="458" customFormat="1" ht="65.25" customHeight="1" x14ac:dyDescent="0.45">
      <c r="A576" s="457"/>
      <c r="B576" s="457"/>
      <c r="C576" s="457"/>
      <c r="D576" s="457"/>
      <c r="E576" s="457"/>
      <c r="F576" s="457"/>
      <c r="G576" s="457"/>
      <c r="H576" s="457"/>
      <c r="I576" s="457"/>
      <c r="J576" s="457"/>
      <c r="K576" s="457"/>
      <c r="L576" s="457"/>
      <c r="M576" s="457"/>
      <c r="N576" s="457"/>
      <c r="O576" s="457"/>
      <c r="P576" s="457"/>
      <c r="Q576" s="457"/>
      <c r="R576" s="457"/>
      <c r="S576" s="457"/>
      <c r="T576" s="457"/>
      <c r="U576" s="457"/>
      <c r="V576" s="457"/>
      <c r="W576" s="457"/>
      <c r="X576" s="457"/>
    </row>
    <row r="577" spans="1:26" s="458" customFormat="1" ht="65.25" customHeight="1" x14ac:dyDescent="0.45">
      <c r="A577" s="457"/>
      <c r="B577" s="457"/>
      <c r="C577" s="457"/>
      <c r="D577" s="457"/>
      <c r="E577" s="457"/>
      <c r="F577" s="457"/>
      <c r="G577" s="457"/>
      <c r="H577" s="457"/>
      <c r="I577" s="457"/>
      <c r="J577" s="457"/>
      <c r="K577" s="457"/>
      <c r="L577" s="457"/>
      <c r="M577" s="457"/>
      <c r="N577" s="457"/>
      <c r="O577" s="457"/>
      <c r="P577" s="457"/>
      <c r="Q577" s="457"/>
      <c r="R577" s="457"/>
      <c r="S577" s="457"/>
      <c r="T577" s="457"/>
      <c r="U577" s="457"/>
      <c r="V577" s="457"/>
      <c r="W577" s="457"/>
      <c r="X577" s="457"/>
    </row>
    <row r="578" spans="1:26" s="458" customFormat="1" ht="65.25" customHeight="1" x14ac:dyDescent="0.45">
      <c r="A578" s="457"/>
      <c r="B578" s="457"/>
      <c r="C578" s="457"/>
      <c r="D578" s="457"/>
      <c r="E578" s="457"/>
      <c r="F578" s="457"/>
      <c r="G578" s="457"/>
      <c r="H578" s="457"/>
      <c r="I578" s="457"/>
      <c r="J578" s="457"/>
      <c r="K578" s="457"/>
      <c r="L578" s="457"/>
      <c r="M578" s="457"/>
      <c r="N578" s="457"/>
      <c r="O578" s="457"/>
      <c r="P578" s="457"/>
      <c r="Q578" s="457"/>
      <c r="R578" s="457"/>
      <c r="S578" s="457"/>
      <c r="T578" s="457"/>
      <c r="U578" s="457"/>
      <c r="V578" s="457"/>
      <c r="W578" s="457"/>
      <c r="X578" s="457"/>
    </row>
    <row r="579" spans="1:26" s="458" customFormat="1" ht="65.25" customHeight="1" x14ac:dyDescent="0.45">
      <c r="A579" s="457"/>
      <c r="B579" s="457"/>
      <c r="C579" s="457"/>
      <c r="D579" s="457"/>
      <c r="E579" s="457"/>
      <c r="F579" s="457"/>
      <c r="G579" s="457"/>
      <c r="H579" s="457"/>
      <c r="I579" s="457"/>
      <c r="J579" s="457"/>
      <c r="K579" s="457"/>
      <c r="L579" s="457"/>
      <c r="M579" s="457"/>
      <c r="N579" s="457"/>
      <c r="O579" s="457"/>
      <c r="P579" s="457"/>
      <c r="Q579" s="457"/>
      <c r="R579" s="457"/>
      <c r="S579" s="457"/>
      <c r="T579" s="457"/>
      <c r="U579" s="457"/>
      <c r="V579" s="457"/>
      <c r="W579" s="457"/>
      <c r="X579" s="457"/>
    </row>
    <row r="580" spans="1:26" s="458" customFormat="1" ht="65.25" customHeight="1" x14ac:dyDescent="0.45">
      <c r="A580" s="457"/>
      <c r="B580" s="457"/>
      <c r="C580" s="457"/>
      <c r="D580" s="457"/>
      <c r="E580" s="457"/>
      <c r="F580" s="457"/>
      <c r="G580" s="457"/>
      <c r="H580" s="457"/>
      <c r="I580" s="457"/>
      <c r="J580" s="457"/>
      <c r="K580" s="457"/>
      <c r="L580" s="457"/>
      <c r="M580" s="457"/>
      <c r="N580" s="457"/>
      <c r="O580" s="457"/>
      <c r="P580" s="457"/>
      <c r="Q580" s="457"/>
      <c r="R580" s="457"/>
      <c r="S580" s="457"/>
      <c r="T580" s="457"/>
      <c r="U580" s="457"/>
      <c r="V580" s="457"/>
      <c r="W580" s="457"/>
      <c r="X580" s="457"/>
    </row>
    <row r="581" spans="1:26" s="458" customFormat="1" ht="65.25" customHeight="1" x14ac:dyDescent="0.45">
      <c r="A581" s="457"/>
      <c r="B581" s="457"/>
      <c r="C581" s="457"/>
      <c r="D581" s="457"/>
      <c r="E581" s="457"/>
      <c r="F581" s="457"/>
      <c r="G581" s="457"/>
      <c r="H581" s="457"/>
      <c r="I581" s="457"/>
      <c r="J581" s="457"/>
      <c r="K581" s="457"/>
      <c r="L581" s="457"/>
      <c r="M581" s="457"/>
      <c r="N581" s="457"/>
      <c r="O581" s="457"/>
      <c r="P581" s="457"/>
      <c r="Q581" s="457"/>
      <c r="R581" s="457"/>
      <c r="S581" s="457"/>
      <c r="T581" s="457"/>
      <c r="U581" s="457"/>
      <c r="V581" s="457"/>
      <c r="W581" s="457"/>
      <c r="X581" s="457"/>
    </row>
    <row r="582" spans="1:26" s="458" customFormat="1" ht="65.25" customHeight="1" x14ac:dyDescent="0.45">
      <c r="A582" s="457"/>
      <c r="B582" s="457"/>
      <c r="C582" s="457"/>
      <c r="D582" s="457"/>
      <c r="E582" s="457"/>
      <c r="F582" s="457"/>
      <c r="G582" s="457"/>
      <c r="H582" s="457"/>
      <c r="I582" s="457"/>
      <c r="J582" s="457"/>
      <c r="K582" s="457"/>
      <c r="L582" s="457"/>
      <c r="M582" s="457"/>
      <c r="N582" s="457"/>
      <c r="O582" s="457"/>
      <c r="P582" s="457"/>
      <c r="Q582" s="457"/>
      <c r="R582" s="457"/>
      <c r="S582" s="457"/>
      <c r="T582" s="457"/>
      <c r="U582" s="457"/>
      <c r="V582" s="457"/>
      <c r="W582" s="457"/>
      <c r="X582" s="457"/>
    </row>
    <row r="583" spans="1:26" s="458" customFormat="1" ht="65.25" customHeight="1" x14ac:dyDescent="0.45">
      <c r="A583" s="457"/>
      <c r="B583" s="457"/>
      <c r="C583" s="457"/>
      <c r="D583" s="457"/>
      <c r="E583" s="457"/>
      <c r="F583" s="457"/>
      <c r="G583" s="457"/>
      <c r="H583" s="457"/>
      <c r="I583" s="457"/>
      <c r="J583" s="457"/>
      <c r="K583" s="457"/>
      <c r="L583" s="457"/>
      <c r="M583" s="457"/>
      <c r="N583" s="457"/>
      <c r="O583" s="457"/>
      <c r="P583" s="457"/>
      <c r="Q583" s="457"/>
      <c r="R583" s="457"/>
      <c r="S583" s="457"/>
      <c r="T583" s="457"/>
      <c r="U583" s="457"/>
      <c r="V583" s="457"/>
      <c r="W583" s="457"/>
      <c r="X583" s="457"/>
    </row>
    <row r="584" spans="1:26" s="458" customFormat="1" ht="65.25" customHeight="1" x14ac:dyDescent="0.45">
      <c r="A584" s="457"/>
      <c r="B584" s="457"/>
      <c r="C584" s="457"/>
      <c r="D584" s="457"/>
      <c r="E584" s="457"/>
      <c r="F584" s="457"/>
      <c r="G584" s="457"/>
      <c r="H584" s="457"/>
      <c r="I584" s="457"/>
      <c r="J584" s="457"/>
      <c r="K584" s="457"/>
      <c r="L584" s="457"/>
      <c r="M584" s="457"/>
      <c r="N584" s="457"/>
      <c r="O584" s="457"/>
      <c r="P584" s="457"/>
      <c r="Q584" s="457"/>
      <c r="R584" s="457"/>
      <c r="S584" s="457"/>
      <c r="T584" s="457"/>
      <c r="U584" s="457"/>
      <c r="V584" s="457"/>
      <c r="W584" s="457"/>
      <c r="X584" s="457"/>
    </row>
    <row r="585" spans="1:26" s="458" customFormat="1" ht="65.25" customHeight="1" x14ac:dyDescent="0.45">
      <c r="A585" s="457"/>
      <c r="B585" s="457"/>
      <c r="C585" s="457"/>
      <c r="D585" s="457"/>
      <c r="E585" s="457"/>
      <c r="F585" s="457"/>
      <c r="G585" s="457"/>
      <c r="H585" s="457"/>
      <c r="I585" s="457"/>
      <c r="J585" s="457"/>
      <c r="K585" s="457"/>
      <c r="L585" s="457"/>
      <c r="M585" s="457"/>
      <c r="N585" s="457"/>
      <c r="O585" s="457"/>
      <c r="P585" s="457"/>
      <c r="Q585" s="457"/>
      <c r="R585" s="457"/>
      <c r="S585" s="457"/>
      <c r="T585" s="457"/>
      <c r="U585" s="457"/>
      <c r="V585" s="457"/>
      <c r="W585" s="457"/>
      <c r="X585" s="457"/>
      <c r="Y585" s="457"/>
      <c r="Z585" s="457"/>
    </row>
  </sheetData>
  <mergeCells count="2181">
    <mergeCell ref="P197:P198"/>
    <mergeCell ref="Q197:Q198"/>
    <mergeCell ref="R197:R198"/>
    <mergeCell ref="G197:G198"/>
    <mergeCell ref="H197:H198"/>
    <mergeCell ref="I197:I198"/>
    <mergeCell ref="J197:J198"/>
    <mergeCell ref="K197:K198"/>
    <mergeCell ref="L197:L198"/>
    <mergeCell ref="S197:S198"/>
    <mergeCell ref="T197:T198"/>
    <mergeCell ref="U197:U198"/>
    <mergeCell ref="V197:V198"/>
    <mergeCell ref="W197:W198"/>
    <mergeCell ref="C201:M201"/>
    <mergeCell ref="N201:S201"/>
    <mergeCell ref="M197:M198"/>
    <mergeCell ref="N197:N198"/>
    <mergeCell ref="O197:O198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R193:R194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B193:B194"/>
    <mergeCell ref="C193:C194"/>
    <mergeCell ref="D193:D194"/>
    <mergeCell ref="E193:E194"/>
    <mergeCell ref="F193:F194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B191:B192"/>
    <mergeCell ref="C191:C192"/>
    <mergeCell ref="D191:D192"/>
    <mergeCell ref="E191:E192"/>
    <mergeCell ref="F191:F192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R187:R188"/>
    <mergeCell ref="S187:S188"/>
    <mergeCell ref="T187:T188"/>
    <mergeCell ref="U187:U188"/>
    <mergeCell ref="V187:V188"/>
    <mergeCell ref="W187:W188"/>
    <mergeCell ref="B189:B190"/>
    <mergeCell ref="C189:C190"/>
    <mergeCell ref="D189:D190"/>
    <mergeCell ref="E189:E190"/>
    <mergeCell ref="F189:F190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B187:B188"/>
    <mergeCell ref="C187:C188"/>
    <mergeCell ref="D187:D188"/>
    <mergeCell ref="E187:E188"/>
    <mergeCell ref="F187:F188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B185:B186"/>
    <mergeCell ref="C185:C186"/>
    <mergeCell ref="D185:D186"/>
    <mergeCell ref="E185:E186"/>
    <mergeCell ref="F185:F186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B183:B184"/>
    <mergeCell ref="C183:C184"/>
    <mergeCell ref="D183:D184"/>
    <mergeCell ref="E183:E184"/>
    <mergeCell ref="F183:F184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B181:B182"/>
    <mergeCell ref="C181:C182"/>
    <mergeCell ref="D181:D182"/>
    <mergeCell ref="E181:E182"/>
    <mergeCell ref="F181:F182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B179:B180"/>
    <mergeCell ref="C179:C180"/>
    <mergeCell ref="D179:D180"/>
    <mergeCell ref="E179:E180"/>
    <mergeCell ref="F179:F180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B177:B178"/>
    <mergeCell ref="C177:C178"/>
    <mergeCell ref="D177:D178"/>
    <mergeCell ref="E177:E178"/>
    <mergeCell ref="F177:F178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B175:B176"/>
    <mergeCell ref="C175:C176"/>
    <mergeCell ref="D175:D176"/>
    <mergeCell ref="E175:E176"/>
    <mergeCell ref="F175:F176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B173:B174"/>
    <mergeCell ref="C173:C174"/>
    <mergeCell ref="D173:D174"/>
    <mergeCell ref="E173:E174"/>
    <mergeCell ref="F173:F174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B171:B172"/>
    <mergeCell ref="C171:C172"/>
    <mergeCell ref="D171:D172"/>
    <mergeCell ref="E171:E172"/>
    <mergeCell ref="F171:F172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B169:B170"/>
    <mergeCell ref="C169:C170"/>
    <mergeCell ref="D169:D170"/>
    <mergeCell ref="E169:E170"/>
    <mergeCell ref="F169:F170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7:B168"/>
    <mergeCell ref="C167:C168"/>
    <mergeCell ref="D167:D168"/>
    <mergeCell ref="E167:E168"/>
    <mergeCell ref="F167:F168"/>
    <mergeCell ref="L161:L162"/>
    <mergeCell ref="M161:M162"/>
    <mergeCell ref="N161:N162"/>
    <mergeCell ref="O161:O162"/>
    <mergeCell ref="P161:P162"/>
    <mergeCell ref="R161:R162"/>
    <mergeCell ref="T161:T162"/>
    <mergeCell ref="U161:U162"/>
    <mergeCell ref="V161:V162"/>
    <mergeCell ref="W161:W162"/>
    <mergeCell ref="C163:C164"/>
    <mergeCell ref="D163:D164"/>
    <mergeCell ref="E163:E164"/>
    <mergeCell ref="F163:F164"/>
    <mergeCell ref="G163:G164"/>
    <mergeCell ref="I163:I164"/>
    <mergeCell ref="L163:L164"/>
    <mergeCell ref="M163:M164"/>
    <mergeCell ref="N163:N164"/>
    <mergeCell ref="O163:O164"/>
    <mergeCell ref="P163:P164"/>
    <mergeCell ref="R163:R164"/>
    <mergeCell ref="T163:T164"/>
    <mergeCell ref="U163:U164"/>
    <mergeCell ref="V163:V164"/>
    <mergeCell ref="W163:W164"/>
    <mergeCell ref="B165:B166"/>
    <mergeCell ref="C165:C166"/>
    <mergeCell ref="D165:D166"/>
    <mergeCell ref="E165:E166"/>
    <mergeCell ref="F165:F166"/>
    <mergeCell ref="G165:G166"/>
    <mergeCell ref="L157:L158"/>
    <mergeCell ref="M157:M158"/>
    <mergeCell ref="N157:N158"/>
    <mergeCell ref="O157:O158"/>
    <mergeCell ref="P157:P158"/>
    <mergeCell ref="R157:R158"/>
    <mergeCell ref="T157:T158"/>
    <mergeCell ref="U157:U158"/>
    <mergeCell ref="V157:V158"/>
    <mergeCell ref="W157:W158"/>
    <mergeCell ref="C159:C160"/>
    <mergeCell ref="D159:D160"/>
    <mergeCell ref="E159:E160"/>
    <mergeCell ref="F159:F160"/>
    <mergeCell ref="G159:G160"/>
    <mergeCell ref="I159:I160"/>
    <mergeCell ref="L159:L160"/>
    <mergeCell ref="M159:M160"/>
    <mergeCell ref="N159:N160"/>
    <mergeCell ref="O159:O160"/>
    <mergeCell ref="P159:P160"/>
    <mergeCell ref="R159:R160"/>
    <mergeCell ref="T159:T160"/>
    <mergeCell ref="U159:U160"/>
    <mergeCell ref="V159:V160"/>
    <mergeCell ref="W159:W160"/>
    <mergeCell ref="C161:C162"/>
    <mergeCell ref="D161:D162"/>
    <mergeCell ref="E161:E162"/>
    <mergeCell ref="F161:F162"/>
    <mergeCell ref="G161:G162"/>
    <mergeCell ref="I161:I162"/>
    <mergeCell ref="L153:L154"/>
    <mergeCell ref="M153:M154"/>
    <mergeCell ref="N153:N154"/>
    <mergeCell ref="O153:O154"/>
    <mergeCell ref="P153:P154"/>
    <mergeCell ref="R153:R154"/>
    <mergeCell ref="T153:T154"/>
    <mergeCell ref="U153:U154"/>
    <mergeCell ref="V153:V154"/>
    <mergeCell ref="W153:W154"/>
    <mergeCell ref="C155:C156"/>
    <mergeCell ref="D155:D156"/>
    <mergeCell ref="E155:E156"/>
    <mergeCell ref="F155:F156"/>
    <mergeCell ref="G155:G156"/>
    <mergeCell ref="I155:I156"/>
    <mergeCell ref="L155:L156"/>
    <mergeCell ref="M155:M156"/>
    <mergeCell ref="N155:N156"/>
    <mergeCell ref="O155:O156"/>
    <mergeCell ref="P155:P156"/>
    <mergeCell ref="R155:R156"/>
    <mergeCell ref="T155:T156"/>
    <mergeCell ref="U155:U156"/>
    <mergeCell ref="V155:V156"/>
    <mergeCell ref="W155:W156"/>
    <mergeCell ref="C157:C158"/>
    <mergeCell ref="D157:D158"/>
    <mergeCell ref="E157:E158"/>
    <mergeCell ref="F157:F158"/>
    <mergeCell ref="G157:G158"/>
    <mergeCell ref="I157:I158"/>
    <mergeCell ref="C151:C152"/>
    <mergeCell ref="D151:D152"/>
    <mergeCell ref="E151:E152"/>
    <mergeCell ref="F151:F152"/>
    <mergeCell ref="G151:G152"/>
    <mergeCell ref="I151:I152"/>
    <mergeCell ref="L151:L152"/>
    <mergeCell ref="M151:M152"/>
    <mergeCell ref="N151:N152"/>
    <mergeCell ref="O151:O152"/>
    <mergeCell ref="P151:P152"/>
    <mergeCell ref="R151:R152"/>
    <mergeCell ref="T151:T152"/>
    <mergeCell ref="U151:U152"/>
    <mergeCell ref="V151:V152"/>
    <mergeCell ref="W151:W152"/>
    <mergeCell ref="C153:C154"/>
    <mergeCell ref="D153:D154"/>
    <mergeCell ref="E153:E154"/>
    <mergeCell ref="F153:F154"/>
    <mergeCell ref="G153:G154"/>
    <mergeCell ref="I153:I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16 AL 30 DE SEPTIEMBRE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L11" sqref="L11:L12"/>
    </sheetView>
  </sheetViews>
  <sheetFormatPr baseColWidth="10" defaultRowHeight="65.25" customHeight="1" x14ac:dyDescent="0.45"/>
  <cols>
    <col min="1" max="1" width="73.33203125" style="457" customWidth="1"/>
    <col min="2" max="2" width="16.33203125" style="457" hidden="1" customWidth="1"/>
    <col min="3" max="4" width="14.33203125" style="457" hidden="1" customWidth="1"/>
    <col min="5" max="5" width="23" style="457" customWidth="1"/>
    <col min="6" max="6" width="19" style="457" customWidth="1"/>
    <col min="7" max="7" width="25.44140625" style="457" customWidth="1"/>
    <col min="8" max="8" width="13.33203125" style="457" hidden="1" customWidth="1"/>
    <col min="9" max="9" width="26.33203125" style="457" customWidth="1"/>
    <col min="10" max="10" width="20.6640625" style="457" hidden="1" customWidth="1"/>
    <col min="11" max="11" width="21.33203125" style="457" hidden="1" customWidth="1"/>
    <col min="12" max="12" width="21.6640625" style="457" customWidth="1"/>
    <col min="13" max="14" width="26.6640625" style="457" customWidth="1"/>
    <col min="15" max="15" width="20.33203125" style="457" customWidth="1"/>
    <col min="16" max="16" width="21.6640625" style="457" customWidth="1"/>
    <col min="17" max="17" width="20.33203125" style="457" hidden="1" customWidth="1"/>
    <col min="18" max="18" width="20.33203125" style="457" customWidth="1"/>
    <col min="19" max="19" width="20.109375" style="457" hidden="1" customWidth="1"/>
    <col min="20" max="20" width="24.44140625" style="457" customWidth="1"/>
    <col min="21" max="21" width="25" style="457" customWidth="1"/>
    <col min="22" max="22" width="34.6640625" style="457" bestFit="1" customWidth="1"/>
    <col min="23" max="23" width="28.6640625" style="457" customWidth="1"/>
    <col min="24" max="24" width="116.33203125" style="457" customWidth="1"/>
    <col min="25" max="256" width="11.5546875" style="457"/>
    <col min="257" max="257" width="73.33203125" style="457" customWidth="1"/>
    <col min="258" max="260" width="0" style="457" hidden="1" customWidth="1"/>
    <col min="261" max="261" width="17.6640625" style="457" customWidth="1"/>
    <col min="262" max="262" width="19" style="457" customWidth="1"/>
    <col min="263" max="263" width="25.44140625" style="457" customWidth="1"/>
    <col min="264" max="264" width="0" style="457" hidden="1" customWidth="1"/>
    <col min="265" max="265" width="26.33203125" style="457" customWidth="1"/>
    <col min="266" max="267" width="0" style="457" hidden="1" customWidth="1"/>
    <col min="268" max="268" width="21.6640625" style="457" customWidth="1"/>
    <col min="269" max="269" width="26.6640625" style="457" customWidth="1"/>
    <col min="270" max="270" width="21.44140625" style="457" customWidth="1"/>
    <col min="271" max="271" width="20.33203125" style="457" customWidth="1"/>
    <col min="272" max="272" width="21.6640625" style="457" customWidth="1"/>
    <col min="273" max="273" width="0" style="457" hidden="1" customWidth="1"/>
    <col min="274" max="274" width="20.33203125" style="457" customWidth="1"/>
    <col min="275" max="275" width="0" style="457" hidden="1" customWidth="1"/>
    <col min="276" max="276" width="24.44140625" style="457" customWidth="1"/>
    <col min="277" max="277" width="25" style="457" customWidth="1"/>
    <col min="278" max="278" width="34.6640625" style="457" bestFit="1" customWidth="1"/>
    <col min="279" max="279" width="28.6640625" style="457" customWidth="1"/>
    <col min="280" max="280" width="116.33203125" style="457" customWidth="1"/>
    <col min="281" max="512" width="11.5546875" style="457"/>
    <col min="513" max="513" width="73.33203125" style="457" customWidth="1"/>
    <col min="514" max="516" width="0" style="457" hidden="1" customWidth="1"/>
    <col min="517" max="517" width="17.6640625" style="457" customWidth="1"/>
    <col min="518" max="518" width="19" style="457" customWidth="1"/>
    <col min="519" max="519" width="25.44140625" style="457" customWidth="1"/>
    <col min="520" max="520" width="0" style="457" hidden="1" customWidth="1"/>
    <col min="521" max="521" width="26.33203125" style="457" customWidth="1"/>
    <col min="522" max="523" width="0" style="457" hidden="1" customWidth="1"/>
    <col min="524" max="524" width="21.6640625" style="457" customWidth="1"/>
    <col min="525" max="525" width="26.6640625" style="457" customWidth="1"/>
    <col min="526" max="526" width="21.44140625" style="457" customWidth="1"/>
    <col min="527" max="527" width="20.33203125" style="457" customWidth="1"/>
    <col min="528" max="528" width="21.6640625" style="457" customWidth="1"/>
    <col min="529" max="529" width="0" style="457" hidden="1" customWidth="1"/>
    <col min="530" max="530" width="20.33203125" style="457" customWidth="1"/>
    <col min="531" max="531" width="0" style="457" hidden="1" customWidth="1"/>
    <col min="532" max="532" width="24.44140625" style="457" customWidth="1"/>
    <col min="533" max="533" width="25" style="457" customWidth="1"/>
    <col min="534" max="534" width="34.6640625" style="457" bestFit="1" customWidth="1"/>
    <col min="535" max="535" width="28.6640625" style="457" customWidth="1"/>
    <col min="536" max="536" width="116.33203125" style="457" customWidth="1"/>
    <col min="537" max="768" width="11.5546875" style="457"/>
    <col min="769" max="769" width="73.33203125" style="457" customWidth="1"/>
    <col min="770" max="772" width="0" style="457" hidden="1" customWidth="1"/>
    <col min="773" max="773" width="17.6640625" style="457" customWidth="1"/>
    <col min="774" max="774" width="19" style="457" customWidth="1"/>
    <col min="775" max="775" width="25.44140625" style="457" customWidth="1"/>
    <col min="776" max="776" width="0" style="457" hidden="1" customWidth="1"/>
    <col min="777" max="777" width="26.33203125" style="457" customWidth="1"/>
    <col min="778" max="779" width="0" style="457" hidden="1" customWidth="1"/>
    <col min="780" max="780" width="21.6640625" style="457" customWidth="1"/>
    <col min="781" max="781" width="26.6640625" style="457" customWidth="1"/>
    <col min="782" max="782" width="21.44140625" style="457" customWidth="1"/>
    <col min="783" max="783" width="20.33203125" style="457" customWidth="1"/>
    <col min="784" max="784" width="21.6640625" style="457" customWidth="1"/>
    <col min="785" max="785" width="0" style="457" hidden="1" customWidth="1"/>
    <col min="786" max="786" width="20.33203125" style="457" customWidth="1"/>
    <col min="787" max="787" width="0" style="457" hidden="1" customWidth="1"/>
    <col min="788" max="788" width="24.44140625" style="457" customWidth="1"/>
    <col min="789" max="789" width="25" style="457" customWidth="1"/>
    <col min="790" max="790" width="34.6640625" style="457" bestFit="1" customWidth="1"/>
    <col min="791" max="791" width="28.6640625" style="457" customWidth="1"/>
    <col min="792" max="792" width="116.33203125" style="457" customWidth="1"/>
    <col min="793" max="1024" width="11.5546875" style="457"/>
    <col min="1025" max="1025" width="73.33203125" style="457" customWidth="1"/>
    <col min="1026" max="1028" width="0" style="457" hidden="1" customWidth="1"/>
    <col min="1029" max="1029" width="17.6640625" style="457" customWidth="1"/>
    <col min="1030" max="1030" width="19" style="457" customWidth="1"/>
    <col min="1031" max="1031" width="25.44140625" style="457" customWidth="1"/>
    <col min="1032" max="1032" width="0" style="457" hidden="1" customWidth="1"/>
    <col min="1033" max="1033" width="26.33203125" style="457" customWidth="1"/>
    <col min="1034" max="1035" width="0" style="457" hidden="1" customWidth="1"/>
    <col min="1036" max="1036" width="21.6640625" style="457" customWidth="1"/>
    <col min="1037" max="1037" width="26.6640625" style="457" customWidth="1"/>
    <col min="1038" max="1038" width="21.44140625" style="457" customWidth="1"/>
    <col min="1039" max="1039" width="20.33203125" style="457" customWidth="1"/>
    <col min="1040" max="1040" width="21.6640625" style="457" customWidth="1"/>
    <col min="1041" max="1041" width="0" style="457" hidden="1" customWidth="1"/>
    <col min="1042" max="1042" width="20.33203125" style="457" customWidth="1"/>
    <col min="1043" max="1043" width="0" style="457" hidden="1" customWidth="1"/>
    <col min="1044" max="1044" width="24.44140625" style="457" customWidth="1"/>
    <col min="1045" max="1045" width="25" style="457" customWidth="1"/>
    <col min="1046" max="1046" width="34.6640625" style="457" bestFit="1" customWidth="1"/>
    <col min="1047" max="1047" width="28.6640625" style="457" customWidth="1"/>
    <col min="1048" max="1048" width="116.33203125" style="457" customWidth="1"/>
    <col min="1049" max="1280" width="11.5546875" style="457"/>
    <col min="1281" max="1281" width="73.33203125" style="457" customWidth="1"/>
    <col min="1282" max="1284" width="0" style="457" hidden="1" customWidth="1"/>
    <col min="1285" max="1285" width="17.6640625" style="457" customWidth="1"/>
    <col min="1286" max="1286" width="19" style="457" customWidth="1"/>
    <col min="1287" max="1287" width="25.44140625" style="457" customWidth="1"/>
    <col min="1288" max="1288" width="0" style="457" hidden="1" customWidth="1"/>
    <col min="1289" max="1289" width="26.33203125" style="457" customWidth="1"/>
    <col min="1290" max="1291" width="0" style="457" hidden="1" customWidth="1"/>
    <col min="1292" max="1292" width="21.6640625" style="457" customWidth="1"/>
    <col min="1293" max="1293" width="26.6640625" style="457" customWidth="1"/>
    <col min="1294" max="1294" width="21.44140625" style="457" customWidth="1"/>
    <col min="1295" max="1295" width="20.33203125" style="457" customWidth="1"/>
    <col min="1296" max="1296" width="21.6640625" style="457" customWidth="1"/>
    <col min="1297" max="1297" width="0" style="457" hidden="1" customWidth="1"/>
    <col min="1298" max="1298" width="20.33203125" style="457" customWidth="1"/>
    <col min="1299" max="1299" width="0" style="457" hidden="1" customWidth="1"/>
    <col min="1300" max="1300" width="24.44140625" style="457" customWidth="1"/>
    <col min="1301" max="1301" width="25" style="457" customWidth="1"/>
    <col min="1302" max="1302" width="34.6640625" style="457" bestFit="1" customWidth="1"/>
    <col min="1303" max="1303" width="28.6640625" style="457" customWidth="1"/>
    <col min="1304" max="1304" width="116.33203125" style="457" customWidth="1"/>
    <col min="1305" max="1536" width="11.5546875" style="457"/>
    <col min="1537" max="1537" width="73.33203125" style="457" customWidth="1"/>
    <col min="1538" max="1540" width="0" style="457" hidden="1" customWidth="1"/>
    <col min="1541" max="1541" width="17.6640625" style="457" customWidth="1"/>
    <col min="1542" max="1542" width="19" style="457" customWidth="1"/>
    <col min="1543" max="1543" width="25.44140625" style="457" customWidth="1"/>
    <col min="1544" max="1544" width="0" style="457" hidden="1" customWidth="1"/>
    <col min="1545" max="1545" width="26.33203125" style="457" customWidth="1"/>
    <col min="1546" max="1547" width="0" style="457" hidden="1" customWidth="1"/>
    <col min="1548" max="1548" width="21.6640625" style="457" customWidth="1"/>
    <col min="1549" max="1549" width="26.6640625" style="457" customWidth="1"/>
    <col min="1550" max="1550" width="21.44140625" style="457" customWidth="1"/>
    <col min="1551" max="1551" width="20.33203125" style="457" customWidth="1"/>
    <col min="1552" max="1552" width="21.6640625" style="457" customWidth="1"/>
    <col min="1553" max="1553" width="0" style="457" hidden="1" customWidth="1"/>
    <col min="1554" max="1554" width="20.33203125" style="457" customWidth="1"/>
    <col min="1555" max="1555" width="0" style="457" hidden="1" customWidth="1"/>
    <col min="1556" max="1556" width="24.44140625" style="457" customWidth="1"/>
    <col min="1557" max="1557" width="25" style="457" customWidth="1"/>
    <col min="1558" max="1558" width="34.6640625" style="457" bestFit="1" customWidth="1"/>
    <col min="1559" max="1559" width="28.6640625" style="457" customWidth="1"/>
    <col min="1560" max="1560" width="116.33203125" style="457" customWidth="1"/>
    <col min="1561" max="1792" width="11.5546875" style="457"/>
    <col min="1793" max="1793" width="73.33203125" style="457" customWidth="1"/>
    <col min="1794" max="1796" width="0" style="457" hidden="1" customWidth="1"/>
    <col min="1797" max="1797" width="17.6640625" style="457" customWidth="1"/>
    <col min="1798" max="1798" width="19" style="457" customWidth="1"/>
    <col min="1799" max="1799" width="25.44140625" style="457" customWidth="1"/>
    <col min="1800" max="1800" width="0" style="457" hidden="1" customWidth="1"/>
    <col min="1801" max="1801" width="26.33203125" style="457" customWidth="1"/>
    <col min="1802" max="1803" width="0" style="457" hidden="1" customWidth="1"/>
    <col min="1804" max="1804" width="21.6640625" style="457" customWidth="1"/>
    <col min="1805" max="1805" width="26.6640625" style="457" customWidth="1"/>
    <col min="1806" max="1806" width="21.44140625" style="457" customWidth="1"/>
    <col min="1807" max="1807" width="20.33203125" style="457" customWidth="1"/>
    <col min="1808" max="1808" width="21.6640625" style="457" customWidth="1"/>
    <col min="1809" max="1809" width="0" style="457" hidden="1" customWidth="1"/>
    <col min="1810" max="1810" width="20.33203125" style="457" customWidth="1"/>
    <col min="1811" max="1811" width="0" style="457" hidden="1" customWidth="1"/>
    <col min="1812" max="1812" width="24.44140625" style="457" customWidth="1"/>
    <col min="1813" max="1813" width="25" style="457" customWidth="1"/>
    <col min="1814" max="1814" width="34.6640625" style="457" bestFit="1" customWidth="1"/>
    <col min="1815" max="1815" width="28.6640625" style="457" customWidth="1"/>
    <col min="1816" max="1816" width="116.33203125" style="457" customWidth="1"/>
    <col min="1817" max="2048" width="11.5546875" style="457"/>
    <col min="2049" max="2049" width="73.33203125" style="457" customWidth="1"/>
    <col min="2050" max="2052" width="0" style="457" hidden="1" customWidth="1"/>
    <col min="2053" max="2053" width="17.6640625" style="457" customWidth="1"/>
    <col min="2054" max="2054" width="19" style="457" customWidth="1"/>
    <col min="2055" max="2055" width="25.44140625" style="457" customWidth="1"/>
    <col min="2056" max="2056" width="0" style="457" hidden="1" customWidth="1"/>
    <col min="2057" max="2057" width="26.33203125" style="457" customWidth="1"/>
    <col min="2058" max="2059" width="0" style="457" hidden="1" customWidth="1"/>
    <col min="2060" max="2060" width="21.6640625" style="457" customWidth="1"/>
    <col min="2061" max="2061" width="26.6640625" style="457" customWidth="1"/>
    <col min="2062" max="2062" width="21.44140625" style="457" customWidth="1"/>
    <col min="2063" max="2063" width="20.33203125" style="457" customWidth="1"/>
    <col min="2064" max="2064" width="21.6640625" style="457" customWidth="1"/>
    <col min="2065" max="2065" width="0" style="457" hidden="1" customWidth="1"/>
    <col min="2066" max="2066" width="20.33203125" style="457" customWidth="1"/>
    <col min="2067" max="2067" width="0" style="457" hidden="1" customWidth="1"/>
    <col min="2068" max="2068" width="24.44140625" style="457" customWidth="1"/>
    <col min="2069" max="2069" width="25" style="457" customWidth="1"/>
    <col min="2070" max="2070" width="34.6640625" style="457" bestFit="1" customWidth="1"/>
    <col min="2071" max="2071" width="28.6640625" style="457" customWidth="1"/>
    <col min="2072" max="2072" width="116.33203125" style="457" customWidth="1"/>
    <col min="2073" max="2304" width="11.5546875" style="457"/>
    <col min="2305" max="2305" width="73.33203125" style="457" customWidth="1"/>
    <col min="2306" max="2308" width="0" style="457" hidden="1" customWidth="1"/>
    <col min="2309" max="2309" width="17.6640625" style="457" customWidth="1"/>
    <col min="2310" max="2310" width="19" style="457" customWidth="1"/>
    <col min="2311" max="2311" width="25.44140625" style="457" customWidth="1"/>
    <col min="2312" max="2312" width="0" style="457" hidden="1" customWidth="1"/>
    <col min="2313" max="2313" width="26.33203125" style="457" customWidth="1"/>
    <col min="2314" max="2315" width="0" style="457" hidden="1" customWidth="1"/>
    <col min="2316" max="2316" width="21.6640625" style="457" customWidth="1"/>
    <col min="2317" max="2317" width="26.6640625" style="457" customWidth="1"/>
    <col min="2318" max="2318" width="21.44140625" style="457" customWidth="1"/>
    <col min="2319" max="2319" width="20.33203125" style="457" customWidth="1"/>
    <col min="2320" max="2320" width="21.6640625" style="457" customWidth="1"/>
    <col min="2321" max="2321" width="0" style="457" hidden="1" customWidth="1"/>
    <col min="2322" max="2322" width="20.33203125" style="457" customWidth="1"/>
    <col min="2323" max="2323" width="0" style="457" hidden="1" customWidth="1"/>
    <col min="2324" max="2324" width="24.44140625" style="457" customWidth="1"/>
    <col min="2325" max="2325" width="25" style="457" customWidth="1"/>
    <col min="2326" max="2326" width="34.6640625" style="457" bestFit="1" customWidth="1"/>
    <col min="2327" max="2327" width="28.6640625" style="457" customWidth="1"/>
    <col min="2328" max="2328" width="116.33203125" style="457" customWidth="1"/>
    <col min="2329" max="2560" width="11.5546875" style="457"/>
    <col min="2561" max="2561" width="73.33203125" style="457" customWidth="1"/>
    <col min="2562" max="2564" width="0" style="457" hidden="1" customWidth="1"/>
    <col min="2565" max="2565" width="17.6640625" style="457" customWidth="1"/>
    <col min="2566" max="2566" width="19" style="457" customWidth="1"/>
    <col min="2567" max="2567" width="25.44140625" style="457" customWidth="1"/>
    <col min="2568" max="2568" width="0" style="457" hidden="1" customWidth="1"/>
    <col min="2569" max="2569" width="26.33203125" style="457" customWidth="1"/>
    <col min="2570" max="2571" width="0" style="457" hidden="1" customWidth="1"/>
    <col min="2572" max="2572" width="21.6640625" style="457" customWidth="1"/>
    <col min="2573" max="2573" width="26.6640625" style="457" customWidth="1"/>
    <col min="2574" max="2574" width="21.44140625" style="457" customWidth="1"/>
    <col min="2575" max="2575" width="20.33203125" style="457" customWidth="1"/>
    <col min="2576" max="2576" width="21.6640625" style="457" customWidth="1"/>
    <col min="2577" max="2577" width="0" style="457" hidden="1" customWidth="1"/>
    <col min="2578" max="2578" width="20.33203125" style="457" customWidth="1"/>
    <col min="2579" max="2579" width="0" style="457" hidden="1" customWidth="1"/>
    <col min="2580" max="2580" width="24.44140625" style="457" customWidth="1"/>
    <col min="2581" max="2581" width="25" style="457" customWidth="1"/>
    <col min="2582" max="2582" width="34.6640625" style="457" bestFit="1" customWidth="1"/>
    <col min="2583" max="2583" width="28.6640625" style="457" customWidth="1"/>
    <col min="2584" max="2584" width="116.33203125" style="457" customWidth="1"/>
    <col min="2585" max="2816" width="11.5546875" style="457"/>
    <col min="2817" max="2817" width="73.33203125" style="457" customWidth="1"/>
    <col min="2818" max="2820" width="0" style="457" hidden="1" customWidth="1"/>
    <col min="2821" max="2821" width="17.6640625" style="457" customWidth="1"/>
    <col min="2822" max="2822" width="19" style="457" customWidth="1"/>
    <col min="2823" max="2823" width="25.44140625" style="457" customWidth="1"/>
    <col min="2824" max="2824" width="0" style="457" hidden="1" customWidth="1"/>
    <col min="2825" max="2825" width="26.33203125" style="457" customWidth="1"/>
    <col min="2826" max="2827" width="0" style="457" hidden="1" customWidth="1"/>
    <col min="2828" max="2828" width="21.6640625" style="457" customWidth="1"/>
    <col min="2829" max="2829" width="26.6640625" style="457" customWidth="1"/>
    <col min="2830" max="2830" width="21.44140625" style="457" customWidth="1"/>
    <col min="2831" max="2831" width="20.33203125" style="457" customWidth="1"/>
    <col min="2832" max="2832" width="21.6640625" style="457" customWidth="1"/>
    <col min="2833" max="2833" width="0" style="457" hidden="1" customWidth="1"/>
    <col min="2834" max="2834" width="20.33203125" style="457" customWidth="1"/>
    <col min="2835" max="2835" width="0" style="457" hidden="1" customWidth="1"/>
    <col min="2836" max="2836" width="24.44140625" style="457" customWidth="1"/>
    <col min="2837" max="2837" width="25" style="457" customWidth="1"/>
    <col min="2838" max="2838" width="34.6640625" style="457" bestFit="1" customWidth="1"/>
    <col min="2839" max="2839" width="28.6640625" style="457" customWidth="1"/>
    <col min="2840" max="2840" width="116.33203125" style="457" customWidth="1"/>
    <col min="2841" max="3072" width="11.5546875" style="457"/>
    <col min="3073" max="3073" width="73.33203125" style="457" customWidth="1"/>
    <col min="3074" max="3076" width="0" style="457" hidden="1" customWidth="1"/>
    <col min="3077" max="3077" width="17.6640625" style="457" customWidth="1"/>
    <col min="3078" max="3078" width="19" style="457" customWidth="1"/>
    <col min="3079" max="3079" width="25.44140625" style="457" customWidth="1"/>
    <col min="3080" max="3080" width="0" style="457" hidden="1" customWidth="1"/>
    <col min="3081" max="3081" width="26.33203125" style="457" customWidth="1"/>
    <col min="3082" max="3083" width="0" style="457" hidden="1" customWidth="1"/>
    <col min="3084" max="3084" width="21.6640625" style="457" customWidth="1"/>
    <col min="3085" max="3085" width="26.6640625" style="457" customWidth="1"/>
    <col min="3086" max="3086" width="21.44140625" style="457" customWidth="1"/>
    <col min="3087" max="3087" width="20.33203125" style="457" customWidth="1"/>
    <col min="3088" max="3088" width="21.6640625" style="457" customWidth="1"/>
    <col min="3089" max="3089" width="0" style="457" hidden="1" customWidth="1"/>
    <col min="3090" max="3090" width="20.33203125" style="457" customWidth="1"/>
    <col min="3091" max="3091" width="0" style="457" hidden="1" customWidth="1"/>
    <col min="3092" max="3092" width="24.44140625" style="457" customWidth="1"/>
    <col min="3093" max="3093" width="25" style="457" customWidth="1"/>
    <col min="3094" max="3094" width="34.6640625" style="457" bestFit="1" customWidth="1"/>
    <col min="3095" max="3095" width="28.6640625" style="457" customWidth="1"/>
    <col min="3096" max="3096" width="116.33203125" style="457" customWidth="1"/>
    <col min="3097" max="3328" width="11.5546875" style="457"/>
    <col min="3329" max="3329" width="73.33203125" style="457" customWidth="1"/>
    <col min="3330" max="3332" width="0" style="457" hidden="1" customWidth="1"/>
    <col min="3333" max="3333" width="17.6640625" style="457" customWidth="1"/>
    <col min="3334" max="3334" width="19" style="457" customWidth="1"/>
    <col min="3335" max="3335" width="25.44140625" style="457" customWidth="1"/>
    <col min="3336" max="3336" width="0" style="457" hidden="1" customWidth="1"/>
    <col min="3337" max="3337" width="26.33203125" style="457" customWidth="1"/>
    <col min="3338" max="3339" width="0" style="457" hidden="1" customWidth="1"/>
    <col min="3340" max="3340" width="21.6640625" style="457" customWidth="1"/>
    <col min="3341" max="3341" width="26.6640625" style="457" customWidth="1"/>
    <col min="3342" max="3342" width="21.44140625" style="457" customWidth="1"/>
    <col min="3343" max="3343" width="20.33203125" style="457" customWidth="1"/>
    <col min="3344" max="3344" width="21.6640625" style="457" customWidth="1"/>
    <col min="3345" max="3345" width="0" style="457" hidden="1" customWidth="1"/>
    <col min="3346" max="3346" width="20.33203125" style="457" customWidth="1"/>
    <col min="3347" max="3347" width="0" style="457" hidden="1" customWidth="1"/>
    <col min="3348" max="3348" width="24.44140625" style="457" customWidth="1"/>
    <col min="3349" max="3349" width="25" style="457" customWidth="1"/>
    <col min="3350" max="3350" width="34.6640625" style="457" bestFit="1" customWidth="1"/>
    <col min="3351" max="3351" width="28.6640625" style="457" customWidth="1"/>
    <col min="3352" max="3352" width="116.33203125" style="457" customWidth="1"/>
    <col min="3353" max="3584" width="11.5546875" style="457"/>
    <col min="3585" max="3585" width="73.33203125" style="457" customWidth="1"/>
    <col min="3586" max="3588" width="0" style="457" hidden="1" customWidth="1"/>
    <col min="3589" max="3589" width="17.6640625" style="457" customWidth="1"/>
    <col min="3590" max="3590" width="19" style="457" customWidth="1"/>
    <col min="3591" max="3591" width="25.44140625" style="457" customWidth="1"/>
    <col min="3592" max="3592" width="0" style="457" hidden="1" customWidth="1"/>
    <col min="3593" max="3593" width="26.33203125" style="457" customWidth="1"/>
    <col min="3594" max="3595" width="0" style="457" hidden="1" customWidth="1"/>
    <col min="3596" max="3596" width="21.6640625" style="457" customWidth="1"/>
    <col min="3597" max="3597" width="26.6640625" style="457" customWidth="1"/>
    <col min="3598" max="3598" width="21.44140625" style="457" customWidth="1"/>
    <col min="3599" max="3599" width="20.33203125" style="457" customWidth="1"/>
    <col min="3600" max="3600" width="21.6640625" style="457" customWidth="1"/>
    <col min="3601" max="3601" width="0" style="457" hidden="1" customWidth="1"/>
    <col min="3602" max="3602" width="20.33203125" style="457" customWidth="1"/>
    <col min="3603" max="3603" width="0" style="457" hidden="1" customWidth="1"/>
    <col min="3604" max="3604" width="24.44140625" style="457" customWidth="1"/>
    <col min="3605" max="3605" width="25" style="457" customWidth="1"/>
    <col min="3606" max="3606" width="34.6640625" style="457" bestFit="1" customWidth="1"/>
    <col min="3607" max="3607" width="28.6640625" style="457" customWidth="1"/>
    <col min="3608" max="3608" width="116.33203125" style="457" customWidth="1"/>
    <col min="3609" max="3840" width="11.5546875" style="457"/>
    <col min="3841" max="3841" width="73.33203125" style="457" customWidth="1"/>
    <col min="3842" max="3844" width="0" style="457" hidden="1" customWidth="1"/>
    <col min="3845" max="3845" width="17.6640625" style="457" customWidth="1"/>
    <col min="3846" max="3846" width="19" style="457" customWidth="1"/>
    <col min="3847" max="3847" width="25.44140625" style="457" customWidth="1"/>
    <col min="3848" max="3848" width="0" style="457" hidden="1" customWidth="1"/>
    <col min="3849" max="3849" width="26.33203125" style="457" customWidth="1"/>
    <col min="3850" max="3851" width="0" style="457" hidden="1" customWidth="1"/>
    <col min="3852" max="3852" width="21.6640625" style="457" customWidth="1"/>
    <col min="3853" max="3853" width="26.6640625" style="457" customWidth="1"/>
    <col min="3854" max="3854" width="21.44140625" style="457" customWidth="1"/>
    <col min="3855" max="3855" width="20.33203125" style="457" customWidth="1"/>
    <col min="3856" max="3856" width="21.6640625" style="457" customWidth="1"/>
    <col min="3857" max="3857" width="0" style="457" hidden="1" customWidth="1"/>
    <col min="3858" max="3858" width="20.33203125" style="457" customWidth="1"/>
    <col min="3859" max="3859" width="0" style="457" hidden="1" customWidth="1"/>
    <col min="3860" max="3860" width="24.44140625" style="457" customWidth="1"/>
    <col min="3861" max="3861" width="25" style="457" customWidth="1"/>
    <col min="3862" max="3862" width="34.6640625" style="457" bestFit="1" customWidth="1"/>
    <col min="3863" max="3863" width="28.6640625" style="457" customWidth="1"/>
    <col min="3864" max="3864" width="116.33203125" style="457" customWidth="1"/>
    <col min="3865" max="4096" width="11.5546875" style="457"/>
    <col min="4097" max="4097" width="73.33203125" style="457" customWidth="1"/>
    <col min="4098" max="4100" width="0" style="457" hidden="1" customWidth="1"/>
    <col min="4101" max="4101" width="17.6640625" style="457" customWidth="1"/>
    <col min="4102" max="4102" width="19" style="457" customWidth="1"/>
    <col min="4103" max="4103" width="25.44140625" style="457" customWidth="1"/>
    <col min="4104" max="4104" width="0" style="457" hidden="1" customWidth="1"/>
    <col min="4105" max="4105" width="26.33203125" style="457" customWidth="1"/>
    <col min="4106" max="4107" width="0" style="457" hidden="1" customWidth="1"/>
    <col min="4108" max="4108" width="21.6640625" style="457" customWidth="1"/>
    <col min="4109" max="4109" width="26.6640625" style="457" customWidth="1"/>
    <col min="4110" max="4110" width="21.44140625" style="457" customWidth="1"/>
    <col min="4111" max="4111" width="20.33203125" style="457" customWidth="1"/>
    <col min="4112" max="4112" width="21.6640625" style="457" customWidth="1"/>
    <col min="4113" max="4113" width="0" style="457" hidden="1" customWidth="1"/>
    <col min="4114" max="4114" width="20.33203125" style="457" customWidth="1"/>
    <col min="4115" max="4115" width="0" style="457" hidden="1" customWidth="1"/>
    <col min="4116" max="4116" width="24.44140625" style="457" customWidth="1"/>
    <col min="4117" max="4117" width="25" style="457" customWidth="1"/>
    <col min="4118" max="4118" width="34.6640625" style="457" bestFit="1" customWidth="1"/>
    <col min="4119" max="4119" width="28.6640625" style="457" customWidth="1"/>
    <col min="4120" max="4120" width="116.33203125" style="457" customWidth="1"/>
    <col min="4121" max="4352" width="11.5546875" style="457"/>
    <col min="4353" max="4353" width="73.33203125" style="457" customWidth="1"/>
    <col min="4354" max="4356" width="0" style="457" hidden="1" customWidth="1"/>
    <col min="4357" max="4357" width="17.6640625" style="457" customWidth="1"/>
    <col min="4358" max="4358" width="19" style="457" customWidth="1"/>
    <col min="4359" max="4359" width="25.44140625" style="457" customWidth="1"/>
    <col min="4360" max="4360" width="0" style="457" hidden="1" customWidth="1"/>
    <col min="4361" max="4361" width="26.33203125" style="457" customWidth="1"/>
    <col min="4362" max="4363" width="0" style="457" hidden="1" customWidth="1"/>
    <col min="4364" max="4364" width="21.6640625" style="457" customWidth="1"/>
    <col min="4365" max="4365" width="26.6640625" style="457" customWidth="1"/>
    <col min="4366" max="4366" width="21.44140625" style="457" customWidth="1"/>
    <col min="4367" max="4367" width="20.33203125" style="457" customWidth="1"/>
    <col min="4368" max="4368" width="21.6640625" style="457" customWidth="1"/>
    <col min="4369" max="4369" width="0" style="457" hidden="1" customWidth="1"/>
    <col min="4370" max="4370" width="20.33203125" style="457" customWidth="1"/>
    <col min="4371" max="4371" width="0" style="457" hidden="1" customWidth="1"/>
    <col min="4372" max="4372" width="24.44140625" style="457" customWidth="1"/>
    <col min="4373" max="4373" width="25" style="457" customWidth="1"/>
    <col min="4374" max="4374" width="34.6640625" style="457" bestFit="1" customWidth="1"/>
    <col min="4375" max="4375" width="28.6640625" style="457" customWidth="1"/>
    <col min="4376" max="4376" width="116.33203125" style="457" customWidth="1"/>
    <col min="4377" max="4608" width="11.5546875" style="457"/>
    <col min="4609" max="4609" width="73.33203125" style="457" customWidth="1"/>
    <col min="4610" max="4612" width="0" style="457" hidden="1" customWidth="1"/>
    <col min="4613" max="4613" width="17.6640625" style="457" customWidth="1"/>
    <col min="4614" max="4614" width="19" style="457" customWidth="1"/>
    <col min="4615" max="4615" width="25.44140625" style="457" customWidth="1"/>
    <col min="4616" max="4616" width="0" style="457" hidden="1" customWidth="1"/>
    <col min="4617" max="4617" width="26.33203125" style="457" customWidth="1"/>
    <col min="4618" max="4619" width="0" style="457" hidden="1" customWidth="1"/>
    <col min="4620" max="4620" width="21.6640625" style="457" customWidth="1"/>
    <col min="4621" max="4621" width="26.6640625" style="457" customWidth="1"/>
    <col min="4622" max="4622" width="21.44140625" style="457" customWidth="1"/>
    <col min="4623" max="4623" width="20.33203125" style="457" customWidth="1"/>
    <col min="4624" max="4624" width="21.6640625" style="457" customWidth="1"/>
    <col min="4625" max="4625" width="0" style="457" hidden="1" customWidth="1"/>
    <col min="4626" max="4626" width="20.33203125" style="457" customWidth="1"/>
    <col min="4627" max="4627" width="0" style="457" hidden="1" customWidth="1"/>
    <col min="4628" max="4628" width="24.44140625" style="457" customWidth="1"/>
    <col min="4629" max="4629" width="25" style="457" customWidth="1"/>
    <col min="4630" max="4630" width="34.6640625" style="457" bestFit="1" customWidth="1"/>
    <col min="4631" max="4631" width="28.6640625" style="457" customWidth="1"/>
    <col min="4632" max="4632" width="116.33203125" style="457" customWidth="1"/>
    <col min="4633" max="4864" width="11.5546875" style="457"/>
    <col min="4865" max="4865" width="73.33203125" style="457" customWidth="1"/>
    <col min="4866" max="4868" width="0" style="457" hidden="1" customWidth="1"/>
    <col min="4869" max="4869" width="17.6640625" style="457" customWidth="1"/>
    <col min="4870" max="4870" width="19" style="457" customWidth="1"/>
    <col min="4871" max="4871" width="25.44140625" style="457" customWidth="1"/>
    <col min="4872" max="4872" width="0" style="457" hidden="1" customWidth="1"/>
    <col min="4873" max="4873" width="26.33203125" style="457" customWidth="1"/>
    <col min="4874" max="4875" width="0" style="457" hidden="1" customWidth="1"/>
    <col min="4876" max="4876" width="21.6640625" style="457" customWidth="1"/>
    <col min="4877" max="4877" width="26.6640625" style="457" customWidth="1"/>
    <col min="4878" max="4878" width="21.44140625" style="457" customWidth="1"/>
    <col min="4879" max="4879" width="20.33203125" style="457" customWidth="1"/>
    <col min="4880" max="4880" width="21.6640625" style="457" customWidth="1"/>
    <col min="4881" max="4881" width="0" style="457" hidden="1" customWidth="1"/>
    <col min="4882" max="4882" width="20.33203125" style="457" customWidth="1"/>
    <col min="4883" max="4883" width="0" style="457" hidden="1" customWidth="1"/>
    <col min="4884" max="4884" width="24.44140625" style="457" customWidth="1"/>
    <col min="4885" max="4885" width="25" style="457" customWidth="1"/>
    <col min="4886" max="4886" width="34.6640625" style="457" bestFit="1" customWidth="1"/>
    <col min="4887" max="4887" width="28.6640625" style="457" customWidth="1"/>
    <col min="4888" max="4888" width="116.33203125" style="457" customWidth="1"/>
    <col min="4889" max="5120" width="11.5546875" style="457"/>
    <col min="5121" max="5121" width="73.33203125" style="457" customWidth="1"/>
    <col min="5122" max="5124" width="0" style="457" hidden="1" customWidth="1"/>
    <col min="5125" max="5125" width="17.6640625" style="457" customWidth="1"/>
    <col min="5126" max="5126" width="19" style="457" customWidth="1"/>
    <col min="5127" max="5127" width="25.44140625" style="457" customWidth="1"/>
    <col min="5128" max="5128" width="0" style="457" hidden="1" customWidth="1"/>
    <col min="5129" max="5129" width="26.33203125" style="457" customWidth="1"/>
    <col min="5130" max="5131" width="0" style="457" hidden="1" customWidth="1"/>
    <col min="5132" max="5132" width="21.6640625" style="457" customWidth="1"/>
    <col min="5133" max="5133" width="26.6640625" style="457" customWidth="1"/>
    <col min="5134" max="5134" width="21.44140625" style="457" customWidth="1"/>
    <col min="5135" max="5135" width="20.33203125" style="457" customWidth="1"/>
    <col min="5136" max="5136" width="21.6640625" style="457" customWidth="1"/>
    <col min="5137" max="5137" width="0" style="457" hidden="1" customWidth="1"/>
    <col min="5138" max="5138" width="20.33203125" style="457" customWidth="1"/>
    <col min="5139" max="5139" width="0" style="457" hidden="1" customWidth="1"/>
    <col min="5140" max="5140" width="24.44140625" style="457" customWidth="1"/>
    <col min="5141" max="5141" width="25" style="457" customWidth="1"/>
    <col min="5142" max="5142" width="34.6640625" style="457" bestFit="1" customWidth="1"/>
    <col min="5143" max="5143" width="28.6640625" style="457" customWidth="1"/>
    <col min="5144" max="5144" width="116.33203125" style="457" customWidth="1"/>
    <col min="5145" max="5376" width="11.5546875" style="457"/>
    <col min="5377" max="5377" width="73.33203125" style="457" customWidth="1"/>
    <col min="5378" max="5380" width="0" style="457" hidden="1" customWidth="1"/>
    <col min="5381" max="5381" width="17.6640625" style="457" customWidth="1"/>
    <col min="5382" max="5382" width="19" style="457" customWidth="1"/>
    <col min="5383" max="5383" width="25.44140625" style="457" customWidth="1"/>
    <col min="5384" max="5384" width="0" style="457" hidden="1" customWidth="1"/>
    <col min="5385" max="5385" width="26.33203125" style="457" customWidth="1"/>
    <col min="5386" max="5387" width="0" style="457" hidden="1" customWidth="1"/>
    <col min="5388" max="5388" width="21.6640625" style="457" customWidth="1"/>
    <col min="5389" max="5389" width="26.6640625" style="457" customWidth="1"/>
    <col min="5390" max="5390" width="21.44140625" style="457" customWidth="1"/>
    <col min="5391" max="5391" width="20.33203125" style="457" customWidth="1"/>
    <col min="5392" max="5392" width="21.6640625" style="457" customWidth="1"/>
    <col min="5393" max="5393" width="0" style="457" hidden="1" customWidth="1"/>
    <col min="5394" max="5394" width="20.33203125" style="457" customWidth="1"/>
    <col min="5395" max="5395" width="0" style="457" hidden="1" customWidth="1"/>
    <col min="5396" max="5396" width="24.44140625" style="457" customWidth="1"/>
    <col min="5397" max="5397" width="25" style="457" customWidth="1"/>
    <col min="5398" max="5398" width="34.6640625" style="457" bestFit="1" customWidth="1"/>
    <col min="5399" max="5399" width="28.6640625" style="457" customWidth="1"/>
    <col min="5400" max="5400" width="116.33203125" style="457" customWidth="1"/>
    <col min="5401" max="5632" width="11.5546875" style="457"/>
    <col min="5633" max="5633" width="73.33203125" style="457" customWidth="1"/>
    <col min="5634" max="5636" width="0" style="457" hidden="1" customWidth="1"/>
    <col min="5637" max="5637" width="17.6640625" style="457" customWidth="1"/>
    <col min="5638" max="5638" width="19" style="457" customWidth="1"/>
    <col min="5639" max="5639" width="25.44140625" style="457" customWidth="1"/>
    <col min="5640" max="5640" width="0" style="457" hidden="1" customWidth="1"/>
    <col min="5641" max="5641" width="26.33203125" style="457" customWidth="1"/>
    <col min="5642" max="5643" width="0" style="457" hidden="1" customWidth="1"/>
    <col min="5644" max="5644" width="21.6640625" style="457" customWidth="1"/>
    <col min="5645" max="5645" width="26.6640625" style="457" customWidth="1"/>
    <col min="5646" max="5646" width="21.44140625" style="457" customWidth="1"/>
    <col min="5647" max="5647" width="20.33203125" style="457" customWidth="1"/>
    <col min="5648" max="5648" width="21.6640625" style="457" customWidth="1"/>
    <col min="5649" max="5649" width="0" style="457" hidden="1" customWidth="1"/>
    <col min="5650" max="5650" width="20.33203125" style="457" customWidth="1"/>
    <col min="5651" max="5651" width="0" style="457" hidden="1" customWidth="1"/>
    <col min="5652" max="5652" width="24.44140625" style="457" customWidth="1"/>
    <col min="5653" max="5653" width="25" style="457" customWidth="1"/>
    <col min="5654" max="5654" width="34.6640625" style="457" bestFit="1" customWidth="1"/>
    <col min="5655" max="5655" width="28.6640625" style="457" customWidth="1"/>
    <col min="5656" max="5656" width="116.33203125" style="457" customWidth="1"/>
    <col min="5657" max="5888" width="11.5546875" style="457"/>
    <col min="5889" max="5889" width="73.33203125" style="457" customWidth="1"/>
    <col min="5890" max="5892" width="0" style="457" hidden="1" customWidth="1"/>
    <col min="5893" max="5893" width="17.6640625" style="457" customWidth="1"/>
    <col min="5894" max="5894" width="19" style="457" customWidth="1"/>
    <col min="5895" max="5895" width="25.44140625" style="457" customWidth="1"/>
    <col min="5896" max="5896" width="0" style="457" hidden="1" customWidth="1"/>
    <col min="5897" max="5897" width="26.33203125" style="457" customWidth="1"/>
    <col min="5898" max="5899" width="0" style="457" hidden="1" customWidth="1"/>
    <col min="5900" max="5900" width="21.6640625" style="457" customWidth="1"/>
    <col min="5901" max="5901" width="26.6640625" style="457" customWidth="1"/>
    <col min="5902" max="5902" width="21.44140625" style="457" customWidth="1"/>
    <col min="5903" max="5903" width="20.33203125" style="457" customWidth="1"/>
    <col min="5904" max="5904" width="21.6640625" style="457" customWidth="1"/>
    <col min="5905" max="5905" width="0" style="457" hidden="1" customWidth="1"/>
    <col min="5906" max="5906" width="20.33203125" style="457" customWidth="1"/>
    <col min="5907" max="5907" width="0" style="457" hidden="1" customWidth="1"/>
    <col min="5908" max="5908" width="24.44140625" style="457" customWidth="1"/>
    <col min="5909" max="5909" width="25" style="457" customWidth="1"/>
    <col min="5910" max="5910" width="34.6640625" style="457" bestFit="1" customWidth="1"/>
    <col min="5911" max="5911" width="28.6640625" style="457" customWidth="1"/>
    <col min="5912" max="5912" width="116.33203125" style="457" customWidth="1"/>
    <col min="5913" max="6144" width="11.5546875" style="457"/>
    <col min="6145" max="6145" width="73.33203125" style="457" customWidth="1"/>
    <col min="6146" max="6148" width="0" style="457" hidden="1" customWidth="1"/>
    <col min="6149" max="6149" width="17.6640625" style="457" customWidth="1"/>
    <col min="6150" max="6150" width="19" style="457" customWidth="1"/>
    <col min="6151" max="6151" width="25.44140625" style="457" customWidth="1"/>
    <col min="6152" max="6152" width="0" style="457" hidden="1" customWidth="1"/>
    <col min="6153" max="6153" width="26.33203125" style="457" customWidth="1"/>
    <col min="6154" max="6155" width="0" style="457" hidden="1" customWidth="1"/>
    <col min="6156" max="6156" width="21.6640625" style="457" customWidth="1"/>
    <col min="6157" max="6157" width="26.6640625" style="457" customWidth="1"/>
    <col min="6158" max="6158" width="21.44140625" style="457" customWidth="1"/>
    <col min="6159" max="6159" width="20.33203125" style="457" customWidth="1"/>
    <col min="6160" max="6160" width="21.6640625" style="457" customWidth="1"/>
    <col min="6161" max="6161" width="0" style="457" hidden="1" customWidth="1"/>
    <col min="6162" max="6162" width="20.33203125" style="457" customWidth="1"/>
    <col min="6163" max="6163" width="0" style="457" hidden="1" customWidth="1"/>
    <col min="6164" max="6164" width="24.44140625" style="457" customWidth="1"/>
    <col min="6165" max="6165" width="25" style="457" customWidth="1"/>
    <col min="6166" max="6166" width="34.6640625" style="457" bestFit="1" customWidth="1"/>
    <col min="6167" max="6167" width="28.6640625" style="457" customWidth="1"/>
    <col min="6168" max="6168" width="116.33203125" style="457" customWidth="1"/>
    <col min="6169" max="6400" width="11.5546875" style="457"/>
    <col min="6401" max="6401" width="73.33203125" style="457" customWidth="1"/>
    <col min="6402" max="6404" width="0" style="457" hidden="1" customWidth="1"/>
    <col min="6405" max="6405" width="17.6640625" style="457" customWidth="1"/>
    <col min="6406" max="6406" width="19" style="457" customWidth="1"/>
    <col min="6407" max="6407" width="25.44140625" style="457" customWidth="1"/>
    <col min="6408" max="6408" width="0" style="457" hidden="1" customWidth="1"/>
    <col min="6409" max="6409" width="26.33203125" style="457" customWidth="1"/>
    <col min="6410" max="6411" width="0" style="457" hidden="1" customWidth="1"/>
    <col min="6412" max="6412" width="21.6640625" style="457" customWidth="1"/>
    <col min="6413" max="6413" width="26.6640625" style="457" customWidth="1"/>
    <col min="6414" max="6414" width="21.44140625" style="457" customWidth="1"/>
    <col min="6415" max="6415" width="20.33203125" style="457" customWidth="1"/>
    <col min="6416" max="6416" width="21.6640625" style="457" customWidth="1"/>
    <col min="6417" max="6417" width="0" style="457" hidden="1" customWidth="1"/>
    <col min="6418" max="6418" width="20.33203125" style="457" customWidth="1"/>
    <col min="6419" max="6419" width="0" style="457" hidden="1" customWidth="1"/>
    <col min="6420" max="6420" width="24.44140625" style="457" customWidth="1"/>
    <col min="6421" max="6421" width="25" style="457" customWidth="1"/>
    <col min="6422" max="6422" width="34.6640625" style="457" bestFit="1" customWidth="1"/>
    <col min="6423" max="6423" width="28.6640625" style="457" customWidth="1"/>
    <col min="6424" max="6424" width="116.33203125" style="457" customWidth="1"/>
    <col min="6425" max="6656" width="11.5546875" style="457"/>
    <col min="6657" max="6657" width="73.33203125" style="457" customWidth="1"/>
    <col min="6658" max="6660" width="0" style="457" hidden="1" customWidth="1"/>
    <col min="6661" max="6661" width="17.6640625" style="457" customWidth="1"/>
    <col min="6662" max="6662" width="19" style="457" customWidth="1"/>
    <col min="6663" max="6663" width="25.44140625" style="457" customWidth="1"/>
    <col min="6664" max="6664" width="0" style="457" hidden="1" customWidth="1"/>
    <col min="6665" max="6665" width="26.33203125" style="457" customWidth="1"/>
    <col min="6666" max="6667" width="0" style="457" hidden="1" customWidth="1"/>
    <col min="6668" max="6668" width="21.6640625" style="457" customWidth="1"/>
    <col min="6669" max="6669" width="26.6640625" style="457" customWidth="1"/>
    <col min="6670" max="6670" width="21.44140625" style="457" customWidth="1"/>
    <col min="6671" max="6671" width="20.33203125" style="457" customWidth="1"/>
    <col min="6672" max="6672" width="21.6640625" style="457" customWidth="1"/>
    <col min="6673" max="6673" width="0" style="457" hidden="1" customWidth="1"/>
    <col min="6674" max="6674" width="20.33203125" style="457" customWidth="1"/>
    <col min="6675" max="6675" width="0" style="457" hidden="1" customWidth="1"/>
    <col min="6676" max="6676" width="24.44140625" style="457" customWidth="1"/>
    <col min="6677" max="6677" width="25" style="457" customWidth="1"/>
    <col min="6678" max="6678" width="34.6640625" style="457" bestFit="1" customWidth="1"/>
    <col min="6679" max="6679" width="28.6640625" style="457" customWidth="1"/>
    <col min="6680" max="6680" width="116.33203125" style="457" customWidth="1"/>
    <col min="6681" max="6912" width="11.5546875" style="457"/>
    <col min="6913" max="6913" width="73.33203125" style="457" customWidth="1"/>
    <col min="6914" max="6916" width="0" style="457" hidden="1" customWidth="1"/>
    <col min="6917" max="6917" width="17.6640625" style="457" customWidth="1"/>
    <col min="6918" max="6918" width="19" style="457" customWidth="1"/>
    <col min="6919" max="6919" width="25.44140625" style="457" customWidth="1"/>
    <col min="6920" max="6920" width="0" style="457" hidden="1" customWidth="1"/>
    <col min="6921" max="6921" width="26.33203125" style="457" customWidth="1"/>
    <col min="6922" max="6923" width="0" style="457" hidden="1" customWidth="1"/>
    <col min="6924" max="6924" width="21.6640625" style="457" customWidth="1"/>
    <col min="6925" max="6925" width="26.6640625" style="457" customWidth="1"/>
    <col min="6926" max="6926" width="21.44140625" style="457" customWidth="1"/>
    <col min="6927" max="6927" width="20.33203125" style="457" customWidth="1"/>
    <col min="6928" max="6928" width="21.6640625" style="457" customWidth="1"/>
    <col min="6929" max="6929" width="0" style="457" hidden="1" customWidth="1"/>
    <col min="6930" max="6930" width="20.33203125" style="457" customWidth="1"/>
    <col min="6931" max="6931" width="0" style="457" hidden="1" customWidth="1"/>
    <col min="6932" max="6932" width="24.44140625" style="457" customWidth="1"/>
    <col min="6933" max="6933" width="25" style="457" customWidth="1"/>
    <col min="6934" max="6934" width="34.6640625" style="457" bestFit="1" customWidth="1"/>
    <col min="6935" max="6935" width="28.6640625" style="457" customWidth="1"/>
    <col min="6936" max="6936" width="116.33203125" style="457" customWidth="1"/>
    <col min="6937" max="7168" width="11.5546875" style="457"/>
    <col min="7169" max="7169" width="73.33203125" style="457" customWidth="1"/>
    <col min="7170" max="7172" width="0" style="457" hidden="1" customWidth="1"/>
    <col min="7173" max="7173" width="17.6640625" style="457" customWidth="1"/>
    <col min="7174" max="7174" width="19" style="457" customWidth="1"/>
    <col min="7175" max="7175" width="25.44140625" style="457" customWidth="1"/>
    <col min="7176" max="7176" width="0" style="457" hidden="1" customWidth="1"/>
    <col min="7177" max="7177" width="26.33203125" style="457" customWidth="1"/>
    <col min="7178" max="7179" width="0" style="457" hidden="1" customWidth="1"/>
    <col min="7180" max="7180" width="21.6640625" style="457" customWidth="1"/>
    <col min="7181" max="7181" width="26.6640625" style="457" customWidth="1"/>
    <col min="7182" max="7182" width="21.44140625" style="457" customWidth="1"/>
    <col min="7183" max="7183" width="20.33203125" style="457" customWidth="1"/>
    <col min="7184" max="7184" width="21.6640625" style="457" customWidth="1"/>
    <col min="7185" max="7185" width="0" style="457" hidden="1" customWidth="1"/>
    <col min="7186" max="7186" width="20.33203125" style="457" customWidth="1"/>
    <col min="7187" max="7187" width="0" style="457" hidden="1" customWidth="1"/>
    <col min="7188" max="7188" width="24.44140625" style="457" customWidth="1"/>
    <col min="7189" max="7189" width="25" style="457" customWidth="1"/>
    <col min="7190" max="7190" width="34.6640625" style="457" bestFit="1" customWidth="1"/>
    <col min="7191" max="7191" width="28.6640625" style="457" customWidth="1"/>
    <col min="7192" max="7192" width="116.33203125" style="457" customWidth="1"/>
    <col min="7193" max="7424" width="11.5546875" style="457"/>
    <col min="7425" max="7425" width="73.33203125" style="457" customWidth="1"/>
    <col min="7426" max="7428" width="0" style="457" hidden="1" customWidth="1"/>
    <col min="7429" max="7429" width="17.6640625" style="457" customWidth="1"/>
    <col min="7430" max="7430" width="19" style="457" customWidth="1"/>
    <col min="7431" max="7431" width="25.44140625" style="457" customWidth="1"/>
    <col min="7432" max="7432" width="0" style="457" hidden="1" customWidth="1"/>
    <col min="7433" max="7433" width="26.33203125" style="457" customWidth="1"/>
    <col min="7434" max="7435" width="0" style="457" hidden="1" customWidth="1"/>
    <col min="7436" max="7436" width="21.6640625" style="457" customWidth="1"/>
    <col min="7437" max="7437" width="26.6640625" style="457" customWidth="1"/>
    <col min="7438" max="7438" width="21.44140625" style="457" customWidth="1"/>
    <col min="7439" max="7439" width="20.33203125" style="457" customWidth="1"/>
    <col min="7440" max="7440" width="21.6640625" style="457" customWidth="1"/>
    <col min="7441" max="7441" width="0" style="457" hidden="1" customWidth="1"/>
    <col min="7442" max="7442" width="20.33203125" style="457" customWidth="1"/>
    <col min="7443" max="7443" width="0" style="457" hidden="1" customWidth="1"/>
    <col min="7444" max="7444" width="24.44140625" style="457" customWidth="1"/>
    <col min="7445" max="7445" width="25" style="457" customWidth="1"/>
    <col min="7446" max="7446" width="34.6640625" style="457" bestFit="1" customWidth="1"/>
    <col min="7447" max="7447" width="28.6640625" style="457" customWidth="1"/>
    <col min="7448" max="7448" width="116.33203125" style="457" customWidth="1"/>
    <col min="7449" max="7680" width="11.5546875" style="457"/>
    <col min="7681" max="7681" width="73.33203125" style="457" customWidth="1"/>
    <col min="7682" max="7684" width="0" style="457" hidden="1" customWidth="1"/>
    <col min="7685" max="7685" width="17.6640625" style="457" customWidth="1"/>
    <col min="7686" max="7686" width="19" style="457" customWidth="1"/>
    <col min="7687" max="7687" width="25.44140625" style="457" customWidth="1"/>
    <col min="7688" max="7688" width="0" style="457" hidden="1" customWidth="1"/>
    <col min="7689" max="7689" width="26.33203125" style="457" customWidth="1"/>
    <col min="7690" max="7691" width="0" style="457" hidden="1" customWidth="1"/>
    <col min="7692" max="7692" width="21.6640625" style="457" customWidth="1"/>
    <col min="7693" max="7693" width="26.6640625" style="457" customWidth="1"/>
    <col min="7694" max="7694" width="21.44140625" style="457" customWidth="1"/>
    <col min="7695" max="7695" width="20.33203125" style="457" customWidth="1"/>
    <col min="7696" max="7696" width="21.6640625" style="457" customWidth="1"/>
    <col min="7697" max="7697" width="0" style="457" hidden="1" customWidth="1"/>
    <col min="7698" max="7698" width="20.33203125" style="457" customWidth="1"/>
    <col min="7699" max="7699" width="0" style="457" hidden="1" customWidth="1"/>
    <col min="7700" max="7700" width="24.44140625" style="457" customWidth="1"/>
    <col min="7701" max="7701" width="25" style="457" customWidth="1"/>
    <col min="7702" max="7702" width="34.6640625" style="457" bestFit="1" customWidth="1"/>
    <col min="7703" max="7703" width="28.6640625" style="457" customWidth="1"/>
    <col min="7704" max="7704" width="116.33203125" style="457" customWidth="1"/>
    <col min="7705" max="7936" width="11.5546875" style="457"/>
    <col min="7937" max="7937" width="73.33203125" style="457" customWidth="1"/>
    <col min="7938" max="7940" width="0" style="457" hidden="1" customWidth="1"/>
    <col min="7941" max="7941" width="17.6640625" style="457" customWidth="1"/>
    <col min="7942" max="7942" width="19" style="457" customWidth="1"/>
    <col min="7943" max="7943" width="25.44140625" style="457" customWidth="1"/>
    <col min="7944" max="7944" width="0" style="457" hidden="1" customWidth="1"/>
    <col min="7945" max="7945" width="26.33203125" style="457" customWidth="1"/>
    <col min="7946" max="7947" width="0" style="457" hidden="1" customWidth="1"/>
    <col min="7948" max="7948" width="21.6640625" style="457" customWidth="1"/>
    <col min="7949" max="7949" width="26.6640625" style="457" customWidth="1"/>
    <col min="7950" max="7950" width="21.44140625" style="457" customWidth="1"/>
    <col min="7951" max="7951" width="20.33203125" style="457" customWidth="1"/>
    <col min="7952" max="7952" width="21.6640625" style="457" customWidth="1"/>
    <col min="7953" max="7953" width="0" style="457" hidden="1" customWidth="1"/>
    <col min="7954" max="7954" width="20.33203125" style="457" customWidth="1"/>
    <col min="7955" max="7955" width="0" style="457" hidden="1" customWidth="1"/>
    <col min="7956" max="7956" width="24.44140625" style="457" customWidth="1"/>
    <col min="7957" max="7957" width="25" style="457" customWidth="1"/>
    <col min="7958" max="7958" width="34.6640625" style="457" bestFit="1" customWidth="1"/>
    <col min="7959" max="7959" width="28.6640625" style="457" customWidth="1"/>
    <col min="7960" max="7960" width="116.33203125" style="457" customWidth="1"/>
    <col min="7961" max="8192" width="11.5546875" style="457"/>
    <col min="8193" max="8193" width="73.33203125" style="457" customWidth="1"/>
    <col min="8194" max="8196" width="0" style="457" hidden="1" customWidth="1"/>
    <col min="8197" max="8197" width="17.6640625" style="457" customWidth="1"/>
    <col min="8198" max="8198" width="19" style="457" customWidth="1"/>
    <col min="8199" max="8199" width="25.44140625" style="457" customWidth="1"/>
    <col min="8200" max="8200" width="0" style="457" hidden="1" customWidth="1"/>
    <col min="8201" max="8201" width="26.33203125" style="457" customWidth="1"/>
    <col min="8202" max="8203" width="0" style="457" hidden="1" customWidth="1"/>
    <col min="8204" max="8204" width="21.6640625" style="457" customWidth="1"/>
    <col min="8205" max="8205" width="26.6640625" style="457" customWidth="1"/>
    <col min="8206" max="8206" width="21.44140625" style="457" customWidth="1"/>
    <col min="8207" max="8207" width="20.33203125" style="457" customWidth="1"/>
    <col min="8208" max="8208" width="21.6640625" style="457" customWidth="1"/>
    <col min="8209" max="8209" width="0" style="457" hidden="1" customWidth="1"/>
    <col min="8210" max="8210" width="20.33203125" style="457" customWidth="1"/>
    <col min="8211" max="8211" width="0" style="457" hidden="1" customWidth="1"/>
    <col min="8212" max="8212" width="24.44140625" style="457" customWidth="1"/>
    <col min="8213" max="8213" width="25" style="457" customWidth="1"/>
    <col min="8214" max="8214" width="34.6640625" style="457" bestFit="1" customWidth="1"/>
    <col min="8215" max="8215" width="28.6640625" style="457" customWidth="1"/>
    <col min="8216" max="8216" width="116.33203125" style="457" customWidth="1"/>
    <col min="8217" max="8448" width="11.5546875" style="457"/>
    <col min="8449" max="8449" width="73.33203125" style="457" customWidth="1"/>
    <col min="8450" max="8452" width="0" style="457" hidden="1" customWidth="1"/>
    <col min="8453" max="8453" width="17.6640625" style="457" customWidth="1"/>
    <col min="8454" max="8454" width="19" style="457" customWidth="1"/>
    <col min="8455" max="8455" width="25.44140625" style="457" customWidth="1"/>
    <col min="8456" max="8456" width="0" style="457" hidden="1" customWidth="1"/>
    <col min="8457" max="8457" width="26.33203125" style="457" customWidth="1"/>
    <col min="8458" max="8459" width="0" style="457" hidden="1" customWidth="1"/>
    <col min="8460" max="8460" width="21.6640625" style="457" customWidth="1"/>
    <col min="8461" max="8461" width="26.6640625" style="457" customWidth="1"/>
    <col min="8462" max="8462" width="21.44140625" style="457" customWidth="1"/>
    <col min="8463" max="8463" width="20.33203125" style="457" customWidth="1"/>
    <col min="8464" max="8464" width="21.6640625" style="457" customWidth="1"/>
    <col min="8465" max="8465" width="0" style="457" hidden="1" customWidth="1"/>
    <col min="8466" max="8466" width="20.33203125" style="457" customWidth="1"/>
    <col min="8467" max="8467" width="0" style="457" hidden="1" customWidth="1"/>
    <col min="8468" max="8468" width="24.44140625" style="457" customWidth="1"/>
    <col min="8469" max="8469" width="25" style="457" customWidth="1"/>
    <col min="8470" max="8470" width="34.6640625" style="457" bestFit="1" customWidth="1"/>
    <col min="8471" max="8471" width="28.6640625" style="457" customWidth="1"/>
    <col min="8472" max="8472" width="116.33203125" style="457" customWidth="1"/>
    <col min="8473" max="8704" width="11.5546875" style="457"/>
    <col min="8705" max="8705" width="73.33203125" style="457" customWidth="1"/>
    <col min="8706" max="8708" width="0" style="457" hidden="1" customWidth="1"/>
    <col min="8709" max="8709" width="17.6640625" style="457" customWidth="1"/>
    <col min="8710" max="8710" width="19" style="457" customWidth="1"/>
    <col min="8711" max="8711" width="25.44140625" style="457" customWidth="1"/>
    <col min="8712" max="8712" width="0" style="457" hidden="1" customWidth="1"/>
    <col min="8713" max="8713" width="26.33203125" style="457" customWidth="1"/>
    <col min="8714" max="8715" width="0" style="457" hidden="1" customWidth="1"/>
    <col min="8716" max="8716" width="21.6640625" style="457" customWidth="1"/>
    <col min="8717" max="8717" width="26.6640625" style="457" customWidth="1"/>
    <col min="8718" max="8718" width="21.44140625" style="457" customWidth="1"/>
    <col min="8719" max="8719" width="20.33203125" style="457" customWidth="1"/>
    <col min="8720" max="8720" width="21.6640625" style="457" customWidth="1"/>
    <col min="8721" max="8721" width="0" style="457" hidden="1" customWidth="1"/>
    <col min="8722" max="8722" width="20.33203125" style="457" customWidth="1"/>
    <col min="8723" max="8723" width="0" style="457" hidden="1" customWidth="1"/>
    <col min="8724" max="8724" width="24.44140625" style="457" customWidth="1"/>
    <col min="8725" max="8725" width="25" style="457" customWidth="1"/>
    <col min="8726" max="8726" width="34.6640625" style="457" bestFit="1" customWidth="1"/>
    <col min="8727" max="8727" width="28.6640625" style="457" customWidth="1"/>
    <col min="8728" max="8728" width="116.33203125" style="457" customWidth="1"/>
    <col min="8729" max="8960" width="11.5546875" style="457"/>
    <col min="8961" max="8961" width="73.33203125" style="457" customWidth="1"/>
    <col min="8962" max="8964" width="0" style="457" hidden="1" customWidth="1"/>
    <col min="8965" max="8965" width="17.6640625" style="457" customWidth="1"/>
    <col min="8966" max="8966" width="19" style="457" customWidth="1"/>
    <col min="8967" max="8967" width="25.44140625" style="457" customWidth="1"/>
    <col min="8968" max="8968" width="0" style="457" hidden="1" customWidth="1"/>
    <col min="8969" max="8969" width="26.33203125" style="457" customWidth="1"/>
    <col min="8970" max="8971" width="0" style="457" hidden="1" customWidth="1"/>
    <col min="8972" max="8972" width="21.6640625" style="457" customWidth="1"/>
    <col min="8973" max="8973" width="26.6640625" style="457" customWidth="1"/>
    <col min="8974" max="8974" width="21.44140625" style="457" customWidth="1"/>
    <col min="8975" max="8975" width="20.33203125" style="457" customWidth="1"/>
    <col min="8976" max="8976" width="21.6640625" style="457" customWidth="1"/>
    <col min="8977" max="8977" width="0" style="457" hidden="1" customWidth="1"/>
    <col min="8978" max="8978" width="20.33203125" style="457" customWidth="1"/>
    <col min="8979" max="8979" width="0" style="457" hidden="1" customWidth="1"/>
    <col min="8980" max="8980" width="24.44140625" style="457" customWidth="1"/>
    <col min="8981" max="8981" width="25" style="457" customWidth="1"/>
    <col min="8982" max="8982" width="34.6640625" style="457" bestFit="1" customWidth="1"/>
    <col min="8983" max="8983" width="28.6640625" style="457" customWidth="1"/>
    <col min="8984" max="8984" width="116.33203125" style="457" customWidth="1"/>
    <col min="8985" max="9216" width="11.5546875" style="457"/>
    <col min="9217" max="9217" width="73.33203125" style="457" customWidth="1"/>
    <col min="9218" max="9220" width="0" style="457" hidden="1" customWidth="1"/>
    <col min="9221" max="9221" width="17.6640625" style="457" customWidth="1"/>
    <col min="9222" max="9222" width="19" style="457" customWidth="1"/>
    <col min="9223" max="9223" width="25.44140625" style="457" customWidth="1"/>
    <col min="9224" max="9224" width="0" style="457" hidden="1" customWidth="1"/>
    <col min="9225" max="9225" width="26.33203125" style="457" customWidth="1"/>
    <col min="9226" max="9227" width="0" style="457" hidden="1" customWidth="1"/>
    <col min="9228" max="9228" width="21.6640625" style="457" customWidth="1"/>
    <col min="9229" max="9229" width="26.6640625" style="457" customWidth="1"/>
    <col min="9230" max="9230" width="21.44140625" style="457" customWidth="1"/>
    <col min="9231" max="9231" width="20.33203125" style="457" customWidth="1"/>
    <col min="9232" max="9232" width="21.6640625" style="457" customWidth="1"/>
    <col min="9233" max="9233" width="0" style="457" hidden="1" customWidth="1"/>
    <col min="9234" max="9234" width="20.33203125" style="457" customWidth="1"/>
    <col min="9235" max="9235" width="0" style="457" hidden="1" customWidth="1"/>
    <col min="9236" max="9236" width="24.44140625" style="457" customWidth="1"/>
    <col min="9237" max="9237" width="25" style="457" customWidth="1"/>
    <col min="9238" max="9238" width="34.6640625" style="457" bestFit="1" customWidth="1"/>
    <col min="9239" max="9239" width="28.6640625" style="457" customWidth="1"/>
    <col min="9240" max="9240" width="116.33203125" style="457" customWidth="1"/>
    <col min="9241" max="9472" width="11.5546875" style="457"/>
    <col min="9473" max="9473" width="73.33203125" style="457" customWidth="1"/>
    <col min="9474" max="9476" width="0" style="457" hidden="1" customWidth="1"/>
    <col min="9477" max="9477" width="17.6640625" style="457" customWidth="1"/>
    <col min="9478" max="9478" width="19" style="457" customWidth="1"/>
    <col min="9479" max="9479" width="25.44140625" style="457" customWidth="1"/>
    <col min="9480" max="9480" width="0" style="457" hidden="1" customWidth="1"/>
    <col min="9481" max="9481" width="26.33203125" style="457" customWidth="1"/>
    <col min="9482" max="9483" width="0" style="457" hidden="1" customWidth="1"/>
    <col min="9484" max="9484" width="21.6640625" style="457" customWidth="1"/>
    <col min="9485" max="9485" width="26.6640625" style="457" customWidth="1"/>
    <col min="9486" max="9486" width="21.44140625" style="457" customWidth="1"/>
    <col min="9487" max="9487" width="20.33203125" style="457" customWidth="1"/>
    <col min="9488" max="9488" width="21.6640625" style="457" customWidth="1"/>
    <col min="9489" max="9489" width="0" style="457" hidden="1" customWidth="1"/>
    <col min="9490" max="9490" width="20.33203125" style="457" customWidth="1"/>
    <col min="9491" max="9491" width="0" style="457" hidden="1" customWidth="1"/>
    <col min="9492" max="9492" width="24.44140625" style="457" customWidth="1"/>
    <col min="9493" max="9493" width="25" style="457" customWidth="1"/>
    <col min="9494" max="9494" width="34.6640625" style="457" bestFit="1" customWidth="1"/>
    <col min="9495" max="9495" width="28.6640625" style="457" customWidth="1"/>
    <col min="9496" max="9496" width="116.33203125" style="457" customWidth="1"/>
    <col min="9497" max="9728" width="11.5546875" style="457"/>
    <col min="9729" max="9729" width="73.33203125" style="457" customWidth="1"/>
    <col min="9730" max="9732" width="0" style="457" hidden="1" customWidth="1"/>
    <col min="9733" max="9733" width="17.6640625" style="457" customWidth="1"/>
    <col min="9734" max="9734" width="19" style="457" customWidth="1"/>
    <col min="9735" max="9735" width="25.44140625" style="457" customWidth="1"/>
    <col min="9736" max="9736" width="0" style="457" hidden="1" customWidth="1"/>
    <col min="9737" max="9737" width="26.33203125" style="457" customWidth="1"/>
    <col min="9738" max="9739" width="0" style="457" hidden="1" customWidth="1"/>
    <col min="9740" max="9740" width="21.6640625" style="457" customWidth="1"/>
    <col min="9741" max="9741" width="26.6640625" style="457" customWidth="1"/>
    <col min="9742" max="9742" width="21.44140625" style="457" customWidth="1"/>
    <col min="9743" max="9743" width="20.33203125" style="457" customWidth="1"/>
    <col min="9744" max="9744" width="21.6640625" style="457" customWidth="1"/>
    <col min="9745" max="9745" width="0" style="457" hidden="1" customWidth="1"/>
    <col min="9746" max="9746" width="20.33203125" style="457" customWidth="1"/>
    <col min="9747" max="9747" width="0" style="457" hidden="1" customWidth="1"/>
    <col min="9748" max="9748" width="24.44140625" style="457" customWidth="1"/>
    <col min="9749" max="9749" width="25" style="457" customWidth="1"/>
    <col min="9750" max="9750" width="34.6640625" style="457" bestFit="1" customWidth="1"/>
    <col min="9751" max="9751" width="28.6640625" style="457" customWidth="1"/>
    <col min="9752" max="9752" width="116.33203125" style="457" customWidth="1"/>
    <col min="9753" max="9984" width="11.5546875" style="457"/>
    <col min="9985" max="9985" width="73.33203125" style="457" customWidth="1"/>
    <col min="9986" max="9988" width="0" style="457" hidden="1" customWidth="1"/>
    <col min="9989" max="9989" width="17.6640625" style="457" customWidth="1"/>
    <col min="9990" max="9990" width="19" style="457" customWidth="1"/>
    <col min="9991" max="9991" width="25.44140625" style="457" customWidth="1"/>
    <col min="9992" max="9992" width="0" style="457" hidden="1" customWidth="1"/>
    <col min="9993" max="9993" width="26.33203125" style="457" customWidth="1"/>
    <col min="9994" max="9995" width="0" style="457" hidden="1" customWidth="1"/>
    <col min="9996" max="9996" width="21.6640625" style="457" customWidth="1"/>
    <col min="9997" max="9997" width="26.6640625" style="457" customWidth="1"/>
    <col min="9998" max="9998" width="21.44140625" style="457" customWidth="1"/>
    <col min="9999" max="9999" width="20.33203125" style="457" customWidth="1"/>
    <col min="10000" max="10000" width="21.6640625" style="457" customWidth="1"/>
    <col min="10001" max="10001" width="0" style="457" hidden="1" customWidth="1"/>
    <col min="10002" max="10002" width="20.33203125" style="457" customWidth="1"/>
    <col min="10003" max="10003" width="0" style="457" hidden="1" customWidth="1"/>
    <col min="10004" max="10004" width="24.44140625" style="457" customWidth="1"/>
    <col min="10005" max="10005" width="25" style="457" customWidth="1"/>
    <col min="10006" max="10006" width="34.6640625" style="457" bestFit="1" customWidth="1"/>
    <col min="10007" max="10007" width="28.6640625" style="457" customWidth="1"/>
    <col min="10008" max="10008" width="116.33203125" style="457" customWidth="1"/>
    <col min="10009" max="10240" width="11.5546875" style="457"/>
    <col min="10241" max="10241" width="73.33203125" style="457" customWidth="1"/>
    <col min="10242" max="10244" width="0" style="457" hidden="1" customWidth="1"/>
    <col min="10245" max="10245" width="17.6640625" style="457" customWidth="1"/>
    <col min="10246" max="10246" width="19" style="457" customWidth="1"/>
    <col min="10247" max="10247" width="25.44140625" style="457" customWidth="1"/>
    <col min="10248" max="10248" width="0" style="457" hidden="1" customWidth="1"/>
    <col min="10249" max="10249" width="26.33203125" style="457" customWidth="1"/>
    <col min="10250" max="10251" width="0" style="457" hidden="1" customWidth="1"/>
    <col min="10252" max="10252" width="21.6640625" style="457" customWidth="1"/>
    <col min="10253" max="10253" width="26.6640625" style="457" customWidth="1"/>
    <col min="10254" max="10254" width="21.44140625" style="457" customWidth="1"/>
    <col min="10255" max="10255" width="20.33203125" style="457" customWidth="1"/>
    <col min="10256" max="10256" width="21.6640625" style="457" customWidth="1"/>
    <col min="10257" max="10257" width="0" style="457" hidden="1" customWidth="1"/>
    <col min="10258" max="10258" width="20.33203125" style="457" customWidth="1"/>
    <col min="10259" max="10259" width="0" style="457" hidden="1" customWidth="1"/>
    <col min="10260" max="10260" width="24.44140625" style="457" customWidth="1"/>
    <col min="10261" max="10261" width="25" style="457" customWidth="1"/>
    <col min="10262" max="10262" width="34.6640625" style="457" bestFit="1" customWidth="1"/>
    <col min="10263" max="10263" width="28.6640625" style="457" customWidth="1"/>
    <col min="10264" max="10264" width="116.33203125" style="457" customWidth="1"/>
    <col min="10265" max="10496" width="11.5546875" style="457"/>
    <col min="10497" max="10497" width="73.33203125" style="457" customWidth="1"/>
    <col min="10498" max="10500" width="0" style="457" hidden="1" customWidth="1"/>
    <col min="10501" max="10501" width="17.6640625" style="457" customWidth="1"/>
    <col min="10502" max="10502" width="19" style="457" customWidth="1"/>
    <col min="10503" max="10503" width="25.44140625" style="457" customWidth="1"/>
    <col min="10504" max="10504" width="0" style="457" hidden="1" customWidth="1"/>
    <col min="10505" max="10505" width="26.33203125" style="457" customWidth="1"/>
    <col min="10506" max="10507" width="0" style="457" hidden="1" customWidth="1"/>
    <col min="10508" max="10508" width="21.6640625" style="457" customWidth="1"/>
    <col min="10509" max="10509" width="26.6640625" style="457" customWidth="1"/>
    <col min="10510" max="10510" width="21.44140625" style="457" customWidth="1"/>
    <col min="10511" max="10511" width="20.33203125" style="457" customWidth="1"/>
    <col min="10512" max="10512" width="21.6640625" style="457" customWidth="1"/>
    <col min="10513" max="10513" width="0" style="457" hidden="1" customWidth="1"/>
    <col min="10514" max="10514" width="20.33203125" style="457" customWidth="1"/>
    <col min="10515" max="10515" width="0" style="457" hidden="1" customWidth="1"/>
    <col min="10516" max="10516" width="24.44140625" style="457" customWidth="1"/>
    <col min="10517" max="10517" width="25" style="457" customWidth="1"/>
    <col min="10518" max="10518" width="34.6640625" style="457" bestFit="1" customWidth="1"/>
    <col min="10519" max="10519" width="28.6640625" style="457" customWidth="1"/>
    <col min="10520" max="10520" width="116.33203125" style="457" customWidth="1"/>
    <col min="10521" max="10752" width="11.5546875" style="457"/>
    <col min="10753" max="10753" width="73.33203125" style="457" customWidth="1"/>
    <col min="10754" max="10756" width="0" style="457" hidden="1" customWidth="1"/>
    <col min="10757" max="10757" width="17.6640625" style="457" customWidth="1"/>
    <col min="10758" max="10758" width="19" style="457" customWidth="1"/>
    <col min="10759" max="10759" width="25.44140625" style="457" customWidth="1"/>
    <col min="10760" max="10760" width="0" style="457" hidden="1" customWidth="1"/>
    <col min="10761" max="10761" width="26.33203125" style="457" customWidth="1"/>
    <col min="10762" max="10763" width="0" style="457" hidden="1" customWidth="1"/>
    <col min="10764" max="10764" width="21.6640625" style="457" customWidth="1"/>
    <col min="10765" max="10765" width="26.6640625" style="457" customWidth="1"/>
    <col min="10766" max="10766" width="21.44140625" style="457" customWidth="1"/>
    <col min="10767" max="10767" width="20.33203125" style="457" customWidth="1"/>
    <col min="10768" max="10768" width="21.6640625" style="457" customWidth="1"/>
    <col min="10769" max="10769" width="0" style="457" hidden="1" customWidth="1"/>
    <col min="10770" max="10770" width="20.33203125" style="457" customWidth="1"/>
    <col min="10771" max="10771" width="0" style="457" hidden="1" customWidth="1"/>
    <col min="10772" max="10772" width="24.44140625" style="457" customWidth="1"/>
    <col min="10773" max="10773" width="25" style="457" customWidth="1"/>
    <col min="10774" max="10774" width="34.6640625" style="457" bestFit="1" customWidth="1"/>
    <col min="10775" max="10775" width="28.6640625" style="457" customWidth="1"/>
    <col min="10776" max="10776" width="116.33203125" style="457" customWidth="1"/>
    <col min="10777" max="11008" width="11.5546875" style="457"/>
    <col min="11009" max="11009" width="73.33203125" style="457" customWidth="1"/>
    <col min="11010" max="11012" width="0" style="457" hidden="1" customWidth="1"/>
    <col min="11013" max="11013" width="17.6640625" style="457" customWidth="1"/>
    <col min="11014" max="11014" width="19" style="457" customWidth="1"/>
    <col min="11015" max="11015" width="25.44140625" style="457" customWidth="1"/>
    <col min="11016" max="11016" width="0" style="457" hidden="1" customWidth="1"/>
    <col min="11017" max="11017" width="26.33203125" style="457" customWidth="1"/>
    <col min="11018" max="11019" width="0" style="457" hidden="1" customWidth="1"/>
    <col min="11020" max="11020" width="21.6640625" style="457" customWidth="1"/>
    <col min="11021" max="11021" width="26.6640625" style="457" customWidth="1"/>
    <col min="11022" max="11022" width="21.44140625" style="457" customWidth="1"/>
    <col min="11023" max="11023" width="20.33203125" style="457" customWidth="1"/>
    <col min="11024" max="11024" width="21.6640625" style="457" customWidth="1"/>
    <col min="11025" max="11025" width="0" style="457" hidden="1" customWidth="1"/>
    <col min="11026" max="11026" width="20.33203125" style="457" customWidth="1"/>
    <col min="11027" max="11027" width="0" style="457" hidden="1" customWidth="1"/>
    <col min="11028" max="11028" width="24.44140625" style="457" customWidth="1"/>
    <col min="11029" max="11029" width="25" style="457" customWidth="1"/>
    <col min="11030" max="11030" width="34.6640625" style="457" bestFit="1" customWidth="1"/>
    <col min="11031" max="11031" width="28.6640625" style="457" customWidth="1"/>
    <col min="11032" max="11032" width="116.33203125" style="457" customWidth="1"/>
    <col min="11033" max="11264" width="11.5546875" style="457"/>
    <col min="11265" max="11265" width="73.33203125" style="457" customWidth="1"/>
    <col min="11266" max="11268" width="0" style="457" hidden="1" customWidth="1"/>
    <col min="11269" max="11269" width="17.6640625" style="457" customWidth="1"/>
    <col min="11270" max="11270" width="19" style="457" customWidth="1"/>
    <col min="11271" max="11271" width="25.44140625" style="457" customWidth="1"/>
    <col min="11272" max="11272" width="0" style="457" hidden="1" customWidth="1"/>
    <col min="11273" max="11273" width="26.33203125" style="457" customWidth="1"/>
    <col min="11274" max="11275" width="0" style="457" hidden="1" customWidth="1"/>
    <col min="11276" max="11276" width="21.6640625" style="457" customWidth="1"/>
    <col min="11277" max="11277" width="26.6640625" style="457" customWidth="1"/>
    <col min="11278" max="11278" width="21.44140625" style="457" customWidth="1"/>
    <col min="11279" max="11279" width="20.33203125" style="457" customWidth="1"/>
    <col min="11280" max="11280" width="21.6640625" style="457" customWidth="1"/>
    <col min="11281" max="11281" width="0" style="457" hidden="1" customWidth="1"/>
    <col min="11282" max="11282" width="20.33203125" style="457" customWidth="1"/>
    <col min="11283" max="11283" width="0" style="457" hidden="1" customWidth="1"/>
    <col min="11284" max="11284" width="24.44140625" style="457" customWidth="1"/>
    <col min="11285" max="11285" width="25" style="457" customWidth="1"/>
    <col min="11286" max="11286" width="34.6640625" style="457" bestFit="1" customWidth="1"/>
    <col min="11287" max="11287" width="28.6640625" style="457" customWidth="1"/>
    <col min="11288" max="11288" width="116.33203125" style="457" customWidth="1"/>
    <col min="11289" max="11520" width="11.5546875" style="457"/>
    <col min="11521" max="11521" width="73.33203125" style="457" customWidth="1"/>
    <col min="11522" max="11524" width="0" style="457" hidden="1" customWidth="1"/>
    <col min="11525" max="11525" width="17.6640625" style="457" customWidth="1"/>
    <col min="11526" max="11526" width="19" style="457" customWidth="1"/>
    <col min="11527" max="11527" width="25.44140625" style="457" customWidth="1"/>
    <col min="11528" max="11528" width="0" style="457" hidden="1" customWidth="1"/>
    <col min="11529" max="11529" width="26.33203125" style="457" customWidth="1"/>
    <col min="11530" max="11531" width="0" style="457" hidden="1" customWidth="1"/>
    <col min="11532" max="11532" width="21.6640625" style="457" customWidth="1"/>
    <col min="11533" max="11533" width="26.6640625" style="457" customWidth="1"/>
    <col min="11534" max="11534" width="21.44140625" style="457" customWidth="1"/>
    <col min="11535" max="11535" width="20.33203125" style="457" customWidth="1"/>
    <col min="11536" max="11536" width="21.6640625" style="457" customWidth="1"/>
    <col min="11537" max="11537" width="0" style="457" hidden="1" customWidth="1"/>
    <col min="11538" max="11538" width="20.33203125" style="457" customWidth="1"/>
    <col min="11539" max="11539" width="0" style="457" hidden="1" customWidth="1"/>
    <col min="11540" max="11540" width="24.44140625" style="457" customWidth="1"/>
    <col min="11541" max="11541" width="25" style="457" customWidth="1"/>
    <col min="11542" max="11542" width="34.6640625" style="457" bestFit="1" customWidth="1"/>
    <col min="11543" max="11543" width="28.6640625" style="457" customWidth="1"/>
    <col min="11544" max="11544" width="116.33203125" style="457" customWidth="1"/>
    <col min="11545" max="11776" width="11.5546875" style="457"/>
    <col min="11777" max="11777" width="73.33203125" style="457" customWidth="1"/>
    <col min="11778" max="11780" width="0" style="457" hidden="1" customWidth="1"/>
    <col min="11781" max="11781" width="17.6640625" style="457" customWidth="1"/>
    <col min="11782" max="11782" width="19" style="457" customWidth="1"/>
    <col min="11783" max="11783" width="25.44140625" style="457" customWidth="1"/>
    <col min="11784" max="11784" width="0" style="457" hidden="1" customWidth="1"/>
    <col min="11785" max="11785" width="26.33203125" style="457" customWidth="1"/>
    <col min="11786" max="11787" width="0" style="457" hidden="1" customWidth="1"/>
    <col min="11788" max="11788" width="21.6640625" style="457" customWidth="1"/>
    <col min="11789" max="11789" width="26.6640625" style="457" customWidth="1"/>
    <col min="11790" max="11790" width="21.44140625" style="457" customWidth="1"/>
    <col min="11791" max="11791" width="20.33203125" style="457" customWidth="1"/>
    <col min="11792" max="11792" width="21.6640625" style="457" customWidth="1"/>
    <col min="11793" max="11793" width="0" style="457" hidden="1" customWidth="1"/>
    <col min="11794" max="11794" width="20.33203125" style="457" customWidth="1"/>
    <col min="11795" max="11795" width="0" style="457" hidden="1" customWidth="1"/>
    <col min="11796" max="11796" width="24.44140625" style="457" customWidth="1"/>
    <col min="11797" max="11797" width="25" style="457" customWidth="1"/>
    <col min="11798" max="11798" width="34.6640625" style="457" bestFit="1" customWidth="1"/>
    <col min="11799" max="11799" width="28.6640625" style="457" customWidth="1"/>
    <col min="11800" max="11800" width="116.33203125" style="457" customWidth="1"/>
    <col min="11801" max="12032" width="11.5546875" style="457"/>
    <col min="12033" max="12033" width="73.33203125" style="457" customWidth="1"/>
    <col min="12034" max="12036" width="0" style="457" hidden="1" customWidth="1"/>
    <col min="12037" max="12037" width="17.6640625" style="457" customWidth="1"/>
    <col min="12038" max="12038" width="19" style="457" customWidth="1"/>
    <col min="12039" max="12039" width="25.44140625" style="457" customWidth="1"/>
    <col min="12040" max="12040" width="0" style="457" hidden="1" customWidth="1"/>
    <col min="12041" max="12041" width="26.33203125" style="457" customWidth="1"/>
    <col min="12042" max="12043" width="0" style="457" hidden="1" customWidth="1"/>
    <col min="12044" max="12044" width="21.6640625" style="457" customWidth="1"/>
    <col min="12045" max="12045" width="26.6640625" style="457" customWidth="1"/>
    <col min="12046" max="12046" width="21.44140625" style="457" customWidth="1"/>
    <col min="12047" max="12047" width="20.33203125" style="457" customWidth="1"/>
    <col min="12048" max="12048" width="21.6640625" style="457" customWidth="1"/>
    <col min="12049" max="12049" width="0" style="457" hidden="1" customWidth="1"/>
    <col min="12050" max="12050" width="20.33203125" style="457" customWidth="1"/>
    <col min="12051" max="12051" width="0" style="457" hidden="1" customWidth="1"/>
    <col min="12052" max="12052" width="24.44140625" style="457" customWidth="1"/>
    <col min="12053" max="12053" width="25" style="457" customWidth="1"/>
    <col min="12054" max="12054" width="34.6640625" style="457" bestFit="1" customWidth="1"/>
    <col min="12055" max="12055" width="28.6640625" style="457" customWidth="1"/>
    <col min="12056" max="12056" width="116.33203125" style="457" customWidth="1"/>
    <col min="12057" max="12288" width="11.5546875" style="457"/>
    <col min="12289" max="12289" width="73.33203125" style="457" customWidth="1"/>
    <col min="12290" max="12292" width="0" style="457" hidden="1" customWidth="1"/>
    <col min="12293" max="12293" width="17.6640625" style="457" customWidth="1"/>
    <col min="12294" max="12294" width="19" style="457" customWidth="1"/>
    <col min="12295" max="12295" width="25.44140625" style="457" customWidth="1"/>
    <col min="12296" max="12296" width="0" style="457" hidden="1" customWidth="1"/>
    <col min="12297" max="12297" width="26.33203125" style="457" customWidth="1"/>
    <col min="12298" max="12299" width="0" style="457" hidden="1" customWidth="1"/>
    <col min="12300" max="12300" width="21.6640625" style="457" customWidth="1"/>
    <col min="12301" max="12301" width="26.6640625" style="457" customWidth="1"/>
    <col min="12302" max="12302" width="21.44140625" style="457" customWidth="1"/>
    <col min="12303" max="12303" width="20.33203125" style="457" customWidth="1"/>
    <col min="12304" max="12304" width="21.6640625" style="457" customWidth="1"/>
    <col min="12305" max="12305" width="0" style="457" hidden="1" customWidth="1"/>
    <col min="12306" max="12306" width="20.33203125" style="457" customWidth="1"/>
    <col min="12307" max="12307" width="0" style="457" hidden="1" customWidth="1"/>
    <col min="12308" max="12308" width="24.44140625" style="457" customWidth="1"/>
    <col min="12309" max="12309" width="25" style="457" customWidth="1"/>
    <col min="12310" max="12310" width="34.6640625" style="457" bestFit="1" customWidth="1"/>
    <col min="12311" max="12311" width="28.6640625" style="457" customWidth="1"/>
    <col min="12312" max="12312" width="116.33203125" style="457" customWidth="1"/>
    <col min="12313" max="12544" width="11.5546875" style="457"/>
    <col min="12545" max="12545" width="73.33203125" style="457" customWidth="1"/>
    <col min="12546" max="12548" width="0" style="457" hidden="1" customWidth="1"/>
    <col min="12549" max="12549" width="17.6640625" style="457" customWidth="1"/>
    <col min="12550" max="12550" width="19" style="457" customWidth="1"/>
    <col min="12551" max="12551" width="25.44140625" style="457" customWidth="1"/>
    <col min="12552" max="12552" width="0" style="457" hidden="1" customWidth="1"/>
    <col min="12553" max="12553" width="26.33203125" style="457" customWidth="1"/>
    <col min="12554" max="12555" width="0" style="457" hidden="1" customWidth="1"/>
    <col min="12556" max="12556" width="21.6640625" style="457" customWidth="1"/>
    <col min="12557" max="12557" width="26.6640625" style="457" customWidth="1"/>
    <col min="12558" max="12558" width="21.44140625" style="457" customWidth="1"/>
    <col min="12559" max="12559" width="20.33203125" style="457" customWidth="1"/>
    <col min="12560" max="12560" width="21.6640625" style="457" customWidth="1"/>
    <col min="12561" max="12561" width="0" style="457" hidden="1" customWidth="1"/>
    <col min="12562" max="12562" width="20.33203125" style="457" customWidth="1"/>
    <col min="12563" max="12563" width="0" style="457" hidden="1" customWidth="1"/>
    <col min="12564" max="12564" width="24.44140625" style="457" customWidth="1"/>
    <col min="12565" max="12565" width="25" style="457" customWidth="1"/>
    <col min="12566" max="12566" width="34.6640625" style="457" bestFit="1" customWidth="1"/>
    <col min="12567" max="12567" width="28.6640625" style="457" customWidth="1"/>
    <col min="12568" max="12568" width="116.33203125" style="457" customWidth="1"/>
    <col min="12569" max="12800" width="11.5546875" style="457"/>
    <col min="12801" max="12801" width="73.33203125" style="457" customWidth="1"/>
    <col min="12802" max="12804" width="0" style="457" hidden="1" customWidth="1"/>
    <col min="12805" max="12805" width="17.6640625" style="457" customWidth="1"/>
    <col min="12806" max="12806" width="19" style="457" customWidth="1"/>
    <col min="12807" max="12807" width="25.44140625" style="457" customWidth="1"/>
    <col min="12808" max="12808" width="0" style="457" hidden="1" customWidth="1"/>
    <col min="12809" max="12809" width="26.33203125" style="457" customWidth="1"/>
    <col min="12810" max="12811" width="0" style="457" hidden="1" customWidth="1"/>
    <col min="12812" max="12812" width="21.6640625" style="457" customWidth="1"/>
    <col min="12813" max="12813" width="26.6640625" style="457" customWidth="1"/>
    <col min="12814" max="12814" width="21.44140625" style="457" customWidth="1"/>
    <col min="12815" max="12815" width="20.33203125" style="457" customWidth="1"/>
    <col min="12816" max="12816" width="21.6640625" style="457" customWidth="1"/>
    <col min="12817" max="12817" width="0" style="457" hidden="1" customWidth="1"/>
    <col min="12818" max="12818" width="20.33203125" style="457" customWidth="1"/>
    <col min="12819" max="12819" width="0" style="457" hidden="1" customWidth="1"/>
    <col min="12820" max="12820" width="24.44140625" style="457" customWidth="1"/>
    <col min="12821" max="12821" width="25" style="457" customWidth="1"/>
    <col min="12822" max="12822" width="34.6640625" style="457" bestFit="1" customWidth="1"/>
    <col min="12823" max="12823" width="28.6640625" style="457" customWidth="1"/>
    <col min="12824" max="12824" width="116.33203125" style="457" customWidth="1"/>
    <col min="12825" max="13056" width="11.5546875" style="457"/>
    <col min="13057" max="13057" width="73.33203125" style="457" customWidth="1"/>
    <col min="13058" max="13060" width="0" style="457" hidden="1" customWidth="1"/>
    <col min="13061" max="13061" width="17.6640625" style="457" customWidth="1"/>
    <col min="13062" max="13062" width="19" style="457" customWidth="1"/>
    <col min="13063" max="13063" width="25.44140625" style="457" customWidth="1"/>
    <col min="13064" max="13064" width="0" style="457" hidden="1" customWidth="1"/>
    <col min="13065" max="13065" width="26.33203125" style="457" customWidth="1"/>
    <col min="13066" max="13067" width="0" style="457" hidden="1" customWidth="1"/>
    <col min="13068" max="13068" width="21.6640625" style="457" customWidth="1"/>
    <col min="13069" max="13069" width="26.6640625" style="457" customWidth="1"/>
    <col min="13070" max="13070" width="21.44140625" style="457" customWidth="1"/>
    <col min="13071" max="13071" width="20.33203125" style="457" customWidth="1"/>
    <col min="13072" max="13072" width="21.6640625" style="457" customWidth="1"/>
    <col min="13073" max="13073" width="0" style="457" hidden="1" customWidth="1"/>
    <col min="13074" max="13074" width="20.33203125" style="457" customWidth="1"/>
    <col min="13075" max="13075" width="0" style="457" hidden="1" customWidth="1"/>
    <col min="13076" max="13076" width="24.44140625" style="457" customWidth="1"/>
    <col min="13077" max="13077" width="25" style="457" customWidth="1"/>
    <col min="13078" max="13078" width="34.6640625" style="457" bestFit="1" customWidth="1"/>
    <col min="13079" max="13079" width="28.6640625" style="457" customWidth="1"/>
    <col min="13080" max="13080" width="116.33203125" style="457" customWidth="1"/>
    <col min="13081" max="13312" width="11.5546875" style="457"/>
    <col min="13313" max="13313" width="73.33203125" style="457" customWidth="1"/>
    <col min="13314" max="13316" width="0" style="457" hidden="1" customWidth="1"/>
    <col min="13317" max="13317" width="17.6640625" style="457" customWidth="1"/>
    <col min="13318" max="13318" width="19" style="457" customWidth="1"/>
    <col min="13319" max="13319" width="25.44140625" style="457" customWidth="1"/>
    <col min="13320" max="13320" width="0" style="457" hidden="1" customWidth="1"/>
    <col min="13321" max="13321" width="26.33203125" style="457" customWidth="1"/>
    <col min="13322" max="13323" width="0" style="457" hidden="1" customWidth="1"/>
    <col min="13324" max="13324" width="21.6640625" style="457" customWidth="1"/>
    <col min="13325" max="13325" width="26.6640625" style="457" customWidth="1"/>
    <col min="13326" max="13326" width="21.44140625" style="457" customWidth="1"/>
    <col min="13327" max="13327" width="20.33203125" style="457" customWidth="1"/>
    <col min="13328" max="13328" width="21.6640625" style="457" customWidth="1"/>
    <col min="13329" max="13329" width="0" style="457" hidden="1" customWidth="1"/>
    <col min="13330" max="13330" width="20.33203125" style="457" customWidth="1"/>
    <col min="13331" max="13331" width="0" style="457" hidden="1" customWidth="1"/>
    <col min="13332" max="13332" width="24.44140625" style="457" customWidth="1"/>
    <col min="13333" max="13333" width="25" style="457" customWidth="1"/>
    <col min="13334" max="13334" width="34.6640625" style="457" bestFit="1" customWidth="1"/>
    <col min="13335" max="13335" width="28.6640625" style="457" customWidth="1"/>
    <col min="13336" max="13336" width="116.33203125" style="457" customWidth="1"/>
    <col min="13337" max="13568" width="11.5546875" style="457"/>
    <col min="13569" max="13569" width="73.33203125" style="457" customWidth="1"/>
    <col min="13570" max="13572" width="0" style="457" hidden="1" customWidth="1"/>
    <col min="13573" max="13573" width="17.6640625" style="457" customWidth="1"/>
    <col min="13574" max="13574" width="19" style="457" customWidth="1"/>
    <col min="13575" max="13575" width="25.44140625" style="457" customWidth="1"/>
    <col min="13576" max="13576" width="0" style="457" hidden="1" customWidth="1"/>
    <col min="13577" max="13577" width="26.33203125" style="457" customWidth="1"/>
    <col min="13578" max="13579" width="0" style="457" hidden="1" customWidth="1"/>
    <col min="13580" max="13580" width="21.6640625" style="457" customWidth="1"/>
    <col min="13581" max="13581" width="26.6640625" style="457" customWidth="1"/>
    <col min="13582" max="13582" width="21.44140625" style="457" customWidth="1"/>
    <col min="13583" max="13583" width="20.33203125" style="457" customWidth="1"/>
    <col min="13584" max="13584" width="21.6640625" style="457" customWidth="1"/>
    <col min="13585" max="13585" width="0" style="457" hidden="1" customWidth="1"/>
    <col min="13586" max="13586" width="20.33203125" style="457" customWidth="1"/>
    <col min="13587" max="13587" width="0" style="457" hidden="1" customWidth="1"/>
    <col min="13588" max="13588" width="24.44140625" style="457" customWidth="1"/>
    <col min="13589" max="13589" width="25" style="457" customWidth="1"/>
    <col min="13590" max="13590" width="34.6640625" style="457" bestFit="1" customWidth="1"/>
    <col min="13591" max="13591" width="28.6640625" style="457" customWidth="1"/>
    <col min="13592" max="13592" width="116.33203125" style="457" customWidth="1"/>
    <col min="13593" max="13824" width="11.5546875" style="457"/>
    <col min="13825" max="13825" width="73.33203125" style="457" customWidth="1"/>
    <col min="13826" max="13828" width="0" style="457" hidden="1" customWidth="1"/>
    <col min="13829" max="13829" width="17.6640625" style="457" customWidth="1"/>
    <col min="13830" max="13830" width="19" style="457" customWidth="1"/>
    <col min="13831" max="13831" width="25.44140625" style="457" customWidth="1"/>
    <col min="13832" max="13832" width="0" style="457" hidden="1" customWidth="1"/>
    <col min="13833" max="13833" width="26.33203125" style="457" customWidth="1"/>
    <col min="13834" max="13835" width="0" style="457" hidden="1" customWidth="1"/>
    <col min="13836" max="13836" width="21.6640625" style="457" customWidth="1"/>
    <col min="13837" max="13837" width="26.6640625" style="457" customWidth="1"/>
    <col min="13838" max="13838" width="21.44140625" style="457" customWidth="1"/>
    <col min="13839" max="13839" width="20.33203125" style="457" customWidth="1"/>
    <col min="13840" max="13840" width="21.6640625" style="457" customWidth="1"/>
    <col min="13841" max="13841" width="0" style="457" hidden="1" customWidth="1"/>
    <col min="13842" max="13842" width="20.33203125" style="457" customWidth="1"/>
    <col min="13843" max="13843" width="0" style="457" hidden="1" customWidth="1"/>
    <col min="13844" max="13844" width="24.44140625" style="457" customWidth="1"/>
    <col min="13845" max="13845" width="25" style="457" customWidth="1"/>
    <col min="13846" max="13846" width="34.6640625" style="457" bestFit="1" customWidth="1"/>
    <col min="13847" max="13847" width="28.6640625" style="457" customWidth="1"/>
    <col min="13848" max="13848" width="116.33203125" style="457" customWidth="1"/>
    <col min="13849" max="14080" width="11.5546875" style="457"/>
    <col min="14081" max="14081" width="73.33203125" style="457" customWidth="1"/>
    <col min="14082" max="14084" width="0" style="457" hidden="1" customWidth="1"/>
    <col min="14085" max="14085" width="17.6640625" style="457" customWidth="1"/>
    <col min="14086" max="14086" width="19" style="457" customWidth="1"/>
    <col min="14087" max="14087" width="25.44140625" style="457" customWidth="1"/>
    <col min="14088" max="14088" width="0" style="457" hidden="1" customWidth="1"/>
    <col min="14089" max="14089" width="26.33203125" style="457" customWidth="1"/>
    <col min="14090" max="14091" width="0" style="457" hidden="1" customWidth="1"/>
    <col min="14092" max="14092" width="21.6640625" style="457" customWidth="1"/>
    <col min="14093" max="14093" width="26.6640625" style="457" customWidth="1"/>
    <col min="14094" max="14094" width="21.44140625" style="457" customWidth="1"/>
    <col min="14095" max="14095" width="20.33203125" style="457" customWidth="1"/>
    <col min="14096" max="14096" width="21.6640625" style="457" customWidth="1"/>
    <col min="14097" max="14097" width="0" style="457" hidden="1" customWidth="1"/>
    <col min="14098" max="14098" width="20.33203125" style="457" customWidth="1"/>
    <col min="14099" max="14099" width="0" style="457" hidden="1" customWidth="1"/>
    <col min="14100" max="14100" width="24.44140625" style="457" customWidth="1"/>
    <col min="14101" max="14101" width="25" style="457" customWidth="1"/>
    <col min="14102" max="14102" width="34.6640625" style="457" bestFit="1" customWidth="1"/>
    <col min="14103" max="14103" width="28.6640625" style="457" customWidth="1"/>
    <col min="14104" max="14104" width="116.33203125" style="457" customWidth="1"/>
    <col min="14105" max="14336" width="11.5546875" style="457"/>
    <col min="14337" max="14337" width="73.33203125" style="457" customWidth="1"/>
    <col min="14338" max="14340" width="0" style="457" hidden="1" customWidth="1"/>
    <col min="14341" max="14341" width="17.6640625" style="457" customWidth="1"/>
    <col min="14342" max="14342" width="19" style="457" customWidth="1"/>
    <col min="14343" max="14343" width="25.44140625" style="457" customWidth="1"/>
    <col min="14344" max="14344" width="0" style="457" hidden="1" customWidth="1"/>
    <col min="14345" max="14345" width="26.33203125" style="457" customWidth="1"/>
    <col min="14346" max="14347" width="0" style="457" hidden="1" customWidth="1"/>
    <col min="14348" max="14348" width="21.6640625" style="457" customWidth="1"/>
    <col min="14349" max="14349" width="26.6640625" style="457" customWidth="1"/>
    <col min="14350" max="14350" width="21.44140625" style="457" customWidth="1"/>
    <col min="14351" max="14351" width="20.33203125" style="457" customWidth="1"/>
    <col min="14352" max="14352" width="21.6640625" style="457" customWidth="1"/>
    <col min="14353" max="14353" width="0" style="457" hidden="1" customWidth="1"/>
    <col min="14354" max="14354" width="20.33203125" style="457" customWidth="1"/>
    <col min="14355" max="14355" width="0" style="457" hidden="1" customWidth="1"/>
    <col min="14356" max="14356" width="24.44140625" style="457" customWidth="1"/>
    <col min="14357" max="14357" width="25" style="457" customWidth="1"/>
    <col min="14358" max="14358" width="34.6640625" style="457" bestFit="1" customWidth="1"/>
    <col min="14359" max="14359" width="28.6640625" style="457" customWidth="1"/>
    <col min="14360" max="14360" width="116.33203125" style="457" customWidth="1"/>
    <col min="14361" max="14592" width="11.5546875" style="457"/>
    <col min="14593" max="14593" width="73.33203125" style="457" customWidth="1"/>
    <col min="14594" max="14596" width="0" style="457" hidden="1" customWidth="1"/>
    <col min="14597" max="14597" width="17.6640625" style="457" customWidth="1"/>
    <col min="14598" max="14598" width="19" style="457" customWidth="1"/>
    <col min="14599" max="14599" width="25.44140625" style="457" customWidth="1"/>
    <col min="14600" max="14600" width="0" style="457" hidden="1" customWidth="1"/>
    <col min="14601" max="14601" width="26.33203125" style="457" customWidth="1"/>
    <col min="14602" max="14603" width="0" style="457" hidden="1" customWidth="1"/>
    <col min="14604" max="14604" width="21.6640625" style="457" customWidth="1"/>
    <col min="14605" max="14605" width="26.6640625" style="457" customWidth="1"/>
    <col min="14606" max="14606" width="21.44140625" style="457" customWidth="1"/>
    <col min="14607" max="14607" width="20.33203125" style="457" customWidth="1"/>
    <col min="14608" max="14608" width="21.6640625" style="457" customWidth="1"/>
    <col min="14609" max="14609" width="0" style="457" hidden="1" customWidth="1"/>
    <col min="14610" max="14610" width="20.33203125" style="457" customWidth="1"/>
    <col min="14611" max="14611" width="0" style="457" hidden="1" customWidth="1"/>
    <col min="14612" max="14612" width="24.44140625" style="457" customWidth="1"/>
    <col min="14613" max="14613" width="25" style="457" customWidth="1"/>
    <col min="14614" max="14614" width="34.6640625" style="457" bestFit="1" customWidth="1"/>
    <col min="14615" max="14615" width="28.6640625" style="457" customWidth="1"/>
    <col min="14616" max="14616" width="116.33203125" style="457" customWidth="1"/>
    <col min="14617" max="14848" width="11.5546875" style="457"/>
    <col min="14849" max="14849" width="73.33203125" style="457" customWidth="1"/>
    <col min="14850" max="14852" width="0" style="457" hidden="1" customWidth="1"/>
    <col min="14853" max="14853" width="17.6640625" style="457" customWidth="1"/>
    <col min="14854" max="14854" width="19" style="457" customWidth="1"/>
    <col min="14855" max="14855" width="25.44140625" style="457" customWidth="1"/>
    <col min="14856" max="14856" width="0" style="457" hidden="1" customWidth="1"/>
    <col min="14857" max="14857" width="26.33203125" style="457" customWidth="1"/>
    <col min="14858" max="14859" width="0" style="457" hidden="1" customWidth="1"/>
    <col min="14860" max="14860" width="21.6640625" style="457" customWidth="1"/>
    <col min="14861" max="14861" width="26.6640625" style="457" customWidth="1"/>
    <col min="14862" max="14862" width="21.44140625" style="457" customWidth="1"/>
    <col min="14863" max="14863" width="20.33203125" style="457" customWidth="1"/>
    <col min="14864" max="14864" width="21.6640625" style="457" customWidth="1"/>
    <col min="14865" max="14865" width="0" style="457" hidden="1" customWidth="1"/>
    <col min="14866" max="14866" width="20.33203125" style="457" customWidth="1"/>
    <col min="14867" max="14867" width="0" style="457" hidden="1" customWidth="1"/>
    <col min="14868" max="14868" width="24.44140625" style="457" customWidth="1"/>
    <col min="14869" max="14869" width="25" style="457" customWidth="1"/>
    <col min="14870" max="14870" width="34.6640625" style="457" bestFit="1" customWidth="1"/>
    <col min="14871" max="14871" width="28.6640625" style="457" customWidth="1"/>
    <col min="14872" max="14872" width="116.33203125" style="457" customWidth="1"/>
    <col min="14873" max="15104" width="11.5546875" style="457"/>
    <col min="15105" max="15105" width="73.33203125" style="457" customWidth="1"/>
    <col min="15106" max="15108" width="0" style="457" hidden="1" customWidth="1"/>
    <col min="15109" max="15109" width="17.6640625" style="457" customWidth="1"/>
    <col min="15110" max="15110" width="19" style="457" customWidth="1"/>
    <col min="15111" max="15111" width="25.44140625" style="457" customWidth="1"/>
    <col min="15112" max="15112" width="0" style="457" hidden="1" customWidth="1"/>
    <col min="15113" max="15113" width="26.33203125" style="457" customWidth="1"/>
    <col min="15114" max="15115" width="0" style="457" hidden="1" customWidth="1"/>
    <col min="15116" max="15116" width="21.6640625" style="457" customWidth="1"/>
    <col min="15117" max="15117" width="26.6640625" style="457" customWidth="1"/>
    <col min="15118" max="15118" width="21.44140625" style="457" customWidth="1"/>
    <col min="15119" max="15119" width="20.33203125" style="457" customWidth="1"/>
    <col min="15120" max="15120" width="21.6640625" style="457" customWidth="1"/>
    <col min="15121" max="15121" width="0" style="457" hidden="1" customWidth="1"/>
    <col min="15122" max="15122" width="20.33203125" style="457" customWidth="1"/>
    <col min="15123" max="15123" width="0" style="457" hidden="1" customWidth="1"/>
    <col min="15124" max="15124" width="24.44140625" style="457" customWidth="1"/>
    <col min="15125" max="15125" width="25" style="457" customWidth="1"/>
    <col min="15126" max="15126" width="34.6640625" style="457" bestFit="1" customWidth="1"/>
    <col min="15127" max="15127" width="28.6640625" style="457" customWidth="1"/>
    <col min="15128" max="15128" width="116.33203125" style="457" customWidth="1"/>
    <col min="15129" max="15360" width="11.5546875" style="457"/>
    <col min="15361" max="15361" width="73.33203125" style="457" customWidth="1"/>
    <col min="15362" max="15364" width="0" style="457" hidden="1" customWidth="1"/>
    <col min="15365" max="15365" width="17.6640625" style="457" customWidth="1"/>
    <col min="15366" max="15366" width="19" style="457" customWidth="1"/>
    <col min="15367" max="15367" width="25.44140625" style="457" customWidth="1"/>
    <col min="15368" max="15368" width="0" style="457" hidden="1" customWidth="1"/>
    <col min="15369" max="15369" width="26.33203125" style="457" customWidth="1"/>
    <col min="15370" max="15371" width="0" style="457" hidden="1" customWidth="1"/>
    <col min="15372" max="15372" width="21.6640625" style="457" customWidth="1"/>
    <col min="15373" max="15373" width="26.6640625" style="457" customWidth="1"/>
    <col min="15374" max="15374" width="21.44140625" style="457" customWidth="1"/>
    <col min="15375" max="15375" width="20.33203125" style="457" customWidth="1"/>
    <col min="15376" max="15376" width="21.6640625" style="457" customWidth="1"/>
    <col min="15377" max="15377" width="0" style="457" hidden="1" customWidth="1"/>
    <col min="15378" max="15378" width="20.33203125" style="457" customWidth="1"/>
    <col min="15379" max="15379" width="0" style="457" hidden="1" customWidth="1"/>
    <col min="15380" max="15380" width="24.44140625" style="457" customWidth="1"/>
    <col min="15381" max="15381" width="25" style="457" customWidth="1"/>
    <col min="15382" max="15382" width="34.6640625" style="457" bestFit="1" customWidth="1"/>
    <col min="15383" max="15383" width="28.6640625" style="457" customWidth="1"/>
    <col min="15384" max="15384" width="116.33203125" style="457" customWidth="1"/>
    <col min="15385" max="15616" width="11.5546875" style="457"/>
    <col min="15617" max="15617" width="73.33203125" style="457" customWidth="1"/>
    <col min="15618" max="15620" width="0" style="457" hidden="1" customWidth="1"/>
    <col min="15621" max="15621" width="17.6640625" style="457" customWidth="1"/>
    <col min="15622" max="15622" width="19" style="457" customWidth="1"/>
    <col min="15623" max="15623" width="25.44140625" style="457" customWidth="1"/>
    <col min="15624" max="15624" width="0" style="457" hidden="1" customWidth="1"/>
    <col min="15625" max="15625" width="26.33203125" style="457" customWidth="1"/>
    <col min="15626" max="15627" width="0" style="457" hidden="1" customWidth="1"/>
    <col min="15628" max="15628" width="21.6640625" style="457" customWidth="1"/>
    <col min="15629" max="15629" width="26.6640625" style="457" customWidth="1"/>
    <col min="15630" max="15630" width="21.44140625" style="457" customWidth="1"/>
    <col min="15631" max="15631" width="20.33203125" style="457" customWidth="1"/>
    <col min="15632" max="15632" width="21.6640625" style="457" customWidth="1"/>
    <col min="15633" max="15633" width="0" style="457" hidden="1" customWidth="1"/>
    <col min="15634" max="15634" width="20.33203125" style="457" customWidth="1"/>
    <col min="15635" max="15635" width="0" style="457" hidden="1" customWidth="1"/>
    <col min="15636" max="15636" width="24.44140625" style="457" customWidth="1"/>
    <col min="15637" max="15637" width="25" style="457" customWidth="1"/>
    <col min="15638" max="15638" width="34.6640625" style="457" bestFit="1" customWidth="1"/>
    <col min="15639" max="15639" width="28.6640625" style="457" customWidth="1"/>
    <col min="15640" max="15640" width="116.33203125" style="457" customWidth="1"/>
    <col min="15641" max="15872" width="11.5546875" style="457"/>
    <col min="15873" max="15873" width="73.33203125" style="457" customWidth="1"/>
    <col min="15874" max="15876" width="0" style="457" hidden="1" customWidth="1"/>
    <col min="15877" max="15877" width="17.6640625" style="457" customWidth="1"/>
    <col min="15878" max="15878" width="19" style="457" customWidth="1"/>
    <col min="15879" max="15879" width="25.44140625" style="457" customWidth="1"/>
    <col min="15880" max="15880" width="0" style="457" hidden="1" customWidth="1"/>
    <col min="15881" max="15881" width="26.33203125" style="457" customWidth="1"/>
    <col min="15882" max="15883" width="0" style="457" hidden="1" customWidth="1"/>
    <col min="15884" max="15884" width="21.6640625" style="457" customWidth="1"/>
    <col min="15885" max="15885" width="26.6640625" style="457" customWidth="1"/>
    <col min="15886" max="15886" width="21.44140625" style="457" customWidth="1"/>
    <col min="15887" max="15887" width="20.33203125" style="457" customWidth="1"/>
    <col min="15888" max="15888" width="21.6640625" style="457" customWidth="1"/>
    <col min="15889" max="15889" width="0" style="457" hidden="1" customWidth="1"/>
    <col min="15890" max="15890" width="20.33203125" style="457" customWidth="1"/>
    <col min="15891" max="15891" width="0" style="457" hidden="1" customWidth="1"/>
    <col min="15892" max="15892" width="24.44140625" style="457" customWidth="1"/>
    <col min="15893" max="15893" width="25" style="457" customWidth="1"/>
    <col min="15894" max="15894" width="34.6640625" style="457" bestFit="1" customWidth="1"/>
    <col min="15895" max="15895" width="28.6640625" style="457" customWidth="1"/>
    <col min="15896" max="15896" width="116.33203125" style="457" customWidth="1"/>
    <col min="15897" max="16128" width="11.5546875" style="457"/>
    <col min="16129" max="16129" width="73.33203125" style="457" customWidth="1"/>
    <col min="16130" max="16132" width="0" style="457" hidden="1" customWidth="1"/>
    <col min="16133" max="16133" width="17.6640625" style="457" customWidth="1"/>
    <col min="16134" max="16134" width="19" style="457" customWidth="1"/>
    <col min="16135" max="16135" width="25.44140625" style="457" customWidth="1"/>
    <col min="16136" max="16136" width="0" style="457" hidden="1" customWidth="1"/>
    <col min="16137" max="16137" width="26.33203125" style="457" customWidth="1"/>
    <col min="16138" max="16139" width="0" style="457" hidden="1" customWidth="1"/>
    <col min="16140" max="16140" width="21.6640625" style="457" customWidth="1"/>
    <col min="16141" max="16141" width="26.6640625" style="457" customWidth="1"/>
    <col min="16142" max="16142" width="21.44140625" style="457" customWidth="1"/>
    <col min="16143" max="16143" width="20.33203125" style="457" customWidth="1"/>
    <col min="16144" max="16144" width="21.6640625" style="457" customWidth="1"/>
    <col min="16145" max="16145" width="0" style="457" hidden="1" customWidth="1"/>
    <col min="16146" max="16146" width="20.33203125" style="457" customWidth="1"/>
    <col min="16147" max="16147" width="0" style="457" hidden="1" customWidth="1"/>
    <col min="16148" max="16148" width="24.44140625" style="457" customWidth="1"/>
    <col min="16149" max="16149" width="25" style="457" customWidth="1"/>
    <col min="16150" max="16150" width="34.6640625" style="457" bestFit="1" customWidth="1"/>
    <col min="16151" max="16151" width="28.6640625" style="457" customWidth="1"/>
    <col min="16152" max="16152" width="116.33203125" style="457" customWidth="1"/>
    <col min="16153" max="16384" width="11.5546875" style="457"/>
  </cols>
  <sheetData>
    <row r="1" spans="1:24" s="473" customFormat="1" ht="65.25" customHeight="1" thickBot="1" x14ac:dyDescent="0.55000000000000004">
      <c r="A1" s="662" t="s">
        <v>57</v>
      </c>
      <c r="B1" s="645" t="s">
        <v>56</v>
      </c>
      <c r="C1" s="661" t="s">
        <v>55</v>
      </c>
      <c r="D1" s="660"/>
      <c r="E1" s="660"/>
      <c r="F1" s="660"/>
      <c r="G1" s="660"/>
      <c r="H1" s="660"/>
      <c r="I1" s="660"/>
      <c r="J1" s="660"/>
      <c r="K1" s="660"/>
      <c r="L1" s="660"/>
      <c r="M1" s="659"/>
      <c r="N1" s="661" t="s">
        <v>54</v>
      </c>
      <c r="O1" s="660"/>
      <c r="P1" s="660"/>
      <c r="Q1" s="660"/>
      <c r="R1" s="660"/>
      <c r="S1" s="659"/>
      <c r="T1" s="658"/>
      <c r="U1" s="658"/>
      <c r="V1" s="657"/>
      <c r="W1" s="656"/>
      <c r="X1" s="655" t="s">
        <v>53</v>
      </c>
    </row>
    <row r="2" spans="1:24" s="473" customFormat="1" ht="69" customHeight="1" x14ac:dyDescent="0.45">
      <c r="A2" s="654"/>
      <c r="B2" s="653"/>
      <c r="C2" s="652" t="s">
        <v>52</v>
      </c>
      <c r="D2" s="652" t="s">
        <v>51</v>
      </c>
      <c r="E2" s="651" t="s">
        <v>29</v>
      </c>
      <c r="F2" s="650" t="s">
        <v>50</v>
      </c>
      <c r="G2" s="649" t="s">
        <v>49</v>
      </c>
      <c r="H2" s="648" t="s">
        <v>48</v>
      </c>
      <c r="I2" s="647" t="s">
        <v>28</v>
      </c>
      <c r="J2" s="646" t="s">
        <v>47</v>
      </c>
      <c r="K2" s="646" t="s">
        <v>46</v>
      </c>
      <c r="L2" s="646" t="s">
        <v>580</v>
      </c>
      <c r="M2" s="645" t="s">
        <v>38</v>
      </c>
      <c r="N2" s="644" t="s">
        <v>44</v>
      </c>
      <c r="O2" s="643" t="s">
        <v>43</v>
      </c>
      <c r="P2" s="642" t="s">
        <v>42</v>
      </c>
      <c r="Q2" s="641" t="s">
        <v>41</v>
      </c>
      <c r="R2" s="641" t="s">
        <v>40</v>
      </c>
      <c r="S2" s="641" t="s">
        <v>579</v>
      </c>
      <c r="T2" s="640" t="s">
        <v>38</v>
      </c>
      <c r="U2" s="639" t="s">
        <v>38</v>
      </c>
      <c r="V2" s="638" t="s">
        <v>600</v>
      </c>
      <c r="W2" s="637" t="s">
        <v>36</v>
      </c>
      <c r="X2" s="636"/>
    </row>
    <row r="3" spans="1:24" s="473" customFormat="1" ht="65.25" customHeight="1" thickBot="1" x14ac:dyDescent="0.5">
      <c r="A3" s="620" t="s">
        <v>35</v>
      </c>
      <c r="B3" s="627"/>
      <c r="C3" s="635"/>
      <c r="D3" s="635"/>
      <c r="E3" s="634" t="s">
        <v>34</v>
      </c>
      <c r="F3" s="633" t="s">
        <v>578</v>
      </c>
      <c r="G3" s="632"/>
      <c r="H3" s="631"/>
      <c r="I3" s="630" t="s">
        <v>31</v>
      </c>
      <c r="J3" s="628" t="s">
        <v>32</v>
      </c>
      <c r="K3" s="629" t="s">
        <v>95</v>
      </c>
      <c r="L3" s="628" t="s">
        <v>94</v>
      </c>
      <c r="M3" s="627"/>
      <c r="N3" s="626">
        <v>1</v>
      </c>
      <c r="O3" s="625"/>
      <c r="P3" s="624" t="s">
        <v>28</v>
      </c>
      <c r="Q3" s="623" t="s">
        <v>27</v>
      </c>
      <c r="R3" s="623" t="s">
        <v>26</v>
      </c>
      <c r="S3" s="623" t="s">
        <v>25</v>
      </c>
      <c r="T3" s="622"/>
      <c r="U3" s="621" t="s">
        <v>24</v>
      </c>
      <c r="V3" s="620" t="s">
        <v>599</v>
      </c>
      <c r="W3" s="619" t="s">
        <v>22</v>
      </c>
      <c r="X3" s="618"/>
    </row>
    <row r="4" spans="1:24" s="615" customFormat="1" ht="54" customHeight="1" x14ac:dyDescent="0.45">
      <c r="A4" s="617" t="s">
        <v>598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</row>
    <row r="5" spans="1:24" ht="65.25" customHeight="1" x14ac:dyDescent="0.5">
      <c r="A5" s="572" t="s">
        <v>597</v>
      </c>
      <c r="B5" s="550"/>
      <c r="C5" s="511"/>
      <c r="D5" s="511"/>
      <c r="E5" s="605">
        <v>348.03</v>
      </c>
      <c r="F5" s="604">
        <v>15</v>
      </c>
      <c r="G5" s="614">
        <f>E5*F5</f>
        <v>5220.45</v>
      </c>
      <c r="H5" s="602">
        <v>0</v>
      </c>
      <c r="I5" s="603">
        <v>0</v>
      </c>
      <c r="J5" s="602">
        <v>0</v>
      </c>
      <c r="K5" s="613">
        <v>0</v>
      </c>
      <c r="L5" s="613">
        <v>0</v>
      </c>
      <c r="M5" s="602">
        <f>G5+H5+I5+J5+K5+L5</f>
        <v>5220.45</v>
      </c>
      <c r="N5" s="602">
        <v>501.09</v>
      </c>
      <c r="O5" s="602"/>
      <c r="P5" s="602">
        <v>0</v>
      </c>
      <c r="Q5" s="602">
        <v>0</v>
      </c>
      <c r="R5" s="602">
        <v>0</v>
      </c>
      <c r="S5" s="602">
        <v>0</v>
      </c>
      <c r="T5" s="602">
        <f>N5+O5+P5+Q5+R5+S5</f>
        <v>501.09</v>
      </c>
      <c r="U5" s="602">
        <f>M5-T5</f>
        <v>4719.3599999999997</v>
      </c>
      <c r="V5" s="602">
        <v>208.81</v>
      </c>
      <c r="W5" s="613">
        <f>U5-V5</f>
        <v>4510.5499999999993</v>
      </c>
      <c r="X5" s="550"/>
    </row>
    <row r="6" spans="1:24" ht="65.25" customHeight="1" x14ac:dyDescent="0.5">
      <c r="A6" s="571" t="s">
        <v>596</v>
      </c>
      <c r="B6" s="550"/>
      <c r="C6" s="510"/>
      <c r="D6" s="510"/>
      <c r="E6" s="600"/>
      <c r="F6" s="599"/>
      <c r="G6" s="612"/>
      <c r="H6" s="611"/>
      <c r="I6" s="598"/>
      <c r="J6" s="597"/>
      <c r="K6" s="610"/>
      <c r="L6" s="610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610"/>
      <c r="X6" s="550"/>
    </row>
    <row r="7" spans="1:24" ht="65.25" customHeight="1" x14ac:dyDescent="0.5">
      <c r="A7" s="465" t="s">
        <v>583</v>
      </c>
      <c r="B7" s="550"/>
      <c r="C7" s="511"/>
      <c r="D7" s="511"/>
      <c r="E7" s="548">
        <v>214.05</v>
      </c>
      <c r="F7" s="604">
        <v>15</v>
      </c>
      <c r="G7" s="546">
        <f>E7*F7</f>
        <v>3210.75</v>
      </c>
      <c r="H7" s="544">
        <v>0</v>
      </c>
      <c r="I7" s="603">
        <v>0</v>
      </c>
      <c r="J7" s="544">
        <v>0</v>
      </c>
      <c r="K7" s="602">
        <f>C7*1.1875%</f>
        <v>0</v>
      </c>
      <c r="L7" s="543">
        <v>0</v>
      </c>
      <c r="M7" s="544">
        <f>G7+H7+I7+J7+K7+L7</f>
        <v>3210.75</v>
      </c>
      <c r="N7" s="544">
        <v>102.83</v>
      </c>
      <c r="O7" s="602">
        <f>G7*1.1875%</f>
        <v>38.127656250000001</v>
      </c>
      <c r="P7" s="544">
        <v>0</v>
      </c>
      <c r="Q7" s="544">
        <v>0</v>
      </c>
      <c r="R7" s="544">
        <v>0</v>
      </c>
      <c r="S7" s="544">
        <v>0</v>
      </c>
      <c r="T7" s="544">
        <f>N7+O7+P7+Q7+R7+S7</f>
        <v>140.95765625000001</v>
      </c>
      <c r="U7" s="544">
        <f>M7-T7</f>
        <v>3069.7923437499999</v>
      </c>
      <c r="V7" s="544">
        <v>0</v>
      </c>
      <c r="W7" s="543">
        <f>U7-V7</f>
        <v>3069.7923437499999</v>
      </c>
      <c r="X7" s="550"/>
    </row>
    <row r="8" spans="1:24" ht="65.25" customHeight="1" x14ac:dyDescent="0.5">
      <c r="A8" s="542" t="s">
        <v>595</v>
      </c>
      <c r="B8" s="550"/>
      <c r="C8" s="510"/>
      <c r="D8" s="510"/>
      <c r="E8" s="541"/>
      <c r="F8" s="599"/>
      <c r="G8" s="539"/>
      <c r="H8" s="609"/>
      <c r="I8" s="598"/>
      <c r="J8" s="536"/>
      <c r="K8" s="597"/>
      <c r="L8" s="535"/>
      <c r="M8" s="536"/>
      <c r="N8" s="536"/>
      <c r="O8" s="597"/>
      <c r="P8" s="536"/>
      <c r="Q8" s="536"/>
      <c r="R8" s="536"/>
      <c r="S8" s="536"/>
      <c r="T8" s="536"/>
      <c r="U8" s="536"/>
      <c r="V8" s="536"/>
      <c r="W8" s="535"/>
      <c r="X8" s="550"/>
    </row>
    <row r="9" spans="1:24" ht="65.25" customHeight="1" x14ac:dyDescent="0.5">
      <c r="A9" s="465" t="s">
        <v>583</v>
      </c>
      <c r="B9" s="511"/>
      <c r="C9" s="550"/>
      <c r="D9" s="550"/>
      <c r="E9" s="555">
        <v>348.03</v>
      </c>
      <c r="F9" s="604">
        <v>15</v>
      </c>
      <c r="G9" s="546">
        <f>E9*F9</f>
        <v>5220.45</v>
      </c>
      <c r="H9" s="538">
        <v>0</v>
      </c>
      <c r="I9" s="603">
        <v>0</v>
      </c>
      <c r="J9" s="538">
        <v>0</v>
      </c>
      <c r="K9" s="544">
        <v>0</v>
      </c>
      <c r="L9" s="544">
        <v>0</v>
      </c>
      <c r="M9" s="544">
        <f>G9+H9+I9+J9+K9+L9</f>
        <v>5220.45</v>
      </c>
      <c r="N9" s="538">
        <v>501.09</v>
      </c>
      <c r="O9" s="602">
        <f>G9*1.1875%</f>
        <v>61.992843749999999</v>
      </c>
      <c r="P9" s="544">
        <v>0</v>
      </c>
      <c r="Q9" s="544">
        <v>0</v>
      </c>
      <c r="R9" s="544">
        <v>0</v>
      </c>
      <c r="S9" s="544">
        <v>0</v>
      </c>
      <c r="T9" s="544">
        <f>N9+O9+P9+Q9+R9+S9</f>
        <v>563.08284374999994</v>
      </c>
      <c r="U9" s="544">
        <f>M9-T9</f>
        <v>4657.3671562500003</v>
      </c>
      <c r="V9" s="544">
        <v>0</v>
      </c>
      <c r="W9" s="543">
        <f>U9-V9</f>
        <v>4657.3671562500003</v>
      </c>
      <c r="X9" s="511"/>
    </row>
    <row r="10" spans="1:24" ht="65.25" customHeight="1" x14ac:dyDescent="0.5">
      <c r="A10" s="606" t="s">
        <v>594</v>
      </c>
      <c r="B10" s="510"/>
      <c r="C10" s="550"/>
      <c r="D10" s="550"/>
      <c r="E10" s="555"/>
      <c r="F10" s="599"/>
      <c r="G10" s="539"/>
      <c r="H10" s="538"/>
      <c r="I10" s="598"/>
      <c r="J10" s="538"/>
      <c r="K10" s="536"/>
      <c r="L10" s="536"/>
      <c r="M10" s="536"/>
      <c r="N10" s="538"/>
      <c r="O10" s="597"/>
      <c r="P10" s="536"/>
      <c r="Q10" s="536"/>
      <c r="R10" s="536"/>
      <c r="S10" s="536"/>
      <c r="T10" s="536"/>
      <c r="U10" s="536"/>
      <c r="V10" s="536"/>
      <c r="W10" s="535"/>
      <c r="X10" s="510"/>
    </row>
    <row r="11" spans="1:24" ht="65.25" customHeight="1" x14ac:dyDescent="0.5">
      <c r="A11" s="465" t="s">
        <v>583</v>
      </c>
      <c r="B11" s="511"/>
      <c r="C11" s="550"/>
      <c r="D11" s="550"/>
      <c r="E11" s="555">
        <v>214.05</v>
      </c>
      <c r="F11" s="604">
        <v>15</v>
      </c>
      <c r="G11" s="546">
        <f>E11*F11</f>
        <v>3210.75</v>
      </c>
      <c r="H11" s="538">
        <v>0</v>
      </c>
      <c r="I11" s="603">
        <v>0</v>
      </c>
      <c r="J11" s="538">
        <v>0</v>
      </c>
      <c r="K11" s="544">
        <v>0</v>
      </c>
      <c r="L11" s="544">
        <v>0</v>
      </c>
      <c r="M11" s="544">
        <f>G11+H11+I11+J11+K11+L11</f>
        <v>3210.75</v>
      </c>
      <c r="N11" s="538">
        <v>102.83</v>
      </c>
      <c r="O11" s="602">
        <f>G11*1.1875%</f>
        <v>38.127656250000001</v>
      </c>
      <c r="P11" s="544">
        <v>0</v>
      </c>
      <c r="Q11" s="544">
        <v>0</v>
      </c>
      <c r="R11" s="544">
        <v>0</v>
      </c>
      <c r="S11" s="544"/>
      <c r="T11" s="544">
        <f>N11+O11+P11+Q11+R11+S11</f>
        <v>140.95765625000001</v>
      </c>
      <c r="U11" s="544">
        <f>M11-T11</f>
        <v>3069.7923437499999</v>
      </c>
      <c r="V11" s="544">
        <v>0</v>
      </c>
      <c r="W11" s="543">
        <f>U11-V11</f>
        <v>3069.7923437499999</v>
      </c>
      <c r="X11" s="511"/>
    </row>
    <row r="12" spans="1:24" ht="65.25" customHeight="1" x14ac:dyDescent="0.5">
      <c r="A12" s="608" t="s">
        <v>593</v>
      </c>
      <c r="B12" s="510"/>
      <c r="C12" s="550"/>
      <c r="D12" s="550"/>
      <c r="E12" s="555"/>
      <c r="F12" s="599"/>
      <c r="G12" s="539"/>
      <c r="H12" s="538"/>
      <c r="I12" s="598"/>
      <c r="J12" s="538"/>
      <c r="K12" s="536"/>
      <c r="L12" s="536"/>
      <c r="M12" s="536"/>
      <c r="N12" s="538"/>
      <c r="O12" s="597"/>
      <c r="P12" s="536"/>
      <c r="Q12" s="536"/>
      <c r="R12" s="536"/>
      <c r="S12" s="536"/>
      <c r="T12" s="536"/>
      <c r="U12" s="536"/>
      <c r="V12" s="536"/>
      <c r="W12" s="535"/>
      <c r="X12" s="607"/>
    </row>
    <row r="13" spans="1:24" ht="65.25" customHeight="1" x14ac:dyDescent="0.5">
      <c r="A13" s="465" t="s">
        <v>583</v>
      </c>
      <c r="B13" s="511"/>
      <c r="C13" s="550"/>
      <c r="D13" s="550"/>
      <c r="E13" s="555">
        <v>285.86</v>
      </c>
      <c r="F13" s="604">
        <v>15</v>
      </c>
      <c r="G13" s="546">
        <f>E13*F13</f>
        <v>4287.9000000000005</v>
      </c>
      <c r="H13" s="538">
        <v>0</v>
      </c>
      <c r="I13" s="603">
        <v>0</v>
      </c>
      <c r="J13" s="538">
        <v>0</v>
      </c>
      <c r="K13" s="544">
        <v>0</v>
      </c>
      <c r="L13" s="544">
        <v>0</v>
      </c>
      <c r="M13" s="544">
        <f>G13+H13+I13+J13+K13+L13</f>
        <v>4287.9000000000005</v>
      </c>
      <c r="N13" s="538">
        <v>346.65</v>
      </c>
      <c r="O13" s="602">
        <f>G13*1.1875%</f>
        <v>50.918812500000008</v>
      </c>
      <c r="P13" s="544">
        <v>0</v>
      </c>
      <c r="Q13" s="544">
        <v>0</v>
      </c>
      <c r="R13" s="544">
        <v>0</v>
      </c>
      <c r="S13" s="544">
        <v>0</v>
      </c>
      <c r="T13" s="544">
        <f>N13+O13+P13+Q13+R13+S13</f>
        <v>397.56881249999998</v>
      </c>
      <c r="U13" s="544">
        <f>M13-T13</f>
        <v>3890.3311875000004</v>
      </c>
      <c r="V13" s="544">
        <v>200.08</v>
      </c>
      <c r="W13" s="543">
        <f>U13-V13</f>
        <v>3690.2511875000005</v>
      </c>
      <c r="X13" s="511"/>
    </row>
    <row r="14" spans="1:24" ht="65.25" customHeight="1" x14ac:dyDescent="0.5">
      <c r="A14" s="608" t="s">
        <v>592</v>
      </c>
      <c r="B14" s="510"/>
      <c r="C14" s="550"/>
      <c r="D14" s="550"/>
      <c r="E14" s="555"/>
      <c r="F14" s="599"/>
      <c r="G14" s="539"/>
      <c r="H14" s="538"/>
      <c r="I14" s="598"/>
      <c r="J14" s="538"/>
      <c r="K14" s="536"/>
      <c r="L14" s="536"/>
      <c r="M14" s="536"/>
      <c r="N14" s="538"/>
      <c r="O14" s="597"/>
      <c r="P14" s="536"/>
      <c r="Q14" s="536"/>
      <c r="R14" s="536"/>
      <c r="S14" s="536"/>
      <c r="T14" s="536"/>
      <c r="U14" s="536"/>
      <c r="V14" s="536"/>
      <c r="W14" s="535"/>
      <c r="X14" s="607"/>
    </row>
    <row r="15" spans="1:24" ht="65.25" customHeight="1" x14ac:dyDescent="0.5">
      <c r="A15" s="465" t="s">
        <v>583</v>
      </c>
      <c r="B15" s="511"/>
      <c r="C15" s="550"/>
      <c r="D15" s="550"/>
      <c r="E15" s="555">
        <v>214.05</v>
      </c>
      <c r="F15" s="604">
        <v>15</v>
      </c>
      <c r="G15" s="546">
        <f>E15*F15</f>
        <v>3210.75</v>
      </c>
      <c r="H15" s="538">
        <v>0</v>
      </c>
      <c r="I15" s="603">
        <v>0</v>
      </c>
      <c r="J15" s="538">
        <v>0</v>
      </c>
      <c r="K15" s="544">
        <v>0</v>
      </c>
      <c r="L15" s="544">
        <v>0</v>
      </c>
      <c r="M15" s="544">
        <f>G15+H15+I15+J15+K15+L15</f>
        <v>3210.75</v>
      </c>
      <c r="N15" s="538">
        <v>102.83</v>
      </c>
      <c r="O15" s="602">
        <f>G15*1.1875%</f>
        <v>38.127656250000001</v>
      </c>
      <c r="P15" s="544">
        <v>0</v>
      </c>
      <c r="Q15" s="544">
        <v>0</v>
      </c>
      <c r="R15" s="544">
        <v>0</v>
      </c>
      <c r="S15" s="544">
        <v>0</v>
      </c>
      <c r="T15" s="544">
        <f>N15+O15+P15+Q15+R15+S15</f>
        <v>140.95765625000001</v>
      </c>
      <c r="U15" s="544">
        <f>M15-T15</f>
        <v>3069.7923437499999</v>
      </c>
      <c r="V15" s="544">
        <v>193.27</v>
      </c>
      <c r="W15" s="543">
        <f>U15-V15</f>
        <v>2876.5223437499999</v>
      </c>
      <c r="X15" s="511"/>
    </row>
    <row r="16" spans="1:24" ht="65.25" customHeight="1" x14ac:dyDescent="0.5">
      <c r="A16" s="608" t="s">
        <v>591</v>
      </c>
      <c r="B16" s="510"/>
      <c r="C16" s="550"/>
      <c r="D16" s="550"/>
      <c r="E16" s="555"/>
      <c r="F16" s="599"/>
      <c r="G16" s="539"/>
      <c r="H16" s="538"/>
      <c r="I16" s="598"/>
      <c r="J16" s="538"/>
      <c r="K16" s="536"/>
      <c r="L16" s="536"/>
      <c r="M16" s="536"/>
      <c r="N16" s="538"/>
      <c r="O16" s="597"/>
      <c r="P16" s="536"/>
      <c r="Q16" s="536"/>
      <c r="R16" s="536"/>
      <c r="S16" s="536"/>
      <c r="T16" s="536"/>
      <c r="U16" s="536"/>
      <c r="V16" s="536"/>
      <c r="W16" s="535"/>
      <c r="X16" s="607"/>
    </row>
    <row r="17" spans="1:66" ht="65.25" customHeight="1" x14ac:dyDescent="0.5">
      <c r="A17" s="465" t="s">
        <v>583</v>
      </c>
      <c r="B17" s="511"/>
      <c r="C17" s="550"/>
      <c r="D17" s="550"/>
      <c r="E17" s="555">
        <v>214.05</v>
      </c>
      <c r="F17" s="604">
        <v>15</v>
      </c>
      <c r="G17" s="546">
        <f>E17*F17</f>
        <v>3210.75</v>
      </c>
      <c r="H17" s="538">
        <v>0</v>
      </c>
      <c r="I17" s="603">
        <v>0</v>
      </c>
      <c r="J17" s="538">
        <v>0</v>
      </c>
      <c r="K17" s="544">
        <v>0</v>
      </c>
      <c r="L17" s="544">
        <v>0</v>
      </c>
      <c r="M17" s="544">
        <f>G17+H17+I17+J17+K17+L17</f>
        <v>3210.75</v>
      </c>
      <c r="N17" s="538">
        <v>102.83</v>
      </c>
      <c r="O17" s="602">
        <f>G17*1.1875%</f>
        <v>38.127656250000001</v>
      </c>
      <c r="P17" s="544">
        <v>0</v>
      </c>
      <c r="Q17" s="544">
        <v>0</v>
      </c>
      <c r="R17" s="544">
        <v>0</v>
      </c>
      <c r="S17" s="544">
        <v>0</v>
      </c>
      <c r="T17" s="544">
        <f>N17+O17+P17+Q17+R17+S17</f>
        <v>140.95765625000001</v>
      </c>
      <c r="U17" s="544">
        <f>M17-T17</f>
        <v>3069.7923437499999</v>
      </c>
      <c r="V17" s="544">
        <v>200</v>
      </c>
      <c r="W17" s="543">
        <f>U17-V17</f>
        <v>2869.7923437499999</v>
      </c>
      <c r="X17" s="511"/>
    </row>
    <row r="18" spans="1:66" ht="65.25" customHeight="1" x14ac:dyDescent="0.5">
      <c r="A18" s="608" t="s">
        <v>590</v>
      </c>
      <c r="B18" s="510"/>
      <c r="C18" s="550"/>
      <c r="D18" s="550"/>
      <c r="E18" s="555"/>
      <c r="F18" s="599"/>
      <c r="G18" s="539"/>
      <c r="H18" s="538"/>
      <c r="I18" s="598"/>
      <c r="J18" s="538"/>
      <c r="K18" s="536"/>
      <c r="L18" s="536"/>
      <c r="M18" s="536"/>
      <c r="N18" s="538"/>
      <c r="O18" s="597"/>
      <c r="P18" s="536"/>
      <c r="Q18" s="536"/>
      <c r="R18" s="536"/>
      <c r="S18" s="536"/>
      <c r="T18" s="536"/>
      <c r="U18" s="536"/>
      <c r="V18" s="536"/>
      <c r="W18" s="535"/>
      <c r="X18" s="607"/>
    </row>
    <row r="19" spans="1:66" ht="65.25" customHeight="1" x14ac:dyDescent="0.5">
      <c r="A19" s="465" t="s">
        <v>583</v>
      </c>
      <c r="B19" s="511"/>
      <c r="C19" s="511"/>
      <c r="D19" s="511"/>
      <c r="E19" s="548">
        <v>214.05</v>
      </c>
      <c r="F19" s="604">
        <v>15</v>
      </c>
      <c r="G19" s="546">
        <f>E19*F19</f>
        <v>3210.75</v>
      </c>
      <c r="H19" s="544">
        <v>0</v>
      </c>
      <c r="I19" s="603">
        <v>0</v>
      </c>
      <c r="J19" s="603"/>
      <c r="K19" s="603">
        <v>0</v>
      </c>
      <c r="L19" s="603">
        <v>0</v>
      </c>
      <c r="M19" s="544">
        <f>G19+H19+I19+J19+K19+L19</f>
        <v>3210.75</v>
      </c>
      <c r="N19" s="544">
        <v>102.83</v>
      </c>
      <c r="O19" s="602">
        <f>G19*1.1875%</f>
        <v>38.127656250000001</v>
      </c>
      <c r="P19" s="544"/>
      <c r="Q19" s="544">
        <v>0</v>
      </c>
      <c r="R19" s="544">
        <v>0</v>
      </c>
      <c r="S19" s="544">
        <v>0</v>
      </c>
      <c r="T19" s="544">
        <f>N19+O19+P19+Q19+R19+S19</f>
        <v>140.95765625000001</v>
      </c>
      <c r="U19" s="544">
        <f>M19-T19</f>
        <v>3069.7923437499999</v>
      </c>
      <c r="V19" s="544">
        <v>0</v>
      </c>
      <c r="W19" s="543">
        <f>U19-V19</f>
        <v>3069.7923437499999</v>
      </c>
      <c r="X19" s="511"/>
    </row>
    <row r="20" spans="1:66" ht="65.25" customHeight="1" x14ac:dyDescent="0.5">
      <c r="A20" s="606" t="s">
        <v>589</v>
      </c>
      <c r="B20" s="510"/>
      <c r="C20" s="607"/>
      <c r="D20" s="607"/>
      <c r="E20" s="541"/>
      <c r="F20" s="599"/>
      <c r="G20" s="539"/>
      <c r="H20" s="536"/>
      <c r="I20" s="598"/>
      <c r="J20" s="598"/>
      <c r="K20" s="598"/>
      <c r="L20" s="598"/>
      <c r="M20" s="536"/>
      <c r="N20" s="536"/>
      <c r="O20" s="597"/>
      <c r="P20" s="536"/>
      <c r="Q20" s="536"/>
      <c r="R20" s="536"/>
      <c r="S20" s="536"/>
      <c r="T20" s="536"/>
      <c r="U20" s="536"/>
      <c r="V20" s="536"/>
      <c r="W20" s="535"/>
      <c r="X20" s="510"/>
    </row>
    <row r="21" spans="1:66" ht="65.25" customHeight="1" x14ac:dyDescent="0.5">
      <c r="A21" s="465" t="s">
        <v>91</v>
      </c>
      <c r="B21" s="511"/>
      <c r="C21" s="511"/>
      <c r="D21" s="511"/>
      <c r="E21" s="548">
        <v>207.79</v>
      </c>
      <c r="F21" s="604">
        <v>15</v>
      </c>
      <c r="G21" s="546">
        <f>E21*F21</f>
        <v>3116.85</v>
      </c>
      <c r="H21" s="544">
        <v>0</v>
      </c>
      <c r="I21" s="603">
        <v>0</v>
      </c>
      <c r="J21" s="603">
        <v>0</v>
      </c>
      <c r="K21" s="603">
        <v>0</v>
      </c>
      <c r="L21" s="603">
        <v>0</v>
      </c>
      <c r="M21" s="544">
        <f>G21+H21+I21+J21+K21+L21</f>
        <v>3116.85</v>
      </c>
      <c r="N21" s="544">
        <v>92.61</v>
      </c>
      <c r="O21" s="602">
        <f>G21*1.1875%</f>
        <v>37.012593750000001</v>
      </c>
      <c r="P21" s="544">
        <v>0</v>
      </c>
      <c r="Q21" s="544">
        <v>0</v>
      </c>
      <c r="R21" s="544">
        <f>(G21*1%)</f>
        <v>31.168499999999998</v>
      </c>
      <c r="S21" s="544">
        <v>0</v>
      </c>
      <c r="T21" s="544">
        <f>N21+O21+P21+Q21+R21+S21</f>
        <v>160.79109374999999</v>
      </c>
      <c r="U21" s="544">
        <f>M21-T21</f>
        <v>2956.0589062499998</v>
      </c>
      <c r="V21" s="544">
        <v>0</v>
      </c>
      <c r="W21" s="543">
        <f>U21-V21</f>
        <v>2956.0589062499998</v>
      </c>
      <c r="X21" s="511" t="s">
        <v>588</v>
      </c>
    </row>
    <row r="22" spans="1:66" ht="65.25" customHeight="1" x14ac:dyDescent="0.5">
      <c r="A22" s="606" t="s">
        <v>587</v>
      </c>
      <c r="B22" s="510"/>
      <c r="C22" s="607"/>
      <c r="D22" s="607"/>
      <c r="E22" s="541"/>
      <c r="F22" s="599"/>
      <c r="G22" s="539"/>
      <c r="H22" s="536"/>
      <c r="I22" s="598"/>
      <c r="J22" s="598"/>
      <c r="K22" s="598"/>
      <c r="L22" s="598"/>
      <c r="M22" s="536"/>
      <c r="N22" s="536"/>
      <c r="O22" s="597"/>
      <c r="P22" s="536"/>
      <c r="Q22" s="536"/>
      <c r="R22" s="536"/>
      <c r="S22" s="536"/>
      <c r="T22" s="536"/>
      <c r="U22" s="536"/>
      <c r="V22" s="536"/>
      <c r="W22" s="535"/>
      <c r="X22" s="510"/>
    </row>
    <row r="23" spans="1:66" ht="65.25" customHeight="1" x14ac:dyDescent="0.5">
      <c r="A23" s="465" t="s">
        <v>583</v>
      </c>
      <c r="B23" s="511"/>
      <c r="C23" s="511"/>
      <c r="D23" s="511"/>
      <c r="E23" s="548">
        <v>214.05</v>
      </c>
      <c r="F23" s="604">
        <v>15</v>
      </c>
      <c r="G23" s="546">
        <f>E23*F23</f>
        <v>3210.75</v>
      </c>
      <c r="H23" s="544">
        <v>0</v>
      </c>
      <c r="I23" s="603">
        <v>0</v>
      </c>
      <c r="J23" s="603"/>
      <c r="K23" s="603">
        <v>0</v>
      </c>
      <c r="L23" s="603">
        <v>0</v>
      </c>
      <c r="M23" s="544">
        <f>G23+H23+I23+J23+K23+L23</f>
        <v>3210.75</v>
      </c>
      <c r="N23" s="544">
        <v>102.83</v>
      </c>
      <c r="O23" s="602">
        <f>G23*1.1875%</f>
        <v>38.127656250000001</v>
      </c>
      <c r="P23" s="544">
        <v>0</v>
      </c>
      <c r="Q23" s="544">
        <v>0</v>
      </c>
      <c r="R23" s="544">
        <v>0</v>
      </c>
      <c r="S23" s="544">
        <v>0</v>
      </c>
      <c r="T23" s="544">
        <f>N23+O23+P23+Q23+R23+S23</f>
        <v>140.95765625000001</v>
      </c>
      <c r="U23" s="544">
        <f>M23-T23</f>
        <v>3069.7923437499999</v>
      </c>
      <c r="V23" s="544">
        <v>0</v>
      </c>
      <c r="W23" s="543">
        <f>U23-V23</f>
        <v>3069.7923437499999</v>
      </c>
      <c r="X23" s="511"/>
    </row>
    <row r="24" spans="1:66" ht="65.25" customHeight="1" x14ac:dyDescent="0.5">
      <c r="A24" s="571" t="s">
        <v>586</v>
      </c>
      <c r="B24" s="510"/>
      <c r="C24" s="607"/>
      <c r="D24" s="607"/>
      <c r="E24" s="541"/>
      <c r="F24" s="599"/>
      <c r="G24" s="539"/>
      <c r="H24" s="536"/>
      <c r="I24" s="598"/>
      <c r="J24" s="598"/>
      <c r="K24" s="598"/>
      <c r="L24" s="598"/>
      <c r="M24" s="536"/>
      <c r="N24" s="536"/>
      <c r="O24" s="597"/>
      <c r="P24" s="536"/>
      <c r="Q24" s="536"/>
      <c r="R24" s="536"/>
      <c r="S24" s="536"/>
      <c r="T24" s="536"/>
      <c r="U24" s="536"/>
      <c r="V24" s="536"/>
      <c r="W24" s="535"/>
      <c r="X24" s="510"/>
    </row>
    <row r="25" spans="1:66" ht="65.25" customHeight="1" x14ac:dyDescent="0.5">
      <c r="A25" s="465" t="s">
        <v>583</v>
      </c>
      <c r="B25" s="511"/>
      <c r="C25" s="511"/>
      <c r="D25" s="511"/>
      <c r="E25" s="548">
        <v>214.05</v>
      </c>
      <c r="F25" s="604">
        <v>15</v>
      </c>
      <c r="G25" s="546">
        <f>E25*F25</f>
        <v>3210.75</v>
      </c>
      <c r="H25" s="544">
        <v>0</v>
      </c>
      <c r="I25" s="603">
        <v>0</v>
      </c>
      <c r="J25" s="603"/>
      <c r="K25" s="603">
        <v>0</v>
      </c>
      <c r="L25" s="603">
        <v>0</v>
      </c>
      <c r="M25" s="544">
        <f>G25+H25+I25+J25+K25+L25</f>
        <v>3210.75</v>
      </c>
      <c r="N25" s="544">
        <v>102.83</v>
      </c>
      <c r="O25" s="602">
        <f>G25*1.1875%</f>
        <v>38.127656250000001</v>
      </c>
      <c r="P25" s="544">
        <v>0</v>
      </c>
      <c r="Q25" s="544">
        <v>0</v>
      </c>
      <c r="R25" s="544">
        <v>0</v>
      </c>
      <c r="S25" s="544">
        <v>0</v>
      </c>
      <c r="T25" s="544">
        <f>N25+O25+P25+Q25+R25+S25</f>
        <v>140.95765625000001</v>
      </c>
      <c r="U25" s="544">
        <f>M25-T25</f>
        <v>3069.7923437499999</v>
      </c>
      <c r="V25" s="544">
        <v>0</v>
      </c>
      <c r="W25" s="543">
        <f>U25-V25</f>
        <v>3069.7923437499999</v>
      </c>
      <c r="X25" s="511"/>
    </row>
    <row r="26" spans="1:66" ht="65.25" customHeight="1" x14ac:dyDescent="0.5">
      <c r="A26" s="606" t="s">
        <v>585</v>
      </c>
      <c r="B26" s="510"/>
      <c r="C26" s="510"/>
      <c r="D26" s="510"/>
      <c r="E26" s="541"/>
      <c r="F26" s="599"/>
      <c r="G26" s="539"/>
      <c r="H26" s="536"/>
      <c r="I26" s="598"/>
      <c r="J26" s="598"/>
      <c r="K26" s="598"/>
      <c r="L26" s="598"/>
      <c r="M26" s="536"/>
      <c r="N26" s="536"/>
      <c r="O26" s="597"/>
      <c r="P26" s="536"/>
      <c r="Q26" s="536"/>
      <c r="R26" s="536"/>
      <c r="S26" s="536"/>
      <c r="T26" s="536"/>
      <c r="U26" s="536"/>
      <c r="V26" s="536"/>
      <c r="W26" s="535"/>
      <c r="X26" s="510"/>
    </row>
    <row r="27" spans="1:66" ht="65.25" customHeight="1" x14ac:dyDescent="0.5">
      <c r="A27" s="465" t="s">
        <v>583</v>
      </c>
      <c r="B27" s="511"/>
      <c r="C27" s="511"/>
      <c r="D27" s="511"/>
      <c r="E27" s="548">
        <v>214.05</v>
      </c>
      <c r="F27" s="604">
        <v>15</v>
      </c>
      <c r="G27" s="546">
        <f>E27*F27</f>
        <v>3210.75</v>
      </c>
      <c r="H27" s="544">
        <v>0</v>
      </c>
      <c r="I27" s="603">
        <v>0</v>
      </c>
      <c r="J27" s="603"/>
      <c r="K27" s="603">
        <v>0</v>
      </c>
      <c r="L27" s="603">
        <v>0</v>
      </c>
      <c r="M27" s="544">
        <f>G27+H27+I27+J27+K27+L27</f>
        <v>3210.75</v>
      </c>
      <c r="N27" s="544">
        <v>102.83</v>
      </c>
      <c r="O27" s="602">
        <f>G27*1.1875%</f>
        <v>38.127656250000001</v>
      </c>
      <c r="P27" s="544">
        <v>0</v>
      </c>
      <c r="Q27" s="544">
        <v>0</v>
      </c>
      <c r="R27" s="544">
        <v>0</v>
      </c>
      <c r="S27" s="544">
        <v>0</v>
      </c>
      <c r="T27" s="544">
        <f>N27+O27+P27+Q27+R27+S27</f>
        <v>140.95765625000001</v>
      </c>
      <c r="U27" s="544">
        <f>M27-T27</f>
        <v>3069.7923437499999</v>
      </c>
      <c r="V27" s="544">
        <v>200.01</v>
      </c>
      <c r="W27" s="543">
        <f>U27-V27</f>
        <v>2869.7823437500001</v>
      </c>
      <c r="X27" s="511"/>
    </row>
    <row r="28" spans="1:66" ht="65.25" customHeight="1" x14ac:dyDescent="0.5">
      <c r="A28" s="606" t="s">
        <v>584</v>
      </c>
      <c r="B28" s="510"/>
      <c r="C28" s="510"/>
      <c r="D28" s="510"/>
      <c r="E28" s="541"/>
      <c r="F28" s="599"/>
      <c r="G28" s="539"/>
      <c r="H28" s="536"/>
      <c r="I28" s="598"/>
      <c r="J28" s="598"/>
      <c r="K28" s="598"/>
      <c r="L28" s="598"/>
      <c r="M28" s="536"/>
      <c r="N28" s="536"/>
      <c r="O28" s="597"/>
      <c r="P28" s="536"/>
      <c r="Q28" s="536"/>
      <c r="R28" s="536"/>
      <c r="S28" s="536"/>
      <c r="T28" s="536"/>
      <c r="U28" s="536"/>
      <c r="V28" s="536"/>
      <c r="W28" s="535"/>
      <c r="X28" s="510"/>
    </row>
    <row r="29" spans="1:66" ht="65.25" customHeight="1" x14ac:dyDescent="0.5">
      <c r="A29" s="465" t="s">
        <v>583</v>
      </c>
      <c r="B29" s="511"/>
      <c r="C29" s="511"/>
      <c r="D29" s="511"/>
      <c r="E29" s="605">
        <v>214.05</v>
      </c>
      <c r="F29" s="604">
        <v>15</v>
      </c>
      <c r="G29" s="546">
        <f>E29*F29</f>
        <v>3210.75</v>
      </c>
      <c r="H29" s="544">
        <v>0</v>
      </c>
      <c r="I29" s="603">
        <v>0</v>
      </c>
      <c r="J29" s="603">
        <v>0</v>
      </c>
      <c r="K29" s="603">
        <v>0</v>
      </c>
      <c r="L29" s="603">
        <v>0</v>
      </c>
      <c r="M29" s="538">
        <f>G29+H29+I29+J29+K29+L29</f>
        <v>3210.75</v>
      </c>
      <c r="N29" s="544">
        <v>102.83</v>
      </c>
      <c r="O29" s="602">
        <f>G29*1.1875%</f>
        <v>38.127656250000001</v>
      </c>
      <c r="P29" s="544">
        <v>0</v>
      </c>
      <c r="Q29" s="544">
        <v>0</v>
      </c>
      <c r="R29" s="544">
        <v>0</v>
      </c>
      <c r="S29" s="544">
        <v>0</v>
      </c>
      <c r="T29" s="544">
        <f>N29+O29+P29+Q29+R29+S29</f>
        <v>140.95765625000001</v>
      </c>
      <c r="U29" s="544">
        <f>M29-T29</f>
        <v>3069.7923437499999</v>
      </c>
      <c r="V29" s="544">
        <v>0</v>
      </c>
      <c r="W29" s="551">
        <f>U29-V29</f>
        <v>3069.7923437499999</v>
      </c>
      <c r="X29" s="511"/>
    </row>
    <row r="30" spans="1:66" ht="65.25" customHeight="1" x14ac:dyDescent="0.45">
      <c r="A30" s="601" t="s">
        <v>582</v>
      </c>
      <c r="B30" s="510"/>
      <c r="C30" s="510"/>
      <c r="D30" s="510"/>
      <c r="E30" s="600"/>
      <c r="F30" s="599"/>
      <c r="G30" s="539"/>
      <c r="H30" s="536"/>
      <c r="I30" s="598"/>
      <c r="J30" s="598"/>
      <c r="K30" s="598"/>
      <c r="L30" s="598"/>
      <c r="M30" s="538"/>
      <c r="N30" s="536"/>
      <c r="O30" s="597"/>
      <c r="P30" s="536"/>
      <c r="Q30" s="536"/>
      <c r="R30" s="536"/>
      <c r="S30" s="536"/>
      <c r="T30" s="536"/>
      <c r="U30" s="536"/>
      <c r="V30" s="536"/>
      <c r="W30" s="551"/>
      <c r="X30" s="510"/>
    </row>
    <row r="31" spans="1:66" ht="65.25" customHeight="1" x14ac:dyDescent="0.5">
      <c r="A31" s="596" t="s">
        <v>581</v>
      </c>
      <c r="B31" s="595"/>
      <c r="C31" s="595"/>
      <c r="D31" s="595"/>
      <c r="E31" s="594"/>
      <c r="F31" s="593"/>
      <c r="G31" s="592">
        <f>SUM(G5:G30)</f>
        <v>46742.400000000001</v>
      </c>
      <c r="H31" s="592">
        <f>SUM(H5:H30)</f>
        <v>0</v>
      </c>
      <c r="I31" s="592">
        <f>SUM(I5:I30)</f>
        <v>0</v>
      </c>
      <c r="J31" s="592">
        <f>SUM(J5:J30)</f>
        <v>0</v>
      </c>
      <c r="K31" s="592">
        <f>SUM(K5:K30)</f>
        <v>0</v>
      </c>
      <c r="L31" s="592">
        <f>SUM(L5:L30)</f>
        <v>0</v>
      </c>
      <c r="M31" s="592">
        <f>SUM(M5:M30)</f>
        <v>46742.400000000001</v>
      </c>
      <c r="N31" s="592">
        <f>SUM(N5:N30)</f>
        <v>2366.9099999999994</v>
      </c>
      <c r="O31" s="592">
        <f>SUM(O5:O30)</f>
        <v>493.0731562499999</v>
      </c>
      <c r="P31" s="592">
        <f>SUM(P5:P30)</f>
        <v>0</v>
      </c>
      <c r="Q31" s="592">
        <f>SUM(Q5:Q30)</f>
        <v>0</v>
      </c>
      <c r="R31" s="592">
        <f>SUM(R5:R30)</f>
        <v>31.168499999999998</v>
      </c>
      <c r="S31" s="592">
        <f>SUM(S5:S30)</f>
        <v>0</v>
      </c>
      <c r="T31" s="592">
        <f>SUM(T5:T30)</f>
        <v>2891.1516562500005</v>
      </c>
      <c r="U31" s="592">
        <f>SUM(U5:U30)</f>
        <v>43851.248343749998</v>
      </c>
      <c r="V31" s="592">
        <f>SUM(V5:V30)</f>
        <v>1002.17</v>
      </c>
      <c r="W31" s="592">
        <f>SUM(W5:W30)</f>
        <v>42849.078343749992</v>
      </c>
      <c r="X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8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</row>
    <row r="32" spans="1:66" ht="65.25" customHeight="1" x14ac:dyDescent="0.45">
      <c r="A32" s="458"/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58"/>
      <c r="BE32" s="458"/>
      <c r="BF32" s="458"/>
      <c r="BG32" s="458"/>
      <c r="BH32" s="458"/>
      <c r="BI32" s="458"/>
      <c r="BJ32" s="458"/>
      <c r="BK32" s="458"/>
      <c r="BL32" s="458"/>
      <c r="BM32" s="458"/>
      <c r="BN32" s="458"/>
    </row>
    <row r="33" spans="1:66" ht="65.25" customHeight="1" x14ac:dyDescent="0.45">
      <c r="A33" s="458"/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8"/>
      <c r="BM33" s="458"/>
      <c r="BN33" s="458"/>
    </row>
    <row r="34" spans="1:66" ht="65.25" customHeight="1" x14ac:dyDescent="0.45">
      <c r="A34" s="458"/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8"/>
      <c r="AY34" s="458"/>
      <c r="AZ34" s="458"/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8"/>
      <c r="BM34" s="458"/>
      <c r="BN34" s="458"/>
    </row>
    <row r="35" spans="1:66" s="458" customFormat="1" ht="65.25" customHeight="1" x14ac:dyDescent="0.45"/>
    <row r="36" spans="1:66" s="458" customFormat="1" ht="65.25" customHeight="1" x14ac:dyDescent="0.45"/>
    <row r="37" spans="1:66" s="458" customFormat="1" ht="65.25" customHeight="1" x14ac:dyDescent="0.45"/>
    <row r="38" spans="1:66" s="458" customFormat="1" ht="65.25" customHeight="1" x14ac:dyDescent="0.45"/>
    <row r="39" spans="1:66" s="458" customFormat="1" ht="65.25" customHeight="1" x14ac:dyDescent="0.45"/>
    <row r="40" spans="1:66" s="458" customFormat="1" ht="65.25" customHeight="1" x14ac:dyDescent="0.45"/>
    <row r="41" spans="1:66" s="458" customFormat="1" ht="65.25" customHeight="1" x14ac:dyDescent="0.45"/>
    <row r="42" spans="1:66" s="458" customFormat="1" ht="65.25" customHeight="1" x14ac:dyDescent="0.45"/>
    <row r="43" spans="1:66" s="458" customFormat="1" ht="65.25" customHeight="1" x14ac:dyDescent="0.45"/>
    <row r="44" spans="1:66" s="458" customFormat="1" ht="65.25" customHeight="1" x14ac:dyDescent="0.45"/>
    <row r="45" spans="1:66" s="458" customFormat="1" ht="65.25" customHeight="1" x14ac:dyDescent="0.45"/>
    <row r="46" spans="1:66" s="458" customFormat="1" ht="65.25" customHeight="1" x14ac:dyDescent="0.45"/>
    <row r="47" spans="1:66" s="458" customFormat="1" ht="65.25" customHeight="1" x14ac:dyDescent="0.45"/>
    <row r="48" spans="1:66" s="458" customFormat="1" ht="65.25" customHeight="1" x14ac:dyDescent="0.45"/>
    <row r="49" s="458" customFormat="1" ht="65.25" customHeight="1" x14ac:dyDescent="0.45"/>
    <row r="50" s="458" customFormat="1" ht="65.25" customHeight="1" x14ac:dyDescent="0.45"/>
    <row r="51" s="458" customFormat="1" ht="65.25" customHeight="1" x14ac:dyDescent="0.45"/>
    <row r="52" s="458" customFormat="1" ht="65.25" customHeight="1" x14ac:dyDescent="0.45"/>
    <row r="53" s="458" customFormat="1" ht="65.25" customHeight="1" x14ac:dyDescent="0.45"/>
    <row r="54" s="458" customFormat="1" ht="65.25" customHeight="1" x14ac:dyDescent="0.45"/>
    <row r="55" s="458" customFormat="1" ht="65.25" customHeight="1" x14ac:dyDescent="0.45"/>
    <row r="56" s="458" customFormat="1" ht="65.25" customHeight="1" x14ac:dyDescent="0.45"/>
    <row r="57" s="458" customFormat="1" ht="65.25" customHeight="1" x14ac:dyDescent="0.45"/>
    <row r="58" s="458" customFormat="1" ht="65.25" customHeight="1" x14ac:dyDescent="0.45"/>
    <row r="59" s="458" customFormat="1" ht="65.25" customHeight="1" x14ac:dyDescent="0.45"/>
    <row r="60" s="458" customFormat="1" ht="65.25" customHeight="1" x14ac:dyDescent="0.45"/>
    <row r="61" s="458" customFormat="1" ht="65.25" customHeight="1" x14ac:dyDescent="0.45"/>
    <row r="62" s="458" customFormat="1" ht="65.25" customHeight="1" x14ac:dyDescent="0.45"/>
    <row r="63" s="458" customFormat="1" ht="65.25" customHeight="1" x14ac:dyDescent="0.45"/>
    <row r="64" s="458" customFormat="1" ht="65.25" customHeight="1" x14ac:dyDescent="0.45"/>
    <row r="65" s="458" customFormat="1" ht="65.25" customHeight="1" x14ac:dyDescent="0.45"/>
    <row r="66" s="458" customFormat="1" ht="65.25" customHeight="1" x14ac:dyDescent="0.45"/>
    <row r="67" s="458" customFormat="1" ht="65.25" customHeight="1" x14ac:dyDescent="0.45"/>
    <row r="68" s="458" customFormat="1" ht="65.25" customHeight="1" x14ac:dyDescent="0.45"/>
    <row r="69" s="458" customFormat="1" ht="65.25" customHeight="1" x14ac:dyDescent="0.45"/>
    <row r="70" s="458" customFormat="1" ht="65.25" customHeight="1" x14ac:dyDescent="0.45"/>
    <row r="71" s="458" customFormat="1" ht="65.25" customHeight="1" x14ac:dyDescent="0.45"/>
    <row r="72" s="458" customFormat="1" ht="65.25" customHeight="1" x14ac:dyDescent="0.45"/>
    <row r="73" s="458" customFormat="1" ht="65.25" customHeight="1" x14ac:dyDescent="0.45"/>
    <row r="74" s="458" customFormat="1" ht="65.25" customHeight="1" x14ac:dyDescent="0.45"/>
    <row r="75" s="458" customFormat="1" ht="65.25" customHeight="1" x14ac:dyDescent="0.45"/>
    <row r="76" s="458" customFormat="1" ht="65.25" customHeight="1" x14ac:dyDescent="0.45"/>
    <row r="77" s="458" customFormat="1" ht="65.25" customHeight="1" x14ac:dyDescent="0.45"/>
    <row r="78" s="458" customFormat="1" ht="65.25" customHeight="1" x14ac:dyDescent="0.45"/>
    <row r="79" s="458" customFormat="1" ht="65.25" customHeight="1" x14ac:dyDescent="0.45"/>
    <row r="80" s="458" customFormat="1" ht="65.25" customHeight="1" x14ac:dyDescent="0.45"/>
    <row r="81" s="458" customFormat="1" ht="65.25" customHeight="1" x14ac:dyDescent="0.45"/>
    <row r="82" s="458" customFormat="1" ht="65.25" customHeight="1" x14ac:dyDescent="0.45"/>
    <row r="83" s="458" customFormat="1" ht="65.25" customHeight="1" x14ac:dyDescent="0.45"/>
    <row r="84" s="458" customFormat="1" ht="65.25" customHeight="1" x14ac:dyDescent="0.45"/>
    <row r="85" s="458" customFormat="1" ht="65.25" customHeight="1" x14ac:dyDescent="0.45"/>
    <row r="86" s="458" customFormat="1" ht="65.25" customHeight="1" x14ac:dyDescent="0.45"/>
    <row r="87" s="458" customFormat="1" ht="65.25" customHeight="1" x14ac:dyDescent="0.45"/>
    <row r="88" s="458" customFormat="1" ht="65.25" customHeight="1" x14ac:dyDescent="0.45"/>
    <row r="89" s="458" customFormat="1" ht="65.25" customHeight="1" x14ac:dyDescent="0.45"/>
    <row r="90" s="458" customFormat="1" ht="65.25" customHeight="1" x14ac:dyDescent="0.45"/>
    <row r="91" s="458" customFormat="1" ht="65.25" customHeight="1" x14ac:dyDescent="0.45"/>
    <row r="92" s="458" customFormat="1" ht="65.25" customHeight="1" x14ac:dyDescent="0.45"/>
    <row r="93" s="458" customFormat="1" ht="65.25" customHeight="1" x14ac:dyDescent="0.45"/>
    <row r="94" s="458" customFormat="1" ht="65.25" customHeight="1" x14ac:dyDescent="0.45"/>
    <row r="95" s="458" customFormat="1" ht="65.25" customHeight="1" x14ac:dyDescent="0.45"/>
    <row r="96" s="458" customFormat="1" ht="65.25" customHeight="1" x14ac:dyDescent="0.45"/>
    <row r="97" s="458" customFormat="1" ht="65.25" customHeight="1" x14ac:dyDescent="0.45"/>
    <row r="98" s="458" customFormat="1" ht="65.25" customHeight="1" x14ac:dyDescent="0.45"/>
    <row r="99" s="458" customFormat="1" ht="65.25" customHeight="1" x14ac:dyDescent="0.45"/>
    <row r="100" s="458" customFormat="1" ht="65.25" customHeight="1" x14ac:dyDescent="0.45"/>
    <row r="101" s="458" customFormat="1" ht="65.25" customHeight="1" x14ac:dyDescent="0.45"/>
    <row r="102" s="458" customFormat="1" ht="65.25" customHeight="1" x14ac:dyDescent="0.45"/>
    <row r="103" s="458" customFormat="1" ht="65.25" customHeight="1" x14ac:dyDescent="0.45"/>
    <row r="104" s="458" customFormat="1" ht="65.25" customHeight="1" x14ac:dyDescent="0.45"/>
    <row r="105" s="458" customFormat="1" ht="65.25" customHeight="1" x14ac:dyDescent="0.45"/>
    <row r="106" s="458" customFormat="1" ht="65.25" customHeight="1" x14ac:dyDescent="0.45"/>
    <row r="107" s="458" customFormat="1" ht="65.25" customHeight="1" x14ac:dyDescent="0.45"/>
    <row r="108" s="458" customFormat="1" ht="65.25" customHeight="1" x14ac:dyDescent="0.45"/>
    <row r="109" s="458" customFormat="1" ht="65.25" customHeight="1" x14ac:dyDescent="0.45"/>
    <row r="110" s="458" customFormat="1" ht="65.25" customHeight="1" x14ac:dyDescent="0.45"/>
    <row r="111" s="458" customFormat="1" ht="65.25" customHeight="1" x14ac:dyDescent="0.45"/>
    <row r="112" s="458" customFormat="1" ht="65.25" customHeight="1" x14ac:dyDescent="0.45"/>
    <row r="113" s="458" customFormat="1" ht="65.25" customHeight="1" x14ac:dyDescent="0.45"/>
    <row r="114" s="458" customFormat="1" ht="65.25" customHeight="1" x14ac:dyDescent="0.45"/>
    <row r="115" s="458" customFormat="1" ht="65.25" customHeight="1" x14ac:dyDescent="0.45"/>
    <row r="116" s="458" customFormat="1" ht="65.25" customHeight="1" x14ac:dyDescent="0.45"/>
    <row r="117" s="458" customFormat="1" ht="65.25" customHeight="1" x14ac:dyDescent="0.45"/>
    <row r="118" s="458" customFormat="1" ht="65.25" customHeight="1" x14ac:dyDescent="0.45"/>
    <row r="119" s="458" customFormat="1" ht="65.25" customHeight="1" x14ac:dyDescent="0.45"/>
    <row r="120" s="458" customFormat="1" ht="65.25" customHeight="1" x14ac:dyDescent="0.45"/>
    <row r="121" s="458" customFormat="1" ht="65.25" customHeight="1" x14ac:dyDescent="0.45"/>
    <row r="122" s="458" customFormat="1" ht="65.25" customHeight="1" x14ac:dyDescent="0.45"/>
    <row r="123" s="458" customFormat="1" ht="65.25" customHeight="1" x14ac:dyDescent="0.45"/>
    <row r="124" s="458" customFormat="1" ht="65.25" customHeight="1" x14ac:dyDescent="0.45"/>
    <row r="125" s="458" customFormat="1" ht="65.25" customHeight="1" x14ac:dyDescent="0.45"/>
    <row r="126" s="458" customFormat="1" ht="65.25" customHeight="1" x14ac:dyDescent="0.45"/>
    <row r="127" s="458" customFormat="1" ht="65.25" customHeight="1" x14ac:dyDescent="0.45"/>
    <row r="128" s="458" customFormat="1" ht="65.25" customHeight="1" x14ac:dyDescent="0.45"/>
    <row r="129" s="458" customFormat="1" ht="65.25" customHeight="1" x14ac:dyDescent="0.45"/>
    <row r="130" s="458" customFormat="1" ht="65.25" customHeight="1" x14ac:dyDescent="0.45"/>
    <row r="131" s="458" customFormat="1" ht="65.25" customHeight="1" x14ac:dyDescent="0.45"/>
    <row r="132" s="458" customFormat="1" ht="65.25" customHeight="1" x14ac:dyDescent="0.45"/>
    <row r="133" s="458" customFormat="1" ht="65.25" customHeight="1" x14ac:dyDescent="0.45"/>
    <row r="134" s="458" customFormat="1" ht="65.25" customHeight="1" x14ac:dyDescent="0.45"/>
    <row r="135" s="458" customFormat="1" ht="65.25" customHeight="1" x14ac:dyDescent="0.45"/>
    <row r="136" s="458" customFormat="1" ht="65.25" customHeight="1" x14ac:dyDescent="0.45"/>
    <row r="137" s="458" customFormat="1" ht="65.25" customHeight="1" x14ac:dyDescent="0.45"/>
    <row r="138" s="458" customFormat="1" ht="65.25" customHeight="1" x14ac:dyDescent="0.45"/>
    <row r="139" s="458" customFormat="1" ht="65.25" customHeight="1" x14ac:dyDescent="0.45"/>
    <row r="140" s="458" customFormat="1" ht="65.25" customHeight="1" x14ac:dyDescent="0.45"/>
    <row r="141" s="458" customFormat="1" ht="65.25" customHeight="1" x14ac:dyDescent="0.45"/>
    <row r="142" s="458" customFormat="1" ht="65.25" customHeight="1" x14ac:dyDescent="0.45"/>
    <row r="143" s="458" customFormat="1" ht="65.25" customHeight="1" x14ac:dyDescent="0.45"/>
    <row r="144" s="458" customFormat="1" ht="65.25" customHeight="1" x14ac:dyDescent="0.45"/>
    <row r="145" s="458" customFormat="1" ht="65.25" customHeight="1" x14ac:dyDescent="0.45"/>
    <row r="146" s="458" customFormat="1" ht="65.25" customHeight="1" x14ac:dyDescent="0.45"/>
    <row r="147" s="458" customFormat="1" ht="65.25" customHeight="1" x14ac:dyDescent="0.45"/>
    <row r="148" s="458" customFormat="1" ht="65.25" customHeight="1" x14ac:dyDescent="0.45"/>
    <row r="149" s="458" customFormat="1" ht="65.25" customHeight="1" x14ac:dyDescent="0.45"/>
    <row r="150" s="458" customFormat="1" ht="65.25" customHeight="1" x14ac:dyDescent="0.45"/>
    <row r="151" s="458" customFormat="1" ht="65.25" customHeight="1" x14ac:dyDescent="0.45"/>
    <row r="152" s="458" customFormat="1" ht="65.25" customHeight="1" x14ac:dyDescent="0.45"/>
    <row r="153" s="458" customFormat="1" ht="65.25" customHeight="1" x14ac:dyDescent="0.45"/>
    <row r="154" s="458" customFormat="1" ht="65.25" customHeight="1" x14ac:dyDescent="0.45"/>
    <row r="155" s="458" customFormat="1" ht="65.25" customHeight="1" x14ac:dyDescent="0.45"/>
    <row r="156" s="458" customFormat="1" ht="65.25" customHeight="1" x14ac:dyDescent="0.45"/>
    <row r="157" s="458" customFormat="1" ht="65.25" customHeight="1" x14ac:dyDescent="0.45"/>
    <row r="158" s="458" customFormat="1" ht="65.25" customHeight="1" x14ac:dyDescent="0.45"/>
    <row r="159" s="458" customFormat="1" ht="65.25" customHeight="1" x14ac:dyDescent="0.45"/>
    <row r="160" s="458" customFormat="1" ht="65.25" customHeight="1" x14ac:dyDescent="0.45"/>
    <row r="161" s="458" customFormat="1" ht="65.25" customHeight="1" x14ac:dyDescent="0.45"/>
    <row r="162" s="458" customFormat="1" ht="65.25" customHeight="1" x14ac:dyDescent="0.45"/>
    <row r="163" s="458" customFormat="1" ht="65.25" customHeight="1" x14ac:dyDescent="0.45"/>
    <row r="164" s="458" customFormat="1" ht="65.25" customHeight="1" x14ac:dyDescent="0.45"/>
    <row r="165" s="458" customFormat="1" ht="65.25" customHeight="1" x14ac:dyDescent="0.45"/>
    <row r="166" s="458" customFormat="1" ht="65.25" customHeight="1" x14ac:dyDescent="0.45"/>
    <row r="167" s="458" customFormat="1" ht="65.25" customHeight="1" x14ac:dyDescent="0.45"/>
    <row r="168" s="458" customFormat="1" ht="65.25" customHeight="1" x14ac:dyDescent="0.45"/>
    <row r="169" s="458" customFormat="1" ht="65.25" customHeight="1" x14ac:dyDescent="0.45"/>
    <row r="170" s="458" customFormat="1" ht="65.25" customHeight="1" x14ac:dyDescent="0.45"/>
    <row r="171" s="458" customFormat="1" ht="65.25" customHeight="1" x14ac:dyDescent="0.45"/>
    <row r="172" s="458" customFormat="1" ht="65.25" customHeight="1" x14ac:dyDescent="0.45"/>
    <row r="173" s="458" customFormat="1" ht="65.25" customHeight="1" x14ac:dyDescent="0.45"/>
    <row r="174" s="458" customFormat="1" ht="65.25" customHeight="1" x14ac:dyDescent="0.45"/>
    <row r="175" s="458" customFormat="1" ht="65.25" customHeight="1" x14ac:dyDescent="0.45"/>
    <row r="176" s="458" customFormat="1" ht="65.25" customHeight="1" x14ac:dyDescent="0.45"/>
    <row r="177" s="458" customFormat="1" ht="65.25" customHeight="1" x14ac:dyDescent="0.45"/>
    <row r="178" s="458" customFormat="1" ht="65.25" customHeight="1" x14ac:dyDescent="0.45"/>
    <row r="179" s="458" customFormat="1" ht="65.25" customHeight="1" x14ac:dyDescent="0.45"/>
    <row r="180" s="458" customFormat="1" ht="65.25" customHeight="1" x14ac:dyDescent="0.45"/>
    <row r="181" s="458" customFormat="1" ht="65.25" customHeight="1" x14ac:dyDescent="0.45"/>
    <row r="182" s="458" customFormat="1" ht="65.25" customHeight="1" x14ac:dyDescent="0.45"/>
    <row r="183" s="458" customFormat="1" ht="65.25" customHeight="1" x14ac:dyDescent="0.45"/>
    <row r="184" s="458" customFormat="1" ht="65.25" customHeight="1" x14ac:dyDescent="0.45"/>
    <row r="185" s="458" customFormat="1" ht="65.25" customHeight="1" x14ac:dyDescent="0.45"/>
    <row r="186" s="458" customFormat="1" ht="65.25" customHeight="1" x14ac:dyDescent="0.45"/>
    <row r="187" s="458" customFormat="1" ht="65.25" customHeight="1" x14ac:dyDescent="0.45"/>
    <row r="188" s="458" customFormat="1" ht="65.25" customHeight="1" x14ac:dyDescent="0.45"/>
    <row r="189" s="458" customFormat="1" ht="65.25" customHeight="1" x14ac:dyDescent="0.45"/>
    <row r="190" s="458" customFormat="1" ht="65.25" customHeight="1" x14ac:dyDescent="0.45"/>
    <row r="191" s="458" customFormat="1" ht="65.25" customHeight="1" x14ac:dyDescent="0.45"/>
    <row r="192" s="458" customFormat="1" ht="65.25" customHeight="1" x14ac:dyDescent="0.45"/>
    <row r="193" s="458" customFormat="1" ht="65.25" customHeight="1" x14ac:dyDescent="0.45"/>
    <row r="194" s="458" customFormat="1" ht="65.25" customHeight="1" x14ac:dyDescent="0.45"/>
    <row r="195" s="458" customFormat="1" ht="65.25" customHeight="1" x14ac:dyDescent="0.45"/>
    <row r="196" s="458" customFormat="1" ht="65.25" customHeight="1" x14ac:dyDescent="0.45"/>
    <row r="197" s="458" customFormat="1" ht="65.25" customHeight="1" x14ac:dyDescent="0.45"/>
    <row r="198" s="458" customFormat="1" ht="65.25" customHeight="1" x14ac:dyDescent="0.45"/>
    <row r="199" s="458" customFormat="1" ht="65.25" customHeight="1" x14ac:dyDescent="0.45"/>
    <row r="200" s="458" customFormat="1" ht="65.25" customHeight="1" x14ac:dyDescent="0.45"/>
    <row r="201" s="458" customFormat="1" ht="65.25" customHeight="1" x14ac:dyDescent="0.45"/>
    <row r="202" s="458" customFormat="1" ht="65.25" customHeight="1" x14ac:dyDescent="0.45"/>
    <row r="203" s="458" customFormat="1" ht="65.25" customHeight="1" x14ac:dyDescent="0.45"/>
    <row r="204" s="458" customFormat="1" ht="65.25" customHeight="1" x14ac:dyDescent="0.45"/>
    <row r="205" s="458" customFormat="1" ht="65.25" customHeight="1" x14ac:dyDescent="0.45"/>
    <row r="206" s="458" customFormat="1" ht="65.25" customHeight="1" x14ac:dyDescent="0.45"/>
    <row r="207" s="458" customFormat="1" ht="65.25" customHeight="1" x14ac:dyDescent="0.45"/>
    <row r="208" s="458" customFormat="1" ht="65.25" customHeight="1" x14ac:dyDescent="0.45"/>
    <row r="209" s="458" customFormat="1" ht="65.25" customHeight="1" x14ac:dyDescent="0.45"/>
    <row r="210" s="458" customFormat="1" ht="65.25" customHeight="1" x14ac:dyDescent="0.45"/>
    <row r="211" s="458" customFormat="1" ht="65.25" customHeight="1" x14ac:dyDescent="0.45"/>
    <row r="212" s="458" customFormat="1" ht="65.25" customHeight="1" x14ac:dyDescent="0.45"/>
    <row r="213" s="458" customFormat="1" ht="65.25" customHeight="1" x14ac:dyDescent="0.45"/>
    <row r="214" s="458" customFormat="1" ht="65.25" customHeight="1" x14ac:dyDescent="0.45"/>
    <row r="215" s="458" customFormat="1" ht="65.25" customHeight="1" x14ac:dyDescent="0.45"/>
    <row r="216" s="458" customFormat="1" ht="65.25" customHeight="1" x14ac:dyDescent="0.45"/>
    <row r="217" s="458" customFormat="1" ht="65.25" customHeight="1" x14ac:dyDescent="0.45"/>
    <row r="218" s="458" customFormat="1" ht="65.25" customHeight="1" x14ac:dyDescent="0.45"/>
    <row r="219" s="458" customFormat="1" ht="65.25" customHeight="1" x14ac:dyDescent="0.45"/>
    <row r="220" s="458" customFormat="1" ht="65.25" customHeight="1" x14ac:dyDescent="0.45"/>
    <row r="221" s="458" customFormat="1" ht="65.25" customHeight="1" x14ac:dyDescent="0.45"/>
    <row r="222" s="458" customFormat="1" ht="65.25" customHeight="1" x14ac:dyDescent="0.45"/>
    <row r="223" s="458" customFormat="1" ht="65.25" customHeight="1" x14ac:dyDescent="0.45"/>
    <row r="224" s="458" customFormat="1" ht="65.25" customHeight="1" x14ac:dyDescent="0.45"/>
    <row r="225" s="458" customFormat="1" ht="65.25" customHeight="1" x14ac:dyDescent="0.45"/>
    <row r="226" s="458" customFormat="1" ht="65.25" customHeight="1" x14ac:dyDescent="0.45"/>
    <row r="227" s="458" customFormat="1" ht="65.25" customHeight="1" x14ac:dyDescent="0.45"/>
    <row r="228" s="458" customFormat="1" ht="65.25" customHeight="1" x14ac:dyDescent="0.45"/>
    <row r="229" s="458" customFormat="1" ht="65.25" customHeight="1" x14ac:dyDescent="0.45"/>
    <row r="230" s="458" customFormat="1" ht="65.25" customHeight="1" x14ac:dyDescent="0.45"/>
    <row r="231" s="458" customFormat="1" ht="65.25" customHeight="1" x14ac:dyDescent="0.45"/>
    <row r="232" s="458" customFormat="1" ht="65.25" customHeight="1" x14ac:dyDescent="0.45"/>
    <row r="233" s="458" customFormat="1" ht="65.25" customHeight="1" x14ac:dyDescent="0.45"/>
    <row r="234" s="458" customFormat="1" ht="65.25" customHeight="1" x14ac:dyDescent="0.45"/>
    <row r="235" s="458" customFormat="1" ht="65.25" customHeight="1" x14ac:dyDescent="0.45"/>
    <row r="236" s="458" customFormat="1" ht="65.25" customHeight="1" x14ac:dyDescent="0.45"/>
    <row r="237" s="458" customFormat="1" ht="65.25" customHeight="1" x14ac:dyDescent="0.45"/>
    <row r="238" s="458" customFormat="1" ht="65.25" customHeight="1" x14ac:dyDescent="0.45"/>
    <row r="239" s="458" customFormat="1" ht="65.25" customHeight="1" x14ac:dyDescent="0.45"/>
    <row r="240" s="458" customFormat="1" ht="65.25" customHeight="1" x14ac:dyDescent="0.45"/>
    <row r="241" s="458" customFormat="1" ht="65.25" customHeight="1" x14ac:dyDescent="0.45"/>
    <row r="242" s="458" customFormat="1" ht="65.25" customHeight="1" x14ac:dyDescent="0.45"/>
    <row r="243" s="458" customFormat="1" ht="65.25" customHeight="1" x14ac:dyDescent="0.45"/>
    <row r="244" s="458" customFormat="1" ht="65.25" customHeight="1" x14ac:dyDescent="0.45"/>
    <row r="245" s="458" customFormat="1" ht="65.25" customHeight="1" x14ac:dyDescent="0.45"/>
    <row r="246" s="458" customFormat="1" ht="65.25" customHeight="1" x14ac:dyDescent="0.45"/>
    <row r="247" s="458" customFormat="1" ht="65.25" customHeight="1" x14ac:dyDescent="0.45"/>
    <row r="248" s="458" customFormat="1" ht="65.25" customHeight="1" x14ac:dyDescent="0.45"/>
    <row r="249" s="458" customFormat="1" ht="65.25" customHeight="1" x14ac:dyDescent="0.45"/>
    <row r="250" s="458" customFormat="1" ht="65.25" customHeight="1" x14ac:dyDescent="0.45"/>
    <row r="251" s="458" customFormat="1" ht="65.25" customHeight="1" x14ac:dyDescent="0.45"/>
    <row r="252" s="458" customFormat="1" ht="65.25" customHeight="1" x14ac:dyDescent="0.45"/>
    <row r="253" s="458" customFormat="1" ht="65.25" customHeight="1" x14ac:dyDescent="0.45"/>
    <row r="254" s="458" customFormat="1" ht="65.25" customHeight="1" x14ac:dyDescent="0.45"/>
    <row r="255" s="458" customFormat="1" ht="65.25" customHeight="1" x14ac:dyDescent="0.45"/>
    <row r="256" s="458" customFormat="1" ht="65.25" customHeight="1" x14ac:dyDescent="0.45"/>
    <row r="257" s="458" customFormat="1" ht="65.25" customHeight="1" x14ac:dyDescent="0.45"/>
    <row r="258" s="458" customFormat="1" ht="65.25" customHeight="1" x14ac:dyDescent="0.45"/>
    <row r="259" s="458" customFormat="1" ht="65.25" customHeight="1" x14ac:dyDescent="0.45"/>
    <row r="260" s="458" customFormat="1" ht="65.25" customHeight="1" x14ac:dyDescent="0.45"/>
    <row r="261" s="458" customFormat="1" ht="65.25" customHeight="1" x14ac:dyDescent="0.45"/>
    <row r="262" s="458" customFormat="1" ht="65.25" customHeight="1" x14ac:dyDescent="0.45"/>
    <row r="263" s="458" customFormat="1" ht="65.25" customHeight="1" x14ac:dyDescent="0.45"/>
    <row r="264" s="458" customFormat="1" ht="65.25" customHeight="1" x14ac:dyDescent="0.45"/>
    <row r="265" s="458" customFormat="1" ht="65.25" customHeight="1" x14ac:dyDescent="0.45"/>
    <row r="266" s="458" customFormat="1" ht="65.25" customHeight="1" x14ac:dyDescent="0.45"/>
    <row r="267" s="458" customFormat="1" ht="65.25" customHeight="1" x14ac:dyDescent="0.45"/>
    <row r="268" s="458" customFormat="1" ht="65.25" customHeight="1" x14ac:dyDescent="0.45"/>
    <row r="269" s="458" customFormat="1" ht="65.25" customHeight="1" x14ac:dyDescent="0.45"/>
    <row r="270" s="458" customFormat="1" ht="65.25" customHeight="1" x14ac:dyDescent="0.45"/>
    <row r="271" s="458" customFormat="1" ht="65.25" customHeight="1" x14ac:dyDescent="0.45"/>
    <row r="272" s="458" customFormat="1" ht="65.25" customHeight="1" x14ac:dyDescent="0.45"/>
    <row r="273" s="458" customFormat="1" ht="65.25" customHeight="1" x14ac:dyDescent="0.45"/>
    <row r="274" s="458" customFormat="1" ht="65.25" customHeight="1" x14ac:dyDescent="0.45"/>
    <row r="275" s="458" customFormat="1" ht="65.25" customHeight="1" x14ac:dyDescent="0.45"/>
    <row r="276" s="458" customFormat="1" ht="65.25" customHeight="1" x14ac:dyDescent="0.45"/>
    <row r="277" s="458" customFormat="1" ht="65.25" customHeight="1" x14ac:dyDescent="0.45"/>
    <row r="278" s="458" customFormat="1" ht="65.25" customHeight="1" x14ac:dyDescent="0.45"/>
    <row r="279" s="458" customFormat="1" ht="65.25" customHeight="1" x14ac:dyDescent="0.45"/>
    <row r="280" s="458" customFormat="1" ht="65.25" customHeight="1" x14ac:dyDescent="0.45"/>
    <row r="281" s="458" customFormat="1" ht="65.25" customHeight="1" x14ac:dyDescent="0.45"/>
    <row r="282" s="458" customFormat="1" ht="65.25" customHeight="1" x14ac:dyDescent="0.45"/>
    <row r="283" s="458" customFormat="1" ht="65.25" customHeight="1" x14ac:dyDescent="0.45"/>
    <row r="284" s="458" customFormat="1" ht="65.25" customHeight="1" x14ac:dyDescent="0.45"/>
    <row r="285" s="458" customFormat="1" ht="65.25" customHeight="1" x14ac:dyDescent="0.45"/>
    <row r="286" s="458" customFormat="1" ht="65.25" customHeight="1" x14ac:dyDescent="0.45"/>
    <row r="287" s="458" customFormat="1" ht="65.25" customHeight="1" x14ac:dyDescent="0.45"/>
    <row r="288" s="458" customFormat="1" ht="65.25" customHeight="1" x14ac:dyDescent="0.45"/>
    <row r="289" s="458" customFormat="1" ht="65.25" customHeight="1" x14ac:dyDescent="0.45"/>
    <row r="290" s="458" customFormat="1" ht="65.25" customHeight="1" x14ac:dyDescent="0.45"/>
    <row r="291" s="458" customFormat="1" ht="65.25" customHeight="1" x14ac:dyDescent="0.45"/>
    <row r="292" s="458" customFormat="1" ht="65.25" customHeight="1" x14ac:dyDescent="0.45"/>
    <row r="293" s="458" customFormat="1" ht="65.25" customHeight="1" x14ac:dyDescent="0.45"/>
    <row r="294" s="458" customFormat="1" ht="65.25" customHeight="1" x14ac:dyDescent="0.45"/>
    <row r="295" s="458" customFormat="1" ht="65.25" customHeight="1" x14ac:dyDescent="0.45"/>
    <row r="296" s="458" customFormat="1" ht="65.25" customHeight="1" x14ac:dyDescent="0.45"/>
    <row r="297" s="458" customFormat="1" ht="65.25" customHeight="1" x14ac:dyDescent="0.45"/>
    <row r="298" s="458" customFormat="1" ht="65.25" customHeight="1" x14ac:dyDescent="0.45"/>
    <row r="299" s="458" customFormat="1" ht="65.25" customHeight="1" x14ac:dyDescent="0.45"/>
    <row r="300" s="458" customFormat="1" ht="65.25" customHeight="1" x14ac:dyDescent="0.45"/>
    <row r="301" s="458" customFormat="1" ht="65.25" customHeight="1" x14ac:dyDescent="0.45"/>
    <row r="302" s="458" customFormat="1" ht="65.25" customHeight="1" x14ac:dyDescent="0.45"/>
    <row r="303" s="458" customFormat="1" ht="65.25" customHeight="1" x14ac:dyDescent="0.45"/>
    <row r="304" s="458" customFormat="1" ht="65.25" customHeight="1" x14ac:dyDescent="0.45"/>
    <row r="305" s="458" customFormat="1" ht="65.25" customHeight="1" x14ac:dyDescent="0.45"/>
    <row r="306" s="458" customFormat="1" ht="65.25" customHeight="1" x14ac:dyDescent="0.45"/>
    <row r="307" s="458" customFormat="1" ht="65.25" customHeight="1" x14ac:dyDescent="0.45"/>
    <row r="308" s="458" customFormat="1" ht="65.25" customHeight="1" x14ac:dyDescent="0.45"/>
    <row r="309" s="458" customFormat="1" ht="65.25" customHeight="1" x14ac:dyDescent="0.45"/>
    <row r="310" s="458" customFormat="1" ht="65.25" customHeight="1" x14ac:dyDescent="0.45"/>
    <row r="311" s="458" customFormat="1" ht="65.25" customHeight="1" x14ac:dyDescent="0.45"/>
    <row r="312" s="458" customFormat="1" ht="65.25" customHeight="1" x14ac:dyDescent="0.45"/>
    <row r="313" s="458" customFormat="1" ht="65.25" customHeight="1" x14ac:dyDescent="0.45"/>
    <row r="314" s="458" customFormat="1" ht="65.25" customHeight="1" x14ac:dyDescent="0.45"/>
    <row r="315" s="458" customFormat="1" ht="65.25" customHeight="1" x14ac:dyDescent="0.45"/>
    <row r="316" s="458" customFormat="1" ht="65.25" customHeight="1" x14ac:dyDescent="0.45"/>
    <row r="317" s="458" customFormat="1" ht="65.25" customHeight="1" x14ac:dyDescent="0.45"/>
    <row r="318" s="458" customFormat="1" ht="65.25" customHeight="1" x14ac:dyDescent="0.45"/>
    <row r="319" s="458" customFormat="1" ht="65.25" customHeight="1" x14ac:dyDescent="0.45"/>
    <row r="320" s="458" customFormat="1" ht="65.25" customHeight="1" x14ac:dyDescent="0.45"/>
    <row r="321" s="458" customFormat="1" ht="65.25" customHeight="1" x14ac:dyDescent="0.45"/>
    <row r="322" s="458" customFormat="1" ht="65.25" customHeight="1" x14ac:dyDescent="0.45"/>
    <row r="323" s="458" customFormat="1" ht="65.25" customHeight="1" x14ac:dyDescent="0.45"/>
    <row r="324" s="458" customFormat="1" ht="65.25" customHeight="1" x14ac:dyDescent="0.45"/>
    <row r="325" s="458" customFormat="1" ht="65.25" customHeight="1" x14ac:dyDescent="0.45"/>
    <row r="326" s="458" customFormat="1" ht="65.25" customHeight="1" x14ac:dyDescent="0.45"/>
    <row r="327" s="458" customFormat="1" ht="65.25" customHeight="1" x14ac:dyDescent="0.45"/>
    <row r="328" s="458" customFormat="1" ht="65.25" customHeight="1" x14ac:dyDescent="0.45"/>
    <row r="329" s="458" customFormat="1" ht="65.25" customHeight="1" x14ac:dyDescent="0.45"/>
    <row r="330" s="458" customFormat="1" ht="65.25" customHeight="1" x14ac:dyDescent="0.45"/>
    <row r="331" s="458" customFormat="1" ht="65.25" customHeight="1" x14ac:dyDescent="0.45"/>
    <row r="332" s="458" customFormat="1" ht="65.25" customHeight="1" x14ac:dyDescent="0.45"/>
    <row r="333" s="458" customFormat="1" ht="65.25" customHeight="1" x14ac:dyDescent="0.45"/>
    <row r="334" s="458" customFormat="1" ht="65.25" customHeight="1" x14ac:dyDescent="0.45"/>
    <row r="335" s="458" customFormat="1" ht="65.25" customHeight="1" x14ac:dyDescent="0.45"/>
    <row r="336" s="458" customFormat="1" ht="65.25" customHeight="1" x14ac:dyDescent="0.45"/>
    <row r="337" s="458" customFormat="1" ht="65.25" customHeight="1" x14ac:dyDescent="0.45"/>
    <row r="338" s="458" customFormat="1" ht="65.25" customHeight="1" x14ac:dyDescent="0.45"/>
    <row r="339" s="458" customFormat="1" ht="65.25" customHeight="1" x14ac:dyDescent="0.45"/>
    <row r="340" s="458" customFormat="1" ht="65.25" customHeight="1" x14ac:dyDescent="0.45"/>
    <row r="341" s="458" customFormat="1" ht="65.25" customHeight="1" x14ac:dyDescent="0.45"/>
    <row r="342" s="458" customFormat="1" ht="65.25" customHeight="1" x14ac:dyDescent="0.45"/>
    <row r="343" s="458" customFormat="1" ht="65.25" customHeight="1" x14ac:dyDescent="0.45"/>
    <row r="344" s="458" customFormat="1" ht="65.25" customHeight="1" x14ac:dyDescent="0.45"/>
    <row r="345" s="458" customFormat="1" ht="65.25" customHeight="1" x14ac:dyDescent="0.45"/>
    <row r="346" s="458" customFormat="1" ht="65.25" customHeight="1" x14ac:dyDescent="0.45"/>
    <row r="347" s="458" customFormat="1" ht="65.25" customHeight="1" x14ac:dyDescent="0.45"/>
    <row r="348" s="458" customFormat="1" ht="65.25" customHeight="1" x14ac:dyDescent="0.45"/>
    <row r="349" s="458" customFormat="1" ht="65.25" customHeight="1" x14ac:dyDescent="0.45"/>
    <row r="350" s="458" customFormat="1" ht="65.25" customHeight="1" x14ac:dyDescent="0.45"/>
    <row r="351" s="458" customFormat="1" ht="65.25" customHeight="1" x14ac:dyDescent="0.45"/>
    <row r="352" s="458" customFormat="1" ht="65.25" customHeight="1" x14ac:dyDescent="0.45"/>
    <row r="353" s="458" customFormat="1" ht="65.25" customHeight="1" x14ac:dyDescent="0.45"/>
    <row r="354" s="458" customFormat="1" ht="65.25" customHeight="1" x14ac:dyDescent="0.45"/>
    <row r="355" s="458" customFormat="1" ht="65.25" customHeight="1" x14ac:dyDescent="0.45"/>
    <row r="356" s="458" customFormat="1" ht="65.25" customHeight="1" x14ac:dyDescent="0.45"/>
    <row r="357" s="458" customFormat="1" ht="65.25" customHeight="1" x14ac:dyDescent="0.45"/>
    <row r="358" s="458" customFormat="1" ht="65.25" customHeight="1" x14ac:dyDescent="0.45"/>
    <row r="359" s="458" customFormat="1" ht="65.25" customHeight="1" x14ac:dyDescent="0.45"/>
    <row r="360" s="458" customFormat="1" ht="65.25" customHeight="1" x14ac:dyDescent="0.45"/>
    <row r="361" s="458" customFormat="1" ht="65.25" customHeight="1" x14ac:dyDescent="0.45"/>
    <row r="362" s="458" customFormat="1" ht="65.25" customHeight="1" x14ac:dyDescent="0.45"/>
    <row r="363" s="458" customFormat="1" ht="65.25" customHeight="1" x14ac:dyDescent="0.45"/>
    <row r="364" s="458" customFormat="1" ht="65.25" customHeight="1" x14ac:dyDescent="0.45"/>
    <row r="365" s="458" customFormat="1" ht="65.25" customHeight="1" x14ac:dyDescent="0.45"/>
    <row r="366" s="458" customFormat="1" ht="65.25" customHeight="1" x14ac:dyDescent="0.45"/>
    <row r="367" s="458" customFormat="1" ht="65.25" customHeight="1" x14ac:dyDescent="0.45"/>
    <row r="368" s="458" customFormat="1" ht="65.25" customHeight="1" x14ac:dyDescent="0.45"/>
    <row r="369" spans="1:24" s="458" customFormat="1" ht="65.25" customHeight="1" x14ac:dyDescent="0.45"/>
    <row r="370" spans="1:24" s="458" customFormat="1" ht="65.25" customHeight="1" x14ac:dyDescent="0.45"/>
    <row r="371" spans="1:24" s="458" customFormat="1" ht="65.25" customHeight="1" x14ac:dyDescent="0.45"/>
    <row r="372" spans="1:24" s="458" customFormat="1" ht="65.25" customHeight="1" x14ac:dyDescent="0.45"/>
    <row r="373" spans="1:24" s="458" customFormat="1" ht="65.25" customHeight="1" x14ac:dyDescent="0.45"/>
    <row r="374" spans="1:24" s="458" customFormat="1" ht="65.25" customHeight="1" x14ac:dyDescent="0.45"/>
    <row r="375" spans="1:24" s="458" customFormat="1" ht="65.25" customHeight="1" x14ac:dyDescent="0.45"/>
    <row r="376" spans="1:24" s="458" customFormat="1" ht="65.25" customHeight="1" x14ac:dyDescent="0.45"/>
    <row r="377" spans="1:24" s="458" customFormat="1" ht="65.25" customHeight="1" x14ac:dyDescent="0.45"/>
    <row r="378" spans="1:24" s="458" customFormat="1" ht="65.25" customHeight="1" x14ac:dyDescent="0.45"/>
    <row r="379" spans="1:24" s="458" customFormat="1" ht="65.25" customHeight="1" x14ac:dyDescent="0.45"/>
    <row r="380" spans="1:24" s="458" customFormat="1" ht="65.25" customHeight="1" x14ac:dyDescent="0.45">
      <c r="A380" s="457"/>
      <c r="B380" s="457"/>
      <c r="C380" s="457"/>
      <c r="D380" s="457"/>
      <c r="E380" s="457"/>
      <c r="F380" s="457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  <c r="R380" s="457"/>
      <c r="S380" s="457"/>
      <c r="T380" s="457"/>
      <c r="U380" s="457"/>
      <c r="V380" s="457"/>
      <c r="W380" s="457"/>
      <c r="X380" s="457"/>
    </row>
    <row r="381" spans="1:24" s="458" customFormat="1" ht="65.25" customHeight="1" x14ac:dyDescent="0.45">
      <c r="A381" s="457"/>
      <c r="B381" s="457"/>
      <c r="C381" s="457"/>
      <c r="D381" s="457"/>
      <c r="E381" s="457"/>
      <c r="F381" s="457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  <c r="R381" s="457"/>
      <c r="S381" s="457"/>
      <c r="T381" s="457"/>
      <c r="U381" s="457"/>
      <c r="V381" s="457"/>
      <c r="W381" s="457"/>
      <c r="X381" s="457"/>
    </row>
    <row r="382" spans="1:24" s="458" customFormat="1" ht="65.25" customHeight="1" x14ac:dyDescent="0.45">
      <c r="A382" s="457"/>
      <c r="B382" s="457"/>
      <c r="C382" s="457"/>
      <c r="D382" s="457"/>
      <c r="E382" s="457"/>
      <c r="F382" s="457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  <c r="R382" s="457"/>
      <c r="S382" s="457"/>
      <c r="T382" s="457"/>
      <c r="U382" s="457"/>
      <c r="V382" s="457"/>
      <c r="W382" s="457"/>
      <c r="X382" s="457"/>
    </row>
    <row r="383" spans="1:24" s="458" customFormat="1" ht="65.25" customHeight="1" x14ac:dyDescent="0.45">
      <c r="A383" s="457"/>
      <c r="B383" s="457"/>
      <c r="C383" s="457"/>
      <c r="D383" s="457"/>
      <c r="E383" s="457"/>
      <c r="F383" s="457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  <c r="R383" s="457"/>
      <c r="S383" s="457"/>
      <c r="T383" s="457"/>
      <c r="U383" s="457"/>
      <c r="V383" s="457"/>
      <c r="W383" s="457"/>
      <c r="X383" s="457"/>
    </row>
    <row r="384" spans="1:24" s="458" customFormat="1" ht="65.25" customHeight="1" x14ac:dyDescent="0.45">
      <c r="A384" s="457"/>
      <c r="B384" s="457"/>
      <c r="C384" s="457"/>
      <c r="D384" s="457"/>
      <c r="E384" s="457"/>
      <c r="F384" s="457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  <c r="R384" s="457"/>
      <c r="S384" s="457"/>
      <c r="T384" s="457"/>
      <c r="U384" s="457"/>
      <c r="V384" s="457"/>
      <c r="W384" s="457"/>
      <c r="X384" s="457"/>
    </row>
    <row r="385" spans="1:24" s="458" customFormat="1" ht="65.25" customHeight="1" x14ac:dyDescent="0.45">
      <c r="A385" s="457"/>
      <c r="B385" s="457"/>
      <c r="C385" s="457"/>
      <c r="D385" s="457"/>
      <c r="E385" s="457"/>
      <c r="F385" s="457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  <c r="R385" s="457"/>
      <c r="S385" s="457"/>
      <c r="T385" s="457"/>
      <c r="U385" s="457"/>
      <c r="V385" s="457"/>
      <c r="W385" s="457"/>
      <c r="X385" s="457"/>
    </row>
    <row r="386" spans="1:24" s="458" customFormat="1" ht="65.25" customHeight="1" x14ac:dyDescent="0.45">
      <c r="A386" s="457"/>
      <c r="B386" s="457"/>
      <c r="C386" s="457"/>
      <c r="D386" s="457"/>
      <c r="E386" s="457"/>
      <c r="F386" s="457"/>
      <c r="G386" s="457"/>
      <c r="H386" s="457"/>
      <c r="I386" s="457"/>
      <c r="J386" s="457"/>
      <c r="K386" s="457"/>
      <c r="L386" s="457"/>
      <c r="M386" s="457"/>
      <c r="N386" s="457"/>
      <c r="O386" s="457"/>
      <c r="P386" s="457"/>
      <c r="Q386" s="457"/>
      <c r="R386" s="457"/>
      <c r="S386" s="457"/>
      <c r="T386" s="457"/>
      <c r="U386" s="457"/>
      <c r="V386" s="457"/>
      <c r="W386" s="457"/>
      <c r="X386" s="457"/>
    </row>
    <row r="387" spans="1:24" s="458" customFormat="1" ht="65.25" customHeight="1" x14ac:dyDescent="0.45">
      <c r="A387" s="457"/>
      <c r="B387" s="457"/>
      <c r="C387" s="457"/>
      <c r="D387" s="457"/>
      <c r="E387" s="457"/>
      <c r="F387" s="457"/>
      <c r="G387" s="457"/>
      <c r="H387" s="457"/>
      <c r="I387" s="457"/>
      <c r="J387" s="457"/>
      <c r="K387" s="457"/>
      <c r="L387" s="457"/>
      <c r="M387" s="457"/>
      <c r="N387" s="457"/>
      <c r="O387" s="457"/>
      <c r="P387" s="457"/>
      <c r="Q387" s="457"/>
      <c r="R387" s="457"/>
      <c r="S387" s="457"/>
      <c r="T387" s="457"/>
      <c r="U387" s="457"/>
      <c r="V387" s="457"/>
      <c r="W387" s="457"/>
      <c r="X387" s="457"/>
    </row>
    <row r="388" spans="1:24" s="458" customFormat="1" ht="65.25" customHeight="1" x14ac:dyDescent="0.45">
      <c r="A388" s="457"/>
      <c r="B388" s="457"/>
      <c r="C388" s="457"/>
      <c r="D388" s="457"/>
      <c r="E388" s="457"/>
      <c r="F388" s="457"/>
      <c r="G388" s="457"/>
      <c r="H388" s="457"/>
      <c r="I388" s="457"/>
      <c r="J388" s="457"/>
      <c r="K388" s="457"/>
      <c r="L388" s="457"/>
      <c r="M388" s="457"/>
      <c r="N388" s="457"/>
      <c r="O388" s="457"/>
      <c r="P388" s="457"/>
      <c r="Q388" s="457"/>
      <c r="R388" s="457"/>
      <c r="S388" s="457"/>
      <c r="T388" s="457"/>
      <c r="U388" s="457"/>
      <c r="V388" s="457"/>
      <c r="W388" s="457"/>
      <c r="X388" s="457"/>
    </row>
    <row r="389" spans="1:24" s="458" customFormat="1" ht="65.25" customHeight="1" x14ac:dyDescent="0.45">
      <c r="A389" s="457"/>
      <c r="B389" s="457"/>
      <c r="C389" s="457"/>
      <c r="D389" s="457"/>
      <c r="E389" s="457"/>
      <c r="F389" s="457"/>
      <c r="G389" s="457"/>
      <c r="H389" s="457"/>
      <c r="I389" s="457"/>
      <c r="J389" s="457"/>
      <c r="K389" s="457"/>
      <c r="L389" s="457"/>
      <c r="M389" s="457"/>
      <c r="N389" s="457"/>
      <c r="O389" s="457"/>
      <c r="P389" s="457"/>
      <c r="Q389" s="457"/>
      <c r="R389" s="457"/>
      <c r="S389" s="457"/>
      <c r="T389" s="457"/>
      <c r="U389" s="457"/>
      <c r="V389" s="457"/>
      <c r="W389" s="457"/>
      <c r="X389" s="457"/>
    </row>
    <row r="390" spans="1:24" s="458" customFormat="1" ht="65.25" customHeight="1" x14ac:dyDescent="0.45">
      <c r="A390" s="457"/>
      <c r="B390" s="457"/>
      <c r="C390" s="457"/>
      <c r="D390" s="457"/>
      <c r="E390" s="457"/>
      <c r="F390" s="457"/>
      <c r="G390" s="457"/>
      <c r="H390" s="457"/>
      <c r="I390" s="457"/>
      <c r="J390" s="457"/>
      <c r="K390" s="457"/>
      <c r="L390" s="457"/>
      <c r="M390" s="457"/>
      <c r="N390" s="457"/>
      <c r="O390" s="457"/>
      <c r="P390" s="457"/>
      <c r="Q390" s="457"/>
      <c r="R390" s="457"/>
      <c r="S390" s="457"/>
      <c r="T390" s="457"/>
      <c r="U390" s="457"/>
      <c r="V390" s="457"/>
      <c r="W390" s="457"/>
      <c r="X390" s="457"/>
    </row>
    <row r="391" spans="1:24" s="458" customFormat="1" ht="65.25" customHeight="1" x14ac:dyDescent="0.45">
      <c r="A391" s="457"/>
      <c r="B391" s="457"/>
      <c r="C391" s="457"/>
      <c r="D391" s="457"/>
      <c r="E391" s="457"/>
      <c r="F391" s="457"/>
      <c r="G391" s="457"/>
      <c r="H391" s="457"/>
      <c r="I391" s="457"/>
      <c r="J391" s="457"/>
      <c r="K391" s="457"/>
      <c r="L391" s="457"/>
      <c r="M391" s="457"/>
      <c r="N391" s="457"/>
      <c r="O391" s="457"/>
      <c r="P391" s="457"/>
      <c r="Q391" s="457"/>
      <c r="R391" s="457"/>
      <c r="S391" s="457"/>
      <c r="T391" s="457"/>
      <c r="U391" s="457"/>
      <c r="V391" s="457"/>
      <c r="W391" s="457"/>
      <c r="X391" s="457"/>
    </row>
    <row r="392" spans="1:24" s="458" customFormat="1" ht="65.25" customHeight="1" x14ac:dyDescent="0.45">
      <c r="A392" s="457"/>
      <c r="B392" s="457"/>
      <c r="C392" s="457"/>
      <c r="D392" s="457"/>
      <c r="E392" s="457"/>
      <c r="F392" s="457"/>
      <c r="G392" s="457"/>
      <c r="H392" s="457"/>
      <c r="I392" s="457"/>
      <c r="J392" s="457"/>
      <c r="K392" s="457"/>
      <c r="L392" s="457"/>
      <c r="M392" s="457"/>
      <c r="N392" s="457"/>
      <c r="O392" s="457"/>
      <c r="P392" s="457"/>
      <c r="Q392" s="457"/>
      <c r="R392" s="457"/>
      <c r="S392" s="457"/>
      <c r="T392" s="457"/>
      <c r="U392" s="457"/>
      <c r="V392" s="457"/>
      <c r="W392" s="457"/>
      <c r="X392" s="457"/>
    </row>
    <row r="393" spans="1:24" s="458" customFormat="1" ht="65.25" customHeight="1" x14ac:dyDescent="0.45">
      <c r="A393" s="457"/>
      <c r="B393" s="457"/>
      <c r="C393" s="457"/>
      <c r="D393" s="457"/>
      <c r="E393" s="457"/>
      <c r="F393" s="457"/>
      <c r="G393" s="457"/>
      <c r="H393" s="457"/>
      <c r="I393" s="457"/>
      <c r="J393" s="457"/>
      <c r="K393" s="457"/>
      <c r="L393" s="457"/>
      <c r="M393" s="457"/>
      <c r="N393" s="457"/>
      <c r="O393" s="457"/>
      <c r="P393" s="457"/>
      <c r="Q393" s="457"/>
      <c r="R393" s="457"/>
      <c r="S393" s="457"/>
      <c r="T393" s="457"/>
      <c r="U393" s="457"/>
      <c r="V393" s="457"/>
      <c r="W393" s="457"/>
      <c r="X393" s="457"/>
    </row>
    <row r="394" spans="1:24" s="458" customFormat="1" ht="65.25" customHeight="1" x14ac:dyDescent="0.45">
      <c r="A394" s="457"/>
      <c r="B394" s="457"/>
      <c r="C394" s="457"/>
      <c r="D394" s="457"/>
      <c r="E394" s="457"/>
      <c r="F394" s="457"/>
      <c r="G394" s="457"/>
      <c r="H394" s="457"/>
      <c r="I394" s="457"/>
      <c r="J394" s="457"/>
      <c r="K394" s="457"/>
      <c r="L394" s="457"/>
      <c r="M394" s="457"/>
      <c r="N394" s="457"/>
      <c r="O394" s="457"/>
      <c r="P394" s="457"/>
      <c r="Q394" s="457"/>
      <c r="R394" s="457"/>
      <c r="S394" s="457"/>
      <c r="T394" s="457"/>
      <c r="U394" s="457"/>
      <c r="V394" s="457"/>
      <c r="W394" s="457"/>
      <c r="X394" s="457"/>
    </row>
    <row r="395" spans="1:24" s="458" customFormat="1" ht="65.25" customHeight="1" x14ac:dyDescent="0.45">
      <c r="A395" s="457"/>
      <c r="B395" s="457"/>
      <c r="C395" s="457"/>
      <c r="D395" s="457"/>
      <c r="E395" s="457"/>
      <c r="F395" s="457"/>
      <c r="G395" s="457"/>
      <c r="H395" s="457"/>
      <c r="I395" s="457"/>
      <c r="J395" s="457"/>
      <c r="K395" s="457"/>
      <c r="L395" s="457"/>
      <c r="M395" s="457"/>
      <c r="N395" s="457"/>
      <c r="O395" s="457"/>
      <c r="P395" s="457"/>
      <c r="Q395" s="457"/>
      <c r="R395" s="457"/>
      <c r="S395" s="457"/>
      <c r="T395" s="457"/>
      <c r="U395" s="457"/>
      <c r="V395" s="457"/>
      <c r="W395" s="457"/>
      <c r="X395" s="457"/>
    </row>
    <row r="396" spans="1:24" s="458" customFormat="1" ht="65.25" customHeight="1" x14ac:dyDescent="0.45">
      <c r="A396" s="457"/>
      <c r="B396" s="457"/>
      <c r="C396" s="457"/>
      <c r="D396" s="457"/>
      <c r="E396" s="457"/>
      <c r="F396" s="457"/>
      <c r="G396" s="457"/>
      <c r="H396" s="457"/>
      <c r="I396" s="457"/>
      <c r="J396" s="457"/>
      <c r="K396" s="457"/>
      <c r="L396" s="457"/>
      <c r="M396" s="457"/>
      <c r="N396" s="457"/>
      <c r="O396" s="457"/>
      <c r="P396" s="457"/>
      <c r="Q396" s="457"/>
      <c r="R396" s="457"/>
      <c r="S396" s="457"/>
      <c r="T396" s="457"/>
      <c r="U396" s="457"/>
      <c r="V396" s="457"/>
      <c r="W396" s="457"/>
      <c r="X396" s="457"/>
    </row>
    <row r="397" spans="1:24" s="458" customFormat="1" ht="65.25" customHeight="1" x14ac:dyDescent="0.45">
      <c r="A397" s="457"/>
      <c r="B397" s="457"/>
      <c r="C397" s="457"/>
      <c r="D397" s="457"/>
      <c r="E397" s="457"/>
      <c r="F397" s="457"/>
      <c r="G397" s="457"/>
      <c r="H397" s="457"/>
      <c r="I397" s="457"/>
      <c r="J397" s="457"/>
      <c r="K397" s="457"/>
      <c r="L397" s="457"/>
      <c r="M397" s="457"/>
      <c r="N397" s="457"/>
      <c r="O397" s="457"/>
      <c r="P397" s="457"/>
      <c r="Q397" s="457"/>
      <c r="R397" s="457"/>
      <c r="S397" s="457"/>
      <c r="T397" s="457"/>
      <c r="U397" s="457"/>
      <c r="V397" s="457"/>
      <c r="W397" s="457"/>
      <c r="X397" s="457"/>
    </row>
    <row r="398" spans="1:24" s="458" customFormat="1" ht="65.25" customHeight="1" x14ac:dyDescent="0.45">
      <c r="A398" s="457"/>
      <c r="B398" s="457"/>
      <c r="C398" s="457"/>
      <c r="D398" s="457"/>
      <c r="E398" s="457"/>
      <c r="F398" s="457"/>
      <c r="G398" s="457"/>
      <c r="H398" s="457"/>
      <c r="I398" s="457"/>
      <c r="J398" s="457"/>
      <c r="K398" s="457"/>
      <c r="L398" s="457"/>
      <c r="M398" s="457"/>
      <c r="N398" s="457"/>
      <c r="O398" s="457"/>
      <c r="P398" s="457"/>
      <c r="Q398" s="457"/>
      <c r="R398" s="457"/>
      <c r="S398" s="457"/>
      <c r="T398" s="457"/>
      <c r="U398" s="457"/>
      <c r="V398" s="457"/>
      <c r="W398" s="457"/>
      <c r="X398" s="457"/>
    </row>
    <row r="399" spans="1:24" s="458" customFormat="1" ht="65.25" customHeight="1" x14ac:dyDescent="0.45">
      <c r="A399" s="457"/>
      <c r="B399" s="457"/>
      <c r="C399" s="457"/>
      <c r="D399" s="457"/>
      <c r="E399" s="457"/>
      <c r="F399" s="457"/>
      <c r="G399" s="457"/>
      <c r="H399" s="457"/>
      <c r="I399" s="457"/>
      <c r="J399" s="457"/>
      <c r="K399" s="457"/>
      <c r="L399" s="457"/>
      <c r="M399" s="457"/>
      <c r="N399" s="457"/>
      <c r="O399" s="457"/>
      <c r="P399" s="457"/>
      <c r="Q399" s="457"/>
      <c r="R399" s="457"/>
      <c r="S399" s="457"/>
      <c r="T399" s="457"/>
      <c r="U399" s="457"/>
      <c r="V399" s="457"/>
      <c r="W399" s="457"/>
      <c r="X399" s="457"/>
    </row>
    <row r="400" spans="1:24" s="458" customFormat="1" ht="65.25" customHeight="1" x14ac:dyDescent="0.45">
      <c r="A400" s="457"/>
      <c r="B400" s="457"/>
      <c r="C400" s="457"/>
      <c r="D400" s="457"/>
      <c r="E400" s="457"/>
      <c r="F400" s="457"/>
      <c r="G400" s="457"/>
      <c r="H400" s="457"/>
      <c r="I400" s="457"/>
      <c r="J400" s="457"/>
      <c r="K400" s="457"/>
      <c r="L400" s="457"/>
      <c r="M400" s="457"/>
      <c r="N400" s="457"/>
      <c r="O400" s="457"/>
      <c r="P400" s="457"/>
      <c r="Q400" s="457"/>
      <c r="R400" s="457"/>
      <c r="S400" s="457"/>
      <c r="T400" s="457"/>
      <c r="U400" s="457"/>
      <c r="V400" s="457"/>
      <c r="W400" s="457"/>
      <c r="X400" s="457"/>
    </row>
    <row r="401" spans="1:24" s="458" customFormat="1" ht="65.25" customHeight="1" x14ac:dyDescent="0.45">
      <c r="A401" s="457"/>
      <c r="B401" s="457"/>
      <c r="C401" s="457"/>
      <c r="D401" s="457"/>
      <c r="E401" s="457"/>
      <c r="F401" s="457"/>
      <c r="G401" s="457"/>
      <c r="H401" s="457"/>
      <c r="I401" s="457"/>
      <c r="J401" s="457"/>
      <c r="K401" s="457"/>
      <c r="L401" s="457"/>
      <c r="M401" s="457"/>
      <c r="N401" s="457"/>
      <c r="O401" s="457"/>
      <c r="P401" s="457"/>
      <c r="Q401" s="457"/>
      <c r="R401" s="457"/>
      <c r="S401" s="457"/>
      <c r="T401" s="457"/>
      <c r="U401" s="457"/>
      <c r="V401" s="457"/>
      <c r="W401" s="457"/>
      <c r="X401" s="457"/>
    </row>
    <row r="402" spans="1:24" s="458" customFormat="1" ht="65.25" customHeight="1" x14ac:dyDescent="0.45">
      <c r="A402" s="457"/>
      <c r="B402" s="457"/>
      <c r="C402" s="457"/>
      <c r="D402" s="457"/>
      <c r="E402" s="457"/>
      <c r="F402" s="457"/>
      <c r="G402" s="457"/>
      <c r="H402" s="457"/>
      <c r="I402" s="457"/>
      <c r="J402" s="457"/>
      <c r="K402" s="457"/>
      <c r="L402" s="457"/>
      <c r="M402" s="457"/>
      <c r="N402" s="457"/>
      <c r="O402" s="457"/>
      <c r="P402" s="457"/>
      <c r="Q402" s="457"/>
      <c r="R402" s="457"/>
      <c r="S402" s="457"/>
      <c r="T402" s="457"/>
      <c r="U402" s="457"/>
      <c r="V402" s="457"/>
      <c r="W402" s="457"/>
      <c r="X402" s="457"/>
    </row>
    <row r="403" spans="1:24" s="458" customFormat="1" ht="65.25" customHeight="1" x14ac:dyDescent="0.45">
      <c r="A403" s="457"/>
      <c r="B403" s="457"/>
      <c r="C403" s="457"/>
      <c r="D403" s="457"/>
      <c r="E403" s="457"/>
      <c r="F403" s="457"/>
      <c r="G403" s="457"/>
      <c r="H403" s="457"/>
      <c r="I403" s="457"/>
      <c r="J403" s="457"/>
      <c r="K403" s="457"/>
      <c r="L403" s="457"/>
      <c r="M403" s="457"/>
      <c r="N403" s="457"/>
      <c r="O403" s="457"/>
      <c r="P403" s="457"/>
      <c r="Q403" s="457"/>
      <c r="R403" s="457"/>
      <c r="S403" s="457"/>
      <c r="T403" s="457"/>
      <c r="U403" s="457"/>
      <c r="V403" s="457"/>
      <c r="W403" s="457"/>
      <c r="X403" s="457"/>
    </row>
    <row r="404" spans="1:24" s="458" customFormat="1" ht="65.25" customHeight="1" x14ac:dyDescent="0.45">
      <c r="A404" s="457"/>
      <c r="B404" s="457"/>
      <c r="C404" s="457"/>
      <c r="D404" s="457"/>
      <c r="E404" s="457"/>
      <c r="F404" s="457"/>
      <c r="G404" s="457"/>
      <c r="H404" s="457"/>
      <c r="I404" s="457"/>
      <c r="J404" s="457"/>
      <c r="K404" s="457"/>
      <c r="L404" s="457"/>
      <c r="M404" s="457"/>
      <c r="N404" s="457"/>
      <c r="O404" s="457"/>
      <c r="P404" s="457"/>
      <c r="Q404" s="457"/>
      <c r="R404" s="457"/>
      <c r="S404" s="457"/>
      <c r="T404" s="457"/>
      <c r="U404" s="457"/>
      <c r="V404" s="457"/>
      <c r="W404" s="457"/>
      <c r="X404" s="457"/>
    </row>
    <row r="405" spans="1:24" s="458" customFormat="1" ht="65.25" customHeight="1" x14ac:dyDescent="0.45">
      <c r="A405" s="457"/>
      <c r="B405" s="457"/>
      <c r="C405" s="457"/>
      <c r="D405" s="457"/>
      <c r="E405" s="457"/>
      <c r="F405" s="457"/>
      <c r="G405" s="457"/>
      <c r="H405" s="457"/>
      <c r="I405" s="457"/>
      <c r="J405" s="457"/>
      <c r="K405" s="457"/>
      <c r="L405" s="457"/>
      <c r="M405" s="457"/>
      <c r="N405" s="457"/>
      <c r="O405" s="457"/>
      <c r="P405" s="457"/>
      <c r="Q405" s="457"/>
      <c r="R405" s="457"/>
      <c r="S405" s="457"/>
      <c r="T405" s="457"/>
      <c r="U405" s="457"/>
      <c r="V405" s="457"/>
      <c r="W405" s="457"/>
      <c r="X405" s="457"/>
    </row>
    <row r="406" spans="1:24" s="458" customFormat="1" ht="65.25" customHeight="1" x14ac:dyDescent="0.45">
      <c r="A406" s="457"/>
      <c r="B406" s="457"/>
      <c r="C406" s="457"/>
      <c r="D406" s="457"/>
      <c r="E406" s="457"/>
      <c r="F406" s="457"/>
      <c r="G406" s="457"/>
      <c r="H406" s="457"/>
      <c r="I406" s="457"/>
      <c r="J406" s="457"/>
      <c r="K406" s="457"/>
      <c r="L406" s="457"/>
      <c r="M406" s="457"/>
      <c r="N406" s="457"/>
      <c r="O406" s="457"/>
      <c r="P406" s="457"/>
      <c r="Q406" s="457"/>
      <c r="R406" s="457"/>
      <c r="S406" s="457"/>
      <c r="T406" s="457"/>
      <c r="U406" s="457"/>
      <c r="V406" s="457"/>
      <c r="W406" s="457"/>
      <c r="X406" s="457"/>
    </row>
    <row r="407" spans="1:24" s="458" customFormat="1" ht="65.25" customHeight="1" x14ac:dyDescent="0.45">
      <c r="A407" s="457"/>
      <c r="B407" s="457"/>
      <c r="C407" s="457"/>
      <c r="D407" s="457"/>
      <c r="E407" s="457"/>
      <c r="F407" s="457"/>
      <c r="G407" s="457"/>
      <c r="H407" s="457"/>
      <c r="I407" s="457"/>
      <c r="J407" s="457"/>
      <c r="K407" s="457"/>
      <c r="L407" s="457"/>
      <c r="M407" s="457"/>
      <c r="N407" s="457"/>
      <c r="O407" s="457"/>
      <c r="P407" s="457"/>
      <c r="Q407" s="457"/>
      <c r="R407" s="457"/>
      <c r="S407" s="457"/>
      <c r="T407" s="457"/>
      <c r="U407" s="457"/>
      <c r="V407" s="457"/>
      <c r="W407" s="457"/>
      <c r="X407" s="457"/>
    </row>
    <row r="408" spans="1:24" s="458" customFormat="1" ht="65.25" customHeight="1" x14ac:dyDescent="0.45">
      <c r="A408" s="457"/>
      <c r="B408" s="457"/>
      <c r="C408" s="457"/>
      <c r="D408" s="457"/>
      <c r="E408" s="457"/>
      <c r="F408" s="457"/>
      <c r="G408" s="457"/>
      <c r="H408" s="457"/>
      <c r="I408" s="457"/>
      <c r="J408" s="457"/>
      <c r="K408" s="457"/>
      <c r="L408" s="457"/>
      <c r="M408" s="457"/>
      <c r="N408" s="457"/>
      <c r="O408" s="457"/>
      <c r="P408" s="457"/>
      <c r="Q408" s="457"/>
      <c r="R408" s="457"/>
      <c r="S408" s="457"/>
      <c r="T408" s="457"/>
      <c r="U408" s="457"/>
      <c r="V408" s="457"/>
      <c r="W408" s="457"/>
      <c r="X408" s="457"/>
    </row>
    <row r="409" spans="1:24" s="458" customFormat="1" ht="65.25" customHeight="1" x14ac:dyDescent="0.45">
      <c r="A409" s="457"/>
      <c r="B409" s="457"/>
      <c r="C409" s="457"/>
      <c r="D409" s="457"/>
      <c r="E409" s="457"/>
      <c r="F409" s="457"/>
      <c r="G409" s="457"/>
      <c r="H409" s="457"/>
      <c r="I409" s="457"/>
      <c r="J409" s="457"/>
      <c r="K409" s="457"/>
      <c r="L409" s="457"/>
      <c r="M409" s="457"/>
      <c r="N409" s="457"/>
      <c r="O409" s="457"/>
      <c r="P409" s="457"/>
      <c r="Q409" s="457"/>
      <c r="R409" s="457"/>
      <c r="S409" s="457"/>
      <c r="T409" s="457"/>
      <c r="U409" s="457"/>
      <c r="V409" s="457"/>
      <c r="W409" s="457"/>
      <c r="X409" s="457"/>
    </row>
    <row r="410" spans="1:24" s="458" customFormat="1" ht="65.25" customHeight="1" x14ac:dyDescent="0.45">
      <c r="A410" s="457"/>
      <c r="B410" s="457"/>
      <c r="C410" s="457"/>
      <c r="D410" s="457"/>
      <c r="E410" s="457"/>
      <c r="F410" s="457"/>
      <c r="G410" s="457"/>
      <c r="H410" s="457"/>
      <c r="I410" s="457"/>
      <c r="J410" s="457"/>
      <c r="K410" s="457"/>
      <c r="L410" s="457"/>
      <c r="M410" s="457"/>
      <c r="N410" s="457"/>
      <c r="O410" s="457"/>
      <c r="P410" s="457"/>
      <c r="Q410" s="457"/>
      <c r="R410" s="457"/>
      <c r="S410" s="457"/>
      <c r="T410" s="457"/>
      <c r="U410" s="457"/>
      <c r="V410" s="457"/>
      <c r="W410" s="457"/>
      <c r="X410" s="457"/>
    </row>
    <row r="411" spans="1:24" s="458" customFormat="1" ht="65.25" customHeight="1" x14ac:dyDescent="0.45">
      <c r="A411" s="457"/>
      <c r="B411" s="457"/>
      <c r="C411" s="457"/>
      <c r="D411" s="457"/>
      <c r="E411" s="457"/>
      <c r="F411" s="457"/>
      <c r="G411" s="457"/>
      <c r="H411" s="457"/>
      <c r="I411" s="457"/>
      <c r="J411" s="457"/>
      <c r="K411" s="457"/>
      <c r="L411" s="457"/>
      <c r="M411" s="457"/>
      <c r="N411" s="457"/>
      <c r="O411" s="457"/>
      <c r="P411" s="457"/>
      <c r="Q411" s="457"/>
      <c r="R411" s="457"/>
      <c r="S411" s="457"/>
      <c r="T411" s="457"/>
      <c r="U411" s="457"/>
      <c r="V411" s="457"/>
      <c r="W411" s="457"/>
      <c r="X411" s="457"/>
    </row>
    <row r="412" spans="1:24" s="458" customFormat="1" ht="65.25" customHeight="1" x14ac:dyDescent="0.45">
      <c r="A412" s="457"/>
      <c r="B412" s="457"/>
      <c r="C412" s="457"/>
      <c r="D412" s="457"/>
      <c r="E412" s="457"/>
      <c r="F412" s="457"/>
      <c r="G412" s="457"/>
      <c r="H412" s="457"/>
      <c r="I412" s="457"/>
      <c r="J412" s="457"/>
      <c r="K412" s="457"/>
      <c r="L412" s="457"/>
      <c r="M412" s="457"/>
      <c r="N412" s="457"/>
      <c r="O412" s="457"/>
      <c r="P412" s="457"/>
      <c r="Q412" s="457"/>
      <c r="R412" s="457"/>
      <c r="S412" s="457"/>
      <c r="T412" s="457"/>
      <c r="U412" s="457"/>
      <c r="V412" s="457"/>
      <c r="W412" s="457"/>
      <c r="X412" s="457"/>
    </row>
    <row r="413" spans="1:24" s="458" customFormat="1" ht="65.25" customHeight="1" x14ac:dyDescent="0.45">
      <c r="A413" s="457"/>
      <c r="B413" s="457"/>
      <c r="C413" s="457"/>
      <c r="D413" s="457"/>
      <c r="E413" s="457"/>
      <c r="F413" s="457"/>
      <c r="G413" s="457"/>
      <c r="H413" s="457"/>
      <c r="I413" s="457"/>
      <c r="J413" s="457"/>
      <c r="K413" s="457"/>
      <c r="L413" s="457"/>
      <c r="M413" s="457"/>
      <c r="N413" s="457"/>
      <c r="O413" s="457"/>
      <c r="P413" s="457"/>
      <c r="Q413" s="457"/>
      <c r="R413" s="457"/>
      <c r="S413" s="457"/>
      <c r="T413" s="457"/>
      <c r="U413" s="457"/>
      <c r="V413" s="457"/>
      <c r="W413" s="457"/>
      <c r="X413" s="457"/>
    </row>
    <row r="414" spans="1:24" s="458" customFormat="1" ht="65.25" customHeight="1" x14ac:dyDescent="0.45">
      <c r="A414" s="457"/>
      <c r="B414" s="457"/>
      <c r="C414" s="457"/>
      <c r="D414" s="457"/>
      <c r="E414" s="457"/>
      <c r="F414" s="457"/>
      <c r="G414" s="457"/>
      <c r="H414" s="457"/>
      <c r="I414" s="457"/>
      <c r="J414" s="457"/>
      <c r="K414" s="457"/>
      <c r="L414" s="457"/>
      <c r="M414" s="457"/>
      <c r="N414" s="457"/>
      <c r="O414" s="457"/>
      <c r="P414" s="457"/>
      <c r="Q414" s="457"/>
      <c r="R414" s="457"/>
      <c r="S414" s="457"/>
      <c r="T414" s="457"/>
      <c r="U414" s="457"/>
      <c r="V414" s="457"/>
      <c r="W414" s="457"/>
      <c r="X414" s="457"/>
    </row>
    <row r="415" spans="1:24" s="458" customFormat="1" ht="65.25" customHeight="1" x14ac:dyDescent="0.45">
      <c r="A415" s="457"/>
      <c r="B415" s="457"/>
      <c r="C415" s="457"/>
      <c r="D415" s="457"/>
      <c r="E415" s="457"/>
      <c r="F415" s="457"/>
      <c r="G415" s="457"/>
      <c r="H415" s="457"/>
      <c r="I415" s="457"/>
      <c r="J415" s="457"/>
      <c r="K415" s="457"/>
      <c r="L415" s="457"/>
      <c r="M415" s="457"/>
      <c r="N415" s="457"/>
      <c r="O415" s="457"/>
      <c r="P415" s="457"/>
      <c r="Q415" s="457"/>
      <c r="R415" s="457"/>
      <c r="S415" s="457"/>
      <c r="T415" s="457"/>
      <c r="U415" s="457"/>
      <c r="V415" s="457"/>
      <c r="W415" s="457"/>
      <c r="X415" s="457"/>
    </row>
    <row r="416" spans="1:24" s="458" customFormat="1" ht="65.25" customHeight="1" x14ac:dyDescent="0.45">
      <c r="A416" s="457"/>
      <c r="B416" s="457"/>
      <c r="C416" s="457"/>
      <c r="D416" s="457"/>
      <c r="E416" s="457"/>
      <c r="F416" s="457"/>
      <c r="G416" s="457"/>
      <c r="H416" s="457"/>
      <c r="I416" s="457"/>
      <c r="J416" s="457"/>
      <c r="K416" s="457"/>
      <c r="L416" s="457"/>
      <c r="M416" s="457"/>
      <c r="N416" s="457"/>
      <c r="O416" s="457"/>
      <c r="P416" s="457"/>
      <c r="Q416" s="457"/>
      <c r="R416" s="457"/>
      <c r="S416" s="457"/>
      <c r="T416" s="457"/>
      <c r="U416" s="457"/>
      <c r="V416" s="457"/>
      <c r="W416" s="457"/>
      <c r="X416" s="457"/>
    </row>
    <row r="417" spans="1:24" s="458" customFormat="1" ht="65.25" customHeight="1" x14ac:dyDescent="0.45">
      <c r="A417" s="457"/>
      <c r="B417" s="457"/>
      <c r="C417" s="457"/>
      <c r="D417" s="457"/>
      <c r="E417" s="457"/>
      <c r="F417" s="457"/>
      <c r="G417" s="457"/>
      <c r="H417" s="457"/>
      <c r="I417" s="457"/>
      <c r="J417" s="457"/>
      <c r="K417" s="457"/>
      <c r="L417" s="457"/>
      <c r="M417" s="457"/>
      <c r="N417" s="457"/>
      <c r="O417" s="457"/>
      <c r="P417" s="457"/>
      <c r="Q417" s="457"/>
      <c r="R417" s="457"/>
      <c r="S417" s="457"/>
      <c r="T417" s="457"/>
      <c r="U417" s="457"/>
      <c r="V417" s="457"/>
      <c r="W417" s="457"/>
      <c r="X417" s="457"/>
    </row>
    <row r="418" spans="1:24" s="458" customFormat="1" ht="65.25" customHeight="1" x14ac:dyDescent="0.45">
      <c r="A418" s="457"/>
      <c r="B418" s="457"/>
      <c r="C418" s="457"/>
      <c r="D418" s="457"/>
      <c r="E418" s="457"/>
      <c r="F418" s="457"/>
      <c r="G418" s="457"/>
      <c r="H418" s="457"/>
      <c r="I418" s="457"/>
      <c r="J418" s="457"/>
      <c r="K418" s="457"/>
      <c r="L418" s="457"/>
      <c r="M418" s="457"/>
      <c r="N418" s="457"/>
      <c r="O418" s="457"/>
      <c r="P418" s="457"/>
      <c r="Q418" s="457"/>
      <c r="R418" s="457"/>
      <c r="S418" s="457"/>
      <c r="T418" s="457"/>
      <c r="U418" s="457"/>
      <c r="V418" s="457"/>
      <c r="W418" s="457"/>
      <c r="X418" s="457"/>
    </row>
    <row r="419" spans="1:24" s="458" customFormat="1" ht="65.25" customHeight="1" x14ac:dyDescent="0.45">
      <c r="A419" s="457"/>
      <c r="B419" s="457"/>
      <c r="C419" s="457"/>
      <c r="D419" s="457"/>
      <c r="E419" s="457"/>
      <c r="F419" s="457"/>
      <c r="G419" s="457"/>
      <c r="H419" s="457"/>
      <c r="I419" s="457"/>
      <c r="J419" s="457"/>
      <c r="K419" s="457"/>
      <c r="L419" s="457"/>
      <c r="M419" s="457"/>
      <c r="N419" s="457"/>
      <c r="O419" s="457"/>
      <c r="P419" s="457"/>
      <c r="Q419" s="457"/>
      <c r="R419" s="457"/>
      <c r="S419" s="457"/>
      <c r="T419" s="457"/>
      <c r="U419" s="457"/>
      <c r="V419" s="457"/>
      <c r="W419" s="457"/>
      <c r="X419" s="457"/>
    </row>
    <row r="420" spans="1:24" s="458" customFormat="1" ht="65.25" customHeight="1" x14ac:dyDescent="0.45">
      <c r="A420" s="457"/>
      <c r="B420" s="457"/>
      <c r="C420" s="457"/>
      <c r="D420" s="457"/>
      <c r="E420" s="457"/>
      <c r="F420" s="457"/>
      <c r="G420" s="457"/>
      <c r="H420" s="457"/>
      <c r="I420" s="457"/>
      <c r="J420" s="457"/>
      <c r="K420" s="457"/>
      <c r="L420" s="457"/>
      <c r="M420" s="457"/>
      <c r="N420" s="457"/>
      <c r="O420" s="457"/>
      <c r="P420" s="457"/>
      <c r="Q420" s="457"/>
      <c r="R420" s="457"/>
      <c r="S420" s="457"/>
      <c r="T420" s="457"/>
      <c r="U420" s="457"/>
      <c r="V420" s="457"/>
      <c r="W420" s="457"/>
      <c r="X420" s="457"/>
    </row>
    <row r="421" spans="1:24" s="458" customFormat="1" ht="65.25" customHeight="1" x14ac:dyDescent="0.45">
      <c r="A421" s="457"/>
      <c r="B421" s="457"/>
      <c r="C421" s="457"/>
      <c r="D421" s="457"/>
      <c r="E421" s="457"/>
      <c r="F421" s="457"/>
      <c r="G421" s="457"/>
      <c r="H421" s="457"/>
      <c r="I421" s="457"/>
      <c r="J421" s="457"/>
      <c r="K421" s="457"/>
      <c r="L421" s="457"/>
      <c r="M421" s="457"/>
      <c r="N421" s="457"/>
      <c r="O421" s="457"/>
      <c r="P421" s="457"/>
      <c r="Q421" s="457"/>
      <c r="R421" s="457"/>
      <c r="S421" s="457"/>
      <c r="T421" s="457"/>
      <c r="U421" s="457"/>
      <c r="V421" s="457"/>
      <c r="W421" s="457"/>
      <c r="X421" s="457"/>
    </row>
    <row r="422" spans="1:24" s="458" customFormat="1" ht="65.25" customHeight="1" x14ac:dyDescent="0.45">
      <c r="A422" s="457"/>
      <c r="B422" s="457"/>
      <c r="C422" s="457"/>
      <c r="D422" s="457"/>
      <c r="E422" s="457"/>
      <c r="F422" s="457"/>
      <c r="G422" s="457"/>
      <c r="H422" s="457"/>
      <c r="I422" s="457"/>
      <c r="J422" s="457"/>
      <c r="K422" s="457"/>
      <c r="L422" s="457"/>
      <c r="M422" s="457"/>
      <c r="N422" s="457"/>
      <c r="O422" s="457"/>
      <c r="P422" s="457"/>
      <c r="Q422" s="457"/>
      <c r="R422" s="457"/>
      <c r="S422" s="457"/>
      <c r="T422" s="457"/>
      <c r="U422" s="457"/>
      <c r="V422" s="457"/>
      <c r="W422" s="457"/>
      <c r="X422" s="457"/>
    </row>
    <row r="423" spans="1:24" s="458" customFormat="1" ht="65.25" customHeight="1" x14ac:dyDescent="0.45">
      <c r="A423" s="457"/>
      <c r="B423" s="457"/>
      <c r="C423" s="457"/>
      <c r="D423" s="457"/>
      <c r="E423" s="457"/>
      <c r="F423" s="457"/>
      <c r="G423" s="457"/>
      <c r="H423" s="457"/>
      <c r="I423" s="457"/>
      <c r="J423" s="457"/>
      <c r="K423" s="457"/>
      <c r="L423" s="457"/>
      <c r="M423" s="457"/>
      <c r="N423" s="457"/>
      <c r="O423" s="457"/>
      <c r="P423" s="457"/>
      <c r="Q423" s="457"/>
      <c r="R423" s="457"/>
      <c r="S423" s="457"/>
      <c r="T423" s="457"/>
      <c r="U423" s="457"/>
      <c r="V423" s="457"/>
      <c r="W423" s="457"/>
      <c r="X423" s="457"/>
    </row>
    <row r="424" spans="1:24" s="458" customFormat="1" ht="65.25" customHeight="1" x14ac:dyDescent="0.45">
      <c r="A424" s="457"/>
      <c r="B424" s="457"/>
      <c r="C424" s="457"/>
      <c r="D424" s="457"/>
      <c r="E424" s="457"/>
      <c r="F424" s="457"/>
      <c r="G424" s="457"/>
      <c r="H424" s="457"/>
      <c r="I424" s="457"/>
      <c r="J424" s="457"/>
      <c r="K424" s="457"/>
      <c r="L424" s="457"/>
      <c r="M424" s="457"/>
      <c r="N424" s="457"/>
      <c r="O424" s="457"/>
      <c r="P424" s="457"/>
      <c r="Q424" s="457"/>
      <c r="R424" s="457"/>
      <c r="S424" s="457"/>
      <c r="T424" s="457"/>
      <c r="U424" s="457"/>
      <c r="V424" s="457"/>
      <c r="W424" s="457"/>
      <c r="X424" s="457"/>
    </row>
    <row r="425" spans="1:24" s="458" customFormat="1" ht="65.25" customHeight="1" x14ac:dyDescent="0.45">
      <c r="A425" s="457"/>
      <c r="B425" s="457"/>
      <c r="C425" s="457"/>
      <c r="D425" s="457"/>
      <c r="E425" s="457"/>
      <c r="F425" s="457"/>
      <c r="G425" s="457"/>
      <c r="H425" s="457"/>
      <c r="I425" s="457"/>
      <c r="J425" s="457"/>
      <c r="K425" s="457"/>
      <c r="L425" s="457"/>
      <c r="M425" s="457"/>
      <c r="N425" s="457"/>
      <c r="O425" s="457"/>
      <c r="P425" s="457"/>
      <c r="Q425" s="457"/>
      <c r="R425" s="457"/>
      <c r="S425" s="457"/>
      <c r="T425" s="457"/>
      <c r="U425" s="457"/>
      <c r="V425" s="457"/>
      <c r="W425" s="457"/>
      <c r="X425" s="457"/>
    </row>
    <row r="426" spans="1:24" s="458" customFormat="1" ht="65.25" customHeight="1" x14ac:dyDescent="0.45">
      <c r="A426" s="457"/>
      <c r="B426" s="457"/>
      <c r="C426" s="457"/>
      <c r="D426" s="457"/>
      <c r="E426" s="457"/>
      <c r="F426" s="457"/>
      <c r="G426" s="457"/>
      <c r="H426" s="457"/>
      <c r="I426" s="457"/>
      <c r="J426" s="457"/>
      <c r="K426" s="457"/>
      <c r="L426" s="457"/>
      <c r="M426" s="457"/>
      <c r="N426" s="457"/>
      <c r="O426" s="457"/>
      <c r="P426" s="457"/>
      <c r="Q426" s="457"/>
      <c r="R426" s="457"/>
      <c r="S426" s="457"/>
      <c r="T426" s="457"/>
      <c r="U426" s="457"/>
      <c r="V426" s="457"/>
      <c r="W426" s="457"/>
      <c r="X426" s="457"/>
    </row>
    <row r="427" spans="1:24" s="458" customFormat="1" ht="65.25" customHeight="1" x14ac:dyDescent="0.45">
      <c r="A427" s="457"/>
      <c r="B427" s="457"/>
      <c r="C427" s="457"/>
      <c r="D427" s="457"/>
      <c r="E427" s="457"/>
      <c r="F427" s="457"/>
      <c r="G427" s="457"/>
      <c r="H427" s="457"/>
      <c r="I427" s="457"/>
      <c r="J427" s="457"/>
      <c r="K427" s="457"/>
      <c r="L427" s="457"/>
      <c r="M427" s="457"/>
      <c r="N427" s="457"/>
      <c r="O427" s="457"/>
      <c r="P427" s="457"/>
      <c r="Q427" s="457"/>
      <c r="R427" s="457"/>
      <c r="S427" s="457"/>
      <c r="T427" s="457"/>
      <c r="U427" s="457"/>
      <c r="V427" s="457"/>
      <c r="W427" s="457"/>
      <c r="X427" s="457"/>
    </row>
    <row r="428" spans="1:24" s="458" customFormat="1" ht="65.25" customHeight="1" x14ac:dyDescent="0.45">
      <c r="A428" s="457"/>
      <c r="B428" s="457"/>
      <c r="C428" s="457"/>
      <c r="D428" s="457"/>
      <c r="E428" s="457"/>
      <c r="F428" s="457"/>
      <c r="G428" s="457"/>
      <c r="H428" s="457"/>
      <c r="I428" s="457"/>
      <c r="J428" s="457"/>
      <c r="K428" s="457"/>
      <c r="L428" s="457"/>
      <c r="M428" s="457"/>
      <c r="N428" s="457"/>
      <c r="O428" s="457"/>
      <c r="P428" s="457"/>
      <c r="Q428" s="457"/>
      <c r="R428" s="457"/>
      <c r="S428" s="457"/>
      <c r="T428" s="457"/>
      <c r="U428" s="457"/>
      <c r="V428" s="457"/>
      <c r="W428" s="457"/>
      <c r="X428" s="457"/>
    </row>
    <row r="429" spans="1:24" s="458" customFormat="1" ht="65.25" customHeight="1" x14ac:dyDescent="0.45">
      <c r="A429" s="457"/>
      <c r="B429" s="457"/>
      <c r="C429" s="457"/>
      <c r="D429" s="457"/>
      <c r="E429" s="457"/>
      <c r="F429" s="457"/>
      <c r="G429" s="457"/>
      <c r="H429" s="457"/>
      <c r="I429" s="457"/>
      <c r="J429" s="457"/>
      <c r="K429" s="457"/>
      <c r="L429" s="457"/>
      <c r="M429" s="457"/>
      <c r="N429" s="457"/>
      <c r="O429" s="457"/>
      <c r="P429" s="457"/>
      <c r="Q429" s="457"/>
      <c r="R429" s="457"/>
      <c r="S429" s="457"/>
      <c r="T429" s="457"/>
      <c r="U429" s="457"/>
      <c r="V429" s="457"/>
      <c r="W429" s="457"/>
      <c r="X429" s="457"/>
    </row>
    <row r="430" spans="1:24" s="458" customFormat="1" ht="65.25" customHeight="1" x14ac:dyDescent="0.45">
      <c r="A430" s="457"/>
      <c r="B430" s="457"/>
      <c r="C430" s="457"/>
      <c r="D430" s="457"/>
      <c r="E430" s="457"/>
      <c r="F430" s="457"/>
      <c r="G430" s="457"/>
      <c r="H430" s="457"/>
      <c r="I430" s="457"/>
      <c r="J430" s="457"/>
      <c r="K430" s="457"/>
      <c r="L430" s="457"/>
      <c r="M430" s="457"/>
      <c r="N430" s="457"/>
      <c r="O430" s="457"/>
      <c r="P430" s="457"/>
      <c r="Q430" s="457"/>
      <c r="R430" s="457"/>
      <c r="S430" s="457"/>
      <c r="T430" s="457"/>
      <c r="U430" s="457"/>
      <c r="V430" s="457"/>
      <c r="W430" s="457"/>
      <c r="X430" s="457"/>
    </row>
    <row r="431" spans="1:24" s="458" customFormat="1" ht="65.25" customHeight="1" x14ac:dyDescent="0.45">
      <c r="A431" s="457"/>
      <c r="B431" s="457"/>
      <c r="C431" s="457"/>
      <c r="D431" s="457"/>
      <c r="E431" s="457"/>
      <c r="F431" s="457"/>
      <c r="G431" s="457"/>
      <c r="H431" s="457"/>
      <c r="I431" s="457"/>
      <c r="J431" s="457"/>
      <c r="K431" s="457"/>
      <c r="L431" s="457"/>
      <c r="M431" s="457"/>
      <c r="N431" s="457"/>
      <c r="O431" s="457"/>
      <c r="P431" s="457"/>
      <c r="Q431" s="457"/>
      <c r="R431" s="457"/>
      <c r="S431" s="457"/>
      <c r="T431" s="457"/>
      <c r="U431" s="457"/>
      <c r="V431" s="457"/>
      <c r="W431" s="457"/>
      <c r="X431" s="457"/>
    </row>
    <row r="432" spans="1:24" s="458" customFormat="1" ht="65.25" customHeight="1" x14ac:dyDescent="0.45">
      <c r="A432" s="457"/>
      <c r="B432" s="457"/>
      <c r="C432" s="457"/>
      <c r="D432" s="457"/>
      <c r="E432" s="457"/>
      <c r="F432" s="457"/>
      <c r="G432" s="457"/>
      <c r="H432" s="457"/>
      <c r="I432" s="457"/>
      <c r="J432" s="457"/>
      <c r="K432" s="457"/>
      <c r="L432" s="457"/>
      <c r="M432" s="457"/>
      <c r="N432" s="457"/>
      <c r="O432" s="457"/>
      <c r="P432" s="457"/>
      <c r="Q432" s="457"/>
      <c r="R432" s="457"/>
      <c r="S432" s="457"/>
      <c r="T432" s="457"/>
      <c r="U432" s="457"/>
      <c r="V432" s="457"/>
      <c r="W432" s="457"/>
      <c r="X432" s="457"/>
    </row>
    <row r="433" spans="1:24" s="458" customFormat="1" ht="65.25" customHeight="1" x14ac:dyDescent="0.45">
      <c r="A433" s="457"/>
      <c r="B433" s="457"/>
      <c r="C433" s="457"/>
      <c r="D433" s="457"/>
      <c r="E433" s="457"/>
      <c r="F433" s="457"/>
      <c r="G433" s="457"/>
      <c r="H433" s="457"/>
      <c r="I433" s="457"/>
      <c r="J433" s="457"/>
      <c r="K433" s="457"/>
      <c r="L433" s="457"/>
      <c r="M433" s="457"/>
      <c r="N433" s="457"/>
      <c r="O433" s="457"/>
      <c r="P433" s="457"/>
      <c r="Q433" s="457"/>
      <c r="R433" s="457"/>
      <c r="S433" s="457"/>
      <c r="T433" s="457"/>
      <c r="U433" s="457"/>
      <c r="V433" s="457"/>
      <c r="W433" s="457"/>
      <c r="X433" s="457"/>
    </row>
    <row r="434" spans="1:24" s="458" customFormat="1" ht="65.25" customHeight="1" x14ac:dyDescent="0.45">
      <c r="A434" s="457"/>
      <c r="B434" s="457"/>
      <c r="C434" s="457"/>
      <c r="D434" s="457"/>
      <c r="E434" s="457"/>
      <c r="F434" s="457"/>
      <c r="G434" s="457"/>
      <c r="H434" s="457"/>
      <c r="I434" s="457"/>
      <c r="J434" s="457"/>
      <c r="K434" s="457"/>
      <c r="L434" s="457"/>
      <c r="M434" s="457"/>
      <c r="N434" s="457"/>
      <c r="O434" s="457"/>
      <c r="P434" s="457"/>
      <c r="Q434" s="457"/>
      <c r="R434" s="457"/>
      <c r="S434" s="457"/>
      <c r="T434" s="457"/>
      <c r="U434" s="457"/>
      <c r="V434" s="457"/>
      <c r="W434" s="457"/>
      <c r="X434" s="457"/>
    </row>
    <row r="435" spans="1:24" s="458" customFormat="1" ht="65.25" customHeight="1" x14ac:dyDescent="0.45">
      <c r="A435" s="457"/>
      <c r="B435" s="457"/>
      <c r="C435" s="457"/>
      <c r="D435" s="457"/>
      <c r="E435" s="457"/>
      <c r="F435" s="457"/>
      <c r="G435" s="457"/>
      <c r="H435" s="457"/>
      <c r="I435" s="457"/>
      <c r="J435" s="457"/>
      <c r="K435" s="457"/>
      <c r="L435" s="457"/>
      <c r="M435" s="457"/>
      <c r="N435" s="457"/>
      <c r="O435" s="457"/>
      <c r="P435" s="457"/>
      <c r="Q435" s="457"/>
      <c r="R435" s="457"/>
      <c r="S435" s="457"/>
      <c r="T435" s="457"/>
      <c r="U435" s="457"/>
      <c r="V435" s="457"/>
      <c r="W435" s="457"/>
      <c r="X435" s="457"/>
    </row>
    <row r="436" spans="1:24" s="458" customFormat="1" ht="65.25" customHeight="1" x14ac:dyDescent="0.45">
      <c r="A436" s="457"/>
      <c r="B436" s="457"/>
      <c r="C436" s="457"/>
      <c r="D436" s="457"/>
      <c r="E436" s="457"/>
      <c r="F436" s="457"/>
      <c r="G436" s="457"/>
      <c r="H436" s="457"/>
      <c r="I436" s="457"/>
      <c r="J436" s="457"/>
      <c r="K436" s="457"/>
      <c r="L436" s="457"/>
      <c r="M436" s="457"/>
      <c r="N436" s="457"/>
      <c r="O436" s="457"/>
      <c r="P436" s="457"/>
      <c r="Q436" s="457"/>
      <c r="R436" s="457"/>
      <c r="S436" s="457"/>
      <c r="T436" s="457"/>
      <c r="U436" s="457"/>
      <c r="V436" s="457"/>
      <c r="W436" s="457"/>
      <c r="X436" s="457"/>
    </row>
    <row r="437" spans="1:24" s="458" customFormat="1" ht="65.25" customHeight="1" x14ac:dyDescent="0.45">
      <c r="A437" s="457"/>
      <c r="B437" s="457"/>
      <c r="C437" s="457"/>
      <c r="D437" s="457"/>
      <c r="E437" s="457"/>
      <c r="F437" s="457"/>
      <c r="G437" s="457"/>
      <c r="H437" s="457"/>
      <c r="I437" s="457"/>
      <c r="J437" s="457"/>
      <c r="K437" s="457"/>
      <c r="L437" s="457"/>
      <c r="M437" s="457"/>
      <c r="N437" s="457"/>
      <c r="O437" s="457"/>
      <c r="P437" s="457"/>
      <c r="Q437" s="457"/>
      <c r="R437" s="457"/>
      <c r="S437" s="457"/>
      <c r="T437" s="457"/>
      <c r="U437" s="457"/>
      <c r="V437" s="457"/>
      <c r="W437" s="457"/>
      <c r="X437" s="457"/>
    </row>
    <row r="438" spans="1:24" s="458" customFormat="1" ht="65.25" customHeight="1" x14ac:dyDescent="0.45">
      <c r="A438" s="457"/>
      <c r="B438" s="457"/>
      <c r="C438" s="457"/>
      <c r="D438" s="457"/>
      <c r="E438" s="457"/>
      <c r="F438" s="457"/>
      <c r="G438" s="457"/>
      <c r="H438" s="457"/>
      <c r="I438" s="457"/>
      <c r="J438" s="457"/>
      <c r="K438" s="457"/>
      <c r="L438" s="457"/>
      <c r="M438" s="457"/>
      <c r="N438" s="457"/>
      <c r="O438" s="457"/>
      <c r="P438" s="457"/>
      <c r="Q438" s="457"/>
      <c r="R438" s="457"/>
      <c r="S438" s="457"/>
      <c r="T438" s="457"/>
      <c r="U438" s="457"/>
      <c r="V438" s="457"/>
      <c r="W438" s="457"/>
      <c r="X438" s="457"/>
    </row>
    <row r="439" spans="1:24" s="458" customFormat="1" ht="65.25" customHeight="1" x14ac:dyDescent="0.45">
      <c r="A439" s="457"/>
      <c r="B439" s="457"/>
      <c r="C439" s="457"/>
      <c r="D439" s="457"/>
      <c r="E439" s="457"/>
      <c r="F439" s="457"/>
      <c r="G439" s="457"/>
      <c r="H439" s="457"/>
      <c r="I439" s="457"/>
      <c r="J439" s="457"/>
      <c r="K439" s="457"/>
      <c r="L439" s="457"/>
      <c r="M439" s="457"/>
      <c r="N439" s="457"/>
      <c r="O439" s="457"/>
      <c r="P439" s="457"/>
      <c r="Q439" s="457"/>
      <c r="R439" s="457"/>
      <c r="S439" s="457"/>
      <c r="T439" s="457"/>
      <c r="U439" s="457"/>
      <c r="V439" s="457"/>
      <c r="W439" s="457"/>
      <c r="X439" s="457"/>
    </row>
    <row r="440" spans="1:24" s="458" customFormat="1" ht="65.25" customHeight="1" x14ac:dyDescent="0.45">
      <c r="A440" s="457"/>
      <c r="B440" s="457"/>
      <c r="C440" s="457"/>
      <c r="D440" s="457"/>
      <c r="E440" s="457"/>
      <c r="F440" s="457"/>
      <c r="G440" s="457"/>
      <c r="H440" s="457"/>
      <c r="I440" s="457"/>
      <c r="J440" s="457"/>
      <c r="K440" s="457"/>
      <c r="L440" s="457"/>
      <c r="M440" s="457"/>
      <c r="N440" s="457"/>
      <c r="O440" s="457"/>
      <c r="P440" s="457"/>
      <c r="Q440" s="457"/>
      <c r="R440" s="457"/>
      <c r="S440" s="457"/>
      <c r="T440" s="457"/>
      <c r="U440" s="457"/>
      <c r="V440" s="457"/>
      <c r="W440" s="457"/>
      <c r="X440" s="457"/>
    </row>
    <row r="441" spans="1:24" s="458" customFormat="1" ht="65.25" customHeight="1" x14ac:dyDescent="0.45">
      <c r="A441" s="457"/>
      <c r="B441" s="457"/>
      <c r="C441" s="457"/>
      <c r="D441" s="457"/>
      <c r="E441" s="457"/>
      <c r="F441" s="457"/>
      <c r="G441" s="457"/>
      <c r="H441" s="457"/>
      <c r="I441" s="457"/>
      <c r="J441" s="457"/>
      <c r="K441" s="457"/>
      <c r="L441" s="457"/>
      <c r="M441" s="457"/>
      <c r="N441" s="457"/>
      <c r="O441" s="457"/>
      <c r="P441" s="457"/>
      <c r="Q441" s="457"/>
      <c r="R441" s="457"/>
      <c r="S441" s="457"/>
      <c r="T441" s="457"/>
      <c r="U441" s="457"/>
      <c r="V441" s="457"/>
      <c r="W441" s="457"/>
      <c r="X441" s="457"/>
    </row>
    <row r="442" spans="1:24" s="458" customFormat="1" ht="65.25" customHeight="1" x14ac:dyDescent="0.45">
      <c r="A442" s="457"/>
      <c r="B442" s="457"/>
      <c r="C442" s="457"/>
      <c r="D442" s="457"/>
      <c r="E442" s="457"/>
      <c r="F442" s="457"/>
      <c r="G442" s="457"/>
      <c r="H442" s="457"/>
      <c r="I442" s="457"/>
      <c r="J442" s="457"/>
      <c r="K442" s="457"/>
      <c r="L442" s="457"/>
      <c r="M442" s="457"/>
      <c r="N442" s="457"/>
      <c r="O442" s="457"/>
      <c r="P442" s="457"/>
      <c r="Q442" s="457"/>
      <c r="R442" s="457"/>
      <c r="S442" s="457"/>
      <c r="T442" s="457"/>
      <c r="U442" s="457"/>
      <c r="V442" s="457"/>
      <c r="W442" s="457"/>
      <c r="X442" s="457"/>
    </row>
    <row r="443" spans="1:24" s="458" customFormat="1" ht="65.25" customHeight="1" x14ac:dyDescent="0.45">
      <c r="A443" s="457"/>
      <c r="B443" s="457"/>
      <c r="C443" s="457"/>
      <c r="D443" s="457"/>
      <c r="E443" s="457"/>
      <c r="F443" s="457"/>
      <c r="G443" s="457"/>
      <c r="H443" s="457"/>
      <c r="I443" s="457"/>
      <c r="J443" s="457"/>
      <c r="K443" s="457"/>
      <c r="L443" s="457"/>
      <c r="M443" s="457"/>
      <c r="N443" s="457"/>
      <c r="O443" s="457"/>
      <c r="P443" s="457"/>
      <c r="Q443" s="457"/>
      <c r="R443" s="457"/>
      <c r="S443" s="457"/>
      <c r="T443" s="457"/>
      <c r="U443" s="457"/>
      <c r="V443" s="457"/>
      <c r="W443" s="457"/>
      <c r="X443" s="457"/>
    </row>
    <row r="444" spans="1:24" s="458" customFormat="1" ht="65.25" customHeight="1" x14ac:dyDescent="0.45">
      <c r="A444" s="457"/>
      <c r="B444" s="457"/>
      <c r="C444" s="457"/>
      <c r="D444" s="457"/>
      <c r="E444" s="457"/>
      <c r="F444" s="457"/>
      <c r="G444" s="457"/>
      <c r="H444" s="457"/>
      <c r="I444" s="457"/>
      <c r="J444" s="457"/>
      <c r="K444" s="457"/>
      <c r="L444" s="457"/>
      <c r="M444" s="457"/>
      <c r="N444" s="457"/>
      <c r="O444" s="457"/>
      <c r="P444" s="457"/>
      <c r="Q444" s="457"/>
      <c r="R444" s="457"/>
      <c r="S444" s="457"/>
      <c r="T444" s="457"/>
      <c r="U444" s="457"/>
      <c r="V444" s="457"/>
      <c r="W444" s="457"/>
      <c r="X444" s="457"/>
    </row>
    <row r="445" spans="1:24" s="458" customFormat="1" ht="65.25" customHeight="1" x14ac:dyDescent="0.45">
      <c r="A445" s="457"/>
      <c r="B445" s="457"/>
      <c r="C445" s="457"/>
      <c r="D445" s="457"/>
      <c r="E445" s="457"/>
      <c r="F445" s="457"/>
      <c r="G445" s="457"/>
      <c r="H445" s="457"/>
      <c r="I445" s="457"/>
      <c r="J445" s="457"/>
      <c r="K445" s="457"/>
      <c r="L445" s="457"/>
      <c r="M445" s="457"/>
      <c r="N445" s="457"/>
      <c r="O445" s="457"/>
      <c r="P445" s="457"/>
      <c r="Q445" s="457"/>
      <c r="R445" s="457"/>
      <c r="S445" s="457"/>
      <c r="T445" s="457"/>
      <c r="U445" s="457"/>
      <c r="V445" s="457"/>
      <c r="W445" s="457"/>
      <c r="X445" s="457"/>
    </row>
    <row r="446" spans="1:24" s="458" customFormat="1" ht="65.25" customHeight="1" x14ac:dyDescent="0.45">
      <c r="A446" s="457"/>
      <c r="B446" s="457"/>
      <c r="C446" s="457"/>
      <c r="D446" s="457"/>
      <c r="E446" s="457"/>
      <c r="F446" s="457"/>
      <c r="G446" s="457"/>
      <c r="H446" s="457"/>
      <c r="I446" s="457"/>
      <c r="J446" s="457"/>
      <c r="K446" s="457"/>
      <c r="L446" s="457"/>
      <c r="M446" s="457"/>
      <c r="N446" s="457"/>
      <c r="O446" s="457"/>
      <c r="P446" s="457"/>
      <c r="Q446" s="457"/>
      <c r="R446" s="457"/>
      <c r="S446" s="457"/>
      <c r="T446" s="457"/>
      <c r="U446" s="457"/>
      <c r="V446" s="457"/>
      <c r="W446" s="457"/>
      <c r="X446" s="457"/>
    </row>
    <row r="447" spans="1:24" s="458" customFormat="1" ht="65.25" customHeight="1" x14ac:dyDescent="0.45">
      <c r="A447" s="457"/>
      <c r="B447" s="457"/>
      <c r="C447" s="457"/>
      <c r="D447" s="457"/>
      <c r="E447" s="457"/>
      <c r="F447" s="457"/>
      <c r="G447" s="457"/>
      <c r="H447" s="457"/>
      <c r="I447" s="457"/>
      <c r="J447" s="457"/>
      <c r="K447" s="457"/>
      <c r="L447" s="457"/>
      <c r="M447" s="457"/>
      <c r="N447" s="457"/>
      <c r="O447" s="457"/>
      <c r="P447" s="457"/>
      <c r="Q447" s="457"/>
      <c r="R447" s="457"/>
      <c r="S447" s="457"/>
      <c r="T447" s="457"/>
      <c r="U447" s="457"/>
      <c r="V447" s="457"/>
      <c r="W447" s="457"/>
      <c r="X447" s="457"/>
    </row>
    <row r="448" spans="1:24" s="458" customFormat="1" ht="65.25" customHeight="1" x14ac:dyDescent="0.45">
      <c r="A448" s="457"/>
      <c r="B448" s="457"/>
      <c r="C448" s="457"/>
      <c r="D448" s="457"/>
      <c r="E448" s="457"/>
      <c r="F448" s="457"/>
      <c r="G448" s="457"/>
      <c r="H448" s="457"/>
      <c r="I448" s="457"/>
      <c r="J448" s="457"/>
      <c r="K448" s="457"/>
      <c r="L448" s="457"/>
      <c r="M448" s="457"/>
      <c r="N448" s="457"/>
      <c r="O448" s="457"/>
      <c r="P448" s="457"/>
      <c r="Q448" s="457"/>
      <c r="R448" s="457"/>
      <c r="S448" s="457"/>
      <c r="T448" s="457"/>
      <c r="U448" s="457"/>
      <c r="V448" s="457"/>
      <c r="W448" s="457"/>
      <c r="X448" s="457"/>
    </row>
    <row r="449" spans="1:24" s="458" customFormat="1" ht="65.25" customHeight="1" x14ac:dyDescent="0.45">
      <c r="A449" s="457"/>
      <c r="B449" s="457"/>
      <c r="C449" s="457"/>
      <c r="D449" s="457"/>
      <c r="E449" s="457"/>
      <c r="F449" s="457"/>
      <c r="G449" s="457"/>
      <c r="H449" s="457"/>
      <c r="I449" s="457"/>
      <c r="J449" s="457"/>
      <c r="K449" s="457"/>
      <c r="L449" s="457"/>
      <c r="M449" s="457"/>
      <c r="N449" s="457"/>
      <c r="O449" s="457"/>
      <c r="P449" s="457"/>
      <c r="Q449" s="457"/>
      <c r="R449" s="457"/>
      <c r="S449" s="457"/>
      <c r="T449" s="457"/>
      <c r="U449" s="457"/>
      <c r="V449" s="457"/>
      <c r="W449" s="457"/>
      <c r="X449" s="457"/>
    </row>
    <row r="450" spans="1:24" s="458" customFormat="1" ht="65.25" customHeight="1" x14ac:dyDescent="0.45">
      <c r="A450" s="457"/>
      <c r="B450" s="457"/>
      <c r="C450" s="457"/>
      <c r="D450" s="457"/>
      <c r="E450" s="457"/>
      <c r="F450" s="457"/>
      <c r="G450" s="457"/>
      <c r="H450" s="457"/>
      <c r="I450" s="457"/>
      <c r="J450" s="457"/>
      <c r="K450" s="457"/>
      <c r="L450" s="457"/>
      <c r="M450" s="457"/>
      <c r="N450" s="457"/>
      <c r="O450" s="457"/>
      <c r="P450" s="457"/>
      <c r="Q450" s="457"/>
      <c r="R450" s="457"/>
      <c r="S450" s="457"/>
      <c r="T450" s="457"/>
      <c r="U450" s="457"/>
      <c r="V450" s="457"/>
      <c r="W450" s="457"/>
      <c r="X450" s="457"/>
    </row>
    <row r="451" spans="1:24" s="458" customFormat="1" ht="65.25" customHeight="1" x14ac:dyDescent="0.45">
      <c r="A451" s="457"/>
      <c r="B451" s="457"/>
      <c r="C451" s="457"/>
      <c r="D451" s="457"/>
      <c r="E451" s="457"/>
      <c r="F451" s="457"/>
      <c r="G451" s="457"/>
      <c r="H451" s="457"/>
      <c r="I451" s="457"/>
      <c r="J451" s="457"/>
      <c r="K451" s="457"/>
      <c r="L451" s="457"/>
      <c r="M451" s="457"/>
      <c r="N451" s="457"/>
      <c r="O451" s="457"/>
      <c r="P451" s="457"/>
      <c r="Q451" s="457"/>
      <c r="R451" s="457"/>
      <c r="S451" s="457"/>
      <c r="T451" s="457"/>
      <c r="U451" s="457"/>
      <c r="V451" s="457"/>
      <c r="W451" s="457"/>
      <c r="X451" s="457"/>
    </row>
    <row r="452" spans="1:24" s="458" customFormat="1" ht="65.25" customHeight="1" x14ac:dyDescent="0.45">
      <c r="A452" s="457"/>
      <c r="B452" s="457"/>
      <c r="C452" s="457"/>
      <c r="D452" s="457"/>
      <c r="E452" s="457"/>
      <c r="F452" s="457"/>
      <c r="G452" s="457"/>
      <c r="H452" s="457"/>
      <c r="I452" s="457"/>
      <c r="J452" s="457"/>
      <c r="K452" s="457"/>
      <c r="L452" s="457"/>
      <c r="M452" s="457"/>
      <c r="N452" s="457"/>
      <c r="O452" s="457"/>
      <c r="P452" s="457"/>
      <c r="Q452" s="457"/>
      <c r="R452" s="457"/>
      <c r="S452" s="457"/>
      <c r="T452" s="457"/>
      <c r="U452" s="457"/>
      <c r="V452" s="457"/>
      <c r="W452" s="457"/>
      <c r="X452" s="457"/>
    </row>
    <row r="453" spans="1:24" s="458" customFormat="1" ht="65.25" customHeight="1" x14ac:dyDescent="0.45">
      <c r="A453" s="457"/>
      <c r="B453" s="457"/>
      <c r="C453" s="457"/>
      <c r="D453" s="457"/>
      <c r="E453" s="457"/>
      <c r="F453" s="457"/>
      <c r="G453" s="457"/>
      <c r="H453" s="457"/>
      <c r="I453" s="457"/>
      <c r="J453" s="457"/>
      <c r="K453" s="457"/>
      <c r="L453" s="457"/>
      <c r="M453" s="457"/>
      <c r="N453" s="457"/>
      <c r="O453" s="457"/>
      <c r="P453" s="457"/>
      <c r="Q453" s="457"/>
      <c r="R453" s="457"/>
      <c r="S453" s="457"/>
      <c r="T453" s="457"/>
      <c r="U453" s="457"/>
      <c r="V453" s="457"/>
      <c r="W453" s="457"/>
      <c r="X453" s="457"/>
    </row>
    <row r="454" spans="1:24" s="458" customFormat="1" ht="65.25" customHeight="1" x14ac:dyDescent="0.45">
      <c r="A454" s="457"/>
      <c r="B454" s="457"/>
      <c r="C454" s="457"/>
      <c r="D454" s="457"/>
      <c r="E454" s="457"/>
      <c r="F454" s="457"/>
      <c r="G454" s="457"/>
      <c r="H454" s="457"/>
      <c r="I454" s="457"/>
      <c r="J454" s="457"/>
      <c r="K454" s="457"/>
      <c r="L454" s="457"/>
      <c r="M454" s="457"/>
      <c r="N454" s="457"/>
      <c r="O454" s="457"/>
      <c r="P454" s="457"/>
      <c r="Q454" s="457"/>
      <c r="R454" s="457"/>
      <c r="S454" s="457"/>
      <c r="T454" s="457"/>
      <c r="U454" s="457"/>
      <c r="V454" s="457"/>
      <c r="W454" s="457"/>
      <c r="X454" s="457"/>
    </row>
    <row r="455" spans="1:24" s="458" customFormat="1" ht="65.25" customHeight="1" x14ac:dyDescent="0.45">
      <c r="A455" s="457"/>
      <c r="B455" s="457"/>
      <c r="C455" s="457"/>
      <c r="D455" s="457"/>
      <c r="E455" s="457"/>
      <c r="F455" s="457"/>
      <c r="G455" s="457"/>
      <c r="H455" s="457"/>
      <c r="I455" s="457"/>
      <c r="J455" s="457"/>
      <c r="K455" s="457"/>
      <c r="L455" s="457"/>
      <c r="M455" s="457"/>
      <c r="N455" s="457"/>
      <c r="O455" s="457"/>
      <c r="P455" s="457"/>
      <c r="Q455" s="457"/>
      <c r="R455" s="457"/>
      <c r="S455" s="457"/>
      <c r="T455" s="457"/>
      <c r="U455" s="457"/>
      <c r="V455" s="457"/>
      <c r="W455" s="457"/>
      <c r="X455" s="457"/>
    </row>
    <row r="456" spans="1:24" s="458" customFormat="1" ht="65.25" customHeight="1" x14ac:dyDescent="0.45">
      <c r="A456" s="457"/>
      <c r="B456" s="457"/>
      <c r="C456" s="457"/>
      <c r="D456" s="457"/>
      <c r="E456" s="457"/>
      <c r="F456" s="457"/>
      <c r="G456" s="457"/>
      <c r="H456" s="457"/>
      <c r="I456" s="457"/>
      <c r="J456" s="457"/>
      <c r="K456" s="457"/>
      <c r="L456" s="457"/>
      <c r="M456" s="457"/>
      <c r="N456" s="457"/>
      <c r="O456" s="457"/>
      <c r="P456" s="457"/>
      <c r="Q456" s="457"/>
      <c r="R456" s="457"/>
      <c r="S456" s="457"/>
      <c r="T456" s="457"/>
      <c r="U456" s="457"/>
      <c r="V456" s="457"/>
      <c r="W456" s="457"/>
      <c r="X456" s="457"/>
    </row>
    <row r="457" spans="1:24" s="458" customFormat="1" ht="65.25" customHeight="1" x14ac:dyDescent="0.45">
      <c r="A457" s="457"/>
      <c r="B457" s="457"/>
      <c r="C457" s="457"/>
      <c r="D457" s="457"/>
      <c r="E457" s="457"/>
      <c r="F457" s="457"/>
      <c r="G457" s="457"/>
      <c r="H457" s="457"/>
      <c r="I457" s="457"/>
      <c r="J457" s="457"/>
      <c r="K457" s="457"/>
      <c r="L457" s="457"/>
      <c r="M457" s="457"/>
      <c r="N457" s="457"/>
      <c r="O457" s="457"/>
      <c r="P457" s="457"/>
      <c r="Q457" s="457"/>
      <c r="R457" s="457"/>
      <c r="S457" s="457"/>
      <c r="T457" s="457"/>
      <c r="U457" s="457"/>
      <c r="V457" s="457"/>
      <c r="W457" s="457"/>
      <c r="X457" s="457"/>
    </row>
    <row r="458" spans="1:24" s="458" customFormat="1" ht="65.25" customHeight="1" x14ac:dyDescent="0.45">
      <c r="A458" s="457"/>
      <c r="B458" s="457"/>
      <c r="C458" s="457"/>
      <c r="D458" s="457"/>
      <c r="E458" s="457"/>
      <c r="F458" s="457"/>
      <c r="G458" s="457"/>
      <c r="H458" s="457"/>
      <c r="I458" s="457"/>
      <c r="J458" s="457"/>
      <c r="K458" s="457"/>
      <c r="L458" s="457"/>
      <c r="M458" s="457"/>
      <c r="N458" s="457"/>
      <c r="O458" s="457"/>
      <c r="P458" s="457"/>
      <c r="Q458" s="457"/>
      <c r="R458" s="457"/>
      <c r="S458" s="457"/>
      <c r="T458" s="457"/>
      <c r="U458" s="457"/>
      <c r="V458" s="457"/>
      <c r="W458" s="457"/>
      <c r="X458" s="457"/>
    </row>
    <row r="459" spans="1:24" s="458" customFormat="1" ht="65.25" customHeight="1" x14ac:dyDescent="0.45">
      <c r="A459" s="457"/>
      <c r="B459" s="457"/>
      <c r="C459" s="457"/>
      <c r="D459" s="457"/>
      <c r="E459" s="457"/>
      <c r="F459" s="457"/>
      <c r="G459" s="457"/>
      <c r="H459" s="457"/>
      <c r="I459" s="457"/>
      <c r="J459" s="457"/>
      <c r="K459" s="457"/>
      <c r="L459" s="457"/>
      <c r="M459" s="457"/>
      <c r="N459" s="457"/>
      <c r="O459" s="457"/>
      <c r="P459" s="457"/>
      <c r="Q459" s="457"/>
      <c r="R459" s="457"/>
      <c r="S459" s="457"/>
      <c r="T459" s="457"/>
      <c r="U459" s="457"/>
      <c r="V459" s="457"/>
      <c r="W459" s="457"/>
      <c r="X459" s="457"/>
    </row>
    <row r="460" spans="1:24" s="458" customFormat="1" ht="65.25" customHeight="1" x14ac:dyDescent="0.45">
      <c r="A460" s="457"/>
      <c r="B460" s="457"/>
      <c r="C460" s="457"/>
      <c r="D460" s="457"/>
      <c r="E460" s="457"/>
      <c r="F460" s="457"/>
      <c r="G460" s="457"/>
      <c r="H460" s="457"/>
      <c r="I460" s="457"/>
      <c r="J460" s="457"/>
      <c r="K460" s="457"/>
      <c r="L460" s="457"/>
      <c r="M460" s="457"/>
      <c r="N460" s="457"/>
      <c r="O460" s="457"/>
      <c r="P460" s="457"/>
      <c r="Q460" s="457"/>
      <c r="R460" s="457"/>
      <c r="S460" s="457"/>
      <c r="T460" s="457"/>
      <c r="U460" s="457"/>
      <c r="V460" s="457"/>
      <c r="W460" s="457"/>
      <c r="X460" s="457"/>
    </row>
    <row r="461" spans="1:24" s="458" customFormat="1" ht="65.25" customHeight="1" x14ac:dyDescent="0.45">
      <c r="A461" s="457"/>
      <c r="B461" s="457"/>
      <c r="C461" s="457"/>
      <c r="D461" s="457"/>
      <c r="E461" s="457"/>
      <c r="F461" s="457"/>
      <c r="G461" s="457"/>
      <c r="H461" s="457"/>
      <c r="I461" s="457"/>
      <c r="J461" s="457"/>
      <c r="K461" s="457"/>
      <c r="L461" s="457"/>
      <c r="M461" s="457"/>
      <c r="N461" s="457"/>
      <c r="O461" s="457"/>
      <c r="P461" s="457"/>
      <c r="Q461" s="457"/>
      <c r="R461" s="457"/>
      <c r="S461" s="457"/>
      <c r="T461" s="457"/>
      <c r="U461" s="457"/>
      <c r="V461" s="457"/>
      <c r="W461" s="457"/>
      <c r="X461" s="457"/>
    </row>
    <row r="462" spans="1:24" s="458" customFormat="1" ht="65.25" customHeight="1" x14ac:dyDescent="0.45">
      <c r="A462" s="457"/>
      <c r="B462" s="457"/>
      <c r="C462" s="457"/>
      <c r="D462" s="457"/>
      <c r="E462" s="457"/>
      <c r="F462" s="457"/>
      <c r="G462" s="457"/>
      <c r="H462" s="457"/>
      <c r="I462" s="457"/>
      <c r="J462" s="457"/>
      <c r="K462" s="457"/>
      <c r="L462" s="457"/>
      <c r="M462" s="457"/>
      <c r="N462" s="457"/>
      <c r="O462" s="457"/>
      <c r="P462" s="457"/>
      <c r="Q462" s="457"/>
      <c r="R462" s="457"/>
      <c r="S462" s="457"/>
      <c r="T462" s="457"/>
      <c r="U462" s="457"/>
      <c r="V462" s="457"/>
      <c r="W462" s="457"/>
      <c r="X462" s="457"/>
    </row>
    <row r="463" spans="1:24" s="458" customFormat="1" ht="65.25" customHeight="1" x14ac:dyDescent="0.45">
      <c r="A463" s="457"/>
      <c r="B463" s="457"/>
      <c r="C463" s="457"/>
      <c r="D463" s="457"/>
      <c r="E463" s="457"/>
      <c r="F463" s="457"/>
      <c r="G463" s="457"/>
      <c r="H463" s="457"/>
      <c r="I463" s="457"/>
      <c r="J463" s="457"/>
      <c r="K463" s="457"/>
      <c r="L463" s="457"/>
      <c r="M463" s="457"/>
      <c r="N463" s="457"/>
      <c r="O463" s="457"/>
      <c r="P463" s="457"/>
      <c r="Q463" s="457"/>
      <c r="R463" s="457"/>
      <c r="S463" s="457"/>
      <c r="T463" s="457"/>
      <c r="U463" s="457"/>
      <c r="V463" s="457"/>
      <c r="W463" s="457"/>
      <c r="X463" s="457"/>
    </row>
    <row r="464" spans="1:24" s="458" customFormat="1" ht="65.25" customHeight="1" x14ac:dyDescent="0.45">
      <c r="A464" s="457"/>
      <c r="B464" s="457"/>
      <c r="C464" s="457"/>
      <c r="D464" s="457"/>
      <c r="E464" s="457"/>
      <c r="F464" s="457"/>
      <c r="G464" s="457"/>
      <c r="H464" s="457"/>
      <c r="I464" s="457"/>
      <c r="J464" s="457"/>
      <c r="K464" s="457"/>
      <c r="L464" s="457"/>
      <c r="M464" s="457"/>
      <c r="N464" s="457"/>
      <c r="O464" s="457"/>
      <c r="P464" s="457"/>
      <c r="Q464" s="457"/>
      <c r="R464" s="457"/>
      <c r="S464" s="457"/>
      <c r="T464" s="457"/>
      <c r="U464" s="457"/>
      <c r="V464" s="457"/>
      <c r="W464" s="457"/>
      <c r="X464" s="457"/>
    </row>
    <row r="465" spans="1:66" s="458" customFormat="1" ht="65.25" customHeight="1" x14ac:dyDescent="0.45">
      <c r="A465" s="457"/>
      <c r="B465" s="457"/>
      <c r="C465" s="457"/>
      <c r="D465" s="457"/>
      <c r="E465" s="457"/>
      <c r="F465" s="457"/>
      <c r="G465" s="457"/>
      <c r="H465" s="457"/>
      <c r="I465" s="457"/>
      <c r="J465" s="457"/>
      <c r="K465" s="457"/>
      <c r="L465" s="457"/>
      <c r="M465" s="457"/>
      <c r="N465" s="457"/>
      <c r="O465" s="457"/>
      <c r="P465" s="457"/>
      <c r="Q465" s="457"/>
      <c r="R465" s="457"/>
      <c r="S465" s="457"/>
      <c r="T465" s="457"/>
      <c r="U465" s="457"/>
      <c r="V465" s="457"/>
      <c r="W465" s="457"/>
      <c r="X465" s="457"/>
    </row>
    <row r="466" spans="1:66" s="458" customFormat="1" ht="65.25" customHeight="1" x14ac:dyDescent="0.45">
      <c r="A466" s="457"/>
      <c r="B466" s="457"/>
      <c r="C466" s="457"/>
      <c r="D466" s="457"/>
      <c r="E466" s="457"/>
      <c r="F466" s="457"/>
      <c r="G466" s="457"/>
      <c r="H466" s="457"/>
      <c r="I466" s="457"/>
      <c r="J466" s="457"/>
      <c r="K466" s="457"/>
      <c r="L466" s="457"/>
      <c r="M466" s="457"/>
      <c r="N466" s="457"/>
      <c r="O466" s="457"/>
      <c r="P466" s="457"/>
      <c r="Q466" s="457"/>
      <c r="R466" s="457"/>
      <c r="S466" s="457"/>
      <c r="T466" s="457"/>
      <c r="U466" s="457"/>
      <c r="V466" s="457"/>
      <c r="W466" s="457"/>
      <c r="X466" s="457"/>
    </row>
    <row r="467" spans="1:66" s="458" customFormat="1" ht="65.25" customHeight="1" x14ac:dyDescent="0.45">
      <c r="A467" s="457"/>
      <c r="B467" s="457"/>
      <c r="C467" s="457"/>
      <c r="D467" s="457"/>
      <c r="E467" s="457"/>
      <c r="F467" s="457"/>
      <c r="G467" s="457"/>
      <c r="H467" s="457"/>
      <c r="I467" s="457"/>
      <c r="J467" s="457"/>
      <c r="K467" s="457"/>
      <c r="L467" s="457"/>
      <c r="M467" s="457"/>
      <c r="N467" s="457"/>
      <c r="O467" s="457"/>
      <c r="P467" s="457"/>
      <c r="Q467" s="457"/>
      <c r="R467" s="457"/>
      <c r="S467" s="457"/>
      <c r="T467" s="457"/>
      <c r="U467" s="457"/>
      <c r="V467" s="457"/>
      <c r="W467" s="457"/>
      <c r="X467" s="457"/>
    </row>
    <row r="468" spans="1:66" s="458" customFormat="1" ht="65.25" customHeight="1" x14ac:dyDescent="0.45">
      <c r="A468" s="457"/>
      <c r="B468" s="457"/>
      <c r="C468" s="457"/>
      <c r="D468" s="457"/>
      <c r="E468" s="457"/>
      <c r="F468" s="457"/>
      <c r="G468" s="457"/>
      <c r="H468" s="457"/>
      <c r="I468" s="457"/>
      <c r="J468" s="457"/>
      <c r="K468" s="457"/>
      <c r="L468" s="457"/>
      <c r="M468" s="457"/>
      <c r="N468" s="457"/>
      <c r="O468" s="457"/>
      <c r="P468" s="457"/>
      <c r="Q468" s="457"/>
      <c r="R468" s="457"/>
      <c r="S468" s="457"/>
      <c r="T468" s="457"/>
      <c r="U468" s="457"/>
      <c r="V468" s="457"/>
      <c r="W468" s="457"/>
      <c r="X468" s="457"/>
    </row>
    <row r="469" spans="1:66" s="458" customFormat="1" ht="65.25" customHeight="1" x14ac:dyDescent="0.45">
      <c r="A469" s="457"/>
      <c r="B469" s="457"/>
      <c r="C469" s="457"/>
      <c r="D469" s="457"/>
      <c r="E469" s="457"/>
      <c r="F469" s="457"/>
      <c r="G469" s="457"/>
      <c r="H469" s="457"/>
      <c r="I469" s="457"/>
      <c r="J469" s="457"/>
      <c r="K469" s="457"/>
      <c r="L469" s="457"/>
      <c r="M469" s="457"/>
      <c r="N469" s="457"/>
      <c r="O469" s="457"/>
      <c r="P469" s="457"/>
      <c r="Q469" s="457"/>
      <c r="R469" s="457"/>
      <c r="S469" s="457"/>
      <c r="T469" s="457"/>
      <c r="U469" s="457"/>
      <c r="V469" s="457"/>
      <c r="W469" s="457"/>
      <c r="X469" s="457"/>
    </row>
    <row r="470" spans="1:66" s="458" customFormat="1" ht="65.25" customHeight="1" x14ac:dyDescent="0.45">
      <c r="A470" s="457"/>
      <c r="B470" s="457"/>
      <c r="C470" s="457"/>
      <c r="D470" s="457"/>
      <c r="E470" s="457"/>
      <c r="F470" s="457"/>
      <c r="G470" s="457"/>
      <c r="H470" s="457"/>
      <c r="I470" s="457"/>
      <c r="J470" s="457"/>
      <c r="K470" s="457"/>
      <c r="L470" s="457"/>
      <c r="M470" s="457"/>
      <c r="N470" s="457"/>
      <c r="O470" s="457"/>
      <c r="P470" s="457"/>
      <c r="Q470" s="457"/>
      <c r="R470" s="457"/>
      <c r="S470" s="457"/>
      <c r="T470" s="457"/>
      <c r="U470" s="457"/>
      <c r="V470" s="457"/>
      <c r="W470" s="457"/>
      <c r="X470" s="457"/>
    </row>
    <row r="471" spans="1:66" s="458" customFormat="1" ht="65.25" customHeight="1" x14ac:dyDescent="0.45">
      <c r="A471" s="457"/>
      <c r="B471" s="457"/>
      <c r="C471" s="457"/>
      <c r="D471" s="457"/>
      <c r="E471" s="457"/>
      <c r="F471" s="457"/>
      <c r="G471" s="457"/>
      <c r="H471" s="457"/>
      <c r="I471" s="457"/>
      <c r="J471" s="457"/>
      <c r="K471" s="457"/>
      <c r="L471" s="457"/>
      <c r="M471" s="457"/>
      <c r="N471" s="457"/>
      <c r="O471" s="457"/>
      <c r="P471" s="457"/>
      <c r="Q471" s="457"/>
      <c r="R471" s="457"/>
      <c r="S471" s="457"/>
      <c r="T471" s="457"/>
      <c r="U471" s="457"/>
      <c r="V471" s="457"/>
      <c r="W471" s="457"/>
      <c r="X471" s="457"/>
      <c r="AB471" s="457"/>
      <c r="AC471" s="457"/>
      <c r="AD471" s="457"/>
      <c r="AE471" s="457"/>
      <c r="AF471" s="457"/>
      <c r="AG471" s="457"/>
      <c r="AH471" s="457"/>
      <c r="AI471" s="457"/>
      <c r="AJ471" s="457"/>
      <c r="AK471" s="457"/>
      <c r="AL471" s="457"/>
      <c r="AM471" s="457"/>
      <c r="AN471" s="457"/>
      <c r="AO471" s="457"/>
      <c r="AP471" s="457"/>
      <c r="AQ471" s="457"/>
      <c r="AR471" s="457"/>
      <c r="AS471" s="457"/>
      <c r="AT471" s="457"/>
      <c r="AU471" s="457"/>
      <c r="AV471" s="457"/>
      <c r="AW471" s="457"/>
      <c r="AX471" s="457"/>
      <c r="AY471" s="457"/>
      <c r="AZ471" s="457"/>
      <c r="BA471" s="457"/>
      <c r="BB471" s="457"/>
      <c r="BC471" s="457"/>
      <c r="BD471" s="457"/>
      <c r="BE471" s="457"/>
      <c r="BF471" s="457"/>
      <c r="BG471" s="457"/>
      <c r="BH471" s="457"/>
      <c r="BI471" s="457"/>
      <c r="BJ471" s="457"/>
      <c r="BK471" s="457"/>
      <c r="BL471" s="457"/>
      <c r="BM471" s="457"/>
      <c r="BN471" s="457"/>
    </row>
    <row r="472" spans="1:66" s="458" customFormat="1" ht="65.25" customHeight="1" x14ac:dyDescent="0.45">
      <c r="A472" s="457"/>
      <c r="B472" s="457"/>
      <c r="C472" s="457"/>
      <c r="D472" s="457"/>
      <c r="E472" s="457"/>
      <c r="F472" s="457"/>
      <c r="G472" s="457"/>
      <c r="H472" s="457"/>
      <c r="I472" s="457"/>
      <c r="J472" s="457"/>
      <c r="K472" s="457"/>
      <c r="L472" s="457"/>
      <c r="M472" s="457"/>
      <c r="N472" s="457"/>
      <c r="O472" s="457"/>
      <c r="P472" s="457"/>
      <c r="Q472" s="457"/>
      <c r="R472" s="457"/>
      <c r="S472" s="457"/>
      <c r="T472" s="457"/>
      <c r="U472" s="457"/>
      <c r="V472" s="457"/>
      <c r="W472" s="457"/>
      <c r="X472" s="457"/>
      <c r="AB472" s="457"/>
      <c r="AC472" s="457"/>
      <c r="AD472" s="457"/>
      <c r="AE472" s="457"/>
      <c r="AF472" s="457"/>
      <c r="AG472" s="457"/>
      <c r="AH472" s="457"/>
      <c r="AI472" s="457"/>
      <c r="AJ472" s="457"/>
      <c r="AK472" s="457"/>
      <c r="AL472" s="457"/>
      <c r="AM472" s="457"/>
      <c r="AN472" s="457"/>
      <c r="AO472" s="457"/>
      <c r="AP472" s="457"/>
      <c r="AQ472" s="457"/>
      <c r="AR472" s="457"/>
      <c r="AS472" s="457"/>
      <c r="AT472" s="457"/>
      <c r="AU472" s="457"/>
      <c r="AV472" s="457"/>
      <c r="AW472" s="457"/>
      <c r="AX472" s="457"/>
      <c r="AY472" s="457"/>
      <c r="AZ472" s="457"/>
      <c r="BA472" s="457"/>
      <c r="BB472" s="457"/>
      <c r="BC472" s="457"/>
      <c r="BD472" s="457"/>
      <c r="BE472" s="457"/>
      <c r="BF472" s="457"/>
      <c r="BG472" s="457"/>
      <c r="BH472" s="457"/>
      <c r="BI472" s="457"/>
      <c r="BJ472" s="457"/>
      <c r="BK472" s="457"/>
      <c r="BL472" s="457"/>
      <c r="BM472" s="457"/>
      <c r="BN472" s="457"/>
    </row>
    <row r="473" spans="1:66" s="458" customFormat="1" ht="65.25" customHeight="1" x14ac:dyDescent="0.45">
      <c r="A473" s="457"/>
      <c r="B473" s="457"/>
      <c r="C473" s="457"/>
      <c r="D473" s="457"/>
      <c r="E473" s="457"/>
      <c r="F473" s="457"/>
      <c r="G473" s="457"/>
      <c r="H473" s="457"/>
      <c r="I473" s="457"/>
      <c r="J473" s="457"/>
      <c r="K473" s="457"/>
      <c r="L473" s="457"/>
      <c r="M473" s="457"/>
      <c r="N473" s="457"/>
      <c r="O473" s="457"/>
      <c r="P473" s="457"/>
      <c r="Q473" s="457"/>
      <c r="R473" s="457"/>
      <c r="S473" s="457"/>
      <c r="T473" s="457"/>
      <c r="U473" s="457"/>
      <c r="V473" s="457"/>
      <c r="W473" s="457"/>
      <c r="X473" s="457"/>
      <c r="AB473" s="457"/>
      <c r="AC473" s="457"/>
      <c r="AD473" s="457"/>
      <c r="AE473" s="457"/>
      <c r="AF473" s="457"/>
      <c r="AG473" s="457"/>
      <c r="AH473" s="457"/>
      <c r="AI473" s="457"/>
      <c r="AJ473" s="457"/>
      <c r="AK473" s="457"/>
      <c r="AL473" s="457"/>
      <c r="AM473" s="457"/>
      <c r="AN473" s="457"/>
      <c r="AO473" s="457"/>
      <c r="AP473" s="457"/>
      <c r="AQ473" s="457"/>
      <c r="AR473" s="457"/>
      <c r="AS473" s="457"/>
      <c r="AT473" s="457"/>
      <c r="AU473" s="457"/>
      <c r="AV473" s="457"/>
      <c r="AW473" s="457"/>
      <c r="AX473" s="457"/>
      <c r="AY473" s="457"/>
      <c r="AZ473" s="457"/>
      <c r="BA473" s="457"/>
      <c r="BB473" s="457"/>
      <c r="BC473" s="457"/>
      <c r="BD473" s="457"/>
      <c r="BE473" s="457"/>
      <c r="BF473" s="457"/>
      <c r="BG473" s="457"/>
      <c r="BH473" s="457"/>
      <c r="BI473" s="457"/>
      <c r="BJ473" s="457"/>
      <c r="BK473" s="457"/>
      <c r="BL473" s="457"/>
      <c r="BM473" s="457"/>
      <c r="BN473" s="457"/>
    </row>
    <row r="474" spans="1:66" s="458" customFormat="1" ht="65.25" customHeight="1" x14ac:dyDescent="0.45">
      <c r="A474" s="457"/>
      <c r="B474" s="457"/>
      <c r="C474" s="457"/>
      <c r="D474" s="457"/>
      <c r="E474" s="457"/>
      <c r="F474" s="457"/>
      <c r="G474" s="457"/>
      <c r="H474" s="457"/>
      <c r="I474" s="457"/>
      <c r="J474" s="457"/>
      <c r="K474" s="457"/>
      <c r="L474" s="457"/>
      <c r="M474" s="457"/>
      <c r="N474" s="457"/>
      <c r="O474" s="457"/>
      <c r="P474" s="457"/>
      <c r="Q474" s="457"/>
      <c r="R474" s="457"/>
      <c r="S474" s="457"/>
      <c r="T474" s="457"/>
      <c r="U474" s="457"/>
      <c r="V474" s="457"/>
      <c r="W474" s="457"/>
      <c r="X474" s="457"/>
      <c r="AB474" s="457"/>
      <c r="AC474" s="457"/>
      <c r="AD474" s="457"/>
      <c r="AE474" s="457"/>
      <c r="AF474" s="457"/>
      <c r="AG474" s="457"/>
      <c r="AH474" s="457"/>
      <c r="AI474" s="457"/>
      <c r="AJ474" s="457"/>
      <c r="AK474" s="457"/>
      <c r="AL474" s="457"/>
      <c r="AM474" s="457"/>
      <c r="AN474" s="457"/>
      <c r="AO474" s="457"/>
      <c r="AP474" s="457"/>
      <c r="AQ474" s="457"/>
      <c r="AR474" s="457"/>
      <c r="AS474" s="457"/>
      <c r="AT474" s="457"/>
      <c r="AU474" s="457"/>
      <c r="AV474" s="457"/>
      <c r="AW474" s="457"/>
      <c r="AX474" s="457"/>
      <c r="AY474" s="457"/>
      <c r="AZ474" s="457"/>
      <c r="BA474" s="457"/>
      <c r="BB474" s="457"/>
      <c r="BC474" s="457"/>
      <c r="BD474" s="457"/>
      <c r="BE474" s="457"/>
      <c r="BF474" s="457"/>
      <c r="BG474" s="457"/>
      <c r="BH474" s="457"/>
      <c r="BI474" s="457"/>
      <c r="BJ474" s="457"/>
      <c r="BK474" s="457"/>
      <c r="BL474" s="457"/>
      <c r="BM474" s="457"/>
      <c r="BN474" s="457"/>
    </row>
    <row r="475" spans="1:66" s="458" customFormat="1" ht="65.25" customHeight="1" x14ac:dyDescent="0.45">
      <c r="A475" s="457"/>
      <c r="B475" s="457"/>
      <c r="C475" s="457"/>
      <c r="D475" s="457"/>
      <c r="E475" s="457"/>
      <c r="F475" s="457"/>
      <c r="G475" s="457"/>
      <c r="H475" s="457"/>
      <c r="I475" s="457"/>
      <c r="J475" s="457"/>
      <c r="K475" s="457"/>
      <c r="L475" s="457"/>
      <c r="M475" s="457"/>
      <c r="N475" s="457"/>
      <c r="O475" s="457"/>
      <c r="P475" s="457"/>
      <c r="Q475" s="457"/>
      <c r="R475" s="457"/>
      <c r="S475" s="457"/>
      <c r="T475" s="457"/>
      <c r="U475" s="457"/>
      <c r="V475" s="457"/>
      <c r="W475" s="457"/>
      <c r="X475" s="457"/>
      <c r="AB475" s="457"/>
      <c r="AC475" s="457"/>
      <c r="AD475" s="457"/>
      <c r="AE475" s="457"/>
      <c r="AF475" s="457"/>
      <c r="AG475" s="457"/>
      <c r="AH475" s="457"/>
      <c r="AI475" s="457"/>
      <c r="AJ475" s="457"/>
      <c r="AK475" s="457"/>
      <c r="AL475" s="457"/>
      <c r="AM475" s="457"/>
      <c r="AN475" s="457"/>
      <c r="AO475" s="457"/>
      <c r="AP475" s="457"/>
      <c r="AQ475" s="457"/>
      <c r="AR475" s="457"/>
      <c r="AS475" s="457"/>
      <c r="AT475" s="457"/>
      <c r="AU475" s="457"/>
      <c r="AV475" s="457"/>
      <c r="AW475" s="457"/>
      <c r="AX475" s="457"/>
      <c r="AY475" s="457"/>
      <c r="AZ475" s="457"/>
      <c r="BA475" s="457"/>
      <c r="BB475" s="457"/>
      <c r="BC475" s="457"/>
      <c r="BD475" s="457"/>
      <c r="BE475" s="457"/>
      <c r="BF475" s="457"/>
      <c r="BG475" s="457"/>
      <c r="BH475" s="457"/>
      <c r="BI475" s="457"/>
      <c r="BJ475" s="457"/>
      <c r="BK475" s="457"/>
      <c r="BL475" s="457"/>
      <c r="BM475" s="457"/>
      <c r="BN475" s="457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15 AL 30 DE SEPTIEMBRE DE 2018&amp;24 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view="pageLayout" zoomScale="40" zoomScaleNormal="40" zoomScaleSheetLayoutView="50" zoomScalePageLayoutView="40" workbookViewId="0">
      <selection activeCell="A155" sqref="A155"/>
    </sheetView>
  </sheetViews>
  <sheetFormatPr baseColWidth="10" defaultRowHeight="65.25" customHeight="1" x14ac:dyDescent="0.45"/>
  <cols>
    <col min="1" max="1" width="87.44140625" style="457" customWidth="1"/>
    <col min="2" max="2" width="6.33203125" style="457" hidden="1" customWidth="1"/>
    <col min="3" max="3" width="16.109375" style="457" customWidth="1"/>
    <col min="4" max="4" width="11.88671875" style="457" customWidth="1"/>
    <col min="5" max="5" width="18.6640625" style="457" customWidth="1"/>
    <col min="6" max="6" width="23" style="457" customWidth="1"/>
    <col min="7" max="7" width="31.33203125" style="457" customWidth="1"/>
    <col min="8" max="8" width="20.44140625" style="457" customWidth="1"/>
    <col min="9" max="9" width="23.33203125" style="457" hidden="1" customWidth="1"/>
    <col min="10" max="10" width="21.109375" style="457" hidden="1" customWidth="1"/>
    <col min="11" max="11" width="1.88671875" style="457" hidden="1" customWidth="1"/>
    <col min="12" max="12" width="20.33203125" style="457" customWidth="1"/>
    <col min="13" max="13" width="27.44140625" style="457" customWidth="1"/>
    <col min="14" max="14" width="23.6640625" style="457" customWidth="1"/>
    <col min="15" max="15" width="23.109375" style="457" customWidth="1"/>
    <col min="16" max="16" width="21.109375" style="457" customWidth="1"/>
    <col min="17" max="17" width="20.33203125" style="457" hidden="1" customWidth="1"/>
    <col min="18" max="18" width="20.109375" style="457" customWidth="1"/>
    <col min="19" max="19" width="19" style="457" hidden="1" customWidth="1"/>
    <col min="20" max="20" width="29.33203125" style="457" customWidth="1"/>
    <col min="21" max="21" width="27.44140625" style="457" customWidth="1"/>
    <col min="22" max="22" width="23.109375" style="457" customWidth="1"/>
    <col min="23" max="23" width="26.88671875" style="457" customWidth="1"/>
    <col min="24" max="24" width="89.33203125" style="457" customWidth="1"/>
    <col min="25" max="256" width="11.5546875" style="457"/>
    <col min="257" max="257" width="87.44140625" style="457" customWidth="1"/>
    <col min="258" max="258" width="0" style="457" hidden="1" customWidth="1"/>
    <col min="259" max="259" width="11" style="457" customWidth="1"/>
    <col min="260" max="260" width="11.88671875" style="457" customWidth="1"/>
    <col min="261" max="261" width="18.6640625" style="457" customWidth="1"/>
    <col min="262" max="262" width="18" style="457" customWidth="1"/>
    <col min="263" max="263" width="26.5546875" style="457" customWidth="1"/>
    <col min="264" max="264" width="20.44140625" style="457" customWidth="1"/>
    <col min="265" max="267" width="0" style="457" hidden="1" customWidth="1"/>
    <col min="268" max="268" width="20.33203125" style="457" customWidth="1"/>
    <col min="269" max="269" width="27.44140625" style="457" customWidth="1"/>
    <col min="270" max="270" width="23.6640625" style="457" customWidth="1"/>
    <col min="271" max="271" width="23.109375" style="457" customWidth="1"/>
    <col min="272" max="272" width="21.109375" style="457" customWidth="1"/>
    <col min="273" max="273" width="0" style="457" hidden="1" customWidth="1"/>
    <col min="274" max="274" width="20.109375" style="457" customWidth="1"/>
    <col min="275" max="275" width="0" style="457" hidden="1" customWidth="1"/>
    <col min="276" max="276" width="24" style="457" customWidth="1"/>
    <col min="277" max="277" width="27.44140625" style="457" customWidth="1"/>
    <col min="278" max="278" width="23.109375" style="457" customWidth="1"/>
    <col min="279" max="279" width="26.88671875" style="457" customWidth="1"/>
    <col min="280" max="280" width="89.33203125" style="457" customWidth="1"/>
    <col min="281" max="512" width="11.5546875" style="457"/>
    <col min="513" max="513" width="87.44140625" style="457" customWidth="1"/>
    <col min="514" max="514" width="0" style="457" hidden="1" customWidth="1"/>
    <col min="515" max="515" width="11" style="457" customWidth="1"/>
    <col min="516" max="516" width="11.88671875" style="457" customWidth="1"/>
    <col min="517" max="517" width="18.6640625" style="457" customWidth="1"/>
    <col min="518" max="518" width="18" style="457" customWidth="1"/>
    <col min="519" max="519" width="26.5546875" style="457" customWidth="1"/>
    <col min="520" max="520" width="20.44140625" style="457" customWidth="1"/>
    <col min="521" max="523" width="0" style="457" hidden="1" customWidth="1"/>
    <col min="524" max="524" width="20.33203125" style="457" customWidth="1"/>
    <col min="525" max="525" width="27.44140625" style="457" customWidth="1"/>
    <col min="526" max="526" width="23.6640625" style="457" customWidth="1"/>
    <col min="527" max="527" width="23.109375" style="457" customWidth="1"/>
    <col min="528" max="528" width="21.109375" style="457" customWidth="1"/>
    <col min="529" max="529" width="0" style="457" hidden="1" customWidth="1"/>
    <col min="530" max="530" width="20.109375" style="457" customWidth="1"/>
    <col min="531" max="531" width="0" style="457" hidden="1" customWidth="1"/>
    <col min="532" max="532" width="24" style="457" customWidth="1"/>
    <col min="533" max="533" width="27.44140625" style="457" customWidth="1"/>
    <col min="534" max="534" width="23.109375" style="457" customWidth="1"/>
    <col min="535" max="535" width="26.88671875" style="457" customWidth="1"/>
    <col min="536" max="536" width="89.33203125" style="457" customWidth="1"/>
    <col min="537" max="768" width="11.5546875" style="457"/>
    <col min="769" max="769" width="87.44140625" style="457" customWidth="1"/>
    <col min="770" max="770" width="0" style="457" hidden="1" customWidth="1"/>
    <col min="771" max="771" width="11" style="457" customWidth="1"/>
    <col min="772" max="772" width="11.88671875" style="457" customWidth="1"/>
    <col min="773" max="773" width="18.6640625" style="457" customWidth="1"/>
    <col min="774" max="774" width="18" style="457" customWidth="1"/>
    <col min="775" max="775" width="26.5546875" style="457" customWidth="1"/>
    <col min="776" max="776" width="20.44140625" style="457" customWidth="1"/>
    <col min="777" max="779" width="0" style="457" hidden="1" customWidth="1"/>
    <col min="780" max="780" width="20.33203125" style="457" customWidth="1"/>
    <col min="781" max="781" width="27.44140625" style="457" customWidth="1"/>
    <col min="782" max="782" width="23.6640625" style="457" customWidth="1"/>
    <col min="783" max="783" width="23.109375" style="457" customWidth="1"/>
    <col min="784" max="784" width="21.109375" style="457" customWidth="1"/>
    <col min="785" max="785" width="0" style="457" hidden="1" customWidth="1"/>
    <col min="786" max="786" width="20.109375" style="457" customWidth="1"/>
    <col min="787" max="787" width="0" style="457" hidden="1" customWidth="1"/>
    <col min="788" max="788" width="24" style="457" customWidth="1"/>
    <col min="789" max="789" width="27.44140625" style="457" customWidth="1"/>
    <col min="790" max="790" width="23.109375" style="457" customWidth="1"/>
    <col min="791" max="791" width="26.88671875" style="457" customWidth="1"/>
    <col min="792" max="792" width="89.33203125" style="457" customWidth="1"/>
    <col min="793" max="1024" width="11.5546875" style="457"/>
    <col min="1025" max="1025" width="87.44140625" style="457" customWidth="1"/>
    <col min="1026" max="1026" width="0" style="457" hidden="1" customWidth="1"/>
    <col min="1027" max="1027" width="11" style="457" customWidth="1"/>
    <col min="1028" max="1028" width="11.88671875" style="457" customWidth="1"/>
    <col min="1029" max="1029" width="18.6640625" style="457" customWidth="1"/>
    <col min="1030" max="1030" width="18" style="457" customWidth="1"/>
    <col min="1031" max="1031" width="26.5546875" style="457" customWidth="1"/>
    <col min="1032" max="1032" width="20.44140625" style="457" customWidth="1"/>
    <col min="1033" max="1035" width="0" style="457" hidden="1" customWidth="1"/>
    <col min="1036" max="1036" width="20.33203125" style="457" customWidth="1"/>
    <col min="1037" max="1037" width="27.44140625" style="457" customWidth="1"/>
    <col min="1038" max="1038" width="23.6640625" style="457" customWidth="1"/>
    <col min="1039" max="1039" width="23.109375" style="457" customWidth="1"/>
    <col min="1040" max="1040" width="21.109375" style="457" customWidth="1"/>
    <col min="1041" max="1041" width="0" style="457" hidden="1" customWidth="1"/>
    <col min="1042" max="1042" width="20.109375" style="457" customWidth="1"/>
    <col min="1043" max="1043" width="0" style="457" hidden="1" customWidth="1"/>
    <col min="1044" max="1044" width="24" style="457" customWidth="1"/>
    <col min="1045" max="1045" width="27.44140625" style="457" customWidth="1"/>
    <col min="1046" max="1046" width="23.109375" style="457" customWidth="1"/>
    <col min="1047" max="1047" width="26.88671875" style="457" customWidth="1"/>
    <col min="1048" max="1048" width="89.33203125" style="457" customWidth="1"/>
    <col min="1049" max="1280" width="11.5546875" style="457"/>
    <col min="1281" max="1281" width="87.44140625" style="457" customWidth="1"/>
    <col min="1282" max="1282" width="0" style="457" hidden="1" customWidth="1"/>
    <col min="1283" max="1283" width="11" style="457" customWidth="1"/>
    <col min="1284" max="1284" width="11.88671875" style="457" customWidth="1"/>
    <col min="1285" max="1285" width="18.6640625" style="457" customWidth="1"/>
    <col min="1286" max="1286" width="18" style="457" customWidth="1"/>
    <col min="1287" max="1287" width="26.5546875" style="457" customWidth="1"/>
    <col min="1288" max="1288" width="20.44140625" style="457" customWidth="1"/>
    <col min="1289" max="1291" width="0" style="457" hidden="1" customWidth="1"/>
    <col min="1292" max="1292" width="20.33203125" style="457" customWidth="1"/>
    <col min="1293" max="1293" width="27.44140625" style="457" customWidth="1"/>
    <col min="1294" max="1294" width="23.6640625" style="457" customWidth="1"/>
    <col min="1295" max="1295" width="23.109375" style="457" customWidth="1"/>
    <col min="1296" max="1296" width="21.109375" style="457" customWidth="1"/>
    <col min="1297" max="1297" width="0" style="457" hidden="1" customWidth="1"/>
    <col min="1298" max="1298" width="20.109375" style="457" customWidth="1"/>
    <col min="1299" max="1299" width="0" style="457" hidden="1" customWidth="1"/>
    <col min="1300" max="1300" width="24" style="457" customWidth="1"/>
    <col min="1301" max="1301" width="27.44140625" style="457" customWidth="1"/>
    <col min="1302" max="1302" width="23.109375" style="457" customWidth="1"/>
    <col min="1303" max="1303" width="26.88671875" style="457" customWidth="1"/>
    <col min="1304" max="1304" width="89.33203125" style="457" customWidth="1"/>
    <col min="1305" max="1536" width="11.5546875" style="457"/>
    <col min="1537" max="1537" width="87.44140625" style="457" customWidth="1"/>
    <col min="1538" max="1538" width="0" style="457" hidden="1" customWidth="1"/>
    <col min="1539" max="1539" width="11" style="457" customWidth="1"/>
    <col min="1540" max="1540" width="11.88671875" style="457" customWidth="1"/>
    <col min="1541" max="1541" width="18.6640625" style="457" customWidth="1"/>
    <col min="1542" max="1542" width="18" style="457" customWidth="1"/>
    <col min="1543" max="1543" width="26.5546875" style="457" customWidth="1"/>
    <col min="1544" max="1544" width="20.44140625" style="457" customWidth="1"/>
    <col min="1545" max="1547" width="0" style="457" hidden="1" customWidth="1"/>
    <col min="1548" max="1548" width="20.33203125" style="457" customWidth="1"/>
    <col min="1549" max="1549" width="27.44140625" style="457" customWidth="1"/>
    <col min="1550" max="1550" width="23.6640625" style="457" customWidth="1"/>
    <col min="1551" max="1551" width="23.109375" style="457" customWidth="1"/>
    <col min="1552" max="1552" width="21.109375" style="457" customWidth="1"/>
    <col min="1553" max="1553" width="0" style="457" hidden="1" customWidth="1"/>
    <col min="1554" max="1554" width="20.109375" style="457" customWidth="1"/>
    <col min="1555" max="1555" width="0" style="457" hidden="1" customWidth="1"/>
    <col min="1556" max="1556" width="24" style="457" customWidth="1"/>
    <col min="1557" max="1557" width="27.44140625" style="457" customWidth="1"/>
    <col min="1558" max="1558" width="23.109375" style="457" customWidth="1"/>
    <col min="1559" max="1559" width="26.88671875" style="457" customWidth="1"/>
    <col min="1560" max="1560" width="89.33203125" style="457" customWidth="1"/>
    <col min="1561" max="1792" width="11.5546875" style="457"/>
    <col min="1793" max="1793" width="87.44140625" style="457" customWidth="1"/>
    <col min="1794" max="1794" width="0" style="457" hidden="1" customWidth="1"/>
    <col min="1795" max="1795" width="11" style="457" customWidth="1"/>
    <col min="1796" max="1796" width="11.88671875" style="457" customWidth="1"/>
    <col min="1797" max="1797" width="18.6640625" style="457" customWidth="1"/>
    <col min="1798" max="1798" width="18" style="457" customWidth="1"/>
    <col min="1799" max="1799" width="26.5546875" style="457" customWidth="1"/>
    <col min="1800" max="1800" width="20.44140625" style="457" customWidth="1"/>
    <col min="1801" max="1803" width="0" style="457" hidden="1" customWidth="1"/>
    <col min="1804" max="1804" width="20.33203125" style="457" customWidth="1"/>
    <col min="1805" max="1805" width="27.44140625" style="457" customWidth="1"/>
    <col min="1806" max="1806" width="23.6640625" style="457" customWidth="1"/>
    <col min="1807" max="1807" width="23.109375" style="457" customWidth="1"/>
    <col min="1808" max="1808" width="21.109375" style="457" customWidth="1"/>
    <col min="1809" max="1809" width="0" style="457" hidden="1" customWidth="1"/>
    <col min="1810" max="1810" width="20.109375" style="457" customWidth="1"/>
    <col min="1811" max="1811" width="0" style="457" hidden="1" customWidth="1"/>
    <col min="1812" max="1812" width="24" style="457" customWidth="1"/>
    <col min="1813" max="1813" width="27.44140625" style="457" customWidth="1"/>
    <col min="1814" max="1814" width="23.109375" style="457" customWidth="1"/>
    <col min="1815" max="1815" width="26.88671875" style="457" customWidth="1"/>
    <col min="1816" max="1816" width="89.33203125" style="457" customWidth="1"/>
    <col min="1817" max="2048" width="11.5546875" style="457"/>
    <col min="2049" max="2049" width="87.44140625" style="457" customWidth="1"/>
    <col min="2050" max="2050" width="0" style="457" hidden="1" customWidth="1"/>
    <col min="2051" max="2051" width="11" style="457" customWidth="1"/>
    <col min="2052" max="2052" width="11.88671875" style="457" customWidth="1"/>
    <col min="2053" max="2053" width="18.6640625" style="457" customWidth="1"/>
    <col min="2054" max="2054" width="18" style="457" customWidth="1"/>
    <col min="2055" max="2055" width="26.5546875" style="457" customWidth="1"/>
    <col min="2056" max="2056" width="20.44140625" style="457" customWidth="1"/>
    <col min="2057" max="2059" width="0" style="457" hidden="1" customWidth="1"/>
    <col min="2060" max="2060" width="20.33203125" style="457" customWidth="1"/>
    <col min="2061" max="2061" width="27.44140625" style="457" customWidth="1"/>
    <col min="2062" max="2062" width="23.6640625" style="457" customWidth="1"/>
    <col min="2063" max="2063" width="23.109375" style="457" customWidth="1"/>
    <col min="2064" max="2064" width="21.109375" style="457" customWidth="1"/>
    <col min="2065" max="2065" width="0" style="457" hidden="1" customWidth="1"/>
    <col min="2066" max="2066" width="20.109375" style="457" customWidth="1"/>
    <col min="2067" max="2067" width="0" style="457" hidden="1" customWidth="1"/>
    <col min="2068" max="2068" width="24" style="457" customWidth="1"/>
    <col min="2069" max="2069" width="27.44140625" style="457" customWidth="1"/>
    <col min="2070" max="2070" width="23.109375" style="457" customWidth="1"/>
    <col min="2071" max="2071" width="26.88671875" style="457" customWidth="1"/>
    <col min="2072" max="2072" width="89.33203125" style="457" customWidth="1"/>
    <col min="2073" max="2304" width="11.5546875" style="457"/>
    <col min="2305" max="2305" width="87.44140625" style="457" customWidth="1"/>
    <col min="2306" max="2306" width="0" style="457" hidden="1" customWidth="1"/>
    <col min="2307" max="2307" width="11" style="457" customWidth="1"/>
    <col min="2308" max="2308" width="11.88671875" style="457" customWidth="1"/>
    <col min="2309" max="2309" width="18.6640625" style="457" customWidth="1"/>
    <col min="2310" max="2310" width="18" style="457" customWidth="1"/>
    <col min="2311" max="2311" width="26.5546875" style="457" customWidth="1"/>
    <col min="2312" max="2312" width="20.44140625" style="457" customWidth="1"/>
    <col min="2313" max="2315" width="0" style="457" hidden="1" customWidth="1"/>
    <col min="2316" max="2316" width="20.33203125" style="457" customWidth="1"/>
    <col min="2317" max="2317" width="27.44140625" style="457" customWidth="1"/>
    <col min="2318" max="2318" width="23.6640625" style="457" customWidth="1"/>
    <col min="2319" max="2319" width="23.109375" style="457" customWidth="1"/>
    <col min="2320" max="2320" width="21.109375" style="457" customWidth="1"/>
    <col min="2321" max="2321" width="0" style="457" hidden="1" customWidth="1"/>
    <col min="2322" max="2322" width="20.109375" style="457" customWidth="1"/>
    <col min="2323" max="2323" width="0" style="457" hidden="1" customWidth="1"/>
    <col min="2324" max="2324" width="24" style="457" customWidth="1"/>
    <col min="2325" max="2325" width="27.44140625" style="457" customWidth="1"/>
    <col min="2326" max="2326" width="23.109375" style="457" customWidth="1"/>
    <col min="2327" max="2327" width="26.88671875" style="457" customWidth="1"/>
    <col min="2328" max="2328" width="89.33203125" style="457" customWidth="1"/>
    <col min="2329" max="2560" width="11.5546875" style="457"/>
    <col min="2561" max="2561" width="87.44140625" style="457" customWidth="1"/>
    <col min="2562" max="2562" width="0" style="457" hidden="1" customWidth="1"/>
    <col min="2563" max="2563" width="11" style="457" customWidth="1"/>
    <col min="2564" max="2564" width="11.88671875" style="457" customWidth="1"/>
    <col min="2565" max="2565" width="18.6640625" style="457" customWidth="1"/>
    <col min="2566" max="2566" width="18" style="457" customWidth="1"/>
    <col min="2567" max="2567" width="26.5546875" style="457" customWidth="1"/>
    <col min="2568" max="2568" width="20.44140625" style="457" customWidth="1"/>
    <col min="2569" max="2571" width="0" style="457" hidden="1" customWidth="1"/>
    <col min="2572" max="2572" width="20.33203125" style="457" customWidth="1"/>
    <col min="2573" max="2573" width="27.44140625" style="457" customWidth="1"/>
    <col min="2574" max="2574" width="23.6640625" style="457" customWidth="1"/>
    <col min="2575" max="2575" width="23.109375" style="457" customWidth="1"/>
    <col min="2576" max="2576" width="21.109375" style="457" customWidth="1"/>
    <col min="2577" max="2577" width="0" style="457" hidden="1" customWidth="1"/>
    <col min="2578" max="2578" width="20.109375" style="457" customWidth="1"/>
    <col min="2579" max="2579" width="0" style="457" hidden="1" customWidth="1"/>
    <col min="2580" max="2580" width="24" style="457" customWidth="1"/>
    <col min="2581" max="2581" width="27.44140625" style="457" customWidth="1"/>
    <col min="2582" max="2582" width="23.109375" style="457" customWidth="1"/>
    <col min="2583" max="2583" width="26.88671875" style="457" customWidth="1"/>
    <col min="2584" max="2584" width="89.33203125" style="457" customWidth="1"/>
    <col min="2585" max="2816" width="11.5546875" style="457"/>
    <col min="2817" max="2817" width="87.44140625" style="457" customWidth="1"/>
    <col min="2818" max="2818" width="0" style="457" hidden="1" customWidth="1"/>
    <col min="2819" max="2819" width="11" style="457" customWidth="1"/>
    <col min="2820" max="2820" width="11.88671875" style="457" customWidth="1"/>
    <col min="2821" max="2821" width="18.6640625" style="457" customWidth="1"/>
    <col min="2822" max="2822" width="18" style="457" customWidth="1"/>
    <col min="2823" max="2823" width="26.5546875" style="457" customWidth="1"/>
    <col min="2824" max="2824" width="20.44140625" style="457" customWidth="1"/>
    <col min="2825" max="2827" width="0" style="457" hidden="1" customWidth="1"/>
    <col min="2828" max="2828" width="20.33203125" style="457" customWidth="1"/>
    <col min="2829" max="2829" width="27.44140625" style="457" customWidth="1"/>
    <col min="2830" max="2830" width="23.6640625" style="457" customWidth="1"/>
    <col min="2831" max="2831" width="23.109375" style="457" customWidth="1"/>
    <col min="2832" max="2832" width="21.109375" style="457" customWidth="1"/>
    <col min="2833" max="2833" width="0" style="457" hidden="1" customWidth="1"/>
    <col min="2834" max="2834" width="20.109375" style="457" customWidth="1"/>
    <col min="2835" max="2835" width="0" style="457" hidden="1" customWidth="1"/>
    <col min="2836" max="2836" width="24" style="457" customWidth="1"/>
    <col min="2837" max="2837" width="27.44140625" style="457" customWidth="1"/>
    <col min="2838" max="2838" width="23.109375" style="457" customWidth="1"/>
    <col min="2839" max="2839" width="26.88671875" style="457" customWidth="1"/>
    <col min="2840" max="2840" width="89.33203125" style="457" customWidth="1"/>
    <col min="2841" max="3072" width="11.5546875" style="457"/>
    <col min="3073" max="3073" width="87.44140625" style="457" customWidth="1"/>
    <col min="3074" max="3074" width="0" style="457" hidden="1" customWidth="1"/>
    <col min="3075" max="3075" width="11" style="457" customWidth="1"/>
    <col min="3076" max="3076" width="11.88671875" style="457" customWidth="1"/>
    <col min="3077" max="3077" width="18.6640625" style="457" customWidth="1"/>
    <col min="3078" max="3078" width="18" style="457" customWidth="1"/>
    <col min="3079" max="3079" width="26.5546875" style="457" customWidth="1"/>
    <col min="3080" max="3080" width="20.44140625" style="457" customWidth="1"/>
    <col min="3081" max="3083" width="0" style="457" hidden="1" customWidth="1"/>
    <col min="3084" max="3084" width="20.33203125" style="457" customWidth="1"/>
    <col min="3085" max="3085" width="27.44140625" style="457" customWidth="1"/>
    <col min="3086" max="3086" width="23.6640625" style="457" customWidth="1"/>
    <col min="3087" max="3087" width="23.109375" style="457" customWidth="1"/>
    <col min="3088" max="3088" width="21.109375" style="457" customWidth="1"/>
    <col min="3089" max="3089" width="0" style="457" hidden="1" customWidth="1"/>
    <col min="3090" max="3090" width="20.109375" style="457" customWidth="1"/>
    <col min="3091" max="3091" width="0" style="457" hidden="1" customWidth="1"/>
    <col min="3092" max="3092" width="24" style="457" customWidth="1"/>
    <col min="3093" max="3093" width="27.44140625" style="457" customWidth="1"/>
    <col min="3094" max="3094" width="23.109375" style="457" customWidth="1"/>
    <col min="3095" max="3095" width="26.88671875" style="457" customWidth="1"/>
    <col min="3096" max="3096" width="89.33203125" style="457" customWidth="1"/>
    <col min="3097" max="3328" width="11.5546875" style="457"/>
    <col min="3329" max="3329" width="87.44140625" style="457" customWidth="1"/>
    <col min="3330" max="3330" width="0" style="457" hidden="1" customWidth="1"/>
    <col min="3331" max="3331" width="11" style="457" customWidth="1"/>
    <col min="3332" max="3332" width="11.88671875" style="457" customWidth="1"/>
    <col min="3333" max="3333" width="18.6640625" style="457" customWidth="1"/>
    <col min="3334" max="3334" width="18" style="457" customWidth="1"/>
    <col min="3335" max="3335" width="26.5546875" style="457" customWidth="1"/>
    <col min="3336" max="3336" width="20.44140625" style="457" customWidth="1"/>
    <col min="3337" max="3339" width="0" style="457" hidden="1" customWidth="1"/>
    <col min="3340" max="3340" width="20.33203125" style="457" customWidth="1"/>
    <col min="3341" max="3341" width="27.44140625" style="457" customWidth="1"/>
    <col min="3342" max="3342" width="23.6640625" style="457" customWidth="1"/>
    <col min="3343" max="3343" width="23.109375" style="457" customWidth="1"/>
    <col min="3344" max="3344" width="21.109375" style="457" customWidth="1"/>
    <col min="3345" max="3345" width="0" style="457" hidden="1" customWidth="1"/>
    <col min="3346" max="3346" width="20.109375" style="457" customWidth="1"/>
    <col min="3347" max="3347" width="0" style="457" hidden="1" customWidth="1"/>
    <col min="3348" max="3348" width="24" style="457" customWidth="1"/>
    <col min="3349" max="3349" width="27.44140625" style="457" customWidth="1"/>
    <col min="3350" max="3350" width="23.109375" style="457" customWidth="1"/>
    <col min="3351" max="3351" width="26.88671875" style="457" customWidth="1"/>
    <col min="3352" max="3352" width="89.33203125" style="457" customWidth="1"/>
    <col min="3353" max="3584" width="11.5546875" style="457"/>
    <col min="3585" max="3585" width="87.44140625" style="457" customWidth="1"/>
    <col min="3586" max="3586" width="0" style="457" hidden="1" customWidth="1"/>
    <col min="3587" max="3587" width="11" style="457" customWidth="1"/>
    <col min="3588" max="3588" width="11.88671875" style="457" customWidth="1"/>
    <col min="3589" max="3589" width="18.6640625" style="457" customWidth="1"/>
    <col min="3590" max="3590" width="18" style="457" customWidth="1"/>
    <col min="3591" max="3591" width="26.5546875" style="457" customWidth="1"/>
    <col min="3592" max="3592" width="20.44140625" style="457" customWidth="1"/>
    <col min="3593" max="3595" width="0" style="457" hidden="1" customWidth="1"/>
    <col min="3596" max="3596" width="20.33203125" style="457" customWidth="1"/>
    <col min="3597" max="3597" width="27.44140625" style="457" customWidth="1"/>
    <col min="3598" max="3598" width="23.6640625" style="457" customWidth="1"/>
    <col min="3599" max="3599" width="23.109375" style="457" customWidth="1"/>
    <col min="3600" max="3600" width="21.109375" style="457" customWidth="1"/>
    <col min="3601" max="3601" width="0" style="457" hidden="1" customWidth="1"/>
    <col min="3602" max="3602" width="20.109375" style="457" customWidth="1"/>
    <col min="3603" max="3603" width="0" style="457" hidden="1" customWidth="1"/>
    <col min="3604" max="3604" width="24" style="457" customWidth="1"/>
    <col min="3605" max="3605" width="27.44140625" style="457" customWidth="1"/>
    <col min="3606" max="3606" width="23.109375" style="457" customWidth="1"/>
    <col min="3607" max="3607" width="26.88671875" style="457" customWidth="1"/>
    <col min="3608" max="3608" width="89.33203125" style="457" customWidth="1"/>
    <col min="3609" max="3840" width="11.5546875" style="457"/>
    <col min="3841" max="3841" width="87.44140625" style="457" customWidth="1"/>
    <col min="3842" max="3842" width="0" style="457" hidden="1" customWidth="1"/>
    <col min="3843" max="3843" width="11" style="457" customWidth="1"/>
    <col min="3844" max="3844" width="11.88671875" style="457" customWidth="1"/>
    <col min="3845" max="3845" width="18.6640625" style="457" customWidth="1"/>
    <col min="3846" max="3846" width="18" style="457" customWidth="1"/>
    <col min="3847" max="3847" width="26.5546875" style="457" customWidth="1"/>
    <col min="3848" max="3848" width="20.44140625" style="457" customWidth="1"/>
    <col min="3849" max="3851" width="0" style="457" hidden="1" customWidth="1"/>
    <col min="3852" max="3852" width="20.33203125" style="457" customWidth="1"/>
    <col min="3853" max="3853" width="27.44140625" style="457" customWidth="1"/>
    <col min="3854" max="3854" width="23.6640625" style="457" customWidth="1"/>
    <col min="3855" max="3855" width="23.109375" style="457" customWidth="1"/>
    <col min="3856" max="3856" width="21.109375" style="457" customWidth="1"/>
    <col min="3857" max="3857" width="0" style="457" hidden="1" customWidth="1"/>
    <col min="3858" max="3858" width="20.109375" style="457" customWidth="1"/>
    <col min="3859" max="3859" width="0" style="457" hidden="1" customWidth="1"/>
    <col min="3860" max="3860" width="24" style="457" customWidth="1"/>
    <col min="3861" max="3861" width="27.44140625" style="457" customWidth="1"/>
    <col min="3862" max="3862" width="23.109375" style="457" customWidth="1"/>
    <col min="3863" max="3863" width="26.88671875" style="457" customWidth="1"/>
    <col min="3864" max="3864" width="89.33203125" style="457" customWidth="1"/>
    <col min="3865" max="4096" width="11.5546875" style="457"/>
    <col min="4097" max="4097" width="87.44140625" style="457" customWidth="1"/>
    <col min="4098" max="4098" width="0" style="457" hidden="1" customWidth="1"/>
    <col min="4099" max="4099" width="11" style="457" customWidth="1"/>
    <col min="4100" max="4100" width="11.88671875" style="457" customWidth="1"/>
    <col min="4101" max="4101" width="18.6640625" style="457" customWidth="1"/>
    <col min="4102" max="4102" width="18" style="457" customWidth="1"/>
    <col min="4103" max="4103" width="26.5546875" style="457" customWidth="1"/>
    <col min="4104" max="4104" width="20.44140625" style="457" customWidth="1"/>
    <col min="4105" max="4107" width="0" style="457" hidden="1" customWidth="1"/>
    <col min="4108" max="4108" width="20.33203125" style="457" customWidth="1"/>
    <col min="4109" max="4109" width="27.44140625" style="457" customWidth="1"/>
    <col min="4110" max="4110" width="23.6640625" style="457" customWidth="1"/>
    <col min="4111" max="4111" width="23.109375" style="457" customWidth="1"/>
    <col min="4112" max="4112" width="21.109375" style="457" customWidth="1"/>
    <col min="4113" max="4113" width="0" style="457" hidden="1" customWidth="1"/>
    <col min="4114" max="4114" width="20.109375" style="457" customWidth="1"/>
    <col min="4115" max="4115" width="0" style="457" hidden="1" customWidth="1"/>
    <col min="4116" max="4116" width="24" style="457" customWidth="1"/>
    <col min="4117" max="4117" width="27.44140625" style="457" customWidth="1"/>
    <col min="4118" max="4118" width="23.109375" style="457" customWidth="1"/>
    <col min="4119" max="4119" width="26.88671875" style="457" customWidth="1"/>
    <col min="4120" max="4120" width="89.33203125" style="457" customWidth="1"/>
    <col min="4121" max="4352" width="11.5546875" style="457"/>
    <col min="4353" max="4353" width="87.44140625" style="457" customWidth="1"/>
    <col min="4354" max="4354" width="0" style="457" hidden="1" customWidth="1"/>
    <col min="4355" max="4355" width="11" style="457" customWidth="1"/>
    <col min="4356" max="4356" width="11.88671875" style="457" customWidth="1"/>
    <col min="4357" max="4357" width="18.6640625" style="457" customWidth="1"/>
    <col min="4358" max="4358" width="18" style="457" customWidth="1"/>
    <col min="4359" max="4359" width="26.5546875" style="457" customWidth="1"/>
    <col min="4360" max="4360" width="20.44140625" style="457" customWidth="1"/>
    <col min="4361" max="4363" width="0" style="457" hidden="1" customWidth="1"/>
    <col min="4364" max="4364" width="20.33203125" style="457" customWidth="1"/>
    <col min="4365" max="4365" width="27.44140625" style="457" customWidth="1"/>
    <col min="4366" max="4366" width="23.6640625" style="457" customWidth="1"/>
    <col min="4367" max="4367" width="23.109375" style="457" customWidth="1"/>
    <col min="4368" max="4368" width="21.109375" style="457" customWidth="1"/>
    <col min="4369" max="4369" width="0" style="457" hidden="1" customWidth="1"/>
    <col min="4370" max="4370" width="20.109375" style="457" customWidth="1"/>
    <col min="4371" max="4371" width="0" style="457" hidden="1" customWidth="1"/>
    <col min="4372" max="4372" width="24" style="457" customWidth="1"/>
    <col min="4373" max="4373" width="27.44140625" style="457" customWidth="1"/>
    <col min="4374" max="4374" width="23.109375" style="457" customWidth="1"/>
    <col min="4375" max="4375" width="26.88671875" style="457" customWidth="1"/>
    <col min="4376" max="4376" width="89.33203125" style="457" customWidth="1"/>
    <col min="4377" max="4608" width="11.5546875" style="457"/>
    <col min="4609" max="4609" width="87.44140625" style="457" customWidth="1"/>
    <col min="4610" max="4610" width="0" style="457" hidden="1" customWidth="1"/>
    <col min="4611" max="4611" width="11" style="457" customWidth="1"/>
    <col min="4612" max="4612" width="11.88671875" style="457" customWidth="1"/>
    <col min="4613" max="4613" width="18.6640625" style="457" customWidth="1"/>
    <col min="4614" max="4614" width="18" style="457" customWidth="1"/>
    <col min="4615" max="4615" width="26.5546875" style="457" customWidth="1"/>
    <col min="4616" max="4616" width="20.44140625" style="457" customWidth="1"/>
    <col min="4617" max="4619" width="0" style="457" hidden="1" customWidth="1"/>
    <col min="4620" max="4620" width="20.33203125" style="457" customWidth="1"/>
    <col min="4621" max="4621" width="27.44140625" style="457" customWidth="1"/>
    <col min="4622" max="4622" width="23.6640625" style="457" customWidth="1"/>
    <col min="4623" max="4623" width="23.109375" style="457" customWidth="1"/>
    <col min="4624" max="4624" width="21.109375" style="457" customWidth="1"/>
    <col min="4625" max="4625" width="0" style="457" hidden="1" customWidth="1"/>
    <col min="4626" max="4626" width="20.109375" style="457" customWidth="1"/>
    <col min="4627" max="4627" width="0" style="457" hidden="1" customWidth="1"/>
    <col min="4628" max="4628" width="24" style="457" customWidth="1"/>
    <col min="4629" max="4629" width="27.44140625" style="457" customWidth="1"/>
    <col min="4630" max="4630" width="23.109375" style="457" customWidth="1"/>
    <col min="4631" max="4631" width="26.88671875" style="457" customWidth="1"/>
    <col min="4632" max="4632" width="89.33203125" style="457" customWidth="1"/>
    <col min="4633" max="4864" width="11.5546875" style="457"/>
    <col min="4865" max="4865" width="87.44140625" style="457" customWidth="1"/>
    <col min="4866" max="4866" width="0" style="457" hidden="1" customWidth="1"/>
    <col min="4867" max="4867" width="11" style="457" customWidth="1"/>
    <col min="4868" max="4868" width="11.88671875" style="457" customWidth="1"/>
    <col min="4869" max="4869" width="18.6640625" style="457" customWidth="1"/>
    <col min="4870" max="4870" width="18" style="457" customWidth="1"/>
    <col min="4871" max="4871" width="26.5546875" style="457" customWidth="1"/>
    <col min="4872" max="4872" width="20.44140625" style="457" customWidth="1"/>
    <col min="4873" max="4875" width="0" style="457" hidden="1" customWidth="1"/>
    <col min="4876" max="4876" width="20.33203125" style="457" customWidth="1"/>
    <col min="4877" max="4877" width="27.44140625" style="457" customWidth="1"/>
    <col min="4878" max="4878" width="23.6640625" style="457" customWidth="1"/>
    <col min="4879" max="4879" width="23.109375" style="457" customWidth="1"/>
    <col min="4880" max="4880" width="21.109375" style="457" customWidth="1"/>
    <col min="4881" max="4881" width="0" style="457" hidden="1" customWidth="1"/>
    <col min="4882" max="4882" width="20.109375" style="457" customWidth="1"/>
    <col min="4883" max="4883" width="0" style="457" hidden="1" customWidth="1"/>
    <col min="4884" max="4884" width="24" style="457" customWidth="1"/>
    <col min="4885" max="4885" width="27.44140625" style="457" customWidth="1"/>
    <col min="4886" max="4886" width="23.109375" style="457" customWidth="1"/>
    <col min="4887" max="4887" width="26.88671875" style="457" customWidth="1"/>
    <col min="4888" max="4888" width="89.33203125" style="457" customWidth="1"/>
    <col min="4889" max="5120" width="11.5546875" style="457"/>
    <col min="5121" max="5121" width="87.44140625" style="457" customWidth="1"/>
    <col min="5122" max="5122" width="0" style="457" hidden="1" customWidth="1"/>
    <col min="5123" max="5123" width="11" style="457" customWidth="1"/>
    <col min="5124" max="5124" width="11.88671875" style="457" customWidth="1"/>
    <col min="5125" max="5125" width="18.6640625" style="457" customWidth="1"/>
    <col min="5126" max="5126" width="18" style="457" customWidth="1"/>
    <col min="5127" max="5127" width="26.5546875" style="457" customWidth="1"/>
    <col min="5128" max="5128" width="20.44140625" style="457" customWidth="1"/>
    <col min="5129" max="5131" width="0" style="457" hidden="1" customWidth="1"/>
    <col min="5132" max="5132" width="20.33203125" style="457" customWidth="1"/>
    <col min="5133" max="5133" width="27.44140625" style="457" customWidth="1"/>
    <col min="5134" max="5134" width="23.6640625" style="457" customWidth="1"/>
    <col min="5135" max="5135" width="23.109375" style="457" customWidth="1"/>
    <col min="5136" max="5136" width="21.109375" style="457" customWidth="1"/>
    <col min="5137" max="5137" width="0" style="457" hidden="1" customWidth="1"/>
    <col min="5138" max="5138" width="20.109375" style="457" customWidth="1"/>
    <col min="5139" max="5139" width="0" style="457" hidden="1" customWidth="1"/>
    <col min="5140" max="5140" width="24" style="457" customWidth="1"/>
    <col min="5141" max="5141" width="27.44140625" style="457" customWidth="1"/>
    <col min="5142" max="5142" width="23.109375" style="457" customWidth="1"/>
    <col min="5143" max="5143" width="26.88671875" style="457" customWidth="1"/>
    <col min="5144" max="5144" width="89.33203125" style="457" customWidth="1"/>
    <col min="5145" max="5376" width="11.5546875" style="457"/>
    <col min="5377" max="5377" width="87.44140625" style="457" customWidth="1"/>
    <col min="5378" max="5378" width="0" style="457" hidden="1" customWidth="1"/>
    <col min="5379" max="5379" width="11" style="457" customWidth="1"/>
    <col min="5380" max="5380" width="11.88671875" style="457" customWidth="1"/>
    <col min="5381" max="5381" width="18.6640625" style="457" customWidth="1"/>
    <col min="5382" max="5382" width="18" style="457" customWidth="1"/>
    <col min="5383" max="5383" width="26.5546875" style="457" customWidth="1"/>
    <col min="5384" max="5384" width="20.44140625" style="457" customWidth="1"/>
    <col min="5385" max="5387" width="0" style="457" hidden="1" customWidth="1"/>
    <col min="5388" max="5388" width="20.33203125" style="457" customWidth="1"/>
    <col min="5389" max="5389" width="27.44140625" style="457" customWidth="1"/>
    <col min="5390" max="5390" width="23.6640625" style="457" customWidth="1"/>
    <col min="5391" max="5391" width="23.109375" style="457" customWidth="1"/>
    <col min="5392" max="5392" width="21.109375" style="457" customWidth="1"/>
    <col min="5393" max="5393" width="0" style="457" hidden="1" customWidth="1"/>
    <col min="5394" max="5394" width="20.109375" style="457" customWidth="1"/>
    <col min="5395" max="5395" width="0" style="457" hidden="1" customWidth="1"/>
    <col min="5396" max="5396" width="24" style="457" customWidth="1"/>
    <col min="5397" max="5397" width="27.44140625" style="457" customWidth="1"/>
    <col min="5398" max="5398" width="23.109375" style="457" customWidth="1"/>
    <col min="5399" max="5399" width="26.88671875" style="457" customWidth="1"/>
    <col min="5400" max="5400" width="89.33203125" style="457" customWidth="1"/>
    <col min="5401" max="5632" width="11.5546875" style="457"/>
    <col min="5633" max="5633" width="87.44140625" style="457" customWidth="1"/>
    <col min="5634" max="5634" width="0" style="457" hidden="1" customWidth="1"/>
    <col min="5635" max="5635" width="11" style="457" customWidth="1"/>
    <col min="5636" max="5636" width="11.88671875" style="457" customWidth="1"/>
    <col min="5637" max="5637" width="18.6640625" style="457" customWidth="1"/>
    <col min="5638" max="5638" width="18" style="457" customWidth="1"/>
    <col min="5639" max="5639" width="26.5546875" style="457" customWidth="1"/>
    <col min="5640" max="5640" width="20.44140625" style="457" customWidth="1"/>
    <col min="5641" max="5643" width="0" style="457" hidden="1" customWidth="1"/>
    <col min="5644" max="5644" width="20.33203125" style="457" customWidth="1"/>
    <col min="5645" max="5645" width="27.44140625" style="457" customWidth="1"/>
    <col min="5646" max="5646" width="23.6640625" style="457" customWidth="1"/>
    <col min="5647" max="5647" width="23.109375" style="457" customWidth="1"/>
    <col min="5648" max="5648" width="21.109375" style="457" customWidth="1"/>
    <col min="5649" max="5649" width="0" style="457" hidden="1" customWidth="1"/>
    <col min="5650" max="5650" width="20.109375" style="457" customWidth="1"/>
    <col min="5651" max="5651" width="0" style="457" hidden="1" customWidth="1"/>
    <col min="5652" max="5652" width="24" style="457" customWidth="1"/>
    <col min="5653" max="5653" width="27.44140625" style="457" customWidth="1"/>
    <col min="5654" max="5654" width="23.109375" style="457" customWidth="1"/>
    <col min="5655" max="5655" width="26.88671875" style="457" customWidth="1"/>
    <col min="5656" max="5656" width="89.33203125" style="457" customWidth="1"/>
    <col min="5657" max="5888" width="11.5546875" style="457"/>
    <col min="5889" max="5889" width="87.44140625" style="457" customWidth="1"/>
    <col min="5890" max="5890" width="0" style="457" hidden="1" customWidth="1"/>
    <col min="5891" max="5891" width="11" style="457" customWidth="1"/>
    <col min="5892" max="5892" width="11.88671875" style="457" customWidth="1"/>
    <col min="5893" max="5893" width="18.6640625" style="457" customWidth="1"/>
    <col min="5894" max="5894" width="18" style="457" customWidth="1"/>
    <col min="5895" max="5895" width="26.5546875" style="457" customWidth="1"/>
    <col min="5896" max="5896" width="20.44140625" style="457" customWidth="1"/>
    <col min="5897" max="5899" width="0" style="457" hidden="1" customWidth="1"/>
    <col min="5900" max="5900" width="20.33203125" style="457" customWidth="1"/>
    <col min="5901" max="5901" width="27.44140625" style="457" customWidth="1"/>
    <col min="5902" max="5902" width="23.6640625" style="457" customWidth="1"/>
    <col min="5903" max="5903" width="23.109375" style="457" customWidth="1"/>
    <col min="5904" max="5904" width="21.109375" style="457" customWidth="1"/>
    <col min="5905" max="5905" width="0" style="457" hidden="1" customWidth="1"/>
    <col min="5906" max="5906" width="20.109375" style="457" customWidth="1"/>
    <col min="5907" max="5907" width="0" style="457" hidden="1" customWidth="1"/>
    <col min="5908" max="5908" width="24" style="457" customWidth="1"/>
    <col min="5909" max="5909" width="27.44140625" style="457" customWidth="1"/>
    <col min="5910" max="5910" width="23.109375" style="457" customWidth="1"/>
    <col min="5911" max="5911" width="26.88671875" style="457" customWidth="1"/>
    <col min="5912" max="5912" width="89.33203125" style="457" customWidth="1"/>
    <col min="5913" max="6144" width="11.5546875" style="457"/>
    <col min="6145" max="6145" width="87.44140625" style="457" customWidth="1"/>
    <col min="6146" max="6146" width="0" style="457" hidden="1" customWidth="1"/>
    <col min="6147" max="6147" width="11" style="457" customWidth="1"/>
    <col min="6148" max="6148" width="11.88671875" style="457" customWidth="1"/>
    <col min="6149" max="6149" width="18.6640625" style="457" customWidth="1"/>
    <col min="6150" max="6150" width="18" style="457" customWidth="1"/>
    <col min="6151" max="6151" width="26.5546875" style="457" customWidth="1"/>
    <col min="6152" max="6152" width="20.44140625" style="457" customWidth="1"/>
    <col min="6153" max="6155" width="0" style="457" hidden="1" customWidth="1"/>
    <col min="6156" max="6156" width="20.33203125" style="457" customWidth="1"/>
    <col min="6157" max="6157" width="27.44140625" style="457" customWidth="1"/>
    <col min="6158" max="6158" width="23.6640625" style="457" customWidth="1"/>
    <col min="6159" max="6159" width="23.109375" style="457" customWidth="1"/>
    <col min="6160" max="6160" width="21.109375" style="457" customWidth="1"/>
    <col min="6161" max="6161" width="0" style="457" hidden="1" customWidth="1"/>
    <col min="6162" max="6162" width="20.109375" style="457" customWidth="1"/>
    <col min="6163" max="6163" width="0" style="457" hidden="1" customWidth="1"/>
    <col min="6164" max="6164" width="24" style="457" customWidth="1"/>
    <col min="6165" max="6165" width="27.44140625" style="457" customWidth="1"/>
    <col min="6166" max="6166" width="23.109375" style="457" customWidth="1"/>
    <col min="6167" max="6167" width="26.88671875" style="457" customWidth="1"/>
    <col min="6168" max="6168" width="89.33203125" style="457" customWidth="1"/>
    <col min="6169" max="6400" width="11.5546875" style="457"/>
    <col min="6401" max="6401" width="87.44140625" style="457" customWidth="1"/>
    <col min="6402" max="6402" width="0" style="457" hidden="1" customWidth="1"/>
    <col min="6403" max="6403" width="11" style="457" customWidth="1"/>
    <col min="6404" max="6404" width="11.88671875" style="457" customWidth="1"/>
    <col min="6405" max="6405" width="18.6640625" style="457" customWidth="1"/>
    <col min="6406" max="6406" width="18" style="457" customWidth="1"/>
    <col min="6407" max="6407" width="26.5546875" style="457" customWidth="1"/>
    <col min="6408" max="6408" width="20.44140625" style="457" customWidth="1"/>
    <col min="6409" max="6411" width="0" style="457" hidden="1" customWidth="1"/>
    <col min="6412" max="6412" width="20.33203125" style="457" customWidth="1"/>
    <col min="6413" max="6413" width="27.44140625" style="457" customWidth="1"/>
    <col min="6414" max="6414" width="23.6640625" style="457" customWidth="1"/>
    <col min="6415" max="6415" width="23.109375" style="457" customWidth="1"/>
    <col min="6416" max="6416" width="21.109375" style="457" customWidth="1"/>
    <col min="6417" max="6417" width="0" style="457" hidden="1" customWidth="1"/>
    <col min="6418" max="6418" width="20.109375" style="457" customWidth="1"/>
    <col min="6419" max="6419" width="0" style="457" hidden="1" customWidth="1"/>
    <col min="6420" max="6420" width="24" style="457" customWidth="1"/>
    <col min="6421" max="6421" width="27.44140625" style="457" customWidth="1"/>
    <col min="6422" max="6422" width="23.109375" style="457" customWidth="1"/>
    <col min="6423" max="6423" width="26.88671875" style="457" customWidth="1"/>
    <col min="6424" max="6424" width="89.33203125" style="457" customWidth="1"/>
    <col min="6425" max="6656" width="11.5546875" style="457"/>
    <col min="6657" max="6657" width="87.44140625" style="457" customWidth="1"/>
    <col min="6658" max="6658" width="0" style="457" hidden="1" customWidth="1"/>
    <col min="6659" max="6659" width="11" style="457" customWidth="1"/>
    <col min="6660" max="6660" width="11.88671875" style="457" customWidth="1"/>
    <col min="6661" max="6661" width="18.6640625" style="457" customWidth="1"/>
    <col min="6662" max="6662" width="18" style="457" customWidth="1"/>
    <col min="6663" max="6663" width="26.5546875" style="457" customWidth="1"/>
    <col min="6664" max="6664" width="20.44140625" style="457" customWidth="1"/>
    <col min="6665" max="6667" width="0" style="457" hidden="1" customWidth="1"/>
    <col min="6668" max="6668" width="20.33203125" style="457" customWidth="1"/>
    <col min="6669" max="6669" width="27.44140625" style="457" customWidth="1"/>
    <col min="6670" max="6670" width="23.6640625" style="457" customWidth="1"/>
    <col min="6671" max="6671" width="23.109375" style="457" customWidth="1"/>
    <col min="6672" max="6672" width="21.109375" style="457" customWidth="1"/>
    <col min="6673" max="6673" width="0" style="457" hidden="1" customWidth="1"/>
    <col min="6674" max="6674" width="20.109375" style="457" customWidth="1"/>
    <col min="6675" max="6675" width="0" style="457" hidden="1" customWidth="1"/>
    <col min="6676" max="6676" width="24" style="457" customWidth="1"/>
    <col min="6677" max="6677" width="27.44140625" style="457" customWidth="1"/>
    <col min="6678" max="6678" width="23.109375" style="457" customWidth="1"/>
    <col min="6679" max="6679" width="26.88671875" style="457" customWidth="1"/>
    <col min="6680" max="6680" width="89.33203125" style="457" customWidth="1"/>
    <col min="6681" max="6912" width="11.5546875" style="457"/>
    <col min="6913" max="6913" width="87.44140625" style="457" customWidth="1"/>
    <col min="6914" max="6914" width="0" style="457" hidden="1" customWidth="1"/>
    <col min="6915" max="6915" width="11" style="457" customWidth="1"/>
    <col min="6916" max="6916" width="11.88671875" style="457" customWidth="1"/>
    <col min="6917" max="6917" width="18.6640625" style="457" customWidth="1"/>
    <col min="6918" max="6918" width="18" style="457" customWidth="1"/>
    <col min="6919" max="6919" width="26.5546875" style="457" customWidth="1"/>
    <col min="6920" max="6920" width="20.44140625" style="457" customWidth="1"/>
    <col min="6921" max="6923" width="0" style="457" hidden="1" customWidth="1"/>
    <col min="6924" max="6924" width="20.33203125" style="457" customWidth="1"/>
    <col min="6925" max="6925" width="27.44140625" style="457" customWidth="1"/>
    <col min="6926" max="6926" width="23.6640625" style="457" customWidth="1"/>
    <col min="6927" max="6927" width="23.109375" style="457" customWidth="1"/>
    <col min="6928" max="6928" width="21.109375" style="457" customWidth="1"/>
    <col min="6929" max="6929" width="0" style="457" hidden="1" customWidth="1"/>
    <col min="6930" max="6930" width="20.109375" style="457" customWidth="1"/>
    <col min="6931" max="6931" width="0" style="457" hidden="1" customWidth="1"/>
    <col min="6932" max="6932" width="24" style="457" customWidth="1"/>
    <col min="6933" max="6933" width="27.44140625" style="457" customWidth="1"/>
    <col min="6934" max="6934" width="23.109375" style="457" customWidth="1"/>
    <col min="6935" max="6935" width="26.88671875" style="457" customWidth="1"/>
    <col min="6936" max="6936" width="89.33203125" style="457" customWidth="1"/>
    <col min="6937" max="7168" width="11.5546875" style="457"/>
    <col min="7169" max="7169" width="87.44140625" style="457" customWidth="1"/>
    <col min="7170" max="7170" width="0" style="457" hidden="1" customWidth="1"/>
    <col min="7171" max="7171" width="11" style="457" customWidth="1"/>
    <col min="7172" max="7172" width="11.88671875" style="457" customWidth="1"/>
    <col min="7173" max="7173" width="18.6640625" style="457" customWidth="1"/>
    <col min="7174" max="7174" width="18" style="457" customWidth="1"/>
    <col min="7175" max="7175" width="26.5546875" style="457" customWidth="1"/>
    <col min="7176" max="7176" width="20.44140625" style="457" customWidth="1"/>
    <col min="7177" max="7179" width="0" style="457" hidden="1" customWidth="1"/>
    <col min="7180" max="7180" width="20.33203125" style="457" customWidth="1"/>
    <col min="7181" max="7181" width="27.44140625" style="457" customWidth="1"/>
    <col min="7182" max="7182" width="23.6640625" style="457" customWidth="1"/>
    <col min="7183" max="7183" width="23.109375" style="457" customWidth="1"/>
    <col min="7184" max="7184" width="21.109375" style="457" customWidth="1"/>
    <col min="7185" max="7185" width="0" style="457" hidden="1" customWidth="1"/>
    <col min="7186" max="7186" width="20.109375" style="457" customWidth="1"/>
    <col min="7187" max="7187" width="0" style="457" hidden="1" customWidth="1"/>
    <col min="7188" max="7188" width="24" style="457" customWidth="1"/>
    <col min="7189" max="7189" width="27.44140625" style="457" customWidth="1"/>
    <col min="7190" max="7190" width="23.109375" style="457" customWidth="1"/>
    <col min="7191" max="7191" width="26.88671875" style="457" customWidth="1"/>
    <col min="7192" max="7192" width="89.33203125" style="457" customWidth="1"/>
    <col min="7193" max="7424" width="11.5546875" style="457"/>
    <col min="7425" max="7425" width="87.44140625" style="457" customWidth="1"/>
    <col min="7426" max="7426" width="0" style="457" hidden="1" customWidth="1"/>
    <col min="7427" max="7427" width="11" style="457" customWidth="1"/>
    <col min="7428" max="7428" width="11.88671875" style="457" customWidth="1"/>
    <col min="7429" max="7429" width="18.6640625" style="457" customWidth="1"/>
    <col min="7430" max="7430" width="18" style="457" customWidth="1"/>
    <col min="7431" max="7431" width="26.5546875" style="457" customWidth="1"/>
    <col min="7432" max="7432" width="20.44140625" style="457" customWidth="1"/>
    <col min="7433" max="7435" width="0" style="457" hidden="1" customWidth="1"/>
    <col min="7436" max="7436" width="20.33203125" style="457" customWidth="1"/>
    <col min="7437" max="7437" width="27.44140625" style="457" customWidth="1"/>
    <col min="7438" max="7438" width="23.6640625" style="457" customWidth="1"/>
    <col min="7439" max="7439" width="23.109375" style="457" customWidth="1"/>
    <col min="7440" max="7440" width="21.109375" style="457" customWidth="1"/>
    <col min="7441" max="7441" width="0" style="457" hidden="1" customWidth="1"/>
    <col min="7442" max="7442" width="20.109375" style="457" customWidth="1"/>
    <col min="7443" max="7443" width="0" style="457" hidden="1" customWidth="1"/>
    <col min="7444" max="7444" width="24" style="457" customWidth="1"/>
    <col min="7445" max="7445" width="27.44140625" style="457" customWidth="1"/>
    <col min="7446" max="7446" width="23.109375" style="457" customWidth="1"/>
    <col min="7447" max="7447" width="26.88671875" style="457" customWidth="1"/>
    <col min="7448" max="7448" width="89.33203125" style="457" customWidth="1"/>
    <col min="7449" max="7680" width="11.5546875" style="457"/>
    <col min="7681" max="7681" width="87.44140625" style="457" customWidth="1"/>
    <col min="7682" max="7682" width="0" style="457" hidden="1" customWidth="1"/>
    <col min="7683" max="7683" width="11" style="457" customWidth="1"/>
    <col min="7684" max="7684" width="11.88671875" style="457" customWidth="1"/>
    <col min="7685" max="7685" width="18.6640625" style="457" customWidth="1"/>
    <col min="7686" max="7686" width="18" style="457" customWidth="1"/>
    <col min="7687" max="7687" width="26.5546875" style="457" customWidth="1"/>
    <col min="7688" max="7688" width="20.44140625" style="457" customWidth="1"/>
    <col min="7689" max="7691" width="0" style="457" hidden="1" customWidth="1"/>
    <col min="7692" max="7692" width="20.33203125" style="457" customWidth="1"/>
    <col min="7693" max="7693" width="27.44140625" style="457" customWidth="1"/>
    <col min="7694" max="7694" width="23.6640625" style="457" customWidth="1"/>
    <col min="7695" max="7695" width="23.109375" style="457" customWidth="1"/>
    <col min="7696" max="7696" width="21.109375" style="457" customWidth="1"/>
    <col min="7697" max="7697" width="0" style="457" hidden="1" customWidth="1"/>
    <col min="7698" max="7698" width="20.109375" style="457" customWidth="1"/>
    <col min="7699" max="7699" width="0" style="457" hidden="1" customWidth="1"/>
    <col min="7700" max="7700" width="24" style="457" customWidth="1"/>
    <col min="7701" max="7701" width="27.44140625" style="457" customWidth="1"/>
    <col min="7702" max="7702" width="23.109375" style="457" customWidth="1"/>
    <col min="7703" max="7703" width="26.88671875" style="457" customWidth="1"/>
    <col min="7704" max="7704" width="89.33203125" style="457" customWidth="1"/>
    <col min="7705" max="7936" width="11.5546875" style="457"/>
    <col min="7937" max="7937" width="87.44140625" style="457" customWidth="1"/>
    <col min="7938" max="7938" width="0" style="457" hidden="1" customWidth="1"/>
    <col min="7939" max="7939" width="11" style="457" customWidth="1"/>
    <col min="7940" max="7940" width="11.88671875" style="457" customWidth="1"/>
    <col min="7941" max="7941" width="18.6640625" style="457" customWidth="1"/>
    <col min="7942" max="7942" width="18" style="457" customWidth="1"/>
    <col min="7943" max="7943" width="26.5546875" style="457" customWidth="1"/>
    <col min="7944" max="7944" width="20.44140625" style="457" customWidth="1"/>
    <col min="7945" max="7947" width="0" style="457" hidden="1" customWidth="1"/>
    <col min="7948" max="7948" width="20.33203125" style="457" customWidth="1"/>
    <col min="7949" max="7949" width="27.44140625" style="457" customWidth="1"/>
    <col min="7950" max="7950" width="23.6640625" style="457" customWidth="1"/>
    <col min="7951" max="7951" width="23.109375" style="457" customWidth="1"/>
    <col min="7952" max="7952" width="21.109375" style="457" customWidth="1"/>
    <col min="7953" max="7953" width="0" style="457" hidden="1" customWidth="1"/>
    <col min="7954" max="7954" width="20.109375" style="457" customWidth="1"/>
    <col min="7955" max="7955" width="0" style="457" hidden="1" customWidth="1"/>
    <col min="7956" max="7956" width="24" style="457" customWidth="1"/>
    <col min="7957" max="7957" width="27.44140625" style="457" customWidth="1"/>
    <col min="7958" max="7958" width="23.109375" style="457" customWidth="1"/>
    <col min="7959" max="7959" width="26.88671875" style="457" customWidth="1"/>
    <col min="7960" max="7960" width="89.33203125" style="457" customWidth="1"/>
    <col min="7961" max="8192" width="11.5546875" style="457"/>
    <col min="8193" max="8193" width="87.44140625" style="457" customWidth="1"/>
    <col min="8194" max="8194" width="0" style="457" hidden="1" customWidth="1"/>
    <col min="8195" max="8195" width="11" style="457" customWidth="1"/>
    <col min="8196" max="8196" width="11.88671875" style="457" customWidth="1"/>
    <col min="8197" max="8197" width="18.6640625" style="457" customWidth="1"/>
    <col min="8198" max="8198" width="18" style="457" customWidth="1"/>
    <col min="8199" max="8199" width="26.5546875" style="457" customWidth="1"/>
    <col min="8200" max="8200" width="20.44140625" style="457" customWidth="1"/>
    <col min="8201" max="8203" width="0" style="457" hidden="1" customWidth="1"/>
    <col min="8204" max="8204" width="20.33203125" style="457" customWidth="1"/>
    <col min="8205" max="8205" width="27.44140625" style="457" customWidth="1"/>
    <col min="8206" max="8206" width="23.6640625" style="457" customWidth="1"/>
    <col min="8207" max="8207" width="23.109375" style="457" customWidth="1"/>
    <col min="8208" max="8208" width="21.109375" style="457" customWidth="1"/>
    <col min="8209" max="8209" width="0" style="457" hidden="1" customWidth="1"/>
    <col min="8210" max="8210" width="20.109375" style="457" customWidth="1"/>
    <col min="8211" max="8211" width="0" style="457" hidden="1" customWidth="1"/>
    <col min="8212" max="8212" width="24" style="457" customWidth="1"/>
    <col min="8213" max="8213" width="27.44140625" style="457" customWidth="1"/>
    <col min="8214" max="8214" width="23.109375" style="457" customWidth="1"/>
    <col min="8215" max="8215" width="26.88671875" style="457" customWidth="1"/>
    <col min="8216" max="8216" width="89.33203125" style="457" customWidth="1"/>
    <col min="8217" max="8448" width="11.5546875" style="457"/>
    <col min="8449" max="8449" width="87.44140625" style="457" customWidth="1"/>
    <col min="8450" max="8450" width="0" style="457" hidden="1" customWidth="1"/>
    <col min="8451" max="8451" width="11" style="457" customWidth="1"/>
    <col min="8452" max="8452" width="11.88671875" style="457" customWidth="1"/>
    <col min="8453" max="8453" width="18.6640625" style="457" customWidth="1"/>
    <col min="8454" max="8454" width="18" style="457" customWidth="1"/>
    <col min="8455" max="8455" width="26.5546875" style="457" customWidth="1"/>
    <col min="8456" max="8456" width="20.44140625" style="457" customWidth="1"/>
    <col min="8457" max="8459" width="0" style="457" hidden="1" customWidth="1"/>
    <col min="8460" max="8460" width="20.33203125" style="457" customWidth="1"/>
    <col min="8461" max="8461" width="27.44140625" style="457" customWidth="1"/>
    <col min="8462" max="8462" width="23.6640625" style="457" customWidth="1"/>
    <col min="8463" max="8463" width="23.109375" style="457" customWidth="1"/>
    <col min="8464" max="8464" width="21.109375" style="457" customWidth="1"/>
    <col min="8465" max="8465" width="0" style="457" hidden="1" customWidth="1"/>
    <col min="8466" max="8466" width="20.109375" style="457" customWidth="1"/>
    <col min="8467" max="8467" width="0" style="457" hidden="1" customWidth="1"/>
    <col min="8468" max="8468" width="24" style="457" customWidth="1"/>
    <col min="8469" max="8469" width="27.44140625" style="457" customWidth="1"/>
    <col min="8470" max="8470" width="23.109375" style="457" customWidth="1"/>
    <col min="8471" max="8471" width="26.88671875" style="457" customWidth="1"/>
    <col min="8472" max="8472" width="89.33203125" style="457" customWidth="1"/>
    <col min="8473" max="8704" width="11.5546875" style="457"/>
    <col min="8705" max="8705" width="87.44140625" style="457" customWidth="1"/>
    <col min="8706" max="8706" width="0" style="457" hidden="1" customWidth="1"/>
    <col min="8707" max="8707" width="11" style="457" customWidth="1"/>
    <col min="8708" max="8708" width="11.88671875" style="457" customWidth="1"/>
    <col min="8709" max="8709" width="18.6640625" style="457" customWidth="1"/>
    <col min="8710" max="8710" width="18" style="457" customWidth="1"/>
    <col min="8711" max="8711" width="26.5546875" style="457" customWidth="1"/>
    <col min="8712" max="8712" width="20.44140625" style="457" customWidth="1"/>
    <col min="8713" max="8715" width="0" style="457" hidden="1" customWidth="1"/>
    <col min="8716" max="8716" width="20.33203125" style="457" customWidth="1"/>
    <col min="8717" max="8717" width="27.44140625" style="457" customWidth="1"/>
    <col min="8718" max="8718" width="23.6640625" style="457" customWidth="1"/>
    <col min="8719" max="8719" width="23.109375" style="457" customWidth="1"/>
    <col min="8720" max="8720" width="21.109375" style="457" customWidth="1"/>
    <col min="8721" max="8721" width="0" style="457" hidden="1" customWidth="1"/>
    <col min="8722" max="8722" width="20.109375" style="457" customWidth="1"/>
    <col min="8723" max="8723" width="0" style="457" hidden="1" customWidth="1"/>
    <col min="8724" max="8724" width="24" style="457" customWidth="1"/>
    <col min="8725" max="8725" width="27.44140625" style="457" customWidth="1"/>
    <col min="8726" max="8726" width="23.109375" style="457" customWidth="1"/>
    <col min="8727" max="8727" width="26.88671875" style="457" customWidth="1"/>
    <col min="8728" max="8728" width="89.33203125" style="457" customWidth="1"/>
    <col min="8729" max="8960" width="11.5546875" style="457"/>
    <col min="8961" max="8961" width="87.44140625" style="457" customWidth="1"/>
    <col min="8962" max="8962" width="0" style="457" hidden="1" customWidth="1"/>
    <col min="8963" max="8963" width="11" style="457" customWidth="1"/>
    <col min="8964" max="8964" width="11.88671875" style="457" customWidth="1"/>
    <col min="8965" max="8965" width="18.6640625" style="457" customWidth="1"/>
    <col min="8966" max="8966" width="18" style="457" customWidth="1"/>
    <col min="8967" max="8967" width="26.5546875" style="457" customWidth="1"/>
    <col min="8968" max="8968" width="20.44140625" style="457" customWidth="1"/>
    <col min="8969" max="8971" width="0" style="457" hidden="1" customWidth="1"/>
    <col min="8972" max="8972" width="20.33203125" style="457" customWidth="1"/>
    <col min="8973" max="8973" width="27.44140625" style="457" customWidth="1"/>
    <col min="8974" max="8974" width="23.6640625" style="457" customWidth="1"/>
    <col min="8975" max="8975" width="23.109375" style="457" customWidth="1"/>
    <col min="8976" max="8976" width="21.109375" style="457" customWidth="1"/>
    <col min="8977" max="8977" width="0" style="457" hidden="1" customWidth="1"/>
    <col min="8978" max="8978" width="20.109375" style="457" customWidth="1"/>
    <col min="8979" max="8979" width="0" style="457" hidden="1" customWidth="1"/>
    <col min="8980" max="8980" width="24" style="457" customWidth="1"/>
    <col min="8981" max="8981" width="27.44140625" style="457" customWidth="1"/>
    <col min="8982" max="8982" width="23.109375" style="457" customWidth="1"/>
    <col min="8983" max="8983" width="26.88671875" style="457" customWidth="1"/>
    <col min="8984" max="8984" width="89.33203125" style="457" customWidth="1"/>
    <col min="8985" max="9216" width="11.5546875" style="457"/>
    <col min="9217" max="9217" width="87.44140625" style="457" customWidth="1"/>
    <col min="9218" max="9218" width="0" style="457" hidden="1" customWidth="1"/>
    <col min="9219" max="9219" width="11" style="457" customWidth="1"/>
    <col min="9220" max="9220" width="11.88671875" style="457" customWidth="1"/>
    <col min="9221" max="9221" width="18.6640625" style="457" customWidth="1"/>
    <col min="9222" max="9222" width="18" style="457" customWidth="1"/>
    <col min="9223" max="9223" width="26.5546875" style="457" customWidth="1"/>
    <col min="9224" max="9224" width="20.44140625" style="457" customWidth="1"/>
    <col min="9225" max="9227" width="0" style="457" hidden="1" customWidth="1"/>
    <col min="9228" max="9228" width="20.33203125" style="457" customWidth="1"/>
    <col min="9229" max="9229" width="27.44140625" style="457" customWidth="1"/>
    <col min="9230" max="9230" width="23.6640625" style="457" customWidth="1"/>
    <col min="9231" max="9231" width="23.109375" style="457" customWidth="1"/>
    <col min="9232" max="9232" width="21.109375" style="457" customWidth="1"/>
    <col min="9233" max="9233" width="0" style="457" hidden="1" customWidth="1"/>
    <col min="9234" max="9234" width="20.109375" style="457" customWidth="1"/>
    <col min="9235" max="9235" width="0" style="457" hidden="1" customWidth="1"/>
    <col min="9236" max="9236" width="24" style="457" customWidth="1"/>
    <col min="9237" max="9237" width="27.44140625" style="457" customWidth="1"/>
    <col min="9238" max="9238" width="23.109375" style="457" customWidth="1"/>
    <col min="9239" max="9239" width="26.88671875" style="457" customWidth="1"/>
    <col min="9240" max="9240" width="89.33203125" style="457" customWidth="1"/>
    <col min="9241" max="9472" width="11.5546875" style="457"/>
    <col min="9473" max="9473" width="87.44140625" style="457" customWidth="1"/>
    <col min="9474" max="9474" width="0" style="457" hidden="1" customWidth="1"/>
    <col min="9475" max="9475" width="11" style="457" customWidth="1"/>
    <col min="9476" max="9476" width="11.88671875" style="457" customWidth="1"/>
    <col min="9477" max="9477" width="18.6640625" style="457" customWidth="1"/>
    <col min="9478" max="9478" width="18" style="457" customWidth="1"/>
    <col min="9479" max="9479" width="26.5546875" style="457" customWidth="1"/>
    <col min="9480" max="9480" width="20.44140625" style="457" customWidth="1"/>
    <col min="9481" max="9483" width="0" style="457" hidden="1" customWidth="1"/>
    <col min="9484" max="9484" width="20.33203125" style="457" customWidth="1"/>
    <col min="9485" max="9485" width="27.44140625" style="457" customWidth="1"/>
    <col min="9486" max="9486" width="23.6640625" style="457" customWidth="1"/>
    <col min="9487" max="9487" width="23.109375" style="457" customWidth="1"/>
    <col min="9488" max="9488" width="21.109375" style="457" customWidth="1"/>
    <col min="9489" max="9489" width="0" style="457" hidden="1" customWidth="1"/>
    <col min="9490" max="9490" width="20.109375" style="457" customWidth="1"/>
    <col min="9491" max="9491" width="0" style="457" hidden="1" customWidth="1"/>
    <col min="9492" max="9492" width="24" style="457" customWidth="1"/>
    <col min="9493" max="9493" width="27.44140625" style="457" customWidth="1"/>
    <col min="9494" max="9494" width="23.109375" style="457" customWidth="1"/>
    <col min="9495" max="9495" width="26.88671875" style="457" customWidth="1"/>
    <col min="9496" max="9496" width="89.33203125" style="457" customWidth="1"/>
    <col min="9497" max="9728" width="11.5546875" style="457"/>
    <col min="9729" max="9729" width="87.44140625" style="457" customWidth="1"/>
    <col min="9730" max="9730" width="0" style="457" hidden="1" customWidth="1"/>
    <col min="9731" max="9731" width="11" style="457" customWidth="1"/>
    <col min="9732" max="9732" width="11.88671875" style="457" customWidth="1"/>
    <col min="9733" max="9733" width="18.6640625" style="457" customWidth="1"/>
    <col min="9734" max="9734" width="18" style="457" customWidth="1"/>
    <col min="9735" max="9735" width="26.5546875" style="457" customWidth="1"/>
    <col min="9736" max="9736" width="20.44140625" style="457" customWidth="1"/>
    <col min="9737" max="9739" width="0" style="457" hidden="1" customWidth="1"/>
    <col min="9740" max="9740" width="20.33203125" style="457" customWidth="1"/>
    <col min="9741" max="9741" width="27.44140625" style="457" customWidth="1"/>
    <col min="9742" max="9742" width="23.6640625" style="457" customWidth="1"/>
    <col min="9743" max="9743" width="23.109375" style="457" customWidth="1"/>
    <col min="9744" max="9744" width="21.109375" style="457" customWidth="1"/>
    <col min="9745" max="9745" width="0" style="457" hidden="1" customWidth="1"/>
    <col min="9746" max="9746" width="20.109375" style="457" customWidth="1"/>
    <col min="9747" max="9747" width="0" style="457" hidden="1" customWidth="1"/>
    <col min="9748" max="9748" width="24" style="457" customWidth="1"/>
    <col min="9749" max="9749" width="27.44140625" style="457" customWidth="1"/>
    <col min="9750" max="9750" width="23.109375" style="457" customWidth="1"/>
    <col min="9751" max="9751" width="26.88671875" style="457" customWidth="1"/>
    <col min="9752" max="9752" width="89.33203125" style="457" customWidth="1"/>
    <col min="9753" max="9984" width="11.5546875" style="457"/>
    <col min="9985" max="9985" width="87.44140625" style="457" customWidth="1"/>
    <col min="9986" max="9986" width="0" style="457" hidden="1" customWidth="1"/>
    <col min="9987" max="9987" width="11" style="457" customWidth="1"/>
    <col min="9988" max="9988" width="11.88671875" style="457" customWidth="1"/>
    <col min="9989" max="9989" width="18.6640625" style="457" customWidth="1"/>
    <col min="9990" max="9990" width="18" style="457" customWidth="1"/>
    <col min="9991" max="9991" width="26.5546875" style="457" customWidth="1"/>
    <col min="9992" max="9992" width="20.44140625" style="457" customWidth="1"/>
    <col min="9993" max="9995" width="0" style="457" hidden="1" customWidth="1"/>
    <col min="9996" max="9996" width="20.33203125" style="457" customWidth="1"/>
    <col min="9997" max="9997" width="27.44140625" style="457" customWidth="1"/>
    <col min="9998" max="9998" width="23.6640625" style="457" customWidth="1"/>
    <col min="9999" max="9999" width="23.109375" style="457" customWidth="1"/>
    <col min="10000" max="10000" width="21.109375" style="457" customWidth="1"/>
    <col min="10001" max="10001" width="0" style="457" hidden="1" customWidth="1"/>
    <col min="10002" max="10002" width="20.109375" style="457" customWidth="1"/>
    <col min="10003" max="10003" width="0" style="457" hidden="1" customWidth="1"/>
    <col min="10004" max="10004" width="24" style="457" customWidth="1"/>
    <col min="10005" max="10005" width="27.44140625" style="457" customWidth="1"/>
    <col min="10006" max="10006" width="23.109375" style="457" customWidth="1"/>
    <col min="10007" max="10007" width="26.88671875" style="457" customWidth="1"/>
    <col min="10008" max="10008" width="89.33203125" style="457" customWidth="1"/>
    <col min="10009" max="10240" width="11.5546875" style="457"/>
    <col min="10241" max="10241" width="87.44140625" style="457" customWidth="1"/>
    <col min="10242" max="10242" width="0" style="457" hidden="1" customWidth="1"/>
    <col min="10243" max="10243" width="11" style="457" customWidth="1"/>
    <col min="10244" max="10244" width="11.88671875" style="457" customWidth="1"/>
    <col min="10245" max="10245" width="18.6640625" style="457" customWidth="1"/>
    <col min="10246" max="10246" width="18" style="457" customWidth="1"/>
    <col min="10247" max="10247" width="26.5546875" style="457" customWidth="1"/>
    <col min="10248" max="10248" width="20.44140625" style="457" customWidth="1"/>
    <col min="10249" max="10251" width="0" style="457" hidden="1" customWidth="1"/>
    <col min="10252" max="10252" width="20.33203125" style="457" customWidth="1"/>
    <col min="10253" max="10253" width="27.44140625" style="457" customWidth="1"/>
    <col min="10254" max="10254" width="23.6640625" style="457" customWidth="1"/>
    <col min="10255" max="10255" width="23.109375" style="457" customWidth="1"/>
    <col min="10256" max="10256" width="21.109375" style="457" customWidth="1"/>
    <col min="10257" max="10257" width="0" style="457" hidden="1" customWidth="1"/>
    <col min="10258" max="10258" width="20.109375" style="457" customWidth="1"/>
    <col min="10259" max="10259" width="0" style="457" hidden="1" customWidth="1"/>
    <col min="10260" max="10260" width="24" style="457" customWidth="1"/>
    <col min="10261" max="10261" width="27.44140625" style="457" customWidth="1"/>
    <col min="10262" max="10262" width="23.109375" style="457" customWidth="1"/>
    <col min="10263" max="10263" width="26.88671875" style="457" customWidth="1"/>
    <col min="10264" max="10264" width="89.33203125" style="457" customWidth="1"/>
    <col min="10265" max="10496" width="11.5546875" style="457"/>
    <col min="10497" max="10497" width="87.44140625" style="457" customWidth="1"/>
    <col min="10498" max="10498" width="0" style="457" hidden="1" customWidth="1"/>
    <col min="10499" max="10499" width="11" style="457" customWidth="1"/>
    <col min="10500" max="10500" width="11.88671875" style="457" customWidth="1"/>
    <col min="10501" max="10501" width="18.6640625" style="457" customWidth="1"/>
    <col min="10502" max="10502" width="18" style="457" customWidth="1"/>
    <col min="10503" max="10503" width="26.5546875" style="457" customWidth="1"/>
    <col min="10504" max="10504" width="20.44140625" style="457" customWidth="1"/>
    <col min="10505" max="10507" width="0" style="457" hidden="1" customWidth="1"/>
    <col min="10508" max="10508" width="20.33203125" style="457" customWidth="1"/>
    <col min="10509" max="10509" width="27.44140625" style="457" customWidth="1"/>
    <col min="10510" max="10510" width="23.6640625" style="457" customWidth="1"/>
    <col min="10511" max="10511" width="23.109375" style="457" customWidth="1"/>
    <col min="10512" max="10512" width="21.109375" style="457" customWidth="1"/>
    <col min="10513" max="10513" width="0" style="457" hidden="1" customWidth="1"/>
    <col min="10514" max="10514" width="20.109375" style="457" customWidth="1"/>
    <col min="10515" max="10515" width="0" style="457" hidden="1" customWidth="1"/>
    <col min="10516" max="10516" width="24" style="457" customWidth="1"/>
    <col min="10517" max="10517" width="27.44140625" style="457" customWidth="1"/>
    <col min="10518" max="10518" width="23.109375" style="457" customWidth="1"/>
    <col min="10519" max="10519" width="26.88671875" style="457" customWidth="1"/>
    <col min="10520" max="10520" width="89.33203125" style="457" customWidth="1"/>
    <col min="10521" max="10752" width="11.5546875" style="457"/>
    <col min="10753" max="10753" width="87.44140625" style="457" customWidth="1"/>
    <col min="10754" max="10754" width="0" style="457" hidden="1" customWidth="1"/>
    <col min="10755" max="10755" width="11" style="457" customWidth="1"/>
    <col min="10756" max="10756" width="11.88671875" style="457" customWidth="1"/>
    <col min="10757" max="10757" width="18.6640625" style="457" customWidth="1"/>
    <col min="10758" max="10758" width="18" style="457" customWidth="1"/>
    <col min="10759" max="10759" width="26.5546875" style="457" customWidth="1"/>
    <col min="10760" max="10760" width="20.44140625" style="457" customWidth="1"/>
    <col min="10761" max="10763" width="0" style="457" hidden="1" customWidth="1"/>
    <col min="10764" max="10764" width="20.33203125" style="457" customWidth="1"/>
    <col min="10765" max="10765" width="27.44140625" style="457" customWidth="1"/>
    <col min="10766" max="10766" width="23.6640625" style="457" customWidth="1"/>
    <col min="10767" max="10767" width="23.109375" style="457" customWidth="1"/>
    <col min="10768" max="10768" width="21.109375" style="457" customWidth="1"/>
    <col min="10769" max="10769" width="0" style="457" hidden="1" customWidth="1"/>
    <col min="10770" max="10770" width="20.109375" style="457" customWidth="1"/>
    <col min="10771" max="10771" width="0" style="457" hidden="1" customWidth="1"/>
    <col min="10772" max="10772" width="24" style="457" customWidth="1"/>
    <col min="10773" max="10773" width="27.44140625" style="457" customWidth="1"/>
    <col min="10774" max="10774" width="23.109375" style="457" customWidth="1"/>
    <col min="10775" max="10775" width="26.88671875" style="457" customWidth="1"/>
    <col min="10776" max="10776" width="89.33203125" style="457" customWidth="1"/>
    <col min="10777" max="11008" width="11.5546875" style="457"/>
    <col min="11009" max="11009" width="87.44140625" style="457" customWidth="1"/>
    <col min="11010" max="11010" width="0" style="457" hidden="1" customWidth="1"/>
    <col min="11011" max="11011" width="11" style="457" customWidth="1"/>
    <col min="11012" max="11012" width="11.88671875" style="457" customWidth="1"/>
    <col min="11013" max="11013" width="18.6640625" style="457" customWidth="1"/>
    <col min="11014" max="11014" width="18" style="457" customWidth="1"/>
    <col min="11015" max="11015" width="26.5546875" style="457" customWidth="1"/>
    <col min="11016" max="11016" width="20.44140625" style="457" customWidth="1"/>
    <col min="11017" max="11019" width="0" style="457" hidden="1" customWidth="1"/>
    <col min="11020" max="11020" width="20.33203125" style="457" customWidth="1"/>
    <col min="11021" max="11021" width="27.44140625" style="457" customWidth="1"/>
    <col min="11022" max="11022" width="23.6640625" style="457" customWidth="1"/>
    <col min="11023" max="11023" width="23.109375" style="457" customWidth="1"/>
    <col min="11024" max="11024" width="21.109375" style="457" customWidth="1"/>
    <col min="11025" max="11025" width="0" style="457" hidden="1" customWidth="1"/>
    <col min="11026" max="11026" width="20.109375" style="457" customWidth="1"/>
    <col min="11027" max="11027" width="0" style="457" hidden="1" customWidth="1"/>
    <col min="11028" max="11028" width="24" style="457" customWidth="1"/>
    <col min="11029" max="11029" width="27.44140625" style="457" customWidth="1"/>
    <col min="11030" max="11030" width="23.109375" style="457" customWidth="1"/>
    <col min="11031" max="11031" width="26.88671875" style="457" customWidth="1"/>
    <col min="11032" max="11032" width="89.33203125" style="457" customWidth="1"/>
    <col min="11033" max="11264" width="11.5546875" style="457"/>
    <col min="11265" max="11265" width="87.44140625" style="457" customWidth="1"/>
    <col min="11266" max="11266" width="0" style="457" hidden="1" customWidth="1"/>
    <col min="11267" max="11267" width="11" style="457" customWidth="1"/>
    <col min="11268" max="11268" width="11.88671875" style="457" customWidth="1"/>
    <col min="11269" max="11269" width="18.6640625" style="457" customWidth="1"/>
    <col min="11270" max="11270" width="18" style="457" customWidth="1"/>
    <col min="11271" max="11271" width="26.5546875" style="457" customWidth="1"/>
    <col min="11272" max="11272" width="20.44140625" style="457" customWidth="1"/>
    <col min="11273" max="11275" width="0" style="457" hidden="1" customWidth="1"/>
    <col min="11276" max="11276" width="20.33203125" style="457" customWidth="1"/>
    <col min="11277" max="11277" width="27.44140625" style="457" customWidth="1"/>
    <col min="11278" max="11278" width="23.6640625" style="457" customWidth="1"/>
    <col min="11279" max="11279" width="23.109375" style="457" customWidth="1"/>
    <col min="11280" max="11280" width="21.109375" style="457" customWidth="1"/>
    <col min="11281" max="11281" width="0" style="457" hidden="1" customWidth="1"/>
    <col min="11282" max="11282" width="20.109375" style="457" customWidth="1"/>
    <col min="11283" max="11283" width="0" style="457" hidden="1" customWidth="1"/>
    <col min="11284" max="11284" width="24" style="457" customWidth="1"/>
    <col min="11285" max="11285" width="27.44140625" style="457" customWidth="1"/>
    <col min="11286" max="11286" width="23.109375" style="457" customWidth="1"/>
    <col min="11287" max="11287" width="26.88671875" style="457" customWidth="1"/>
    <col min="11288" max="11288" width="89.33203125" style="457" customWidth="1"/>
    <col min="11289" max="11520" width="11.5546875" style="457"/>
    <col min="11521" max="11521" width="87.44140625" style="457" customWidth="1"/>
    <col min="11522" max="11522" width="0" style="457" hidden="1" customWidth="1"/>
    <col min="11523" max="11523" width="11" style="457" customWidth="1"/>
    <col min="11524" max="11524" width="11.88671875" style="457" customWidth="1"/>
    <col min="11525" max="11525" width="18.6640625" style="457" customWidth="1"/>
    <col min="11526" max="11526" width="18" style="457" customWidth="1"/>
    <col min="11527" max="11527" width="26.5546875" style="457" customWidth="1"/>
    <col min="11528" max="11528" width="20.44140625" style="457" customWidth="1"/>
    <col min="11529" max="11531" width="0" style="457" hidden="1" customWidth="1"/>
    <col min="11532" max="11532" width="20.33203125" style="457" customWidth="1"/>
    <col min="11533" max="11533" width="27.44140625" style="457" customWidth="1"/>
    <col min="11534" max="11534" width="23.6640625" style="457" customWidth="1"/>
    <col min="11535" max="11535" width="23.109375" style="457" customWidth="1"/>
    <col min="11536" max="11536" width="21.109375" style="457" customWidth="1"/>
    <col min="11537" max="11537" width="0" style="457" hidden="1" customWidth="1"/>
    <col min="11538" max="11538" width="20.109375" style="457" customWidth="1"/>
    <col min="11539" max="11539" width="0" style="457" hidden="1" customWidth="1"/>
    <col min="11540" max="11540" width="24" style="457" customWidth="1"/>
    <col min="11541" max="11541" width="27.44140625" style="457" customWidth="1"/>
    <col min="11542" max="11542" width="23.109375" style="457" customWidth="1"/>
    <col min="11543" max="11543" width="26.88671875" style="457" customWidth="1"/>
    <col min="11544" max="11544" width="89.33203125" style="457" customWidth="1"/>
    <col min="11545" max="11776" width="11.5546875" style="457"/>
    <col min="11777" max="11777" width="87.44140625" style="457" customWidth="1"/>
    <col min="11778" max="11778" width="0" style="457" hidden="1" customWidth="1"/>
    <col min="11779" max="11779" width="11" style="457" customWidth="1"/>
    <col min="11780" max="11780" width="11.88671875" style="457" customWidth="1"/>
    <col min="11781" max="11781" width="18.6640625" style="457" customWidth="1"/>
    <col min="11782" max="11782" width="18" style="457" customWidth="1"/>
    <col min="11783" max="11783" width="26.5546875" style="457" customWidth="1"/>
    <col min="11784" max="11784" width="20.44140625" style="457" customWidth="1"/>
    <col min="11785" max="11787" width="0" style="457" hidden="1" customWidth="1"/>
    <col min="11788" max="11788" width="20.33203125" style="457" customWidth="1"/>
    <col min="11789" max="11789" width="27.44140625" style="457" customWidth="1"/>
    <col min="11790" max="11790" width="23.6640625" style="457" customWidth="1"/>
    <col min="11791" max="11791" width="23.109375" style="457" customWidth="1"/>
    <col min="11792" max="11792" width="21.109375" style="457" customWidth="1"/>
    <col min="11793" max="11793" width="0" style="457" hidden="1" customWidth="1"/>
    <col min="11794" max="11794" width="20.109375" style="457" customWidth="1"/>
    <col min="11795" max="11795" width="0" style="457" hidden="1" customWidth="1"/>
    <col min="11796" max="11796" width="24" style="457" customWidth="1"/>
    <col min="11797" max="11797" width="27.44140625" style="457" customWidth="1"/>
    <col min="11798" max="11798" width="23.109375" style="457" customWidth="1"/>
    <col min="11799" max="11799" width="26.88671875" style="457" customWidth="1"/>
    <col min="11800" max="11800" width="89.33203125" style="457" customWidth="1"/>
    <col min="11801" max="12032" width="11.5546875" style="457"/>
    <col min="12033" max="12033" width="87.44140625" style="457" customWidth="1"/>
    <col min="12034" max="12034" width="0" style="457" hidden="1" customWidth="1"/>
    <col min="12035" max="12035" width="11" style="457" customWidth="1"/>
    <col min="12036" max="12036" width="11.88671875" style="457" customWidth="1"/>
    <col min="12037" max="12037" width="18.6640625" style="457" customWidth="1"/>
    <col min="12038" max="12038" width="18" style="457" customWidth="1"/>
    <col min="12039" max="12039" width="26.5546875" style="457" customWidth="1"/>
    <col min="12040" max="12040" width="20.44140625" style="457" customWidth="1"/>
    <col min="12041" max="12043" width="0" style="457" hidden="1" customWidth="1"/>
    <col min="12044" max="12044" width="20.33203125" style="457" customWidth="1"/>
    <col min="12045" max="12045" width="27.44140625" style="457" customWidth="1"/>
    <col min="12046" max="12046" width="23.6640625" style="457" customWidth="1"/>
    <col min="12047" max="12047" width="23.109375" style="457" customWidth="1"/>
    <col min="12048" max="12048" width="21.109375" style="457" customWidth="1"/>
    <col min="12049" max="12049" width="0" style="457" hidden="1" customWidth="1"/>
    <col min="12050" max="12050" width="20.109375" style="457" customWidth="1"/>
    <col min="12051" max="12051" width="0" style="457" hidden="1" customWidth="1"/>
    <col min="12052" max="12052" width="24" style="457" customWidth="1"/>
    <col min="12053" max="12053" width="27.44140625" style="457" customWidth="1"/>
    <col min="12054" max="12054" width="23.109375" style="457" customWidth="1"/>
    <col min="12055" max="12055" width="26.88671875" style="457" customWidth="1"/>
    <col min="12056" max="12056" width="89.33203125" style="457" customWidth="1"/>
    <col min="12057" max="12288" width="11.5546875" style="457"/>
    <col min="12289" max="12289" width="87.44140625" style="457" customWidth="1"/>
    <col min="12290" max="12290" width="0" style="457" hidden="1" customWidth="1"/>
    <col min="12291" max="12291" width="11" style="457" customWidth="1"/>
    <col min="12292" max="12292" width="11.88671875" style="457" customWidth="1"/>
    <col min="12293" max="12293" width="18.6640625" style="457" customWidth="1"/>
    <col min="12294" max="12294" width="18" style="457" customWidth="1"/>
    <col min="12295" max="12295" width="26.5546875" style="457" customWidth="1"/>
    <col min="12296" max="12296" width="20.44140625" style="457" customWidth="1"/>
    <col min="12297" max="12299" width="0" style="457" hidden="1" customWidth="1"/>
    <col min="12300" max="12300" width="20.33203125" style="457" customWidth="1"/>
    <col min="12301" max="12301" width="27.44140625" style="457" customWidth="1"/>
    <col min="12302" max="12302" width="23.6640625" style="457" customWidth="1"/>
    <col min="12303" max="12303" width="23.109375" style="457" customWidth="1"/>
    <col min="12304" max="12304" width="21.109375" style="457" customWidth="1"/>
    <col min="12305" max="12305" width="0" style="457" hidden="1" customWidth="1"/>
    <col min="12306" max="12306" width="20.109375" style="457" customWidth="1"/>
    <col min="12307" max="12307" width="0" style="457" hidden="1" customWidth="1"/>
    <col min="12308" max="12308" width="24" style="457" customWidth="1"/>
    <col min="12309" max="12309" width="27.44140625" style="457" customWidth="1"/>
    <col min="12310" max="12310" width="23.109375" style="457" customWidth="1"/>
    <col min="12311" max="12311" width="26.88671875" style="457" customWidth="1"/>
    <col min="12312" max="12312" width="89.33203125" style="457" customWidth="1"/>
    <col min="12313" max="12544" width="11.5546875" style="457"/>
    <col min="12545" max="12545" width="87.44140625" style="457" customWidth="1"/>
    <col min="12546" max="12546" width="0" style="457" hidden="1" customWidth="1"/>
    <col min="12547" max="12547" width="11" style="457" customWidth="1"/>
    <col min="12548" max="12548" width="11.88671875" style="457" customWidth="1"/>
    <col min="12549" max="12549" width="18.6640625" style="457" customWidth="1"/>
    <col min="12550" max="12550" width="18" style="457" customWidth="1"/>
    <col min="12551" max="12551" width="26.5546875" style="457" customWidth="1"/>
    <col min="12552" max="12552" width="20.44140625" style="457" customWidth="1"/>
    <col min="12553" max="12555" width="0" style="457" hidden="1" customWidth="1"/>
    <col min="12556" max="12556" width="20.33203125" style="457" customWidth="1"/>
    <col min="12557" max="12557" width="27.44140625" style="457" customWidth="1"/>
    <col min="12558" max="12558" width="23.6640625" style="457" customWidth="1"/>
    <col min="12559" max="12559" width="23.109375" style="457" customWidth="1"/>
    <col min="12560" max="12560" width="21.109375" style="457" customWidth="1"/>
    <col min="12561" max="12561" width="0" style="457" hidden="1" customWidth="1"/>
    <col min="12562" max="12562" width="20.109375" style="457" customWidth="1"/>
    <col min="12563" max="12563" width="0" style="457" hidden="1" customWidth="1"/>
    <col min="12564" max="12564" width="24" style="457" customWidth="1"/>
    <col min="12565" max="12565" width="27.44140625" style="457" customWidth="1"/>
    <col min="12566" max="12566" width="23.109375" style="457" customWidth="1"/>
    <col min="12567" max="12567" width="26.88671875" style="457" customWidth="1"/>
    <col min="12568" max="12568" width="89.33203125" style="457" customWidth="1"/>
    <col min="12569" max="12800" width="11.5546875" style="457"/>
    <col min="12801" max="12801" width="87.44140625" style="457" customWidth="1"/>
    <col min="12802" max="12802" width="0" style="457" hidden="1" customWidth="1"/>
    <col min="12803" max="12803" width="11" style="457" customWidth="1"/>
    <col min="12804" max="12804" width="11.88671875" style="457" customWidth="1"/>
    <col min="12805" max="12805" width="18.6640625" style="457" customWidth="1"/>
    <col min="12806" max="12806" width="18" style="457" customWidth="1"/>
    <col min="12807" max="12807" width="26.5546875" style="457" customWidth="1"/>
    <col min="12808" max="12808" width="20.44140625" style="457" customWidth="1"/>
    <col min="12809" max="12811" width="0" style="457" hidden="1" customWidth="1"/>
    <col min="12812" max="12812" width="20.33203125" style="457" customWidth="1"/>
    <col min="12813" max="12813" width="27.44140625" style="457" customWidth="1"/>
    <col min="12814" max="12814" width="23.6640625" style="457" customWidth="1"/>
    <col min="12815" max="12815" width="23.109375" style="457" customWidth="1"/>
    <col min="12816" max="12816" width="21.109375" style="457" customWidth="1"/>
    <col min="12817" max="12817" width="0" style="457" hidden="1" customWidth="1"/>
    <col min="12818" max="12818" width="20.109375" style="457" customWidth="1"/>
    <col min="12819" max="12819" width="0" style="457" hidden="1" customWidth="1"/>
    <col min="12820" max="12820" width="24" style="457" customWidth="1"/>
    <col min="12821" max="12821" width="27.44140625" style="457" customWidth="1"/>
    <col min="12822" max="12822" width="23.109375" style="457" customWidth="1"/>
    <col min="12823" max="12823" width="26.88671875" style="457" customWidth="1"/>
    <col min="12824" max="12824" width="89.33203125" style="457" customWidth="1"/>
    <col min="12825" max="13056" width="11.5546875" style="457"/>
    <col min="13057" max="13057" width="87.44140625" style="457" customWidth="1"/>
    <col min="13058" max="13058" width="0" style="457" hidden="1" customWidth="1"/>
    <col min="13059" max="13059" width="11" style="457" customWidth="1"/>
    <col min="13060" max="13060" width="11.88671875" style="457" customWidth="1"/>
    <col min="13061" max="13061" width="18.6640625" style="457" customWidth="1"/>
    <col min="13062" max="13062" width="18" style="457" customWidth="1"/>
    <col min="13063" max="13063" width="26.5546875" style="457" customWidth="1"/>
    <col min="13064" max="13064" width="20.44140625" style="457" customWidth="1"/>
    <col min="13065" max="13067" width="0" style="457" hidden="1" customWidth="1"/>
    <col min="13068" max="13068" width="20.33203125" style="457" customWidth="1"/>
    <col min="13069" max="13069" width="27.44140625" style="457" customWidth="1"/>
    <col min="13070" max="13070" width="23.6640625" style="457" customWidth="1"/>
    <col min="13071" max="13071" width="23.109375" style="457" customWidth="1"/>
    <col min="13072" max="13072" width="21.109375" style="457" customWidth="1"/>
    <col min="13073" max="13073" width="0" style="457" hidden="1" customWidth="1"/>
    <col min="13074" max="13074" width="20.109375" style="457" customWidth="1"/>
    <col min="13075" max="13075" width="0" style="457" hidden="1" customWidth="1"/>
    <col min="13076" max="13076" width="24" style="457" customWidth="1"/>
    <col min="13077" max="13077" width="27.44140625" style="457" customWidth="1"/>
    <col min="13078" max="13078" width="23.109375" style="457" customWidth="1"/>
    <col min="13079" max="13079" width="26.88671875" style="457" customWidth="1"/>
    <col min="13080" max="13080" width="89.33203125" style="457" customWidth="1"/>
    <col min="13081" max="13312" width="11.5546875" style="457"/>
    <col min="13313" max="13313" width="87.44140625" style="457" customWidth="1"/>
    <col min="13314" max="13314" width="0" style="457" hidden="1" customWidth="1"/>
    <col min="13315" max="13315" width="11" style="457" customWidth="1"/>
    <col min="13316" max="13316" width="11.88671875" style="457" customWidth="1"/>
    <col min="13317" max="13317" width="18.6640625" style="457" customWidth="1"/>
    <col min="13318" max="13318" width="18" style="457" customWidth="1"/>
    <col min="13319" max="13319" width="26.5546875" style="457" customWidth="1"/>
    <col min="13320" max="13320" width="20.44140625" style="457" customWidth="1"/>
    <col min="13321" max="13323" width="0" style="457" hidden="1" customWidth="1"/>
    <col min="13324" max="13324" width="20.33203125" style="457" customWidth="1"/>
    <col min="13325" max="13325" width="27.44140625" style="457" customWidth="1"/>
    <col min="13326" max="13326" width="23.6640625" style="457" customWidth="1"/>
    <col min="13327" max="13327" width="23.109375" style="457" customWidth="1"/>
    <col min="13328" max="13328" width="21.109375" style="457" customWidth="1"/>
    <col min="13329" max="13329" width="0" style="457" hidden="1" customWidth="1"/>
    <col min="13330" max="13330" width="20.109375" style="457" customWidth="1"/>
    <col min="13331" max="13331" width="0" style="457" hidden="1" customWidth="1"/>
    <col min="13332" max="13332" width="24" style="457" customWidth="1"/>
    <col min="13333" max="13333" width="27.44140625" style="457" customWidth="1"/>
    <col min="13334" max="13334" width="23.109375" style="457" customWidth="1"/>
    <col min="13335" max="13335" width="26.88671875" style="457" customWidth="1"/>
    <col min="13336" max="13336" width="89.33203125" style="457" customWidth="1"/>
    <col min="13337" max="13568" width="11.5546875" style="457"/>
    <col min="13569" max="13569" width="87.44140625" style="457" customWidth="1"/>
    <col min="13570" max="13570" width="0" style="457" hidden="1" customWidth="1"/>
    <col min="13571" max="13571" width="11" style="457" customWidth="1"/>
    <col min="13572" max="13572" width="11.88671875" style="457" customWidth="1"/>
    <col min="13573" max="13573" width="18.6640625" style="457" customWidth="1"/>
    <col min="13574" max="13574" width="18" style="457" customWidth="1"/>
    <col min="13575" max="13575" width="26.5546875" style="457" customWidth="1"/>
    <col min="13576" max="13576" width="20.44140625" style="457" customWidth="1"/>
    <col min="13577" max="13579" width="0" style="457" hidden="1" customWidth="1"/>
    <col min="13580" max="13580" width="20.33203125" style="457" customWidth="1"/>
    <col min="13581" max="13581" width="27.44140625" style="457" customWidth="1"/>
    <col min="13582" max="13582" width="23.6640625" style="457" customWidth="1"/>
    <col min="13583" max="13583" width="23.109375" style="457" customWidth="1"/>
    <col min="13584" max="13584" width="21.109375" style="457" customWidth="1"/>
    <col min="13585" max="13585" width="0" style="457" hidden="1" customWidth="1"/>
    <col min="13586" max="13586" width="20.109375" style="457" customWidth="1"/>
    <col min="13587" max="13587" width="0" style="457" hidden="1" customWidth="1"/>
    <col min="13588" max="13588" width="24" style="457" customWidth="1"/>
    <col min="13589" max="13589" width="27.44140625" style="457" customWidth="1"/>
    <col min="13590" max="13590" width="23.109375" style="457" customWidth="1"/>
    <col min="13591" max="13591" width="26.88671875" style="457" customWidth="1"/>
    <col min="13592" max="13592" width="89.33203125" style="457" customWidth="1"/>
    <col min="13593" max="13824" width="11.5546875" style="457"/>
    <col min="13825" max="13825" width="87.44140625" style="457" customWidth="1"/>
    <col min="13826" max="13826" width="0" style="457" hidden="1" customWidth="1"/>
    <col min="13827" max="13827" width="11" style="457" customWidth="1"/>
    <col min="13828" max="13828" width="11.88671875" style="457" customWidth="1"/>
    <col min="13829" max="13829" width="18.6640625" style="457" customWidth="1"/>
    <col min="13830" max="13830" width="18" style="457" customWidth="1"/>
    <col min="13831" max="13831" width="26.5546875" style="457" customWidth="1"/>
    <col min="13832" max="13832" width="20.44140625" style="457" customWidth="1"/>
    <col min="13833" max="13835" width="0" style="457" hidden="1" customWidth="1"/>
    <col min="13836" max="13836" width="20.33203125" style="457" customWidth="1"/>
    <col min="13837" max="13837" width="27.44140625" style="457" customWidth="1"/>
    <col min="13838" max="13838" width="23.6640625" style="457" customWidth="1"/>
    <col min="13839" max="13839" width="23.109375" style="457" customWidth="1"/>
    <col min="13840" max="13840" width="21.109375" style="457" customWidth="1"/>
    <col min="13841" max="13841" width="0" style="457" hidden="1" customWidth="1"/>
    <col min="13842" max="13842" width="20.109375" style="457" customWidth="1"/>
    <col min="13843" max="13843" width="0" style="457" hidden="1" customWidth="1"/>
    <col min="13844" max="13844" width="24" style="457" customWidth="1"/>
    <col min="13845" max="13845" width="27.44140625" style="457" customWidth="1"/>
    <col min="13846" max="13846" width="23.109375" style="457" customWidth="1"/>
    <col min="13847" max="13847" width="26.88671875" style="457" customWidth="1"/>
    <col min="13848" max="13848" width="89.33203125" style="457" customWidth="1"/>
    <col min="13849" max="14080" width="11.5546875" style="457"/>
    <col min="14081" max="14081" width="87.44140625" style="457" customWidth="1"/>
    <col min="14082" max="14082" width="0" style="457" hidden="1" customWidth="1"/>
    <col min="14083" max="14083" width="11" style="457" customWidth="1"/>
    <col min="14084" max="14084" width="11.88671875" style="457" customWidth="1"/>
    <col min="14085" max="14085" width="18.6640625" style="457" customWidth="1"/>
    <col min="14086" max="14086" width="18" style="457" customWidth="1"/>
    <col min="14087" max="14087" width="26.5546875" style="457" customWidth="1"/>
    <col min="14088" max="14088" width="20.44140625" style="457" customWidth="1"/>
    <col min="14089" max="14091" width="0" style="457" hidden="1" customWidth="1"/>
    <col min="14092" max="14092" width="20.33203125" style="457" customWidth="1"/>
    <col min="14093" max="14093" width="27.44140625" style="457" customWidth="1"/>
    <col min="14094" max="14094" width="23.6640625" style="457" customWidth="1"/>
    <col min="14095" max="14095" width="23.109375" style="457" customWidth="1"/>
    <col min="14096" max="14096" width="21.109375" style="457" customWidth="1"/>
    <col min="14097" max="14097" width="0" style="457" hidden="1" customWidth="1"/>
    <col min="14098" max="14098" width="20.109375" style="457" customWidth="1"/>
    <col min="14099" max="14099" width="0" style="457" hidden="1" customWidth="1"/>
    <col min="14100" max="14100" width="24" style="457" customWidth="1"/>
    <col min="14101" max="14101" width="27.44140625" style="457" customWidth="1"/>
    <col min="14102" max="14102" width="23.109375" style="457" customWidth="1"/>
    <col min="14103" max="14103" width="26.88671875" style="457" customWidth="1"/>
    <col min="14104" max="14104" width="89.33203125" style="457" customWidth="1"/>
    <col min="14105" max="14336" width="11.5546875" style="457"/>
    <col min="14337" max="14337" width="87.44140625" style="457" customWidth="1"/>
    <col min="14338" max="14338" width="0" style="457" hidden="1" customWidth="1"/>
    <col min="14339" max="14339" width="11" style="457" customWidth="1"/>
    <col min="14340" max="14340" width="11.88671875" style="457" customWidth="1"/>
    <col min="14341" max="14341" width="18.6640625" style="457" customWidth="1"/>
    <col min="14342" max="14342" width="18" style="457" customWidth="1"/>
    <col min="14343" max="14343" width="26.5546875" style="457" customWidth="1"/>
    <col min="14344" max="14344" width="20.44140625" style="457" customWidth="1"/>
    <col min="14345" max="14347" width="0" style="457" hidden="1" customWidth="1"/>
    <col min="14348" max="14348" width="20.33203125" style="457" customWidth="1"/>
    <col min="14349" max="14349" width="27.44140625" style="457" customWidth="1"/>
    <col min="14350" max="14350" width="23.6640625" style="457" customWidth="1"/>
    <col min="14351" max="14351" width="23.109375" style="457" customWidth="1"/>
    <col min="14352" max="14352" width="21.109375" style="457" customWidth="1"/>
    <col min="14353" max="14353" width="0" style="457" hidden="1" customWidth="1"/>
    <col min="14354" max="14354" width="20.109375" style="457" customWidth="1"/>
    <col min="14355" max="14355" width="0" style="457" hidden="1" customWidth="1"/>
    <col min="14356" max="14356" width="24" style="457" customWidth="1"/>
    <col min="14357" max="14357" width="27.44140625" style="457" customWidth="1"/>
    <col min="14358" max="14358" width="23.109375" style="457" customWidth="1"/>
    <col min="14359" max="14359" width="26.88671875" style="457" customWidth="1"/>
    <col min="14360" max="14360" width="89.33203125" style="457" customWidth="1"/>
    <col min="14361" max="14592" width="11.5546875" style="457"/>
    <col min="14593" max="14593" width="87.44140625" style="457" customWidth="1"/>
    <col min="14594" max="14594" width="0" style="457" hidden="1" customWidth="1"/>
    <col min="14595" max="14595" width="11" style="457" customWidth="1"/>
    <col min="14596" max="14596" width="11.88671875" style="457" customWidth="1"/>
    <col min="14597" max="14597" width="18.6640625" style="457" customWidth="1"/>
    <col min="14598" max="14598" width="18" style="457" customWidth="1"/>
    <col min="14599" max="14599" width="26.5546875" style="457" customWidth="1"/>
    <col min="14600" max="14600" width="20.44140625" style="457" customWidth="1"/>
    <col min="14601" max="14603" width="0" style="457" hidden="1" customWidth="1"/>
    <col min="14604" max="14604" width="20.33203125" style="457" customWidth="1"/>
    <col min="14605" max="14605" width="27.44140625" style="457" customWidth="1"/>
    <col min="14606" max="14606" width="23.6640625" style="457" customWidth="1"/>
    <col min="14607" max="14607" width="23.109375" style="457" customWidth="1"/>
    <col min="14608" max="14608" width="21.109375" style="457" customWidth="1"/>
    <col min="14609" max="14609" width="0" style="457" hidden="1" customWidth="1"/>
    <col min="14610" max="14610" width="20.109375" style="457" customWidth="1"/>
    <col min="14611" max="14611" width="0" style="457" hidden="1" customWidth="1"/>
    <col min="14612" max="14612" width="24" style="457" customWidth="1"/>
    <col min="14613" max="14613" width="27.44140625" style="457" customWidth="1"/>
    <col min="14614" max="14614" width="23.109375" style="457" customWidth="1"/>
    <col min="14615" max="14615" width="26.88671875" style="457" customWidth="1"/>
    <col min="14616" max="14616" width="89.33203125" style="457" customWidth="1"/>
    <col min="14617" max="14848" width="11.5546875" style="457"/>
    <col min="14849" max="14849" width="87.44140625" style="457" customWidth="1"/>
    <col min="14850" max="14850" width="0" style="457" hidden="1" customWidth="1"/>
    <col min="14851" max="14851" width="11" style="457" customWidth="1"/>
    <col min="14852" max="14852" width="11.88671875" style="457" customWidth="1"/>
    <col min="14853" max="14853" width="18.6640625" style="457" customWidth="1"/>
    <col min="14854" max="14854" width="18" style="457" customWidth="1"/>
    <col min="14855" max="14855" width="26.5546875" style="457" customWidth="1"/>
    <col min="14856" max="14856" width="20.44140625" style="457" customWidth="1"/>
    <col min="14857" max="14859" width="0" style="457" hidden="1" customWidth="1"/>
    <col min="14860" max="14860" width="20.33203125" style="457" customWidth="1"/>
    <col min="14861" max="14861" width="27.44140625" style="457" customWidth="1"/>
    <col min="14862" max="14862" width="23.6640625" style="457" customWidth="1"/>
    <col min="14863" max="14863" width="23.109375" style="457" customWidth="1"/>
    <col min="14864" max="14864" width="21.109375" style="457" customWidth="1"/>
    <col min="14865" max="14865" width="0" style="457" hidden="1" customWidth="1"/>
    <col min="14866" max="14866" width="20.109375" style="457" customWidth="1"/>
    <col min="14867" max="14867" width="0" style="457" hidden="1" customWidth="1"/>
    <col min="14868" max="14868" width="24" style="457" customWidth="1"/>
    <col min="14869" max="14869" width="27.44140625" style="457" customWidth="1"/>
    <col min="14870" max="14870" width="23.109375" style="457" customWidth="1"/>
    <col min="14871" max="14871" width="26.88671875" style="457" customWidth="1"/>
    <col min="14872" max="14872" width="89.33203125" style="457" customWidth="1"/>
    <col min="14873" max="15104" width="11.5546875" style="457"/>
    <col min="15105" max="15105" width="87.44140625" style="457" customWidth="1"/>
    <col min="15106" max="15106" width="0" style="457" hidden="1" customWidth="1"/>
    <col min="15107" max="15107" width="11" style="457" customWidth="1"/>
    <col min="15108" max="15108" width="11.88671875" style="457" customWidth="1"/>
    <col min="15109" max="15109" width="18.6640625" style="457" customWidth="1"/>
    <col min="15110" max="15110" width="18" style="457" customWidth="1"/>
    <col min="15111" max="15111" width="26.5546875" style="457" customWidth="1"/>
    <col min="15112" max="15112" width="20.44140625" style="457" customWidth="1"/>
    <col min="15113" max="15115" width="0" style="457" hidden="1" customWidth="1"/>
    <col min="15116" max="15116" width="20.33203125" style="457" customWidth="1"/>
    <col min="15117" max="15117" width="27.44140625" style="457" customWidth="1"/>
    <col min="15118" max="15118" width="23.6640625" style="457" customWidth="1"/>
    <col min="15119" max="15119" width="23.109375" style="457" customWidth="1"/>
    <col min="15120" max="15120" width="21.109375" style="457" customWidth="1"/>
    <col min="15121" max="15121" width="0" style="457" hidden="1" customWidth="1"/>
    <col min="15122" max="15122" width="20.109375" style="457" customWidth="1"/>
    <col min="15123" max="15123" width="0" style="457" hidden="1" customWidth="1"/>
    <col min="15124" max="15124" width="24" style="457" customWidth="1"/>
    <col min="15125" max="15125" width="27.44140625" style="457" customWidth="1"/>
    <col min="15126" max="15126" width="23.109375" style="457" customWidth="1"/>
    <col min="15127" max="15127" width="26.88671875" style="457" customWidth="1"/>
    <col min="15128" max="15128" width="89.33203125" style="457" customWidth="1"/>
    <col min="15129" max="15360" width="11.5546875" style="457"/>
    <col min="15361" max="15361" width="87.44140625" style="457" customWidth="1"/>
    <col min="15362" max="15362" width="0" style="457" hidden="1" customWidth="1"/>
    <col min="15363" max="15363" width="11" style="457" customWidth="1"/>
    <col min="15364" max="15364" width="11.88671875" style="457" customWidth="1"/>
    <col min="15365" max="15365" width="18.6640625" style="457" customWidth="1"/>
    <col min="15366" max="15366" width="18" style="457" customWidth="1"/>
    <col min="15367" max="15367" width="26.5546875" style="457" customWidth="1"/>
    <col min="15368" max="15368" width="20.44140625" style="457" customWidth="1"/>
    <col min="15369" max="15371" width="0" style="457" hidden="1" customWidth="1"/>
    <col min="15372" max="15372" width="20.33203125" style="457" customWidth="1"/>
    <col min="15373" max="15373" width="27.44140625" style="457" customWidth="1"/>
    <col min="15374" max="15374" width="23.6640625" style="457" customWidth="1"/>
    <col min="15375" max="15375" width="23.109375" style="457" customWidth="1"/>
    <col min="15376" max="15376" width="21.109375" style="457" customWidth="1"/>
    <col min="15377" max="15377" width="0" style="457" hidden="1" customWidth="1"/>
    <col min="15378" max="15378" width="20.109375" style="457" customWidth="1"/>
    <col min="15379" max="15379" width="0" style="457" hidden="1" customWidth="1"/>
    <col min="15380" max="15380" width="24" style="457" customWidth="1"/>
    <col min="15381" max="15381" width="27.44140625" style="457" customWidth="1"/>
    <col min="15382" max="15382" width="23.109375" style="457" customWidth="1"/>
    <col min="15383" max="15383" width="26.88671875" style="457" customWidth="1"/>
    <col min="15384" max="15384" width="89.33203125" style="457" customWidth="1"/>
    <col min="15385" max="15616" width="11.5546875" style="457"/>
    <col min="15617" max="15617" width="87.44140625" style="457" customWidth="1"/>
    <col min="15618" max="15618" width="0" style="457" hidden="1" customWidth="1"/>
    <col min="15619" max="15619" width="11" style="457" customWidth="1"/>
    <col min="15620" max="15620" width="11.88671875" style="457" customWidth="1"/>
    <col min="15621" max="15621" width="18.6640625" style="457" customWidth="1"/>
    <col min="15622" max="15622" width="18" style="457" customWidth="1"/>
    <col min="15623" max="15623" width="26.5546875" style="457" customWidth="1"/>
    <col min="15624" max="15624" width="20.44140625" style="457" customWidth="1"/>
    <col min="15625" max="15627" width="0" style="457" hidden="1" customWidth="1"/>
    <col min="15628" max="15628" width="20.33203125" style="457" customWidth="1"/>
    <col min="15629" max="15629" width="27.44140625" style="457" customWidth="1"/>
    <col min="15630" max="15630" width="23.6640625" style="457" customWidth="1"/>
    <col min="15631" max="15631" width="23.109375" style="457" customWidth="1"/>
    <col min="15632" max="15632" width="21.109375" style="457" customWidth="1"/>
    <col min="15633" max="15633" width="0" style="457" hidden="1" customWidth="1"/>
    <col min="15634" max="15634" width="20.109375" style="457" customWidth="1"/>
    <col min="15635" max="15635" width="0" style="457" hidden="1" customWidth="1"/>
    <col min="15636" max="15636" width="24" style="457" customWidth="1"/>
    <col min="15637" max="15637" width="27.44140625" style="457" customWidth="1"/>
    <col min="15638" max="15638" width="23.109375" style="457" customWidth="1"/>
    <col min="15639" max="15639" width="26.88671875" style="457" customWidth="1"/>
    <col min="15640" max="15640" width="89.33203125" style="457" customWidth="1"/>
    <col min="15641" max="15872" width="11.5546875" style="457"/>
    <col min="15873" max="15873" width="87.44140625" style="457" customWidth="1"/>
    <col min="15874" max="15874" width="0" style="457" hidden="1" customWidth="1"/>
    <col min="15875" max="15875" width="11" style="457" customWidth="1"/>
    <col min="15876" max="15876" width="11.88671875" style="457" customWidth="1"/>
    <col min="15877" max="15877" width="18.6640625" style="457" customWidth="1"/>
    <col min="15878" max="15878" width="18" style="457" customWidth="1"/>
    <col min="15879" max="15879" width="26.5546875" style="457" customWidth="1"/>
    <col min="15880" max="15880" width="20.44140625" style="457" customWidth="1"/>
    <col min="15881" max="15883" width="0" style="457" hidden="1" customWidth="1"/>
    <col min="15884" max="15884" width="20.33203125" style="457" customWidth="1"/>
    <col min="15885" max="15885" width="27.44140625" style="457" customWidth="1"/>
    <col min="15886" max="15886" width="23.6640625" style="457" customWidth="1"/>
    <col min="15887" max="15887" width="23.109375" style="457" customWidth="1"/>
    <col min="15888" max="15888" width="21.109375" style="457" customWidth="1"/>
    <col min="15889" max="15889" width="0" style="457" hidden="1" customWidth="1"/>
    <col min="15890" max="15890" width="20.109375" style="457" customWidth="1"/>
    <col min="15891" max="15891" width="0" style="457" hidden="1" customWidth="1"/>
    <col min="15892" max="15892" width="24" style="457" customWidth="1"/>
    <col min="15893" max="15893" width="27.44140625" style="457" customWidth="1"/>
    <col min="15894" max="15894" width="23.109375" style="457" customWidth="1"/>
    <col min="15895" max="15895" width="26.88671875" style="457" customWidth="1"/>
    <col min="15896" max="15896" width="89.33203125" style="457" customWidth="1"/>
    <col min="15897" max="16128" width="11.5546875" style="457"/>
    <col min="16129" max="16129" width="87.44140625" style="457" customWidth="1"/>
    <col min="16130" max="16130" width="0" style="457" hidden="1" customWidth="1"/>
    <col min="16131" max="16131" width="11" style="457" customWidth="1"/>
    <col min="16132" max="16132" width="11.88671875" style="457" customWidth="1"/>
    <col min="16133" max="16133" width="18.6640625" style="457" customWidth="1"/>
    <col min="16134" max="16134" width="18" style="457" customWidth="1"/>
    <col min="16135" max="16135" width="26.5546875" style="457" customWidth="1"/>
    <col min="16136" max="16136" width="20.44140625" style="457" customWidth="1"/>
    <col min="16137" max="16139" width="0" style="457" hidden="1" customWidth="1"/>
    <col min="16140" max="16140" width="20.33203125" style="457" customWidth="1"/>
    <col min="16141" max="16141" width="27.44140625" style="457" customWidth="1"/>
    <col min="16142" max="16142" width="23.6640625" style="457" customWidth="1"/>
    <col min="16143" max="16143" width="23.109375" style="457" customWidth="1"/>
    <col min="16144" max="16144" width="21.109375" style="457" customWidth="1"/>
    <col min="16145" max="16145" width="0" style="457" hidden="1" customWidth="1"/>
    <col min="16146" max="16146" width="20.109375" style="457" customWidth="1"/>
    <col min="16147" max="16147" width="0" style="457" hidden="1" customWidth="1"/>
    <col min="16148" max="16148" width="24" style="457" customWidth="1"/>
    <col min="16149" max="16149" width="27.44140625" style="457" customWidth="1"/>
    <col min="16150" max="16150" width="23.109375" style="457" customWidth="1"/>
    <col min="16151" max="16151" width="26.88671875" style="457" customWidth="1"/>
    <col min="16152" max="16152" width="89.33203125" style="457" customWidth="1"/>
    <col min="16153" max="16384" width="11.5546875" style="457"/>
  </cols>
  <sheetData>
    <row r="1" spans="1:24" s="473" customFormat="1" ht="65.25" customHeight="1" thickBot="1" x14ac:dyDescent="0.55000000000000004">
      <c r="A1" s="662" t="s">
        <v>57</v>
      </c>
      <c r="B1" s="645" t="s">
        <v>56</v>
      </c>
      <c r="C1" s="661" t="s">
        <v>55</v>
      </c>
      <c r="D1" s="660"/>
      <c r="E1" s="660"/>
      <c r="F1" s="660"/>
      <c r="G1" s="660"/>
      <c r="H1" s="660"/>
      <c r="I1" s="660"/>
      <c r="J1" s="660"/>
      <c r="K1" s="660"/>
      <c r="L1" s="660"/>
      <c r="M1" s="659"/>
      <c r="N1" s="661" t="s">
        <v>54</v>
      </c>
      <c r="O1" s="660"/>
      <c r="P1" s="660"/>
      <c r="Q1" s="660"/>
      <c r="R1" s="660"/>
      <c r="S1" s="659"/>
      <c r="T1" s="658"/>
      <c r="U1" s="658"/>
      <c r="V1" s="657"/>
      <c r="W1" s="656"/>
      <c r="X1" s="737" t="s">
        <v>53</v>
      </c>
    </row>
    <row r="2" spans="1:24" s="473" customFormat="1" ht="65.25" customHeight="1" x14ac:dyDescent="0.45">
      <c r="A2" s="654"/>
      <c r="B2" s="653"/>
      <c r="C2" s="652" t="s">
        <v>52</v>
      </c>
      <c r="D2" s="652" t="s">
        <v>51</v>
      </c>
      <c r="E2" s="651" t="s">
        <v>29</v>
      </c>
      <c r="F2" s="650" t="s">
        <v>50</v>
      </c>
      <c r="G2" s="649" t="s">
        <v>49</v>
      </c>
      <c r="H2" s="647" t="s">
        <v>28</v>
      </c>
      <c r="I2" s="647" t="s">
        <v>611</v>
      </c>
      <c r="J2" s="646" t="s">
        <v>47</v>
      </c>
      <c r="K2" s="646" t="s">
        <v>46</v>
      </c>
      <c r="L2" s="646" t="s">
        <v>580</v>
      </c>
      <c r="M2" s="645" t="s">
        <v>38</v>
      </c>
      <c r="N2" s="644" t="s">
        <v>66</v>
      </c>
      <c r="O2" s="643" t="s">
        <v>43</v>
      </c>
      <c r="P2" s="642" t="s">
        <v>42</v>
      </c>
      <c r="Q2" s="641" t="s">
        <v>41</v>
      </c>
      <c r="R2" s="641" t="s">
        <v>40</v>
      </c>
      <c r="S2" s="641" t="s">
        <v>579</v>
      </c>
      <c r="T2" s="640" t="s">
        <v>38</v>
      </c>
      <c r="U2" s="639" t="s">
        <v>38</v>
      </c>
      <c r="V2" s="638" t="s">
        <v>600</v>
      </c>
      <c r="W2" s="637" t="s">
        <v>36</v>
      </c>
      <c r="X2" s="737"/>
    </row>
    <row r="3" spans="1:24" s="473" customFormat="1" ht="83.25" customHeight="1" thickBot="1" x14ac:dyDescent="0.5">
      <c r="A3" s="620" t="s">
        <v>35</v>
      </c>
      <c r="B3" s="627"/>
      <c r="C3" s="635"/>
      <c r="D3" s="635"/>
      <c r="E3" s="634" t="s">
        <v>34</v>
      </c>
      <c r="F3" s="633" t="s">
        <v>578</v>
      </c>
      <c r="G3" s="632"/>
      <c r="H3" s="630" t="s">
        <v>31</v>
      </c>
      <c r="I3" s="630" t="s">
        <v>610</v>
      </c>
      <c r="J3" s="628" t="s">
        <v>32</v>
      </c>
      <c r="K3" s="629" t="s">
        <v>95</v>
      </c>
      <c r="L3" s="628" t="s">
        <v>94</v>
      </c>
      <c r="M3" s="627"/>
      <c r="N3" s="626"/>
      <c r="O3" s="625"/>
      <c r="P3" s="624" t="s">
        <v>28</v>
      </c>
      <c r="Q3" s="623" t="s">
        <v>27</v>
      </c>
      <c r="R3" s="623" t="s">
        <v>26</v>
      </c>
      <c r="S3" s="623" t="s">
        <v>25</v>
      </c>
      <c r="T3" s="622"/>
      <c r="U3" s="621" t="s">
        <v>24</v>
      </c>
      <c r="V3" s="620" t="s">
        <v>609</v>
      </c>
      <c r="W3" s="619" t="s">
        <v>22</v>
      </c>
      <c r="X3" s="737"/>
    </row>
    <row r="4" spans="1:24" s="577" customFormat="1" ht="65.25" customHeight="1" x14ac:dyDescent="0.45">
      <c r="A4" s="693" t="s">
        <v>608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</row>
    <row r="5" spans="1:24" ht="65.25" customHeight="1" x14ac:dyDescent="0.5">
      <c r="A5" s="465" t="s">
        <v>271</v>
      </c>
      <c r="B5" s="511"/>
      <c r="C5" s="682">
        <v>1100</v>
      </c>
      <c r="D5" s="682">
        <v>1000</v>
      </c>
      <c r="E5" s="548">
        <v>546.12</v>
      </c>
      <c r="F5" s="681"/>
      <c r="G5" s="546">
        <f>E5*F5</f>
        <v>0</v>
      </c>
      <c r="H5" s="544">
        <v>0</v>
      </c>
      <c r="I5" s="544">
        <v>0</v>
      </c>
      <c r="J5" s="544">
        <v>0</v>
      </c>
      <c r="K5" s="544">
        <v>0</v>
      </c>
      <c r="L5" s="544">
        <v>0</v>
      </c>
      <c r="M5" s="544">
        <f>G5+H5+I5+J5+K5+L5</f>
        <v>0</v>
      </c>
      <c r="N5" s="543"/>
      <c r="O5" s="544">
        <f>G5*1.1875%</f>
        <v>0</v>
      </c>
      <c r="P5" s="544">
        <v>0</v>
      </c>
      <c r="Q5" s="544">
        <v>0</v>
      </c>
      <c r="R5" s="544">
        <v>0</v>
      </c>
      <c r="S5" s="544">
        <v>0</v>
      </c>
      <c r="T5" s="544">
        <f>N5+O5+P5+Q5+R5+S5</f>
        <v>0</v>
      </c>
      <c r="U5" s="544">
        <f>M5-T5</f>
        <v>0</v>
      </c>
      <c r="V5" s="544">
        <v>0</v>
      </c>
      <c r="W5" s="543">
        <f>U5-V5</f>
        <v>0</v>
      </c>
      <c r="X5" s="511"/>
    </row>
    <row r="6" spans="1:24" ht="65.25" customHeight="1" x14ac:dyDescent="0.5">
      <c r="A6" s="571"/>
      <c r="B6" s="510"/>
      <c r="C6" s="680"/>
      <c r="D6" s="680"/>
      <c r="E6" s="541"/>
      <c r="F6" s="679"/>
      <c r="G6" s="539"/>
      <c r="H6" s="536"/>
      <c r="I6" s="536"/>
      <c r="J6" s="536"/>
      <c r="K6" s="536"/>
      <c r="L6" s="536"/>
      <c r="M6" s="536"/>
      <c r="N6" s="535"/>
      <c r="O6" s="536"/>
      <c r="P6" s="536"/>
      <c r="Q6" s="536"/>
      <c r="R6" s="536"/>
      <c r="S6" s="536"/>
      <c r="T6" s="536"/>
      <c r="U6" s="536"/>
      <c r="V6" s="536"/>
      <c r="W6" s="535"/>
      <c r="X6" s="510"/>
    </row>
    <row r="7" spans="1:24" ht="65.25" customHeight="1" x14ac:dyDescent="0.45">
      <c r="A7" s="753" t="s">
        <v>617</v>
      </c>
      <c r="B7" s="511"/>
      <c r="C7" s="682">
        <v>1100</v>
      </c>
      <c r="D7" s="682">
        <v>1000</v>
      </c>
      <c r="E7" s="548">
        <v>505</v>
      </c>
      <c r="F7" s="681">
        <v>15</v>
      </c>
      <c r="G7" s="546">
        <f>E7*F7</f>
        <v>7575</v>
      </c>
      <c r="H7" s="544">
        <v>0</v>
      </c>
      <c r="I7" s="544">
        <v>0</v>
      </c>
      <c r="J7" s="544">
        <v>0</v>
      </c>
      <c r="K7" s="543">
        <v>0</v>
      </c>
      <c r="L7" s="543">
        <v>0</v>
      </c>
      <c r="M7" s="544">
        <f>G7+H7+I7+J7+K7+L7</f>
        <v>7575</v>
      </c>
      <c r="N7" s="544">
        <v>979.85</v>
      </c>
      <c r="O7" s="544">
        <f>G7*1.1875%</f>
        <v>89.953125</v>
      </c>
      <c r="P7" s="544">
        <v>0</v>
      </c>
      <c r="Q7" s="544">
        <v>0</v>
      </c>
      <c r="R7" s="544">
        <v>0</v>
      </c>
      <c r="S7" s="544">
        <v>0</v>
      </c>
      <c r="T7" s="544">
        <f>N7+O7+P7+Q7+R7+S7</f>
        <v>1069.8031249999999</v>
      </c>
      <c r="U7" s="544">
        <f>M7-T7</f>
        <v>6505.1968749999996</v>
      </c>
      <c r="V7" s="544">
        <v>100</v>
      </c>
      <c r="W7" s="543">
        <f>U7-V7</f>
        <v>6405.1968749999996</v>
      </c>
      <c r="X7" s="511"/>
    </row>
    <row r="8" spans="1:24" ht="65.25" customHeight="1" x14ac:dyDescent="0.5">
      <c r="A8" s="571"/>
      <c r="B8" s="510"/>
      <c r="C8" s="680"/>
      <c r="D8" s="680"/>
      <c r="E8" s="541"/>
      <c r="F8" s="679"/>
      <c r="G8" s="539"/>
      <c r="H8" s="536"/>
      <c r="I8" s="536"/>
      <c r="J8" s="536"/>
      <c r="K8" s="535"/>
      <c r="L8" s="535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5"/>
      <c r="X8" s="510"/>
    </row>
    <row r="9" spans="1:24" ht="65.25" customHeight="1" x14ac:dyDescent="0.5">
      <c r="A9" s="572" t="s">
        <v>616</v>
      </c>
      <c r="B9" s="511"/>
      <c r="C9" s="682">
        <v>1100</v>
      </c>
      <c r="D9" s="682">
        <v>1000</v>
      </c>
      <c r="E9" s="548">
        <v>463.7</v>
      </c>
      <c r="F9" s="681">
        <v>15</v>
      </c>
      <c r="G9" s="546">
        <f>E9*F9</f>
        <v>6955.5</v>
      </c>
      <c r="H9" s="544">
        <v>0</v>
      </c>
      <c r="I9" s="544">
        <v>0</v>
      </c>
      <c r="J9" s="544"/>
      <c r="K9" s="544">
        <v>0</v>
      </c>
      <c r="L9" s="544">
        <v>0</v>
      </c>
      <c r="M9" s="544">
        <f>G9+H9+I9+J9+K9+L9</f>
        <v>6955.5</v>
      </c>
      <c r="N9" s="543">
        <v>847.52</v>
      </c>
      <c r="O9" s="544">
        <f>G9*1.1875%</f>
        <v>82.596562500000005</v>
      </c>
      <c r="P9" s="544">
        <v>0</v>
      </c>
      <c r="Q9" s="544">
        <v>0</v>
      </c>
      <c r="R9" s="544">
        <v>0</v>
      </c>
      <c r="S9" s="544">
        <v>0</v>
      </c>
      <c r="T9" s="544">
        <f>N9+O9+P9+Q9+R9+S9</f>
        <v>930.11656249999999</v>
      </c>
      <c r="U9" s="544">
        <f>M9-T9</f>
        <v>6025.3834374999997</v>
      </c>
      <c r="V9" s="544"/>
      <c r="W9" s="543">
        <f>U9-V9</f>
        <v>6025.3834374999997</v>
      </c>
      <c r="X9" s="511"/>
    </row>
    <row r="10" spans="1:24" ht="65.25" customHeight="1" x14ac:dyDescent="0.5">
      <c r="A10" s="571"/>
      <c r="B10" s="510"/>
      <c r="C10" s="680"/>
      <c r="D10" s="680"/>
      <c r="E10" s="541"/>
      <c r="F10" s="679"/>
      <c r="G10" s="539"/>
      <c r="H10" s="536"/>
      <c r="I10" s="536"/>
      <c r="J10" s="536"/>
      <c r="K10" s="536"/>
      <c r="L10" s="536"/>
      <c r="M10" s="536"/>
      <c r="N10" s="535"/>
      <c r="O10" s="536"/>
      <c r="P10" s="536"/>
      <c r="Q10" s="536"/>
      <c r="R10" s="536"/>
      <c r="S10" s="536"/>
      <c r="T10" s="536"/>
      <c r="U10" s="536"/>
      <c r="V10" s="536"/>
      <c r="W10" s="535"/>
      <c r="X10" s="510"/>
    </row>
    <row r="11" spans="1:24" ht="65.25" customHeight="1" x14ac:dyDescent="0.5">
      <c r="A11" s="572" t="s">
        <v>616</v>
      </c>
      <c r="B11" s="511"/>
      <c r="C11" s="682">
        <v>1100</v>
      </c>
      <c r="D11" s="682">
        <v>1000</v>
      </c>
      <c r="E11" s="548">
        <v>463.7</v>
      </c>
      <c r="F11" s="681">
        <v>15</v>
      </c>
      <c r="G11" s="546">
        <f>E11*F11</f>
        <v>6955.5</v>
      </c>
      <c r="H11" s="544">
        <v>0</v>
      </c>
      <c r="I11" s="544">
        <v>0</v>
      </c>
      <c r="J11" s="544">
        <v>0</v>
      </c>
      <c r="K11" s="543">
        <v>0</v>
      </c>
      <c r="L11" s="543">
        <v>0</v>
      </c>
      <c r="M11" s="544">
        <f>G11+H11+I11+J11+K11+L11</f>
        <v>6955.5</v>
      </c>
      <c r="N11" s="544">
        <v>847.52</v>
      </c>
      <c r="O11" s="544">
        <f>M11*1.1875%</f>
        <v>82.596562500000005</v>
      </c>
      <c r="P11" s="544">
        <v>0</v>
      </c>
      <c r="Q11" s="544">
        <v>0</v>
      </c>
      <c r="R11" s="544"/>
      <c r="S11" s="544">
        <v>0</v>
      </c>
      <c r="T11" s="544">
        <f>N11+O11+P11+Q11+R11+S11</f>
        <v>930.11656249999999</v>
      </c>
      <c r="U11" s="544">
        <f>M11-T11</f>
        <v>6025.3834374999997</v>
      </c>
      <c r="V11" s="544"/>
      <c r="W11" s="543">
        <f>U11-V11</f>
        <v>6025.3834374999997</v>
      </c>
      <c r="X11" s="511"/>
    </row>
    <row r="12" spans="1:24" ht="65.25" customHeight="1" x14ac:dyDescent="0.5">
      <c r="A12" s="571"/>
      <c r="B12" s="510"/>
      <c r="C12" s="680"/>
      <c r="D12" s="680"/>
      <c r="E12" s="541"/>
      <c r="F12" s="679"/>
      <c r="G12" s="539"/>
      <c r="H12" s="536"/>
      <c r="I12" s="536"/>
      <c r="J12" s="536"/>
      <c r="K12" s="535"/>
      <c r="L12" s="535"/>
      <c r="M12" s="536"/>
      <c r="N12" s="536"/>
      <c r="O12" s="536"/>
      <c r="P12" s="536"/>
      <c r="Q12" s="536"/>
      <c r="R12" s="536"/>
      <c r="S12" s="536"/>
      <c r="T12" s="536"/>
      <c r="U12" s="536"/>
      <c r="V12" s="536"/>
      <c r="W12" s="535"/>
      <c r="X12" s="510"/>
    </row>
    <row r="13" spans="1:24" s="575" customFormat="1" ht="65.25" customHeight="1" x14ac:dyDescent="0.5">
      <c r="A13" s="572" t="s">
        <v>616</v>
      </c>
      <c r="B13" s="727"/>
      <c r="C13" s="728">
        <v>1100</v>
      </c>
      <c r="D13" s="728">
        <v>1000</v>
      </c>
      <c r="E13" s="548">
        <v>463.7</v>
      </c>
      <c r="F13" s="685">
        <v>15</v>
      </c>
      <c r="G13" s="548">
        <f>E13*F13</f>
        <v>6955.5</v>
      </c>
      <c r="H13" s="544">
        <v>0</v>
      </c>
      <c r="I13" s="544">
        <v>0</v>
      </c>
      <c r="J13" s="543"/>
      <c r="K13" s="543">
        <v>0</v>
      </c>
      <c r="L13" s="543">
        <v>0</v>
      </c>
      <c r="M13" s="544">
        <f>G13+H13+I13+J13+K13+L13</f>
        <v>6955.5</v>
      </c>
      <c r="N13" s="543">
        <v>847.52</v>
      </c>
      <c r="O13" s="544">
        <f>G13*1.1875%</f>
        <v>82.596562500000005</v>
      </c>
      <c r="P13" s="543">
        <v>0</v>
      </c>
      <c r="Q13" s="543">
        <v>0</v>
      </c>
      <c r="R13" s="543">
        <v>0</v>
      </c>
      <c r="S13" s="543">
        <v>0</v>
      </c>
      <c r="T13" s="544">
        <f>N13+O13+P13+Q13+R13+S13</f>
        <v>930.11656249999999</v>
      </c>
      <c r="U13" s="543">
        <f>M13-T13</f>
        <v>6025.3834374999997</v>
      </c>
      <c r="V13" s="543">
        <v>200</v>
      </c>
      <c r="W13" s="543">
        <f>U13-V13</f>
        <v>5825.3834374999997</v>
      </c>
      <c r="X13" s="727"/>
    </row>
    <row r="14" spans="1:24" s="575" customFormat="1" ht="65.25" customHeight="1" x14ac:dyDescent="0.5">
      <c r="A14" s="571"/>
      <c r="B14" s="726"/>
      <c r="C14" s="724"/>
      <c r="D14" s="724"/>
      <c r="E14" s="541"/>
      <c r="F14" s="683"/>
      <c r="G14" s="541"/>
      <c r="H14" s="536"/>
      <c r="I14" s="536"/>
      <c r="J14" s="535"/>
      <c r="K14" s="535"/>
      <c r="L14" s="535"/>
      <c r="M14" s="536"/>
      <c r="N14" s="535"/>
      <c r="O14" s="536"/>
      <c r="P14" s="535"/>
      <c r="Q14" s="535"/>
      <c r="R14" s="535"/>
      <c r="S14" s="535"/>
      <c r="T14" s="536"/>
      <c r="U14" s="535"/>
      <c r="V14" s="535"/>
      <c r="W14" s="535"/>
      <c r="X14" s="726"/>
    </row>
    <row r="15" spans="1:24" ht="65.25" customHeight="1" x14ac:dyDescent="0.5">
      <c r="A15" s="572" t="s">
        <v>615</v>
      </c>
      <c r="B15" s="511"/>
      <c r="C15" s="682">
        <v>1100</v>
      </c>
      <c r="D15" s="682">
        <v>1000</v>
      </c>
      <c r="E15" s="548">
        <v>273.95</v>
      </c>
      <c r="F15" s="681">
        <v>15</v>
      </c>
      <c r="G15" s="546">
        <f>E15*F15</f>
        <v>4109.25</v>
      </c>
      <c r="H15" s="544">
        <v>0</v>
      </c>
      <c r="I15" s="544">
        <v>0</v>
      </c>
      <c r="J15" s="544">
        <v>0</v>
      </c>
      <c r="K15" s="543">
        <v>0</v>
      </c>
      <c r="L15" s="543">
        <v>0</v>
      </c>
      <c r="M15" s="544">
        <f>G15+H15+I15+J15+K15+L15</f>
        <v>4109.25</v>
      </c>
      <c r="N15" s="544">
        <v>325.68</v>
      </c>
      <c r="O15" s="544">
        <f>G15*1.1875%</f>
        <v>48.797343750000003</v>
      </c>
      <c r="P15" s="544">
        <v>0</v>
      </c>
      <c r="Q15" s="544">
        <v>0</v>
      </c>
      <c r="R15" s="544">
        <v>0</v>
      </c>
      <c r="S15" s="544">
        <v>0</v>
      </c>
      <c r="T15" s="544">
        <f>N15+O15+P15+Q15+R15+S15</f>
        <v>374.47734374999999</v>
      </c>
      <c r="U15" s="544">
        <f>M15-T15</f>
        <v>3734.7726562500002</v>
      </c>
      <c r="V15" s="544"/>
      <c r="W15" s="543">
        <f>U15-V15</f>
        <v>3734.7726562500002</v>
      </c>
      <c r="X15" s="511"/>
    </row>
    <row r="16" spans="1:24" ht="65.25" customHeight="1" x14ac:dyDescent="0.5">
      <c r="A16" s="571"/>
      <c r="B16" s="510"/>
      <c r="C16" s="680"/>
      <c r="D16" s="680"/>
      <c r="E16" s="541"/>
      <c r="F16" s="679"/>
      <c r="G16" s="539"/>
      <c r="H16" s="536"/>
      <c r="I16" s="536"/>
      <c r="J16" s="536"/>
      <c r="K16" s="535"/>
      <c r="L16" s="535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5"/>
      <c r="X16" s="510"/>
    </row>
    <row r="17" spans="1:24" ht="65.25" customHeight="1" x14ac:dyDescent="0.5">
      <c r="A17" s="572" t="s">
        <v>614</v>
      </c>
      <c r="B17" s="511"/>
      <c r="C17" s="682">
        <v>1100</v>
      </c>
      <c r="D17" s="682">
        <v>1000</v>
      </c>
      <c r="E17" s="548">
        <v>0</v>
      </c>
      <c r="F17" s="681"/>
      <c r="G17" s="546">
        <f>E17*F17</f>
        <v>0</v>
      </c>
      <c r="H17" s="544">
        <v>0</v>
      </c>
      <c r="I17" s="544">
        <v>0</v>
      </c>
      <c r="J17" s="544">
        <v>0</v>
      </c>
      <c r="K17" s="543">
        <v>0</v>
      </c>
      <c r="L17" s="543">
        <v>0</v>
      </c>
      <c r="M17" s="544">
        <f>G17+H17+I17+J17+K17+L17</f>
        <v>0</v>
      </c>
      <c r="N17" s="544">
        <v>0</v>
      </c>
      <c r="O17" s="544">
        <f>G17*1.1875%</f>
        <v>0</v>
      </c>
      <c r="P17" s="544">
        <v>0</v>
      </c>
      <c r="Q17" s="544">
        <v>0</v>
      </c>
      <c r="R17" s="544">
        <f>G17*1%</f>
        <v>0</v>
      </c>
      <c r="S17" s="544">
        <v>0</v>
      </c>
      <c r="T17" s="544">
        <f>N17+O17+P17+Q17+R17+S17</f>
        <v>0</v>
      </c>
      <c r="U17" s="544">
        <f>M17-T17</f>
        <v>0</v>
      </c>
      <c r="V17" s="544"/>
      <c r="W17" s="543">
        <f>U17-V17</f>
        <v>0</v>
      </c>
      <c r="X17" s="511"/>
    </row>
    <row r="18" spans="1:24" ht="65.25" customHeight="1" x14ac:dyDescent="0.5">
      <c r="A18" s="571"/>
      <c r="B18" s="510"/>
      <c r="C18" s="680"/>
      <c r="D18" s="680"/>
      <c r="E18" s="541"/>
      <c r="F18" s="679"/>
      <c r="G18" s="539"/>
      <c r="H18" s="536"/>
      <c r="I18" s="536"/>
      <c r="J18" s="536"/>
      <c r="K18" s="535"/>
      <c r="L18" s="535"/>
      <c r="M18" s="536"/>
      <c r="N18" s="536"/>
      <c r="O18" s="536"/>
      <c r="P18" s="536"/>
      <c r="Q18" s="536"/>
      <c r="R18" s="536"/>
      <c r="S18" s="536"/>
      <c r="T18" s="536"/>
      <c r="U18" s="536"/>
      <c r="V18" s="536"/>
      <c r="W18" s="535"/>
      <c r="X18" s="510"/>
    </row>
    <row r="19" spans="1:24" ht="65.25" customHeight="1" x14ac:dyDescent="0.5">
      <c r="A19" s="572" t="s">
        <v>606</v>
      </c>
      <c r="B19" s="511"/>
      <c r="C19" s="682">
        <v>1100</v>
      </c>
      <c r="D19" s="682">
        <v>1000</v>
      </c>
      <c r="E19" s="548">
        <v>273.95</v>
      </c>
      <c r="F19" s="681">
        <v>15</v>
      </c>
      <c r="G19" s="546">
        <f>E19*F19</f>
        <v>4109.25</v>
      </c>
      <c r="H19" s="544">
        <v>0</v>
      </c>
      <c r="I19" s="544">
        <v>0</v>
      </c>
      <c r="J19" s="544"/>
      <c r="K19" s="543">
        <v>0</v>
      </c>
      <c r="L19" s="543">
        <v>0</v>
      </c>
      <c r="M19" s="544">
        <f>G19+H19+I19+J19+K19+L19</f>
        <v>4109.25</v>
      </c>
      <c r="N19" s="544">
        <v>325.68</v>
      </c>
      <c r="O19" s="544">
        <f>G19*1.1875%</f>
        <v>48.797343750000003</v>
      </c>
      <c r="P19" s="544">
        <v>0</v>
      </c>
      <c r="Q19" s="544">
        <v>0</v>
      </c>
      <c r="R19" s="544"/>
      <c r="S19" s="544">
        <v>0</v>
      </c>
      <c r="T19" s="544">
        <f>N19+O19+P19+Q19+R19+S19</f>
        <v>374.47734374999999</v>
      </c>
      <c r="U19" s="544">
        <f>M19-T19</f>
        <v>3734.7726562500002</v>
      </c>
      <c r="V19" s="544"/>
      <c r="W19" s="543">
        <f>U19-V19</f>
        <v>3734.7726562500002</v>
      </c>
      <c r="X19" s="511"/>
    </row>
    <row r="20" spans="1:24" ht="65.25" customHeight="1" x14ac:dyDescent="0.5">
      <c r="A20" s="571"/>
      <c r="B20" s="510"/>
      <c r="C20" s="680"/>
      <c r="D20" s="680"/>
      <c r="E20" s="541"/>
      <c r="F20" s="679"/>
      <c r="G20" s="539"/>
      <c r="H20" s="536"/>
      <c r="I20" s="536"/>
      <c r="J20" s="536"/>
      <c r="K20" s="535"/>
      <c r="L20" s="535"/>
      <c r="M20" s="536"/>
      <c r="N20" s="536"/>
      <c r="O20" s="536"/>
      <c r="P20" s="536"/>
      <c r="Q20" s="536"/>
      <c r="R20" s="536"/>
      <c r="S20" s="536"/>
      <c r="T20" s="536"/>
      <c r="U20" s="536"/>
      <c r="V20" s="536"/>
      <c r="W20" s="535"/>
      <c r="X20" s="510"/>
    </row>
    <row r="21" spans="1:24" ht="65.25" hidden="1" customHeight="1" x14ac:dyDescent="0.5">
      <c r="A21" s="572"/>
      <c r="B21" s="499"/>
      <c r="C21" s="682">
        <v>1100</v>
      </c>
      <c r="D21" s="682">
        <v>1000</v>
      </c>
      <c r="E21" s="548"/>
      <c r="F21" s="681"/>
      <c r="G21" s="546">
        <f>E21*F21</f>
        <v>0</v>
      </c>
      <c r="H21" s="544">
        <f>E21*1.04</f>
        <v>0</v>
      </c>
      <c r="I21" s="544"/>
      <c r="J21" s="544"/>
      <c r="K21" s="543"/>
      <c r="L21" s="543"/>
      <c r="M21" s="544">
        <f>G21+H21+I21+J21+K21+L21</f>
        <v>0</v>
      </c>
      <c r="N21" s="544"/>
      <c r="O21" s="544">
        <f>G21*1.187%</f>
        <v>0</v>
      </c>
      <c r="P21" s="544"/>
      <c r="Q21" s="544"/>
      <c r="R21" s="544"/>
      <c r="S21" s="544"/>
      <c r="T21" s="544">
        <f>N21+O21+P21+Q21+R21+S21</f>
        <v>0</v>
      </c>
      <c r="U21" s="544">
        <f>M21-T21</f>
        <v>0</v>
      </c>
      <c r="V21" s="544"/>
      <c r="W21" s="543">
        <f>U21-V21</f>
        <v>0</v>
      </c>
      <c r="X21" s="511"/>
    </row>
    <row r="22" spans="1:24" ht="65.25" hidden="1" customHeight="1" x14ac:dyDescent="0.5">
      <c r="A22" s="571"/>
      <c r="B22" s="499"/>
      <c r="C22" s="680"/>
      <c r="D22" s="680"/>
      <c r="E22" s="541"/>
      <c r="F22" s="679"/>
      <c r="G22" s="539"/>
      <c r="H22" s="536"/>
      <c r="I22" s="536"/>
      <c r="J22" s="536"/>
      <c r="K22" s="535"/>
      <c r="L22" s="535"/>
      <c r="M22" s="536"/>
      <c r="N22" s="536"/>
      <c r="O22" s="536"/>
      <c r="P22" s="536"/>
      <c r="Q22" s="536"/>
      <c r="R22" s="536"/>
      <c r="S22" s="536"/>
      <c r="T22" s="536"/>
      <c r="U22" s="536"/>
      <c r="V22" s="536"/>
      <c r="W22" s="535"/>
      <c r="X22" s="510"/>
    </row>
    <row r="23" spans="1:24" ht="65.25" customHeight="1" x14ac:dyDescent="0.5">
      <c r="A23" s="572" t="s">
        <v>606</v>
      </c>
      <c r="B23" s="511"/>
      <c r="C23" s="682">
        <v>1100</v>
      </c>
      <c r="D23" s="682">
        <v>1000</v>
      </c>
      <c r="E23" s="555">
        <v>273.95</v>
      </c>
      <c r="F23" s="681">
        <v>15</v>
      </c>
      <c r="G23" s="546">
        <f>E23*F23</f>
        <v>4109.25</v>
      </c>
      <c r="H23" s="544">
        <v>0</v>
      </c>
      <c r="I23" s="544">
        <v>0</v>
      </c>
      <c r="J23" s="544">
        <v>0</v>
      </c>
      <c r="K23" s="543">
        <v>0</v>
      </c>
      <c r="L23" s="543">
        <v>0</v>
      </c>
      <c r="M23" s="544">
        <f>G23+H23+I23+J23+K23+L23</f>
        <v>4109.25</v>
      </c>
      <c r="N23" s="544">
        <v>325.68</v>
      </c>
      <c r="O23" s="544">
        <f>G23*1.1875%</f>
        <v>48.797343750000003</v>
      </c>
      <c r="P23" s="544">
        <v>0</v>
      </c>
      <c r="Q23" s="544">
        <v>0</v>
      </c>
      <c r="R23" s="544">
        <v>0</v>
      </c>
      <c r="S23" s="544">
        <v>0</v>
      </c>
      <c r="T23" s="544">
        <f>N23+O23+P23+Q23+R23+S23</f>
        <v>374.47734374999999</v>
      </c>
      <c r="U23" s="544">
        <f>M23-T23</f>
        <v>3734.7726562500002</v>
      </c>
      <c r="V23" s="544"/>
      <c r="W23" s="543">
        <f>U23-V23</f>
        <v>3734.7726562500002</v>
      </c>
      <c r="X23" s="511"/>
    </row>
    <row r="24" spans="1:24" ht="65.25" customHeight="1" x14ac:dyDescent="0.5">
      <c r="A24" s="571"/>
      <c r="B24" s="510"/>
      <c r="C24" s="680"/>
      <c r="D24" s="680"/>
      <c r="E24" s="555"/>
      <c r="F24" s="679"/>
      <c r="G24" s="539"/>
      <c r="H24" s="536"/>
      <c r="I24" s="536"/>
      <c r="J24" s="536"/>
      <c r="K24" s="535"/>
      <c r="L24" s="535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5"/>
      <c r="X24" s="510"/>
    </row>
    <row r="25" spans="1:24" ht="65.25" hidden="1" customHeight="1" x14ac:dyDescent="0.5">
      <c r="A25" s="465" t="s">
        <v>606</v>
      </c>
      <c r="B25" s="511"/>
      <c r="C25" s="688">
        <v>1100</v>
      </c>
      <c r="D25" s="688">
        <v>1000</v>
      </c>
      <c r="E25" s="548"/>
      <c r="F25" s="546"/>
      <c r="G25" s="546">
        <f>E25*F25</f>
        <v>0</v>
      </c>
      <c r="H25" s="544">
        <f>E25*1.04</f>
        <v>0</v>
      </c>
      <c r="I25" s="544">
        <v>0</v>
      </c>
      <c r="J25" s="545"/>
      <c r="K25" s="545">
        <v>0</v>
      </c>
      <c r="L25" s="545">
        <v>0</v>
      </c>
      <c r="M25" s="544">
        <f>G25+H25+I25+J25+K25+L25</f>
        <v>0</v>
      </c>
      <c r="N25" s="544"/>
      <c r="O25" s="544">
        <f>G25*1.187%</f>
        <v>0</v>
      </c>
      <c r="P25" s="544">
        <v>0</v>
      </c>
      <c r="Q25" s="544">
        <v>0</v>
      </c>
      <c r="R25" s="544">
        <v>0</v>
      </c>
      <c r="S25" s="544">
        <v>0</v>
      </c>
      <c r="T25" s="544">
        <f>N25+O25+P25+Q25+R25+S25</f>
        <v>0</v>
      </c>
      <c r="U25" s="544">
        <f>M25-T25</f>
        <v>0</v>
      </c>
      <c r="V25" s="544"/>
      <c r="W25" s="551">
        <f>U25-V25</f>
        <v>0</v>
      </c>
      <c r="X25" s="511"/>
    </row>
    <row r="26" spans="1:24" ht="65.25" hidden="1" customHeight="1" x14ac:dyDescent="0.5">
      <c r="A26" s="571"/>
      <c r="B26" s="510"/>
      <c r="C26" s="686"/>
      <c r="D26" s="686"/>
      <c r="E26" s="541"/>
      <c r="F26" s="539"/>
      <c r="G26" s="539"/>
      <c r="H26" s="536"/>
      <c r="I26" s="536"/>
      <c r="J26" s="537"/>
      <c r="K26" s="537"/>
      <c r="L26" s="537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51"/>
      <c r="X26" s="510"/>
    </row>
    <row r="27" spans="1:24" ht="65.25" hidden="1" customHeight="1" x14ac:dyDescent="0.5">
      <c r="A27" s="465" t="s">
        <v>606</v>
      </c>
      <c r="B27" s="511"/>
      <c r="C27" s="688">
        <v>1100</v>
      </c>
      <c r="D27" s="688">
        <v>1000</v>
      </c>
      <c r="E27" s="548">
        <v>0</v>
      </c>
      <c r="F27" s="546">
        <v>0</v>
      </c>
      <c r="G27" s="546">
        <f>E27*F27</f>
        <v>0</v>
      </c>
      <c r="H27" s="544">
        <f>E27*1.04</f>
        <v>0</v>
      </c>
      <c r="I27" s="544">
        <v>0</v>
      </c>
      <c r="J27" s="545">
        <v>0</v>
      </c>
      <c r="K27" s="545">
        <v>0</v>
      </c>
      <c r="L27" s="545">
        <v>0</v>
      </c>
      <c r="M27" s="544">
        <f>G27+H27+I27+J27+K27+L27</f>
        <v>0</v>
      </c>
      <c r="N27" s="544">
        <v>0</v>
      </c>
      <c r="O27" s="544">
        <f>G27*1.187%</f>
        <v>0</v>
      </c>
      <c r="P27" s="544">
        <v>0</v>
      </c>
      <c r="Q27" s="544">
        <v>0</v>
      </c>
      <c r="R27" s="544">
        <v>0</v>
      </c>
      <c r="S27" s="544">
        <v>0</v>
      </c>
      <c r="T27" s="544">
        <f>N27+O27+P27+Q27+R27+S27</f>
        <v>0</v>
      </c>
      <c r="U27" s="544">
        <f>M27-T27</f>
        <v>0</v>
      </c>
      <c r="V27" s="544"/>
      <c r="W27" s="551">
        <f>U27-V27</f>
        <v>0</v>
      </c>
      <c r="X27" s="511"/>
    </row>
    <row r="28" spans="1:24" ht="65.25" hidden="1" customHeight="1" x14ac:dyDescent="0.5">
      <c r="A28" s="606"/>
      <c r="B28" s="510"/>
      <c r="C28" s="686"/>
      <c r="D28" s="686"/>
      <c r="E28" s="541"/>
      <c r="F28" s="539"/>
      <c r="G28" s="539"/>
      <c r="H28" s="536"/>
      <c r="I28" s="536"/>
      <c r="J28" s="537"/>
      <c r="K28" s="537"/>
      <c r="L28" s="537"/>
      <c r="M28" s="536"/>
      <c r="N28" s="536"/>
      <c r="O28" s="536"/>
      <c r="P28" s="536"/>
      <c r="Q28" s="536"/>
      <c r="R28" s="536"/>
      <c r="S28" s="536"/>
      <c r="T28" s="536"/>
      <c r="U28" s="536"/>
      <c r="V28" s="536"/>
      <c r="W28" s="551"/>
      <c r="X28" s="510"/>
    </row>
    <row r="29" spans="1:24" ht="65.25" hidden="1" customHeight="1" x14ac:dyDescent="0.5">
      <c r="A29" s="465" t="s">
        <v>606</v>
      </c>
      <c r="B29" s="511"/>
      <c r="C29" s="688">
        <v>1100</v>
      </c>
      <c r="D29" s="688">
        <v>1000</v>
      </c>
      <c r="E29" s="548"/>
      <c r="F29" s="546"/>
      <c r="G29" s="546">
        <f>E29*F29</f>
        <v>0</v>
      </c>
      <c r="H29" s="544">
        <f>E29*1.04</f>
        <v>0</v>
      </c>
      <c r="I29" s="544">
        <v>0</v>
      </c>
      <c r="J29" s="545"/>
      <c r="K29" s="545">
        <v>0</v>
      </c>
      <c r="L29" s="545">
        <v>0</v>
      </c>
      <c r="M29" s="544">
        <f>G29+H29+I29+J29+K29+L29</f>
        <v>0</v>
      </c>
      <c r="N29" s="544"/>
      <c r="O29" s="544">
        <f>G29*1.187%</f>
        <v>0</v>
      </c>
      <c r="P29" s="544"/>
      <c r="Q29" s="544">
        <v>0</v>
      </c>
      <c r="R29" s="544">
        <v>0</v>
      </c>
      <c r="S29" s="544">
        <v>0</v>
      </c>
      <c r="T29" s="544">
        <f>N29+O29+P29+Q29+R29+S29</f>
        <v>0</v>
      </c>
      <c r="U29" s="544">
        <f>M29-T29</f>
        <v>0</v>
      </c>
      <c r="V29" s="544"/>
      <c r="W29" s="551">
        <f>U29-V29</f>
        <v>0</v>
      </c>
      <c r="X29" s="511"/>
    </row>
    <row r="30" spans="1:24" ht="65.25" hidden="1" customHeight="1" x14ac:dyDescent="0.5">
      <c r="A30" s="571"/>
      <c r="B30" s="510"/>
      <c r="C30" s="686"/>
      <c r="D30" s="686"/>
      <c r="E30" s="541"/>
      <c r="F30" s="539"/>
      <c r="G30" s="539"/>
      <c r="H30" s="536"/>
      <c r="I30" s="536"/>
      <c r="J30" s="537"/>
      <c r="K30" s="537"/>
      <c r="L30" s="537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51"/>
      <c r="X30" s="510"/>
    </row>
    <row r="31" spans="1:24" ht="65.25" hidden="1" customHeight="1" x14ac:dyDescent="0.5">
      <c r="A31" s="465" t="s">
        <v>606</v>
      </c>
      <c r="B31" s="550"/>
      <c r="C31" s="688">
        <v>1100</v>
      </c>
      <c r="D31" s="688">
        <v>1000</v>
      </c>
      <c r="E31" s="548"/>
      <c r="F31" s="546"/>
      <c r="G31" s="546">
        <f>E31*F31</f>
        <v>0</v>
      </c>
      <c r="H31" s="544">
        <f>E31*1.04</f>
        <v>0</v>
      </c>
      <c r="I31" s="544">
        <v>0</v>
      </c>
      <c r="J31" s="544"/>
      <c r="K31" s="543">
        <v>0</v>
      </c>
      <c r="L31" s="543">
        <v>0</v>
      </c>
      <c r="M31" s="544">
        <f>G31+H31+I31+J31+K31+L31</f>
        <v>0</v>
      </c>
      <c r="N31" s="544"/>
      <c r="O31" s="544">
        <f>G31*1.187%</f>
        <v>0</v>
      </c>
      <c r="P31" s="544">
        <v>0</v>
      </c>
      <c r="Q31" s="544">
        <v>0</v>
      </c>
      <c r="R31" s="544">
        <v>0</v>
      </c>
      <c r="S31" s="544">
        <v>0</v>
      </c>
      <c r="T31" s="544">
        <f>N31+O31+P31+Q31+R31+S31</f>
        <v>0</v>
      </c>
      <c r="U31" s="544">
        <f>M31-T31</f>
        <v>0</v>
      </c>
      <c r="V31" s="544"/>
      <c r="W31" s="543">
        <f>U31-V31</f>
        <v>0</v>
      </c>
      <c r="X31" s="550"/>
    </row>
    <row r="32" spans="1:24" ht="65.25" hidden="1" customHeight="1" x14ac:dyDescent="0.5">
      <c r="A32" s="606"/>
      <c r="B32" s="550"/>
      <c r="C32" s="686"/>
      <c r="D32" s="686"/>
      <c r="E32" s="541"/>
      <c r="F32" s="539"/>
      <c r="G32" s="539"/>
      <c r="H32" s="536"/>
      <c r="I32" s="536"/>
      <c r="J32" s="536"/>
      <c r="K32" s="535"/>
      <c r="L32" s="535"/>
      <c r="M32" s="536"/>
      <c r="N32" s="536"/>
      <c r="O32" s="536"/>
      <c r="P32" s="536"/>
      <c r="Q32" s="536"/>
      <c r="R32" s="536"/>
      <c r="S32" s="536"/>
      <c r="T32" s="536"/>
      <c r="U32" s="536"/>
      <c r="V32" s="536"/>
      <c r="W32" s="535"/>
      <c r="X32" s="550"/>
    </row>
    <row r="33" spans="1:24" ht="65.25" customHeight="1" x14ac:dyDescent="0.5">
      <c r="A33" s="572" t="s">
        <v>606</v>
      </c>
      <c r="B33" s="511"/>
      <c r="C33" s="682">
        <v>1100</v>
      </c>
      <c r="D33" s="682">
        <v>1000</v>
      </c>
      <c r="E33" s="555">
        <v>273.95</v>
      </c>
      <c r="F33" s="681">
        <v>15</v>
      </c>
      <c r="G33" s="546">
        <f>E33*F33</f>
        <v>4109.25</v>
      </c>
      <c r="H33" s="544">
        <v>0</v>
      </c>
      <c r="I33" s="544">
        <v>0</v>
      </c>
      <c r="J33" s="544">
        <v>0</v>
      </c>
      <c r="K33" s="543">
        <v>0</v>
      </c>
      <c r="L33" s="543">
        <v>0</v>
      </c>
      <c r="M33" s="544">
        <f>G33+H33+I33+J33+K33+L33</f>
        <v>4109.25</v>
      </c>
      <c r="N33" s="544">
        <v>325.68</v>
      </c>
      <c r="O33" s="544">
        <f>G33*1.1875%</f>
        <v>48.797343750000003</v>
      </c>
      <c r="P33" s="544">
        <v>0</v>
      </c>
      <c r="Q33" s="544">
        <v>0</v>
      </c>
      <c r="R33" s="544">
        <v>0</v>
      </c>
      <c r="S33" s="544">
        <v>0</v>
      </c>
      <c r="T33" s="544">
        <f>N33+O33+P33+Q33+R33+S33</f>
        <v>374.47734374999999</v>
      </c>
      <c r="U33" s="544">
        <f>M33-T33</f>
        <v>3734.7726562500002</v>
      </c>
      <c r="V33" s="544"/>
      <c r="W33" s="543">
        <f>U33-V33</f>
        <v>3734.7726562500002</v>
      </c>
      <c r="X33" s="511"/>
    </row>
    <row r="34" spans="1:24" ht="65.25" customHeight="1" x14ac:dyDescent="0.5">
      <c r="A34" s="571"/>
      <c r="B34" s="510"/>
      <c r="C34" s="680"/>
      <c r="D34" s="680"/>
      <c r="E34" s="555"/>
      <c r="F34" s="679"/>
      <c r="G34" s="539"/>
      <c r="H34" s="536"/>
      <c r="I34" s="536"/>
      <c r="J34" s="536"/>
      <c r="K34" s="535"/>
      <c r="L34" s="535"/>
      <c r="M34" s="536"/>
      <c r="N34" s="536"/>
      <c r="O34" s="536"/>
      <c r="P34" s="536"/>
      <c r="Q34" s="536"/>
      <c r="R34" s="536"/>
      <c r="S34" s="536"/>
      <c r="T34" s="536"/>
      <c r="U34" s="536"/>
      <c r="V34" s="536"/>
      <c r="W34" s="535"/>
      <c r="X34" s="510"/>
    </row>
    <row r="35" spans="1:24" ht="65.25" customHeight="1" x14ac:dyDescent="0.5">
      <c r="A35" s="572" t="s">
        <v>606</v>
      </c>
      <c r="B35" s="511"/>
      <c r="C35" s="682">
        <v>1100</v>
      </c>
      <c r="D35" s="682">
        <v>1000</v>
      </c>
      <c r="E35" s="555">
        <v>273.95</v>
      </c>
      <c r="F35" s="681"/>
      <c r="G35" s="546">
        <f>E35*F35</f>
        <v>0</v>
      </c>
      <c r="H35" s="544">
        <v>0</v>
      </c>
      <c r="I35" s="544">
        <v>0</v>
      </c>
      <c r="J35" s="544">
        <v>0</v>
      </c>
      <c r="K35" s="543">
        <v>0</v>
      </c>
      <c r="L35" s="543">
        <v>0</v>
      </c>
      <c r="M35" s="544">
        <f>G35+H35+I35+J35+K35+L35</f>
        <v>0</v>
      </c>
      <c r="N35" s="544"/>
      <c r="O35" s="544">
        <f>G35*1.1875%</f>
        <v>0</v>
      </c>
      <c r="P35" s="544">
        <v>0</v>
      </c>
      <c r="Q35" s="544">
        <v>0</v>
      </c>
      <c r="R35" s="544">
        <v>0</v>
      </c>
      <c r="S35" s="544">
        <v>0</v>
      </c>
      <c r="T35" s="544">
        <f>N35+O35+P35+Q35+R35+S35</f>
        <v>0</v>
      </c>
      <c r="U35" s="544">
        <f>M35-T35</f>
        <v>0</v>
      </c>
      <c r="V35" s="544"/>
      <c r="W35" s="543">
        <f>U35-V35</f>
        <v>0</v>
      </c>
      <c r="X35" s="511"/>
    </row>
    <row r="36" spans="1:24" ht="65.25" customHeight="1" x14ac:dyDescent="0.45">
      <c r="B36" s="510"/>
      <c r="C36" s="680"/>
      <c r="D36" s="680"/>
      <c r="E36" s="555"/>
      <c r="F36" s="679"/>
      <c r="G36" s="539"/>
      <c r="H36" s="536"/>
      <c r="I36" s="536"/>
      <c r="J36" s="536"/>
      <c r="K36" s="535"/>
      <c r="L36" s="535"/>
      <c r="M36" s="536"/>
      <c r="N36" s="536"/>
      <c r="O36" s="536"/>
      <c r="P36" s="536"/>
      <c r="Q36" s="536"/>
      <c r="R36" s="536"/>
      <c r="S36" s="536"/>
      <c r="T36" s="536"/>
      <c r="U36" s="536"/>
      <c r="V36" s="536"/>
      <c r="W36" s="535"/>
      <c r="X36" s="510"/>
    </row>
    <row r="37" spans="1:24" ht="65.25" customHeight="1" x14ac:dyDescent="0.5">
      <c r="A37" s="572" t="s">
        <v>606</v>
      </c>
      <c r="B37" s="511"/>
      <c r="C37" s="682">
        <v>1100</v>
      </c>
      <c r="D37" s="682">
        <v>1000</v>
      </c>
      <c r="E37" s="555">
        <v>273.95</v>
      </c>
      <c r="F37" s="681">
        <v>15</v>
      </c>
      <c r="G37" s="546">
        <f>E37*F37</f>
        <v>4109.25</v>
      </c>
      <c r="H37" s="544">
        <v>0</v>
      </c>
      <c r="I37" s="544">
        <v>0</v>
      </c>
      <c r="J37" s="544">
        <v>0</v>
      </c>
      <c r="K37" s="543">
        <v>0</v>
      </c>
      <c r="L37" s="543">
        <v>0</v>
      </c>
      <c r="M37" s="544">
        <f>G37+H37+I37+J37+K37+L37</f>
        <v>4109.25</v>
      </c>
      <c r="N37" s="544">
        <v>325.68</v>
      </c>
      <c r="O37" s="544">
        <f>G37*1.1875%</f>
        <v>48.797343750000003</v>
      </c>
      <c r="P37" s="544">
        <v>0</v>
      </c>
      <c r="Q37" s="544">
        <v>0</v>
      </c>
      <c r="R37" s="544">
        <v>0</v>
      </c>
      <c r="S37" s="544">
        <v>0</v>
      </c>
      <c r="T37" s="544">
        <f>N37+O37+P37+Q37+R37+S37</f>
        <v>374.47734374999999</v>
      </c>
      <c r="U37" s="544">
        <f>M37-T37</f>
        <v>3734.7726562500002</v>
      </c>
      <c r="V37" s="544"/>
      <c r="W37" s="543">
        <f>U37-V37</f>
        <v>3734.7726562500002</v>
      </c>
      <c r="X37" s="511"/>
    </row>
    <row r="38" spans="1:24" ht="65.25" customHeight="1" x14ac:dyDescent="0.5">
      <c r="A38" s="571"/>
      <c r="B38" s="510"/>
      <c r="C38" s="680"/>
      <c r="D38" s="680"/>
      <c r="E38" s="555"/>
      <c r="F38" s="679"/>
      <c r="G38" s="539"/>
      <c r="H38" s="536"/>
      <c r="I38" s="536"/>
      <c r="J38" s="536"/>
      <c r="K38" s="535"/>
      <c r="L38" s="535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5"/>
      <c r="X38" s="510"/>
    </row>
    <row r="39" spans="1:24" ht="65.25" customHeight="1" x14ac:dyDescent="0.5">
      <c r="A39" s="572" t="s">
        <v>606</v>
      </c>
      <c r="B39" s="511"/>
      <c r="C39" s="682">
        <v>1100</v>
      </c>
      <c r="D39" s="682">
        <v>1000</v>
      </c>
      <c r="E39" s="555"/>
      <c r="F39" s="681"/>
      <c r="G39" s="546">
        <f>E39*F39</f>
        <v>0</v>
      </c>
      <c r="H39" s="544">
        <v>0</v>
      </c>
      <c r="I39" s="544">
        <v>0</v>
      </c>
      <c r="J39" s="544">
        <v>0</v>
      </c>
      <c r="K39" s="543">
        <v>0</v>
      </c>
      <c r="L39" s="543">
        <v>0</v>
      </c>
      <c r="M39" s="544">
        <f>G39+H39+I39+J39+K39+L39</f>
        <v>0</v>
      </c>
      <c r="N39" s="544"/>
      <c r="O39" s="544"/>
      <c r="P39" s="544">
        <v>0</v>
      </c>
      <c r="Q39" s="544">
        <v>0</v>
      </c>
      <c r="R39" s="544">
        <v>0</v>
      </c>
      <c r="S39" s="544">
        <v>0</v>
      </c>
      <c r="T39" s="544">
        <f>N39+O39+P39+Q39+R39+S39</f>
        <v>0</v>
      </c>
      <c r="U39" s="544">
        <f>M39-T39</f>
        <v>0</v>
      </c>
      <c r="V39" s="544"/>
      <c r="W39" s="543">
        <f>U39-V39</f>
        <v>0</v>
      </c>
      <c r="X39" s="511"/>
    </row>
    <row r="40" spans="1:24" ht="65.25" customHeight="1" x14ac:dyDescent="0.5">
      <c r="A40" s="571"/>
      <c r="B40" s="510"/>
      <c r="C40" s="680"/>
      <c r="D40" s="680"/>
      <c r="E40" s="555"/>
      <c r="F40" s="679"/>
      <c r="G40" s="539"/>
      <c r="H40" s="536"/>
      <c r="I40" s="536"/>
      <c r="J40" s="536"/>
      <c r="K40" s="535"/>
      <c r="L40" s="535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5"/>
      <c r="X40" s="510"/>
    </row>
    <row r="41" spans="1:24" ht="65.25" customHeight="1" thickBot="1" x14ac:dyDescent="0.55000000000000004">
      <c r="A41" s="691" t="s">
        <v>73</v>
      </c>
      <c r="B41" s="678"/>
      <c r="C41" s="722"/>
      <c r="D41" s="722"/>
      <c r="E41" s="722"/>
      <c r="F41" s="722"/>
      <c r="G41" s="722">
        <f>SUM(G5:G40)</f>
        <v>48987.75</v>
      </c>
      <c r="H41" s="722">
        <f>SUM(H5:H40)</f>
        <v>0</v>
      </c>
      <c r="I41" s="722">
        <f>SUM(I5:I32)</f>
        <v>0</v>
      </c>
      <c r="J41" s="722">
        <f>SUM(J5:J32)</f>
        <v>0</v>
      </c>
      <c r="K41" s="722">
        <f>SUM(K5:K32)</f>
        <v>0</v>
      </c>
      <c r="L41" s="722">
        <f>SUM(L5:L40)</f>
        <v>0</v>
      </c>
      <c r="M41" s="722">
        <f>SUM(M5:M40)</f>
        <v>48987.75</v>
      </c>
      <c r="N41" s="722">
        <f>SUM(N5:N40)</f>
        <v>5150.8100000000004</v>
      </c>
      <c r="O41" s="722">
        <f>SUM(O5:O40)</f>
        <v>581.72953124999992</v>
      </c>
      <c r="P41" s="722">
        <f>SUM(P5:P40)</f>
        <v>0</v>
      </c>
      <c r="Q41" s="722">
        <f>SUM(Q5:Q32)</f>
        <v>0</v>
      </c>
      <c r="R41" s="722">
        <f>SUM(R5:R40)</f>
        <v>0</v>
      </c>
      <c r="S41" s="722">
        <f>SUM(S5:S32)</f>
        <v>0</v>
      </c>
      <c r="T41" s="722">
        <f>SUM(T5:T40)</f>
        <v>5732.5395312499986</v>
      </c>
      <c r="U41" s="722">
        <f>SUM(U5:U40)</f>
        <v>43255.210468750003</v>
      </c>
      <c r="V41" s="722">
        <f>SUM(V5:V40)</f>
        <v>300</v>
      </c>
      <c r="W41" s="722">
        <f>SUM(W5:W40)</f>
        <v>42955.210468750003</v>
      </c>
      <c r="X41" s="678"/>
    </row>
    <row r="42" spans="1:24" s="473" customFormat="1" ht="65.25" customHeight="1" thickBot="1" x14ac:dyDescent="0.55000000000000004">
      <c r="A42" s="662" t="s">
        <v>57</v>
      </c>
      <c r="B42" s="645" t="s">
        <v>56</v>
      </c>
      <c r="C42" s="721" t="s">
        <v>55</v>
      </c>
      <c r="D42" s="720"/>
      <c r="E42" s="720"/>
      <c r="F42" s="720"/>
      <c r="G42" s="720"/>
      <c r="H42" s="720"/>
      <c r="I42" s="720"/>
      <c r="J42" s="720"/>
      <c r="K42" s="720"/>
      <c r="L42" s="720"/>
      <c r="M42" s="719"/>
      <c r="N42" s="661" t="s">
        <v>54</v>
      </c>
      <c r="O42" s="660"/>
      <c r="P42" s="718"/>
      <c r="Q42" s="718"/>
      <c r="R42" s="718"/>
      <c r="S42" s="656"/>
      <c r="T42" s="658"/>
      <c r="U42" s="658"/>
      <c r="V42" s="658"/>
      <c r="W42" s="656"/>
      <c r="X42" s="737" t="s">
        <v>53</v>
      </c>
    </row>
    <row r="43" spans="1:24" s="473" customFormat="1" ht="65.25" customHeight="1" x14ac:dyDescent="0.45">
      <c r="A43" s="654"/>
      <c r="B43" s="653"/>
      <c r="C43" s="714" t="s">
        <v>52</v>
      </c>
      <c r="D43" s="714" t="s">
        <v>51</v>
      </c>
      <c r="E43" s="713" t="s">
        <v>29</v>
      </c>
      <c r="F43" s="712" t="s">
        <v>50</v>
      </c>
      <c r="G43" s="741" t="s">
        <v>49</v>
      </c>
      <c r="H43" s="710" t="s">
        <v>28</v>
      </c>
      <c r="I43" s="710" t="s">
        <v>611</v>
      </c>
      <c r="J43" s="709" t="s">
        <v>47</v>
      </c>
      <c r="K43" s="709" t="s">
        <v>46</v>
      </c>
      <c r="L43" s="709" t="s">
        <v>580</v>
      </c>
      <c r="M43" s="740" t="s">
        <v>38</v>
      </c>
      <c r="N43" s="644" t="s">
        <v>66</v>
      </c>
      <c r="O43" s="643" t="s">
        <v>43</v>
      </c>
      <c r="P43" s="642" t="s">
        <v>42</v>
      </c>
      <c r="Q43" s="641" t="s">
        <v>41</v>
      </c>
      <c r="R43" s="641" t="s">
        <v>40</v>
      </c>
      <c r="S43" s="641" t="s">
        <v>579</v>
      </c>
      <c r="T43" s="640" t="s">
        <v>38</v>
      </c>
      <c r="U43" s="639" t="s">
        <v>38</v>
      </c>
      <c r="V43" s="638" t="s">
        <v>600</v>
      </c>
      <c r="W43" s="707" t="s">
        <v>36</v>
      </c>
      <c r="X43" s="737"/>
    </row>
    <row r="44" spans="1:24" s="473" customFormat="1" ht="81.75" customHeight="1" thickBot="1" x14ac:dyDescent="0.5">
      <c r="A44" s="620" t="s">
        <v>35</v>
      </c>
      <c r="B44" s="627"/>
      <c r="C44" s="703"/>
      <c r="D44" s="703"/>
      <c r="E44" s="702" t="s">
        <v>34</v>
      </c>
      <c r="F44" s="701" t="s">
        <v>578</v>
      </c>
      <c r="G44" s="739"/>
      <c r="H44" s="699" t="s">
        <v>31</v>
      </c>
      <c r="I44" s="699" t="s">
        <v>610</v>
      </c>
      <c r="J44" s="697" t="s">
        <v>32</v>
      </c>
      <c r="K44" s="698" t="s">
        <v>95</v>
      </c>
      <c r="L44" s="697" t="s">
        <v>94</v>
      </c>
      <c r="M44" s="738"/>
      <c r="N44" s="626"/>
      <c r="O44" s="625"/>
      <c r="P44" s="624" t="s">
        <v>28</v>
      </c>
      <c r="Q44" s="623" t="s">
        <v>27</v>
      </c>
      <c r="R44" s="623" t="s">
        <v>26</v>
      </c>
      <c r="S44" s="623" t="s">
        <v>25</v>
      </c>
      <c r="T44" s="622"/>
      <c r="U44" s="621" t="s">
        <v>24</v>
      </c>
      <c r="V44" s="620" t="s">
        <v>609</v>
      </c>
      <c r="W44" s="695" t="s">
        <v>22</v>
      </c>
      <c r="X44" s="737"/>
    </row>
    <row r="45" spans="1:24" ht="65.25" customHeight="1" x14ac:dyDescent="0.45">
      <c r="A45" s="693" t="s">
        <v>608</v>
      </c>
      <c r="B45" s="750"/>
      <c r="C45" s="750"/>
      <c r="D45" s="750"/>
      <c r="E45" s="459"/>
      <c r="F45" s="459"/>
      <c r="G45" s="459"/>
      <c r="H45" s="483"/>
      <c r="I45" s="483"/>
      <c r="J45" s="483"/>
      <c r="K45" s="483"/>
      <c r="L45" s="483"/>
      <c r="M45" s="483"/>
      <c r="N45" s="752"/>
      <c r="O45" s="752"/>
      <c r="P45" s="752"/>
      <c r="Q45" s="752"/>
      <c r="R45" s="752"/>
      <c r="S45" s="751"/>
      <c r="T45" s="751"/>
      <c r="U45" s="751"/>
      <c r="V45" s="751"/>
      <c r="W45" s="751"/>
      <c r="X45" s="750"/>
    </row>
    <row r="46" spans="1:24" ht="65.25" hidden="1" customHeight="1" x14ac:dyDescent="0.5">
      <c r="A46" s="465" t="s">
        <v>606</v>
      </c>
      <c r="B46" s="550"/>
      <c r="C46" s="749">
        <v>1100</v>
      </c>
      <c r="D46" s="749">
        <v>1000</v>
      </c>
      <c r="E46" s="555"/>
      <c r="F46" s="546"/>
      <c r="G46" s="546">
        <f>E46*F46</f>
        <v>0</v>
      </c>
      <c r="H46" s="538">
        <v>0</v>
      </c>
      <c r="I46" s="544">
        <v>0</v>
      </c>
      <c r="J46" s="538"/>
      <c r="K46" s="543">
        <v>0</v>
      </c>
      <c r="L46" s="543">
        <v>0</v>
      </c>
      <c r="M46" s="538">
        <f>G46+H46+I46+J46+K46+L46</f>
        <v>0</v>
      </c>
      <c r="N46" s="747"/>
      <c r="O46" s="748">
        <f>G46*1.187%</f>
        <v>0</v>
      </c>
      <c r="P46" s="602">
        <v>0</v>
      </c>
      <c r="Q46" s="602">
        <v>0</v>
      </c>
      <c r="R46" s="602">
        <v>0</v>
      </c>
      <c r="S46" s="602">
        <v>0</v>
      </c>
      <c r="T46" s="602">
        <f>N46+O46+P46+Q46+R46+S46</f>
        <v>0</v>
      </c>
      <c r="U46" s="602">
        <f>M46-T46</f>
        <v>0</v>
      </c>
      <c r="V46" s="602">
        <v>0</v>
      </c>
      <c r="W46" s="747">
        <f>U46-V46</f>
        <v>0</v>
      </c>
      <c r="X46" s="550"/>
    </row>
    <row r="47" spans="1:24" ht="65.25" hidden="1" customHeight="1" x14ac:dyDescent="0.5">
      <c r="A47" s="571"/>
      <c r="B47" s="550"/>
      <c r="C47" s="749"/>
      <c r="D47" s="749"/>
      <c r="E47" s="555"/>
      <c r="F47" s="539"/>
      <c r="G47" s="539"/>
      <c r="H47" s="538"/>
      <c r="I47" s="536"/>
      <c r="J47" s="538"/>
      <c r="K47" s="535"/>
      <c r="L47" s="535"/>
      <c r="M47" s="538"/>
      <c r="N47" s="747"/>
      <c r="O47" s="748"/>
      <c r="P47" s="597"/>
      <c r="Q47" s="597"/>
      <c r="R47" s="597"/>
      <c r="S47" s="597"/>
      <c r="T47" s="597"/>
      <c r="U47" s="597"/>
      <c r="V47" s="597"/>
      <c r="W47" s="747"/>
      <c r="X47" s="550"/>
    </row>
    <row r="48" spans="1:24" ht="65.25" customHeight="1" x14ac:dyDescent="0.5">
      <c r="A48" s="465" t="s">
        <v>606</v>
      </c>
      <c r="B48" s="550"/>
      <c r="C48" s="745">
        <v>1100</v>
      </c>
      <c r="D48" s="745">
        <v>1000</v>
      </c>
      <c r="E48" s="555">
        <v>273.95</v>
      </c>
      <c r="F48" s="681"/>
      <c r="G48" s="546">
        <f>E48*F48</f>
        <v>0</v>
      </c>
      <c r="H48" s="544">
        <v>0</v>
      </c>
      <c r="I48" s="544">
        <v>0</v>
      </c>
      <c r="J48" s="538"/>
      <c r="K48" s="544">
        <v>0</v>
      </c>
      <c r="L48" s="544">
        <v>0</v>
      </c>
      <c r="M48" s="538">
        <f>G48+H48+I48+J48+K48+L48</f>
        <v>0</v>
      </c>
      <c r="N48" s="544"/>
      <c r="O48" s="544">
        <f>G48*1.1875%</f>
        <v>0</v>
      </c>
      <c r="P48" s="544">
        <v>0</v>
      </c>
      <c r="Q48" s="544">
        <v>0</v>
      </c>
      <c r="R48" s="544">
        <v>0</v>
      </c>
      <c r="S48" s="544">
        <v>0</v>
      </c>
      <c r="T48" s="544">
        <f>N48+O48+P48+Q48+R48+S48</f>
        <v>0</v>
      </c>
      <c r="U48" s="544">
        <f>M48-T48</f>
        <v>0</v>
      </c>
      <c r="V48" s="544">
        <v>0</v>
      </c>
      <c r="W48" s="551">
        <f>U48-V48</f>
        <v>0</v>
      </c>
      <c r="X48" s="550"/>
    </row>
    <row r="49" spans="1:24" ht="65.25" customHeight="1" x14ac:dyDescent="0.5">
      <c r="A49" s="571"/>
      <c r="B49" s="550"/>
      <c r="C49" s="745"/>
      <c r="D49" s="745"/>
      <c r="E49" s="555"/>
      <c r="F49" s="679"/>
      <c r="G49" s="539"/>
      <c r="H49" s="536"/>
      <c r="I49" s="536"/>
      <c r="J49" s="538"/>
      <c r="K49" s="536"/>
      <c r="L49" s="536"/>
      <c r="M49" s="538"/>
      <c r="N49" s="536"/>
      <c r="O49" s="536"/>
      <c r="P49" s="536"/>
      <c r="Q49" s="536"/>
      <c r="R49" s="536"/>
      <c r="S49" s="536"/>
      <c r="T49" s="536"/>
      <c r="U49" s="536"/>
      <c r="V49" s="536"/>
      <c r="W49" s="551"/>
      <c r="X49" s="550"/>
    </row>
    <row r="50" spans="1:24" ht="65.25" customHeight="1" x14ac:dyDescent="0.5">
      <c r="A50" s="572" t="s">
        <v>606</v>
      </c>
      <c r="B50" s="727"/>
      <c r="C50" s="745">
        <v>1100</v>
      </c>
      <c r="D50" s="745">
        <v>1000</v>
      </c>
      <c r="E50" s="555">
        <v>273.95</v>
      </c>
      <c r="F50" s="681">
        <v>15</v>
      </c>
      <c r="G50" s="546">
        <f>E50*F50</f>
        <v>4109.25</v>
      </c>
      <c r="H50" s="544">
        <v>0</v>
      </c>
      <c r="I50" s="544">
        <v>0</v>
      </c>
      <c r="J50" s="538"/>
      <c r="K50" s="543">
        <v>0</v>
      </c>
      <c r="L50" s="543">
        <v>0</v>
      </c>
      <c r="M50" s="538">
        <f>G50+H50+I50+J50+K50+L50</f>
        <v>4109.25</v>
      </c>
      <c r="N50" s="544">
        <v>325.68</v>
      </c>
      <c r="O50" s="544">
        <f>G50*1.1875%</f>
        <v>48.797343750000003</v>
      </c>
      <c r="P50" s="544">
        <v>0</v>
      </c>
      <c r="Q50" s="544">
        <v>0</v>
      </c>
      <c r="R50" s="544">
        <v>0</v>
      </c>
      <c r="S50" s="544">
        <v>0</v>
      </c>
      <c r="T50" s="544">
        <f>N50+O50+P50+Q50+R50+S50</f>
        <v>374.47734374999999</v>
      </c>
      <c r="U50" s="544">
        <f>M50-T50</f>
        <v>3734.7726562500002</v>
      </c>
      <c r="V50" s="544">
        <v>0</v>
      </c>
      <c r="W50" s="551">
        <f>U50-V50</f>
        <v>3734.7726562500002</v>
      </c>
      <c r="X50" s="511"/>
    </row>
    <row r="51" spans="1:24" ht="65.25" customHeight="1" x14ac:dyDescent="0.5">
      <c r="A51" s="571"/>
      <c r="B51" s="726"/>
      <c r="C51" s="745"/>
      <c r="D51" s="745"/>
      <c r="E51" s="555"/>
      <c r="F51" s="679"/>
      <c r="G51" s="539"/>
      <c r="H51" s="536"/>
      <c r="I51" s="536"/>
      <c r="J51" s="538"/>
      <c r="K51" s="535"/>
      <c r="L51" s="535"/>
      <c r="M51" s="538"/>
      <c r="N51" s="536"/>
      <c r="O51" s="536"/>
      <c r="P51" s="536"/>
      <c r="Q51" s="536"/>
      <c r="R51" s="536"/>
      <c r="S51" s="536"/>
      <c r="T51" s="536"/>
      <c r="U51" s="536"/>
      <c r="V51" s="536"/>
      <c r="W51" s="551"/>
      <c r="X51" s="510"/>
    </row>
    <row r="52" spans="1:24" ht="65.25" customHeight="1" x14ac:dyDescent="0.5">
      <c r="A52" s="572" t="s">
        <v>613</v>
      </c>
      <c r="B52" s="511"/>
      <c r="C52" s="745">
        <v>1100</v>
      </c>
      <c r="D52" s="745">
        <v>1000</v>
      </c>
      <c r="E52" s="555">
        <v>166.19</v>
      </c>
      <c r="F52" s="681">
        <v>15</v>
      </c>
      <c r="G52" s="546">
        <f>E52*F52</f>
        <v>2492.85</v>
      </c>
      <c r="H52" s="544">
        <v>0</v>
      </c>
      <c r="I52" s="544">
        <v>0</v>
      </c>
      <c r="J52" s="538">
        <v>0</v>
      </c>
      <c r="K52" s="543">
        <v>0</v>
      </c>
      <c r="L52" s="543">
        <v>10.53</v>
      </c>
      <c r="M52" s="538">
        <f>G52+H52+I52+J52+K52+L52</f>
        <v>2503.38</v>
      </c>
      <c r="N52" s="538">
        <v>0</v>
      </c>
      <c r="O52" s="538">
        <v>0</v>
      </c>
      <c r="P52" s="544">
        <v>0</v>
      </c>
      <c r="Q52" s="544">
        <v>0</v>
      </c>
      <c r="R52" s="544">
        <v>0</v>
      </c>
      <c r="S52" s="544">
        <v>0</v>
      </c>
      <c r="T52" s="544">
        <f>N52+O52+P52+Q52+R52+S52</f>
        <v>0</v>
      </c>
      <c r="U52" s="544">
        <f>M52-T52</f>
        <v>2503.38</v>
      </c>
      <c r="V52" s="544">
        <v>0</v>
      </c>
      <c r="W52" s="551">
        <f>U52-V52</f>
        <v>2503.38</v>
      </c>
      <c r="X52" s="511"/>
    </row>
    <row r="53" spans="1:24" ht="65.25" customHeight="1" x14ac:dyDescent="0.5">
      <c r="A53" s="684"/>
      <c r="B53" s="607"/>
      <c r="C53" s="745"/>
      <c r="D53" s="745"/>
      <c r="E53" s="555"/>
      <c r="F53" s="679"/>
      <c r="G53" s="539"/>
      <c r="H53" s="536"/>
      <c r="I53" s="536"/>
      <c r="J53" s="538"/>
      <c r="K53" s="535"/>
      <c r="L53" s="535"/>
      <c r="M53" s="538"/>
      <c r="N53" s="538"/>
      <c r="O53" s="538"/>
      <c r="P53" s="536"/>
      <c r="Q53" s="536"/>
      <c r="R53" s="536"/>
      <c r="S53" s="536"/>
      <c r="T53" s="536"/>
      <c r="U53" s="536"/>
      <c r="V53" s="536"/>
      <c r="W53" s="551"/>
      <c r="X53" s="607"/>
    </row>
    <row r="54" spans="1:24" ht="65.25" customHeight="1" x14ac:dyDescent="0.5">
      <c r="A54" s="572" t="s">
        <v>613</v>
      </c>
      <c r="B54" s="550"/>
      <c r="C54" s="745">
        <v>1100</v>
      </c>
      <c r="D54" s="745">
        <v>1000</v>
      </c>
      <c r="E54" s="555">
        <v>176.23</v>
      </c>
      <c r="F54" s="681">
        <v>15</v>
      </c>
      <c r="G54" s="546">
        <f>E54*F54</f>
        <v>2643.45</v>
      </c>
      <c r="H54" s="544">
        <v>0</v>
      </c>
      <c r="I54" s="544">
        <v>0</v>
      </c>
      <c r="J54" s="538">
        <v>0</v>
      </c>
      <c r="K54" s="543">
        <v>0</v>
      </c>
      <c r="L54" s="543">
        <v>0</v>
      </c>
      <c r="M54" s="538">
        <f>G54+H54+I54+J54+K54+L54</f>
        <v>2643.45</v>
      </c>
      <c r="N54" s="544">
        <v>20.86</v>
      </c>
      <c r="O54" s="538">
        <v>0</v>
      </c>
      <c r="P54" s="544">
        <v>0</v>
      </c>
      <c r="Q54" s="544">
        <v>0</v>
      </c>
      <c r="R54" s="544">
        <v>0</v>
      </c>
      <c r="S54" s="544">
        <v>0</v>
      </c>
      <c r="T54" s="544">
        <f>N54+O54+P54+Q54+R54+S54</f>
        <v>20.86</v>
      </c>
      <c r="U54" s="544">
        <f>M54-T54</f>
        <v>2622.5899999999997</v>
      </c>
      <c r="V54" s="544">
        <v>0</v>
      </c>
      <c r="W54" s="551">
        <f>U54-V54</f>
        <v>2622.5899999999997</v>
      </c>
      <c r="X54" s="550"/>
    </row>
    <row r="55" spans="1:24" ht="65.25" customHeight="1" x14ac:dyDescent="0.5">
      <c r="A55" s="746"/>
      <c r="B55" s="550"/>
      <c r="C55" s="745"/>
      <c r="D55" s="745"/>
      <c r="E55" s="555"/>
      <c r="F55" s="679"/>
      <c r="G55" s="539"/>
      <c r="H55" s="536"/>
      <c r="I55" s="536"/>
      <c r="J55" s="538"/>
      <c r="K55" s="535"/>
      <c r="L55" s="535"/>
      <c r="M55" s="538"/>
      <c r="N55" s="536"/>
      <c r="O55" s="538"/>
      <c r="P55" s="536"/>
      <c r="Q55" s="536"/>
      <c r="R55" s="536"/>
      <c r="S55" s="536"/>
      <c r="T55" s="536"/>
      <c r="U55" s="536"/>
      <c r="V55" s="536"/>
      <c r="W55" s="551"/>
      <c r="X55" s="550"/>
    </row>
    <row r="56" spans="1:24" ht="65.25" customHeight="1" x14ac:dyDescent="0.5">
      <c r="A56" s="572" t="s">
        <v>606</v>
      </c>
      <c r="B56" s="550"/>
      <c r="C56" s="745">
        <v>1100</v>
      </c>
      <c r="D56" s="745">
        <v>1000</v>
      </c>
      <c r="E56" s="548">
        <v>273.95</v>
      </c>
      <c r="F56" s="681">
        <v>15</v>
      </c>
      <c r="G56" s="546">
        <f>E56*F56</f>
        <v>4109.25</v>
      </c>
      <c r="H56" s="544">
        <v>0</v>
      </c>
      <c r="I56" s="544">
        <v>0</v>
      </c>
      <c r="J56" s="538">
        <v>0</v>
      </c>
      <c r="K56" s="544">
        <v>0</v>
      </c>
      <c r="L56" s="544">
        <v>0</v>
      </c>
      <c r="M56" s="538">
        <f>G56+H56+I56+J56+K56+L56</f>
        <v>4109.25</v>
      </c>
      <c r="N56" s="544">
        <v>325.68</v>
      </c>
      <c r="O56" s="544">
        <f>G56*1.1875%</f>
        <v>48.797343750000003</v>
      </c>
      <c r="P56" s="544">
        <v>0</v>
      </c>
      <c r="Q56" s="544">
        <v>0</v>
      </c>
      <c r="R56" s="544">
        <v>0</v>
      </c>
      <c r="S56" s="544">
        <v>0</v>
      </c>
      <c r="T56" s="544">
        <f>N56+O56+P56+Q56+R56+S56</f>
        <v>374.47734374999999</v>
      </c>
      <c r="U56" s="544">
        <f>M56-T56</f>
        <v>3734.7726562500002</v>
      </c>
      <c r="V56" s="544">
        <v>0</v>
      </c>
      <c r="W56" s="551">
        <f>U56-V56</f>
        <v>3734.7726562500002</v>
      </c>
      <c r="X56" s="550"/>
    </row>
    <row r="57" spans="1:24" ht="65.25" customHeight="1" x14ac:dyDescent="0.5">
      <c r="A57" s="571"/>
      <c r="B57" s="550"/>
      <c r="C57" s="745"/>
      <c r="D57" s="745"/>
      <c r="E57" s="541"/>
      <c r="F57" s="679"/>
      <c r="G57" s="539"/>
      <c r="H57" s="536"/>
      <c r="I57" s="536"/>
      <c r="J57" s="538"/>
      <c r="K57" s="536"/>
      <c r="L57" s="536"/>
      <c r="M57" s="538"/>
      <c r="N57" s="536"/>
      <c r="O57" s="536"/>
      <c r="P57" s="536"/>
      <c r="Q57" s="536"/>
      <c r="R57" s="536"/>
      <c r="S57" s="536"/>
      <c r="T57" s="536"/>
      <c r="U57" s="536"/>
      <c r="V57" s="536"/>
      <c r="W57" s="551"/>
      <c r="X57" s="550"/>
    </row>
    <row r="58" spans="1:24" ht="65.25" customHeight="1" x14ac:dyDescent="0.5">
      <c r="A58" s="572" t="s">
        <v>606</v>
      </c>
      <c r="B58" s="511"/>
      <c r="C58" s="745">
        <v>1100</v>
      </c>
      <c r="D58" s="745">
        <v>1000</v>
      </c>
      <c r="E58" s="548">
        <v>273.95</v>
      </c>
      <c r="F58" s="681"/>
      <c r="G58" s="546">
        <f>E58*F58</f>
        <v>0</v>
      </c>
      <c r="H58" s="544">
        <v>0</v>
      </c>
      <c r="I58" s="544">
        <v>0</v>
      </c>
      <c r="J58" s="538">
        <v>0</v>
      </c>
      <c r="K58" s="544">
        <v>0</v>
      </c>
      <c r="L58" s="544">
        <v>0</v>
      </c>
      <c r="M58" s="538">
        <f>G58+H58+I58+J58+K58+L58</f>
        <v>0</v>
      </c>
      <c r="N58" s="544"/>
      <c r="O58" s="544">
        <f>G58*1.1875%</f>
        <v>0</v>
      </c>
      <c r="P58" s="544">
        <v>0</v>
      </c>
      <c r="Q58" s="544">
        <v>0</v>
      </c>
      <c r="R58" s="544">
        <v>0</v>
      </c>
      <c r="S58" s="544">
        <v>0</v>
      </c>
      <c r="T58" s="544">
        <f>N58+O58+P58+Q58+R58+S58</f>
        <v>0</v>
      </c>
      <c r="U58" s="544">
        <f>M58-T58</f>
        <v>0</v>
      </c>
      <c r="V58" s="544"/>
      <c r="W58" s="551">
        <f>U58-V58</f>
        <v>0</v>
      </c>
      <c r="X58" s="511"/>
    </row>
    <row r="59" spans="1:24" ht="65.25" customHeight="1" x14ac:dyDescent="0.5">
      <c r="A59" s="571"/>
      <c r="B59" s="510"/>
      <c r="C59" s="745"/>
      <c r="D59" s="745"/>
      <c r="E59" s="541"/>
      <c r="F59" s="679"/>
      <c r="G59" s="539"/>
      <c r="H59" s="536"/>
      <c r="I59" s="536"/>
      <c r="J59" s="538"/>
      <c r="K59" s="536"/>
      <c r="L59" s="536"/>
      <c r="M59" s="538"/>
      <c r="N59" s="536"/>
      <c r="O59" s="536"/>
      <c r="P59" s="536"/>
      <c r="Q59" s="536"/>
      <c r="R59" s="536"/>
      <c r="S59" s="536"/>
      <c r="T59" s="536"/>
      <c r="U59" s="536"/>
      <c r="V59" s="536"/>
      <c r="W59" s="551"/>
      <c r="X59" s="510"/>
    </row>
    <row r="60" spans="1:24" ht="65.25" hidden="1" customHeight="1" x14ac:dyDescent="0.5">
      <c r="A60" s="572" t="s">
        <v>606</v>
      </c>
      <c r="B60" s="511"/>
      <c r="C60" s="745">
        <v>1100</v>
      </c>
      <c r="D60" s="745">
        <v>1000</v>
      </c>
      <c r="E60" s="555"/>
      <c r="F60" s="681"/>
      <c r="G60" s="546">
        <f>E60*F60</f>
        <v>0</v>
      </c>
      <c r="H60" s="544">
        <f>E60*1.04</f>
        <v>0</v>
      </c>
      <c r="I60" s="544">
        <v>0</v>
      </c>
      <c r="J60" s="538">
        <v>0</v>
      </c>
      <c r="K60" s="544">
        <v>0</v>
      </c>
      <c r="L60" s="544">
        <v>0</v>
      </c>
      <c r="M60" s="538">
        <f>G60+H60+I60+J60+K60+L60</f>
        <v>0</v>
      </c>
      <c r="N60" s="538"/>
      <c r="O60" s="538">
        <f>G60*1.187%</f>
        <v>0</v>
      </c>
      <c r="P60" s="544">
        <v>0</v>
      </c>
      <c r="Q60" s="544">
        <v>0</v>
      </c>
      <c r="R60" s="544">
        <v>0</v>
      </c>
      <c r="S60" s="544">
        <v>0</v>
      </c>
      <c r="T60" s="544">
        <f>N60+O60+P60+Q60+R60+S60</f>
        <v>0</v>
      </c>
      <c r="U60" s="544">
        <f>M60-T60</f>
        <v>0</v>
      </c>
      <c r="V60" s="544">
        <v>0</v>
      </c>
      <c r="W60" s="551">
        <f>U60-V60</f>
        <v>0</v>
      </c>
      <c r="X60" s="511"/>
    </row>
    <row r="61" spans="1:24" ht="65.25" hidden="1" customHeight="1" x14ac:dyDescent="0.5">
      <c r="A61" s="571"/>
      <c r="B61" s="510"/>
      <c r="C61" s="745"/>
      <c r="D61" s="745"/>
      <c r="E61" s="555"/>
      <c r="F61" s="679"/>
      <c r="G61" s="539"/>
      <c r="H61" s="536"/>
      <c r="I61" s="536"/>
      <c r="J61" s="538"/>
      <c r="K61" s="536"/>
      <c r="L61" s="536"/>
      <c r="M61" s="538"/>
      <c r="N61" s="538"/>
      <c r="O61" s="538"/>
      <c r="P61" s="536"/>
      <c r="Q61" s="536"/>
      <c r="R61" s="536"/>
      <c r="S61" s="536"/>
      <c r="T61" s="536"/>
      <c r="U61" s="536"/>
      <c r="V61" s="536"/>
      <c r="W61" s="551"/>
      <c r="X61" s="510"/>
    </row>
    <row r="62" spans="1:24" ht="65.25" customHeight="1" x14ac:dyDescent="0.5">
      <c r="A62" s="572" t="s">
        <v>606</v>
      </c>
      <c r="B62" s="511"/>
      <c r="C62" s="732">
        <v>1100</v>
      </c>
      <c r="D62" s="732">
        <v>1000</v>
      </c>
      <c r="E62" s="548">
        <v>273.95</v>
      </c>
      <c r="F62" s="681">
        <v>15</v>
      </c>
      <c r="G62" s="546">
        <f>E62*F62</f>
        <v>4109.25</v>
      </c>
      <c r="H62" s="544">
        <v>0</v>
      </c>
      <c r="I62" s="544">
        <v>0</v>
      </c>
      <c r="J62" s="545"/>
      <c r="K62" s="545">
        <v>0</v>
      </c>
      <c r="L62" s="603">
        <v>0</v>
      </c>
      <c r="M62" s="538">
        <f>G62+H62+I62+J62+K62+L62</f>
        <v>4109.25</v>
      </c>
      <c r="N62" s="544">
        <v>325.68</v>
      </c>
      <c r="O62" s="544">
        <f>G62*1.1875%</f>
        <v>48.797343750000003</v>
      </c>
      <c r="P62" s="544">
        <v>0</v>
      </c>
      <c r="Q62" s="544">
        <v>0</v>
      </c>
      <c r="R62" s="544">
        <v>0</v>
      </c>
      <c r="S62" s="544">
        <v>0</v>
      </c>
      <c r="T62" s="544">
        <f>N62+O62+P62+Q62+R62+S62</f>
        <v>374.47734374999999</v>
      </c>
      <c r="U62" s="544">
        <f>M62-T62</f>
        <v>3734.7726562500002</v>
      </c>
      <c r="V62" s="544"/>
      <c r="W62" s="551">
        <f>U62-V62</f>
        <v>3734.7726562500002</v>
      </c>
      <c r="X62" s="511"/>
    </row>
    <row r="63" spans="1:24" ht="65.25" customHeight="1" x14ac:dyDescent="0.5">
      <c r="A63" s="571"/>
      <c r="B63" s="510"/>
      <c r="C63" s="680"/>
      <c r="D63" s="680"/>
      <c r="E63" s="541"/>
      <c r="F63" s="679"/>
      <c r="G63" s="539"/>
      <c r="H63" s="536"/>
      <c r="I63" s="536"/>
      <c r="J63" s="537"/>
      <c r="K63" s="537"/>
      <c r="L63" s="598"/>
      <c r="M63" s="538"/>
      <c r="N63" s="536"/>
      <c r="O63" s="536"/>
      <c r="P63" s="536"/>
      <c r="Q63" s="536"/>
      <c r="R63" s="536"/>
      <c r="S63" s="536"/>
      <c r="T63" s="536"/>
      <c r="U63" s="536"/>
      <c r="V63" s="536"/>
      <c r="W63" s="551"/>
      <c r="X63" s="510"/>
    </row>
    <row r="64" spans="1:24" ht="65.25" hidden="1" customHeight="1" x14ac:dyDescent="0.5">
      <c r="A64" s="572" t="s">
        <v>606</v>
      </c>
      <c r="B64" s="511"/>
      <c r="C64" s="682">
        <v>1100</v>
      </c>
      <c r="D64" s="682">
        <v>1000</v>
      </c>
      <c r="E64" s="548"/>
      <c r="F64" s="681"/>
      <c r="G64" s="546">
        <f>E64*F64</f>
        <v>0</v>
      </c>
      <c r="H64" s="544">
        <f>E64*1.04</f>
        <v>0</v>
      </c>
      <c r="I64" s="544">
        <v>0</v>
      </c>
      <c r="J64" s="545"/>
      <c r="K64" s="545">
        <v>0</v>
      </c>
      <c r="L64" s="603">
        <v>0</v>
      </c>
      <c r="M64" s="538">
        <f>G64+H64+I64+J64+K64+L64</f>
        <v>0</v>
      </c>
      <c r="N64" s="544"/>
      <c r="O64" s="544">
        <f>G64*1.187%</f>
        <v>0</v>
      </c>
      <c r="P64" s="544"/>
      <c r="Q64" s="544">
        <v>0</v>
      </c>
      <c r="R64" s="544">
        <v>0</v>
      </c>
      <c r="S64" s="544">
        <v>0</v>
      </c>
      <c r="T64" s="544">
        <f>N64+O64+P64+Q64+R64+S64</f>
        <v>0</v>
      </c>
      <c r="U64" s="544">
        <f>M64-T64</f>
        <v>0</v>
      </c>
      <c r="V64" s="544"/>
      <c r="W64" s="551">
        <f>U64-V64</f>
        <v>0</v>
      </c>
      <c r="X64" s="511"/>
    </row>
    <row r="65" spans="1:24" ht="65.25" hidden="1" customHeight="1" x14ac:dyDescent="0.5">
      <c r="A65" s="571"/>
      <c r="B65" s="510"/>
      <c r="C65" s="680"/>
      <c r="D65" s="680"/>
      <c r="E65" s="541"/>
      <c r="F65" s="679"/>
      <c r="G65" s="539"/>
      <c r="H65" s="536"/>
      <c r="I65" s="536"/>
      <c r="J65" s="537"/>
      <c r="K65" s="537"/>
      <c r="L65" s="598"/>
      <c r="M65" s="538"/>
      <c r="N65" s="536"/>
      <c r="O65" s="536"/>
      <c r="P65" s="536"/>
      <c r="Q65" s="536"/>
      <c r="R65" s="536"/>
      <c r="S65" s="536"/>
      <c r="T65" s="536"/>
      <c r="U65" s="536"/>
      <c r="V65" s="536"/>
      <c r="W65" s="551"/>
      <c r="X65" s="510"/>
    </row>
    <row r="66" spans="1:24" ht="65.25" hidden="1" customHeight="1" x14ac:dyDescent="0.5">
      <c r="A66" s="572" t="s">
        <v>606</v>
      </c>
      <c r="B66" s="511"/>
      <c r="C66" s="682">
        <v>1100</v>
      </c>
      <c r="D66" s="682">
        <v>1000</v>
      </c>
      <c r="E66" s="548"/>
      <c r="F66" s="681"/>
      <c r="G66" s="546">
        <f>E66*F66</f>
        <v>0</v>
      </c>
      <c r="H66" s="544">
        <f>E66*1.04</f>
        <v>0</v>
      </c>
      <c r="I66" s="544">
        <v>0</v>
      </c>
      <c r="J66" s="545"/>
      <c r="K66" s="545">
        <v>0</v>
      </c>
      <c r="L66" s="603">
        <v>0</v>
      </c>
      <c r="M66" s="538">
        <f>G66+H66+I66+J66+K66+L66</f>
        <v>0</v>
      </c>
      <c r="N66" s="544"/>
      <c r="O66" s="544">
        <f>G66*1.187%</f>
        <v>0</v>
      </c>
      <c r="P66" s="544">
        <v>0</v>
      </c>
      <c r="Q66" s="544">
        <v>0</v>
      </c>
      <c r="R66" s="544">
        <v>0</v>
      </c>
      <c r="S66" s="544">
        <v>0</v>
      </c>
      <c r="T66" s="544">
        <f>N66+O66+P66+Q66+R66+S66</f>
        <v>0</v>
      </c>
      <c r="U66" s="544">
        <f>M66-T66</f>
        <v>0</v>
      </c>
      <c r="V66" s="544"/>
      <c r="W66" s="551">
        <f>U66-V66</f>
        <v>0</v>
      </c>
      <c r="X66" s="511"/>
    </row>
    <row r="67" spans="1:24" ht="65.25" hidden="1" customHeight="1" x14ac:dyDescent="0.5">
      <c r="A67" s="571"/>
      <c r="B67" s="510"/>
      <c r="C67" s="680"/>
      <c r="D67" s="680"/>
      <c r="E67" s="541"/>
      <c r="F67" s="679"/>
      <c r="G67" s="539"/>
      <c r="H67" s="536"/>
      <c r="I67" s="536"/>
      <c r="J67" s="537"/>
      <c r="K67" s="537"/>
      <c r="L67" s="598"/>
      <c r="M67" s="538"/>
      <c r="N67" s="536"/>
      <c r="O67" s="536"/>
      <c r="P67" s="536"/>
      <c r="Q67" s="536"/>
      <c r="R67" s="536"/>
      <c r="S67" s="536"/>
      <c r="T67" s="536"/>
      <c r="U67" s="536"/>
      <c r="V67" s="536"/>
      <c r="W67" s="551"/>
      <c r="X67" s="510"/>
    </row>
    <row r="68" spans="1:24" ht="65.25" hidden="1" customHeight="1" x14ac:dyDescent="0.5">
      <c r="A68" s="572" t="s">
        <v>606</v>
      </c>
      <c r="B68" s="511"/>
      <c r="C68" s="745">
        <v>1100</v>
      </c>
      <c r="D68" s="745">
        <v>1000</v>
      </c>
      <c r="E68" s="555"/>
      <c r="F68" s="681"/>
      <c r="G68" s="546">
        <f>E68*F68</f>
        <v>0</v>
      </c>
      <c r="H68" s="544">
        <f>E68*1.04</f>
        <v>0</v>
      </c>
      <c r="I68" s="544">
        <v>0</v>
      </c>
      <c r="J68" s="538">
        <v>0</v>
      </c>
      <c r="K68" s="544">
        <v>0</v>
      </c>
      <c r="L68" s="544">
        <v>0</v>
      </c>
      <c r="M68" s="538">
        <f>G68+H68+I68+J68+K68+L68</f>
        <v>0</v>
      </c>
      <c r="N68" s="538"/>
      <c r="O68" s="538">
        <f>G68*1.187%</f>
        <v>0</v>
      </c>
      <c r="P68" s="544">
        <v>0</v>
      </c>
      <c r="Q68" s="544">
        <v>0</v>
      </c>
      <c r="R68" s="544">
        <v>0</v>
      </c>
      <c r="S68" s="544">
        <v>0</v>
      </c>
      <c r="T68" s="544">
        <f>N68+O68+P68+Q68+R68+S68</f>
        <v>0</v>
      </c>
      <c r="U68" s="544">
        <f>M68-T68</f>
        <v>0</v>
      </c>
      <c r="V68" s="544">
        <v>0</v>
      </c>
      <c r="W68" s="551">
        <f>U68-V68</f>
        <v>0</v>
      </c>
      <c r="X68" s="511"/>
    </row>
    <row r="69" spans="1:24" ht="65.25" hidden="1" customHeight="1" x14ac:dyDescent="0.5">
      <c r="A69" s="684"/>
      <c r="B69" s="510"/>
      <c r="C69" s="745"/>
      <c r="D69" s="745"/>
      <c r="E69" s="555"/>
      <c r="F69" s="679"/>
      <c r="G69" s="539"/>
      <c r="H69" s="536"/>
      <c r="I69" s="536"/>
      <c r="J69" s="538"/>
      <c r="K69" s="536"/>
      <c r="L69" s="536"/>
      <c r="M69" s="538"/>
      <c r="N69" s="538"/>
      <c r="O69" s="538"/>
      <c r="P69" s="536"/>
      <c r="Q69" s="536"/>
      <c r="R69" s="536"/>
      <c r="S69" s="536"/>
      <c r="T69" s="536"/>
      <c r="U69" s="536"/>
      <c r="V69" s="536"/>
      <c r="W69" s="551"/>
      <c r="X69" s="607"/>
    </row>
    <row r="70" spans="1:24" ht="65.25" customHeight="1" x14ac:dyDescent="0.5">
      <c r="A70" s="572" t="s">
        <v>606</v>
      </c>
      <c r="B70" s="511"/>
      <c r="C70" s="745">
        <v>1100</v>
      </c>
      <c r="D70" s="745">
        <v>1000</v>
      </c>
      <c r="E70" s="548">
        <v>273.95</v>
      </c>
      <c r="F70" s="681">
        <v>15</v>
      </c>
      <c r="G70" s="546">
        <f>E70*F70</f>
        <v>4109.25</v>
      </c>
      <c r="H70" s="544">
        <v>0</v>
      </c>
      <c r="I70" s="544">
        <v>0</v>
      </c>
      <c r="J70" s="538"/>
      <c r="K70" s="544">
        <v>0</v>
      </c>
      <c r="L70" s="544">
        <v>0</v>
      </c>
      <c r="M70" s="538">
        <f>G70+H70+I70+J70+K70+L70</f>
        <v>4109.25</v>
      </c>
      <c r="N70" s="544">
        <v>325.68</v>
      </c>
      <c r="O70" s="544">
        <f>G70*1.1875%</f>
        <v>48.797343750000003</v>
      </c>
      <c r="P70" s="544">
        <v>0</v>
      </c>
      <c r="Q70" s="544">
        <v>0</v>
      </c>
      <c r="R70" s="544">
        <v>0</v>
      </c>
      <c r="S70" s="544">
        <v>0</v>
      </c>
      <c r="T70" s="544">
        <f>N70+O70+P70+Q70+R70+S70</f>
        <v>374.47734374999999</v>
      </c>
      <c r="U70" s="544">
        <f>M70-T70</f>
        <v>3734.7726562500002</v>
      </c>
      <c r="V70" s="544">
        <v>0</v>
      </c>
      <c r="W70" s="551">
        <f>U70-V70</f>
        <v>3734.7726562500002</v>
      </c>
      <c r="X70" s="511"/>
    </row>
    <row r="71" spans="1:24" ht="65.25" customHeight="1" x14ac:dyDescent="0.5">
      <c r="A71" s="684"/>
      <c r="B71" s="510"/>
      <c r="C71" s="745"/>
      <c r="D71" s="745"/>
      <c r="E71" s="541"/>
      <c r="F71" s="679"/>
      <c r="G71" s="539"/>
      <c r="H71" s="536"/>
      <c r="I71" s="536"/>
      <c r="J71" s="538"/>
      <c r="K71" s="536"/>
      <c r="L71" s="536"/>
      <c r="M71" s="538"/>
      <c r="N71" s="536"/>
      <c r="O71" s="536"/>
      <c r="P71" s="536"/>
      <c r="Q71" s="536"/>
      <c r="R71" s="536"/>
      <c r="S71" s="536"/>
      <c r="T71" s="536"/>
      <c r="U71" s="536"/>
      <c r="V71" s="536"/>
      <c r="W71" s="551"/>
      <c r="X71" s="607"/>
    </row>
    <row r="72" spans="1:24" ht="65.25" customHeight="1" x14ac:dyDescent="0.5">
      <c r="A72" s="572" t="s">
        <v>606</v>
      </c>
      <c r="B72" s="511"/>
      <c r="C72" s="745">
        <v>1100</v>
      </c>
      <c r="D72" s="745">
        <v>1000</v>
      </c>
      <c r="E72" s="548">
        <v>273.95</v>
      </c>
      <c r="F72" s="681">
        <v>0</v>
      </c>
      <c r="G72" s="546">
        <f>E72*F72</f>
        <v>0</v>
      </c>
      <c r="H72" s="544">
        <v>0</v>
      </c>
      <c r="I72" s="544">
        <v>0</v>
      </c>
      <c r="J72" s="538"/>
      <c r="K72" s="544">
        <v>0</v>
      </c>
      <c r="L72" s="544">
        <v>0</v>
      </c>
      <c r="M72" s="538">
        <f>G72+H72+I72+J72+K72+L72</f>
        <v>0</v>
      </c>
      <c r="N72" s="544"/>
      <c r="O72" s="544">
        <f>G72*1.1875%</f>
        <v>0</v>
      </c>
      <c r="P72" s="544">
        <v>0</v>
      </c>
      <c r="Q72" s="544">
        <v>0</v>
      </c>
      <c r="R72" s="544">
        <v>0</v>
      </c>
      <c r="S72" s="544">
        <v>0</v>
      </c>
      <c r="T72" s="544">
        <f>N72+O72+P72+Q72+R72+S72</f>
        <v>0</v>
      </c>
      <c r="U72" s="544">
        <f>M72-T72</f>
        <v>0</v>
      </c>
      <c r="V72" s="544">
        <v>0</v>
      </c>
      <c r="W72" s="551">
        <f>U72-V72</f>
        <v>0</v>
      </c>
      <c r="X72" s="511"/>
    </row>
    <row r="73" spans="1:24" ht="65.25" customHeight="1" x14ac:dyDescent="0.5">
      <c r="A73" s="684"/>
      <c r="B73" s="510"/>
      <c r="C73" s="745"/>
      <c r="D73" s="745"/>
      <c r="E73" s="541"/>
      <c r="F73" s="679"/>
      <c r="G73" s="539"/>
      <c r="H73" s="536"/>
      <c r="I73" s="536"/>
      <c r="J73" s="538"/>
      <c r="K73" s="536"/>
      <c r="L73" s="536"/>
      <c r="M73" s="538"/>
      <c r="N73" s="536"/>
      <c r="O73" s="536"/>
      <c r="P73" s="536"/>
      <c r="Q73" s="536"/>
      <c r="R73" s="536"/>
      <c r="S73" s="536"/>
      <c r="T73" s="536"/>
      <c r="U73" s="536"/>
      <c r="V73" s="536"/>
      <c r="W73" s="551"/>
      <c r="X73" s="607"/>
    </row>
    <row r="74" spans="1:24" ht="65.25" customHeight="1" x14ac:dyDescent="0.5">
      <c r="A74" s="572" t="s">
        <v>606</v>
      </c>
      <c r="B74" s="511"/>
      <c r="C74" s="745">
        <v>1100</v>
      </c>
      <c r="D74" s="745">
        <v>1000</v>
      </c>
      <c r="E74" s="548">
        <v>273.95</v>
      </c>
      <c r="F74" s="681"/>
      <c r="G74" s="546">
        <f>E74*F74</f>
        <v>0</v>
      </c>
      <c r="H74" s="544">
        <v>0</v>
      </c>
      <c r="I74" s="544">
        <v>0</v>
      </c>
      <c r="J74" s="538"/>
      <c r="K74" s="544">
        <v>0</v>
      </c>
      <c r="L74" s="544">
        <v>0</v>
      </c>
      <c r="M74" s="538">
        <f>G74+H74+I74+J74+K74+L74</f>
        <v>0</v>
      </c>
      <c r="N74" s="544"/>
      <c r="O74" s="544">
        <f>G74*1.1875%</f>
        <v>0</v>
      </c>
      <c r="P74" s="544">
        <v>0</v>
      </c>
      <c r="Q74" s="544">
        <v>0</v>
      </c>
      <c r="R74" s="544">
        <v>0</v>
      </c>
      <c r="S74" s="544">
        <v>0</v>
      </c>
      <c r="T74" s="544">
        <f>N74+O74+P74+Q74+R74+S74</f>
        <v>0</v>
      </c>
      <c r="U74" s="544">
        <f>M74-T74</f>
        <v>0</v>
      </c>
      <c r="V74" s="544"/>
      <c r="W74" s="551">
        <f>U74-V74</f>
        <v>0</v>
      </c>
      <c r="X74" s="511"/>
    </row>
    <row r="75" spans="1:24" ht="65.25" customHeight="1" x14ac:dyDescent="0.5">
      <c r="A75" s="684"/>
      <c r="B75" s="510"/>
      <c r="C75" s="745"/>
      <c r="D75" s="745"/>
      <c r="E75" s="541"/>
      <c r="F75" s="679"/>
      <c r="G75" s="539"/>
      <c r="H75" s="536"/>
      <c r="I75" s="536"/>
      <c r="J75" s="538"/>
      <c r="K75" s="536"/>
      <c r="L75" s="536"/>
      <c r="M75" s="538"/>
      <c r="N75" s="536"/>
      <c r="O75" s="536"/>
      <c r="P75" s="536"/>
      <c r="Q75" s="536"/>
      <c r="R75" s="536"/>
      <c r="S75" s="536"/>
      <c r="T75" s="536"/>
      <c r="U75" s="536"/>
      <c r="V75" s="536"/>
      <c r="W75" s="551"/>
      <c r="X75" s="607"/>
    </row>
    <row r="76" spans="1:24" ht="65.25" customHeight="1" x14ac:dyDescent="0.5">
      <c r="A76" s="572" t="s">
        <v>606</v>
      </c>
      <c r="B76" s="511"/>
      <c r="C76" s="682">
        <v>1100</v>
      </c>
      <c r="D76" s="682">
        <v>1000</v>
      </c>
      <c r="E76" s="548">
        <v>273.95</v>
      </c>
      <c r="F76" s="681">
        <v>0</v>
      </c>
      <c r="G76" s="546">
        <f>E76*F76</f>
        <v>0</v>
      </c>
      <c r="H76" s="544">
        <v>0</v>
      </c>
      <c r="I76" s="544">
        <v>0</v>
      </c>
      <c r="J76" s="544"/>
      <c r="K76" s="544">
        <v>0</v>
      </c>
      <c r="L76" s="544">
        <v>0</v>
      </c>
      <c r="M76" s="544">
        <f>G76+H76+I76+J76+K76+L76</f>
        <v>0</v>
      </c>
      <c r="N76" s="544">
        <v>0</v>
      </c>
      <c r="O76" s="544">
        <f>G76*1.1875%</f>
        <v>0</v>
      </c>
      <c r="P76" s="544">
        <v>0</v>
      </c>
      <c r="Q76" s="544">
        <v>0</v>
      </c>
      <c r="R76" s="544">
        <v>0</v>
      </c>
      <c r="S76" s="544">
        <v>0</v>
      </c>
      <c r="T76" s="544">
        <f>N76+O76+P76+Q76+R76+S76</f>
        <v>0</v>
      </c>
      <c r="U76" s="544">
        <f>M76-T76</f>
        <v>0</v>
      </c>
      <c r="V76" s="544">
        <v>0</v>
      </c>
      <c r="W76" s="543">
        <f>U76-V76</f>
        <v>0</v>
      </c>
      <c r="X76" s="511"/>
    </row>
    <row r="77" spans="1:24" ht="65.25" customHeight="1" x14ac:dyDescent="0.5">
      <c r="A77" s="684"/>
      <c r="B77" s="510"/>
      <c r="C77" s="680"/>
      <c r="D77" s="680"/>
      <c r="E77" s="541"/>
      <c r="F77" s="679"/>
      <c r="G77" s="539"/>
      <c r="H77" s="536"/>
      <c r="I77" s="536"/>
      <c r="J77" s="536"/>
      <c r="K77" s="536"/>
      <c r="L77" s="536"/>
      <c r="M77" s="536"/>
      <c r="N77" s="536"/>
      <c r="O77" s="536"/>
      <c r="P77" s="536"/>
      <c r="Q77" s="536"/>
      <c r="R77" s="536"/>
      <c r="S77" s="536"/>
      <c r="T77" s="536"/>
      <c r="U77" s="536"/>
      <c r="V77" s="536"/>
      <c r="W77" s="535"/>
      <c r="X77" s="510"/>
    </row>
    <row r="78" spans="1:24" ht="65.25" customHeight="1" x14ac:dyDescent="0.5">
      <c r="A78" s="572" t="s">
        <v>606</v>
      </c>
      <c r="B78" s="511"/>
      <c r="C78" s="745">
        <v>1100</v>
      </c>
      <c r="D78" s="745">
        <v>1000</v>
      </c>
      <c r="E78" s="548">
        <v>273.95</v>
      </c>
      <c r="F78" s="681"/>
      <c r="G78" s="546">
        <f>E78*F78</f>
        <v>0</v>
      </c>
      <c r="H78" s="544">
        <v>0</v>
      </c>
      <c r="I78" s="544">
        <v>0</v>
      </c>
      <c r="J78" s="538"/>
      <c r="K78" s="544">
        <v>0</v>
      </c>
      <c r="L78" s="544">
        <v>0</v>
      </c>
      <c r="M78" s="538">
        <f>G78+H78+I78+J78+K78+L78</f>
        <v>0</v>
      </c>
      <c r="N78" s="544"/>
      <c r="O78" s="544">
        <f>G78*1.1875%</f>
        <v>0</v>
      </c>
      <c r="P78" s="544">
        <v>0</v>
      </c>
      <c r="Q78" s="544">
        <v>0</v>
      </c>
      <c r="R78" s="544">
        <v>0</v>
      </c>
      <c r="S78" s="544">
        <v>0</v>
      </c>
      <c r="T78" s="544">
        <f>N78+O78+P78+Q78+R78+S78</f>
        <v>0</v>
      </c>
      <c r="U78" s="544">
        <f>M78-T78</f>
        <v>0</v>
      </c>
      <c r="V78" s="544">
        <v>0</v>
      </c>
      <c r="W78" s="551">
        <f>U78-V78</f>
        <v>0</v>
      </c>
      <c r="X78" s="511"/>
    </row>
    <row r="79" spans="1:24" ht="65.25" customHeight="1" x14ac:dyDescent="0.5">
      <c r="A79" s="684"/>
      <c r="B79" s="510"/>
      <c r="C79" s="745"/>
      <c r="D79" s="745"/>
      <c r="E79" s="541"/>
      <c r="F79" s="679"/>
      <c r="G79" s="539"/>
      <c r="H79" s="536"/>
      <c r="I79" s="536"/>
      <c r="J79" s="538"/>
      <c r="K79" s="536"/>
      <c r="L79" s="536"/>
      <c r="M79" s="538"/>
      <c r="N79" s="536"/>
      <c r="O79" s="536"/>
      <c r="P79" s="536"/>
      <c r="Q79" s="536"/>
      <c r="R79" s="536"/>
      <c r="S79" s="536"/>
      <c r="T79" s="536"/>
      <c r="U79" s="536"/>
      <c r="V79" s="536"/>
      <c r="W79" s="551"/>
      <c r="X79" s="607"/>
    </row>
    <row r="80" spans="1:24" ht="65.25" customHeight="1" x14ac:dyDescent="0.5">
      <c r="A80" s="572" t="s">
        <v>606</v>
      </c>
      <c r="B80" s="511"/>
      <c r="C80" s="745">
        <v>1100</v>
      </c>
      <c r="D80" s="745">
        <v>1000</v>
      </c>
      <c r="E80" s="548">
        <v>273.95</v>
      </c>
      <c r="F80" s="681">
        <v>0</v>
      </c>
      <c r="G80" s="546">
        <f>E80*F80</f>
        <v>0</v>
      </c>
      <c r="H80" s="544">
        <v>0</v>
      </c>
      <c r="I80" s="544">
        <v>0</v>
      </c>
      <c r="J80" s="538"/>
      <c r="K80" s="544">
        <v>0</v>
      </c>
      <c r="L80" s="544">
        <v>0</v>
      </c>
      <c r="M80" s="538">
        <f>G80+H80+I80+J80+K80+L80</f>
        <v>0</v>
      </c>
      <c r="N80" s="544">
        <v>0</v>
      </c>
      <c r="O80" s="544">
        <f>G80*1.1875%</f>
        <v>0</v>
      </c>
      <c r="P80" s="544">
        <v>0</v>
      </c>
      <c r="Q80" s="544">
        <v>0</v>
      </c>
      <c r="R80" s="544">
        <v>0</v>
      </c>
      <c r="S80" s="544">
        <v>0</v>
      </c>
      <c r="T80" s="544">
        <f>N80+O80+P80+Q80+R80+S80</f>
        <v>0</v>
      </c>
      <c r="U80" s="544">
        <f>M80-T80</f>
        <v>0</v>
      </c>
      <c r="V80" s="544">
        <v>0</v>
      </c>
      <c r="W80" s="551">
        <f>U80-V80</f>
        <v>0</v>
      </c>
      <c r="X80" s="511"/>
    </row>
    <row r="81" spans="1:25" ht="65.25" customHeight="1" x14ac:dyDescent="0.5">
      <c r="A81" s="684"/>
      <c r="B81" s="510"/>
      <c r="C81" s="745"/>
      <c r="D81" s="745"/>
      <c r="E81" s="541"/>
      <c r="F81" s="679"/>
      <c r="G81" s="539"/>
      <c r="H81" s="536"/>
      <c r="I81" s="536"/>
      <c r="J81" s="538"/>
      <c r="K81" s="536"/>
      <c r="L81" s="536"/>
      <c r="M81" s="538"/>
      <c r="N81" s="536"/>
      <c r="O81" s="536"/>
      <c r="P81" s="536"/>
      <c r="Q81" s="536"/>
      <c r="R81" s="536"/>
      <c r="S81" s="536"/>
      <c r="T81" s="536"/>
      <c r="U81" s="536"/>
      <c r="V81" s="536"/>
      <c r="W81" s="551"/>
      <c r="X81" s="607"/>
    </row>
    <row r="82" spans="1:25" ht="65.25" customHeight="1" thickBot="1" x14ac:dyDescent="0.55000000000000004">
      <c r="A82" s="744" t="s">
        <v>73</v>
      </c>
      <c r="C82" s="743"/>
      <c r="D82" s="743"/>
      <c r="E82" s="743"/>
      <c r="F82" s="743"/>
      <c r="G82" s="743">
        <f>SUM(G46:G81)</f>
        <v>21573.3</v>
      </c>
      <c r="H82" s="743">
        <f>SUM(H46:H81)</f>
        <v>0</v>
      </c>
      <c r="I82" s="743">
        <f>SUM(I46:I81)</f>
        <v>0</v>
      </c>
      <c r="J82" s="743">
        <f>SUM(J46:J81)</f>
        <v>0</v>
      </c>
      <c r="K82" s="743">
        <f>SUM(K46:K81)</f>
        <v>0</v>
      </c>
      <c r="L82" s="743">
        <f>SUM(L46:L81)</f>
        <v>10.53</v>
      </c>
      <c r="M82" s="743">
        <f>SUM(M46:M81)</f>
        <v>21583.83</v>
      </c>
      <c r="N82" s="743">
        <f>SUM(N46:N81)</f>
        <v>1323.5800000000002</v>
      </c>
      <c r="O82" s="743">
        <f>SUM(O46:O81)</f>
        <v>195.18937500000001</v>
      </c>
      <c r="P82" s="743">
        <f>SUM(P46:P81)</f>
        <v>0</v>
      </c>
      <c r="Q82" s="743">
        <f>SUM(Q46:Q81)</f>
        <v>0</v>
      </c>
      <c r="R82" s="743">
        <f>SUM(R46:R81)</f>
        <v>0</v>
      </c>
      <c r="S82" s="743">
        <f>SUM(S46:S81)</f>
        <v>0</v>
      </c>
      <c r="T82" s="743">
        <f>SUM(T46:T81)</f>
        <v>1518.7693750000001</v>
      </c>
      <c r="U82" s="743">
        <f>SUM(U46:U81)</f>
        <v>20065.060624999998</v>
      </c>
      <c r="V82" s="743">
        <f>SUM(V46:V81)</f>
        <v>0</v>
      </c>
      <c r="W82" s="743">
        <f>SUM(W46:W81)</f>
        <v>20065.060624999998</v>
      </c>
      <c r="X82" s="742"/>
      <c r="Y82" s="460"/>
    </row>
    <row r="83" spans="1:25" s="473" customFormat="1" ht="65.25" customHeight="1" thickBot="1" x14ac:dyDescent="0.55000000000000004">
      <c r="A83" s="662" t="s">
        <v>57</v>
      </c>
      <c r="B83" s="645" t="s">
        <v>56</v>
      </c>
      <c r="C83" s="721" t="s">
        <v>55</v>
      </c>
      <c r="D83" s="720"/>
      <c r="E83" s="720"/>
      <c r="F83" s="720"/>
      <c r="G83" s="720"/>
      <c r="H83" s="720"/>
      <c r="I83" s="720"/>
      <c r="J83" s="720"/>
      <c r="K83" s="720"/>
      <c r="L83" s="720"/>
      <c r="M83" s="719"/>
      <c r="N83" s="661" t="s">
        <v>54</v>
      </c>
      <c r="O83" s="660"/>
      <c r="P83" s="718"/>
      <c r="Q83" s="718"/>
      <c r="R83" s="718"/>
      <c r="S83" s="656"/>
      <c r="T83" s="658"/>
      <c r="U83" s="658"/>
      <c r="V83" s="658"/>
      <c r="W83" s="656"/>
      <c r="X83" s="737" t="s">
        <v>53</v>
      </c>
    </row>
    <row r="84" spans="1:25" s="473" customFormat="1" ht="65.25" customHeight="1" x14ac:dyDescent="0.45">
      <c r="A84" s="654"/>
      <c r="B84" s="653"/>
      <c r="C84" s="741" t="s">
        <v>612</v>
      </c>
      <c r="D84" s="741" t="s">
        <v>612</v>
      </c>
      <c r="E84" s="713" t="s">
        <v>29</v>
      </c>
      <c r="F84" s="712" t="s">
        <v>50</v>
      </c>
      <c r="G84" s="741" t="s">
        <v>49</v>
      </c>
      <c r="H84" s="710" t="s">
        <v>28</v>
      </c>
      <c r="I84" s="710" t="s">
        <v>611</v>
      </c>
      <c r="J84" s="709" t="s">
        <v>47</v>
      </c>
      <c r="K84" s="709" t="s">
        <v>46</v>
      </c>
      <c r="L84" s="709" t="s">
        <v>580</v>
      </c>
      <c r="M84" s="740" t="s">
        <v>38</v>
      </c>
      <c r="N84" s="644" t="s">
        <v>66</v>
      </c>
      <c r="O84" s="643" t="s">
        <v>43</v>
      </c>
      <c r="P84" s="642" t="s">
        <v>42</v>
      </c>
      <c r="Q84" s="641" t="s">
        <v>41</v>
      </c>
      <c r="R84" s="641" t="s">
        <v>40</v>
      </c>
      <c r="S84" s="641" t="s">
        <v>579</v>
      </c>
      <c r="T84" s="640" t="s">
        <v>38</v>
      </c>
      <c r="U84" s="639" t="s">
        <v>38</v>
      </c>
      <c r="V84" s="638" t="s">
        <v>600</v>
      </c>
      <c r="W84" s="707" t="s">
        <v>36</v>
      </c>
      <c r="X84" s="737"/>
    </row>
    <row r="85" spans="1:25" s="473" customFormat="1" ht="81.75" customHeight="1" thickBot="1" x14ac:dyDescent="0.5">
      <c r="A85" s="620" t="s">
        <v>35</v>
      </c>
      <c r="B85" s="627"/>
      <c r="C85" s="739"/>
      <c r="D85" s="739"/>
      <c r="E85" s="702" t="s">
        <v>34</v>
      </c>
      <c r="F85" s="701" t="s">
        <v>578</v>
      </c>
      <c r="G85" s="739"/>
      <c r="H85" s="699" t="s">
        <v>31</v>
      </c>
      <c r="I85" s="699" t="s">
        <v>610</v>
      </c>
      <c r="J85" s="697" t="s">
        <v>32</v>
      </c>
      <c r="K85" s="698" t="s">
        <v>95</v>
      </c>
      <c r="L85" s="697" t="s">
        <v>94</v>
      </c>
      <c r="M85" s="738"/>
      <c r="N85" s="626"/>
      <c r="O85" s="625"/>
      <c r="P85" s="624" t="s">
        <v>28</v>
      </c>
      <c r="Q85" s="623" t="s">
        <v>27</v>
      </c>
      <c r="R85" s="623" t="s">
        <v>26</v>
      </c>
      <c r="S85" s="623" t="s">
        <v>25</v>
      </c>
      <c r="T85" s="622"/>
      <c r="U85" s="621" t="s">
        <v>24</v>
      </c>
      <c r="V85" s="620" t="s">
        <v>609</v>
      </c>
      <c r="W85" s="695" t="s">
        <v>22</v>
      </c>
      <c r="X85" s="737"/>
    </row>
    <row r="86" spans="1:25" ht="65.25" customHeight="1" x14ac:dyDescent="0.5">
      <c r="A86" s="693" t="s">
        <v>608</v>
      </c>
      <c r="B86" s="692"/>
      <c r="C86" s="692"/>
      <c r="D86" s="692"/>
      <c r="E86" s="692"/>
      <c r="F86" s="692"/>
      <c r="G86" s="692"/>
      <c r="H86" s="692"/>
      <c r="I86" s="692"/>
      <c r="J86" s="692"/>
      <c r="K86" s="692"/>
      <c r="L86" s="692"/>
      <c r="M86" s="692"/>
      <c r="N86" s="691"/>
      <c r="O86" s="691"/>
      <c r="P86" s="691"/>
      <c r="Q86" s="691"/>
      <c r="R86" s="691"/>
      <c r="S86" s="691"/>
      <c r="T86" s="691"/>
      <c r="U86" s="691"/>
      <c r="V86" s="691"/>
      <c r="W86" s="691"/>
      <c r="X86" s="691"/>
      <c r="Y86" s="460"/>
    </row>
    <row r="87" spans="1:25" ht="65.25" hidden="1" customHeight="1" x14ac:dyDescent="0.5">
      <c r="A87" s="465" t="s">
        <v>606</v>
      </c>
      <c r="B87" s="511"/>
      <c r="C87" s="688">
        <v>1100</v>
      </c>
      <c r="D87" s="688">
        <v>1000</v>
      </c>
      <c r="E87" s="548"/>
      <c r="F87" s="546"/>
      <c r="G87" s="546">
        <f>E87*F87</f>
        <v>0</v>
      </c>
      <c r="H87" s="603">
        <v>0</v>
      </c>
      <c r="I87" s="544">
        <v>0</v>
      </c>
      <c r="J87" s="603"/>
      <c r="K87" s="603">
        <v>0</v>
      </c>
      <c r="L87" s="603">
        <v>0</v>
      </c>
      <c r="M87" s="544">
        <f>G87+H87+I87+J87+K87+L87</f>
        <v>0</v>
      </c>
      <c r="N87" s="602"/>
      <c r="O87" s="602">
        <f>G87*1.187%</f>
        <v>0</v>
      </c>
      <c r="P87" s="602">
        <v>0</v>
      </c>
      <c r="Q87" s="602">
        <v>0</v>
      </c>
      <c r="R87" s="602">
        <v>0</v>
      </c>
      <c r="S87" s="602">
        <v>0</v>
      </c>
      <c r="T87" s="602">
        <f>N87+O87+P87+Q87+R87+S87</f>
        <v>0</v>
      </c>
      <c r="U87" s="602">
        <f>M87-T87</f>
        <v>0</v>
      </c>
      <c r="V87" s="602">
        <v>0</v>
      </c>
      <c r="W87" s="613">
        <f>U87-V87</f>
        <v>0</v>
      </c>
      <c r="X87" s="511"/>
    </row>
    <row r="88" spans="1:25" ht="65.25" hidden="1" customHeight="1" x14ac:dyDescent="0.5">
      <c r="A88" s="571"/>
      <c r="B88" s="510"/>
      <c r="C88" s="686"/>
      <c r="D88" s="686"/>
      <c r="E88" s="541"/>
      <c r="F88" s="539"/>
      <c r="G88" s="539"/>
      <c r="H88" s="598"/>
      <c r="I88" s="536"/>
      <c r="J88" s="598"/>
      <c r="K88" s="598"/>
      <c r="L88" s="598"/>
      <c r="M88" s="536"/>
      <c r="N88" s="597"/>
      <c r="O88" s="597"/>
      <c r="P88" s="597"/>
      <c r="Q88" s="597"/>
      <c r="R88" s="597"/>
      <c r="S88" s="597"/>
      <c r="T88" s="597"/>
      <c r="U88" s="597"/>
      <c r="V88" s="597"/>
      <c r="W88" s="610"/>
      <c r="X88" s="510"/>
    </row>
    <row r="89" spans="1:25" s="575" customFormat="1" ht="65.25" hidden="1" customHeight="1" x14ac:dyDescent="0.5">
      <c r="A89" s="736" t="s">
        <v>606</v>
      </c>
      <c r="B89" s="727"/>
      <c r="C89" s="735">
        <v>1100</v>
      </c>
      <c r="D89" s="735">
        <v>1000</v>
      </c>
      <c r="E89" s="548"/>
      <c r="F89" s="548"/>
      <c r="G89" s="548">
        <f>E89*F89</f>
        <v>0</v>
      </c>
      <c r="H89" s="603">
        <v>0</v>
      </c>
      <c r="I89" s="544">
        <v>0</v>
      </c>
      <c r="J89" s="603"/>
      <c r="K89" s="603">
        <v>0</v>
      </c>
      <c r="L89" s="603">
        <v>0</v>
      </c>
      <c r="M89" s="544">
        <f>G89+H89+I89+J89+K89+L89</f>
        <v>0</v>
      </c>
      <c r="N89" s="543"/>
      <c r="O89" s="544">
        <f>G89*1.187%</f>
        <v>0</v>
      </c>
      <c r="P89" s="543">
        <v>0</v>
      </c>
      <c r="Q89" s="543">
        <v>0</v>
      </c>
      <c r="R89" s="543">
        <v>0</v>
      </c>
      <c r="S89" s="543">
        <v>0</v>
      </c>
      <c r="T89" s="544">
        <f>N89+O89+P89+Q89+R89+S89</f>
        <v>0</v>
      </c>
      <c r="U89" s="543">
        <f>M89-T89</f>
        <v>0</v>
      </c>
      <c r="V89" s="543">
        <v>0</v>
      </c>
      <c r="W89" s="543">
        <f>U89-V89</f>
        <v>0</v>
      </c>
      <c r="X89" s="727"/>
    </row>
    <row r="90" spans="1:25" s="575" customFormat="1" ht="65.25" hidden="1" customHeight="1" x14ac:dyDescent="0.5">
      <c r="A90" s="734"/>
      <c r="B90" s="726"/>
      <c r="C90" s="733"/>
      <c r="D90" s="733"/>
      <c r="E90" s="541"/>
      <c r="F90" s="541"/>
      <c r="G90" s="541"/>
      <c r="H90" s="598"/>
      <c r="I90" s="536"/>
      <c r="J90" s="598"/>
      <c r="K90" s="598"/>
      <c r="L90" s="598"/>
      <c r="M90" s="536"/>
      <c r="N90" s="535"/>
      <c r="O90" s="536"/>
      <c r="P90" s="535"/>
      <c r="Q90" s="535"/>
      <c r="R90" s="535"/>
      <c r="S90" s="535"/>
      <c r="T90" s="536"/>
      <c r="U90" s="535"/>
      <c r="V90" s="535"/>
      <c r="W90" s="535"/>
      <c r="X90" s="726"/>
    </row>
    <row r="91" spans="1:25" ht="65.25" hidden="1" customHeight="1" x14ac:dyDescent="0.5">
      <c r="A91" s="465" t="s">
        <v>606</v>
      </c>
      <c r="B91" s="511"/>
      <c r="C91" s="682">
        <v>1100</v>
      </c>
      <c r="D91" s="682">
        <v>1000</v>
      </c>
      <c r="E91" s="548"/>
      <c r="F91" s="681"/>
      <c r="G91" s="546">
        <f>E91*F91</f>
        <v>0</v>
      </c>
      <c r="H91" s="603"/>
      <c r="I91" s="544">
        <v>0</v>
      </c>
      <c r="J91" s="603">
        <v>0</v>
      </c>
      <c r="K91" s="603">
        <v>0</v>
      </c>
      <c r="L91" s="603">
        <v>0</v>
      </c>
      <c r="M91" s="544">
        <f>G91+H91+I91+J91+K91+L91</f>
        <v>0</v>
      </c>
      <c r="N91" s="544"/>
      <c r="O91" s="544"/>
      <c r="P91" s="544"/>
      <c r="Q91" s="544">
        <v>0</v>
      </c>
      <c r="R91" s="544">
        <v>0</v>
      </c>
      <c r="S91" s="544">
        <v>0</v>
      </c>
      <c r="T91" s="544">
        <f>N91+O91+P91+Q91+R91+S91</f>
        <v>0</v>
      </c>
      <c r="U91" s="544">
        <f>M91-T91</f>
        <v>0</v>
      </c>
      <c r="V91" s="544">
        <v>0</v>
      </c>
      <c r="W91" s="551">
        <f>U91-V91</f>
        <v>0</v>
      </c>
      <c r="X91" s="511"/>
    </row>
    <row r="92" spans="1:25" ht="65.25" hidden="1" customHeight="1" x14ac:dyDescent="0.5">
      <c r="A92" s="608"/>
      <c r="B92" s="607"/>
      <c r="C92" s="680"/>
      <c r="D92" s="680"/>
      <c r="E92" s="541"/>
      <c r="F92" s="679"/>
      <c r="G92" s="539"/>
      <c r="H92" s="598"/>
      <c r="I92" s="536"/>
      <c r="J92" s="598"/>
      <c r="K92" s="598"/>
      <c r="L92" s="598"/>
      <c r="M92" s="536"/>
      <c r="N92" s="536"/>
      <c r="O92" s="536"/>
      <c r="P92" s="536"/>
      <c r="Q92" s="536"/>
      <c r="R92" s="536"/>
      <c r="S92" s="536"/>
      <c r="T92" s="536"/>
      <c r="U92" s="536"/>
      <c r="V92" s="536"/>
      <c r="W92" s="551"/>
      <c r="X92" s="510"/>
    </row>
    <row r="93" spans="1:25" ht="65.25" customHeight="1" x14ac:dyDescent="0.5">
      <c r="A93" s="465" t="s">
        <v>606</v>
      </c>
      <c r="B93" s="511"/>
      <c r="C93" s="682">
        <v>1100</v>
      </c>
      <c r="D93" s="682">
        <v>1000</v>
      </c>
      <c r="E93" s="548">
        <v>273.95</v>
      </c>
      <c r="F93" s="681">
        <v>15</v>
      </c>
      <c r="G93" s="546">
        <f>E93*F93</f>
        <v>4109.25</v>
      </c>
      <c r="H93" s="544">
        <v>0</v>
      </c>
      <c r="I93" s="544">
        <v>0</v>
      </c>
      <c r="J93" s="603"/>
      <c r="K93" s="603">
        <v>0</v>
      </c>
      <c r="L93" s="603">
        <v>0</v>
      </c>
      <c r="M93" s="544">
        <f>G93+H93+I93+J93+K93+L93</f>
        <v>4109.25</v>
      </c>
      <c r="N93" s="544">
        <v>325.68</v>
      </c>
      <c r="O93" s="544">
        <f>G93*1.1875%</f>
        <v>48.797343750000003</v>
      </c>
      <c r="P93" s="544"/>
      <c r="Q93" s="544">
        <v>0</v>
      </c>
      <c r="R93" s="544">
        <v>0</v>
      </c>
      <c r="S93" s="544">
        <v>0</v>
      </c>
      <c r="T93" s="544">
        <f>N93+O93+P93+Q93+R93+S93</f>
        <v>374.47734374999999</v>
      </c>
      <c r="U93" s="544">
        <f>M93-T93</f>
        <v>3734.7726562500002</v>
      </c>
      <c r="V93" s="544">
        <v>0</v>
      </c>
      <c r="W93" s="551">
        <f>U93-V93</f>
        <v>3734.7726562500002</v>
      </c>
      <c r="X93" s="607"/>
    </row>
    <row r="94" spans="1:25" ht="65.25" customHeight="1" x14ac:dyDescent="0.5">
      <c r="A94" s="571"/>
      <c r="B94" s="510"/>
      <c r="C94" s="732"/>
      <c r="D94" s="732"/>
      <c r="E94" s="541"/>
      <c r="F94" s="679"/>
      <c r="G94" s="539"/>
      <c r="H94" s="536"/>
      <c r="I94" s="536"/>
      <c r="J94" s="598"/>
      <c r="K94" s="598"/>
      <c r="L94" s="598"/>
      <c r="M94" s="536"/>
      <c r="N94" s="536"/>
      <c r="O94" s="536"/>
      <c r="P94" s="536"/>
      <c r="Q94" s="536"/>
      <c r="R94" s="536"/>
      <c r="S94" s="536"/>
      <c r="T94" s="536"/>
      <c r="U94" s="536"/>
      <c r="V94" s="536"/>
      <c r="W94" s="551"/>
      <c r="X94" s="510"/>
    </row>
    <row r="95" spans="1:25" ht="65.25" customHeight="1" x14ac:dyDescent="0.5">
      <c r="A95" s="572" t="s">
        <v>606</v>
      </c>
      <c r="B95" s="511"/>
      <c r="C95" s="682">
        <v>1100</v>
      </c>
      <c r="D95" s="682">
        <v>1000</v>
      </c>
      <c r="E95" s="548">
        <v>273.95</v>
      </c>
      <c r="F95" s="681">
        <v>15</v>
      </c>
      <c r="G95" s="546">
        <f>E95*F95</f>
        <v>4109.25</v>
      </c>
      <c r="H95" s="544">
        <v>0</v>
      </c>
      <c r="I95" s="544">
        <v>0</v>
      </c>
      <c r="J95" s="603">
        <v>0</v>
      </c>
      <c r="K95" s="603">
        <v>0</v>
      </c>
      <c r="L95" s="603">
        <v>0</v>
      </c>
      <c r="M95" s="544">
        <f>G95+H95+I95+J95+K95+L95</f>
        <v>4109.25</v>
      </c>
      <c r="N95" s="544">
        <v>325.68</v>
      </c>
      <c r="O95" s="544">
        <v>0</v>
      </c>
      <c r="P95" s="544">
        <v>0</v>
      </c>
      <c r="Q95" s="544">
        <v>0</v>
      </c>
      <c r="R95" s="544">
        <v>0</v>
      </c>
      <c r="S95" s="544">
        <v>0</v>
      </c>
      <c r="T95" s="544">
        <f>N95+O95+P95+Q95+R95+S95</f>
        <v>325.68</v>
      </c>
      <c r="U95" s="544">
        <f>M95-T95</f>
        <v>3783.57</v>
      </c>
      <c r="V95" s="544">
        <v>0</v>
      </c>
      <c r="W95" s="551">
        <f>U95-V95</f>
        <v>3783.57</v>
      </c>
      <c r="X95" s="511"/>
    </row>
    <row r="96" spans="1:25" ht="65.25" customHeight="1" x14ac:dyDescent="0.5">
      <c r="A96" s="571"/>
      <c r="B96" s="510"/>
      <c r="C96" s="680"/>
      <c r="D96" s="680"/>
      <c r="E96" s="541"/>
      <c r="F96" s="679"/>
      <c r="G96" s="539"/>
      <c r="H96" s="536"/>
      <c r="I96" s="536"/>
      <c r="J96" s="598"/>
      <c r="K96" s="598"/>
      <c r="L96" s="598"/>
      <c r="M96" s="536"/>
      <c r="N96" s="536"/>
      <c r="O96" s="536"/>
      <c r="P96" s="536"/>
      <c r="Q96" s="536"/>
      <c r="R96" s="536"/>
      <c r="S96" s="536"/>
      <c r="T96" s="536"/>
      <c r="U96" s="536"/>
      <c r="V96" s="536"/>
      <c r="W96" s="551"/>
      <c r="X96" s="510"/>
    </row>
    <row r="97" spans="1:24" ht="65.25" customHeight="1" x14ac:dyDescent="0.5">
      <c r="A97" s="572" t="s">
        <v>606</v>
      </c>
      <c r="B97" s="511"/>
      <c r="C97" s="682">
        <v>1100</v>
      </c>
      <c r="D97" s="682">
        <v>1000</v>
      </c>
      <c r="E97" s="548">
        <v>273.95</v>
      </c>
      <c r="F97" s="685"/>
      <c r="G97" s="546">
        <f>E97*F97</f>
        <v>0</v>
      </c>
      <c r="H97" s="544">
        <v>0</v>
      </c>
      <c r="I97" s="544">
        <v>0</v>
      </c>
      <c r="J97" s="603"/>
      <c r="K97" s="603">
        <v>0</v>
      </c>
      <c r="L97" s="603">
        <v>0</v>
      </c>
      <c r="M97" s="544">
        <f>G97+H97+I97+J97+K97+L97</f>
        <v>0</v>
      </c>
      <c r="N97" s="544"/>
      <c r="O97" s="544">
        <v>0</v>
      </c>
      <c r="P97" s="544">
        <v>0</v>
      </c>
      <c r="Q97" s="544">
        <v>0</v>
      </c>
      <c r="R97" s="544">
        <v>0</v>
      </c>
      <c r="S97" s="544">
        <v>0</v>
      </c>
      <c r="T97" s="544">
        <f>N97+O97+P97+Q97+R97+S97</f>
        <v>0</v>
      </c>
      <c r="U97" s="544">
        <f>M97-T97</f>
        <v>0</v>
      </c>
      <c r="V97" s="544">
        <v>0</v>
      </c>
      <c r="W97" s="551">
        <f>U97-V97</f>
        <v>0</v>
      </c>
      <c r="X97" s="511"/>
    </row>
    <row r="98" spans="1:24" ht="65.25" customHeight="1" x14ac:dyDescent="0.5">
      <c r="A98" s="571"/>
      <c r="B98" s="510"/>
      <c r="C98" s="732"/>
      <c r="D98" s="732"/>
      <c r="E98" s="541"/>
      <c r="F98" s="683"/>
      <c r="G98" s="539"/>
      <c r="H98" s="536"/>
      <c r="I98" s="536"/>
      <c r="J98" s="598"/>
      <c r="K98" s="598"/>
      <c r="L98" s="598"/>
      <c r="M98" s="536"/>
      <c r="N98" s="536"/>
      <c r="O98" s="536"/>
      <c r="P98" s="536"/>
      <c r="Q98" s="536"/>
      <c r="R98" s="536"/>
      <c r="S98" s="536"/>
      <c r="T98" s="536"/>
      <c r="U98" s="536"/>
      <c r="V98" s="536"/>
      <c r="W98" s="551"/>
      <c r="X98" s="510"/>
    </row>
    <row r="99" spans="1:24" ht="65.25" hidden="1" customHeight="1" x14ac:dyDescent="0.5">
      <c r="A99" s="572" t="s">
        <v>606</v>
      </c>
      <c r="B99" s="511"/>
      <c r="C99" s="682">
        <v>1100</v>
      </c>
      <c r="D99" s="682">
        <v>1000</v>
      </c>
      <c r="E99" s="548"/>
      <c r="F99" s="681"/>
      <c r="G99" s="546">
        <f>E99*F99</f>
        <v>0</v>
      </c>
      <c r="H99" s="544">
        <f>E99*1.04</f>
        <v>0</v>
      </c>
      <c r="I99" s="544">
        <v>0</v>
      </c>
      <c r="J99" s="603"/>
      <c r="K99" s="603">
        <v>0</v>
      </c>
      <c r="L99" s="603">
        <v>0</v>
      </c>
      <c r="M99" s="544">
        <f>G99+H99+I99+J99+K99+L99</f>
        <v>0</v>
      </c>
      <c r="N99" s="544"/>
      <c r="O99" s="544">
        <f>M99*1.1875%</f>
        <v>0</v>
      </c>
      <c r="P99" s="544">
        <v>0</v>
      </c>
      <c r="Q99" s="544">
        <v>0</v>
      </c>
      <c r="R99" s="544">
        <v>0</v>
      </c>
      <c r="S99" s="544">
        <v>0</v>
      </c>
      <c r="T99" s="544">
        <f>N99+O99+P99+Q99+R99+S99</f>
        <v>0</v>
      </c>
      <c r="U99" s="544">
        <f>M99-T99</f>
        <v>0</v>
      </c>
      <c r="V99" s="544">
        <v>0</v>
      </c>
      <c r="W99" s="551">
        <f>U99-V99</f>
        <v>0</v>
      </c>
      <c r="X99" s="511"/>
    </row>
    <row r="100" spans="1:24" ht="65.25" hidden="1" customHeight="1" x14ac:dyDescent="0.5">
      <c r="A100" s="571"/>
      <c r="B100" s="607"/>
      <c r="C100" s="680"/>
      <c r="D100" s="680"/>
      <c r="E100" s="541"/>
      <c r="F100" s="679"/>
      <c r="G100" s="539"/>
      <c r="H100" s="536"/>
      <c r="I100" s="536"/>
      <c r="J100" s="598"/>
      <c r="K100" s="598"/>
      <c r="L100" s="598"/>
      <c r="M100" s="536"/>
      <c r="N100" s="536"/>
      <c r="O100" s="536"/>
      <c r="P100" s="536"/>
      <c r="Q100" s="536"/>
      <c r="R100" s="536"/>
      <c r="S100" s="536"/>
      <c r="T100" s="536"/>
      <c r="U100" s="536"/>
      <c r="V100" s="536"/>
      <c r="W100" s="551"/>
      <c r="X100" s="510"/>
    </row>
    <row r="101" spans="1:24" ht="65.25" hidden="1" customHeight="1" x14ac:dyDescent="0.5">
      <c r="A101" s="572" t="s">
        <v>606</v>
      </c>
      <c r="B101" s="511"/>
      <c r="C101" s="682">
        <v>1100</v>
      </c>
      <c r="D101" s="682">
        <v>1000</v>
      </c>
      <c r="E101" s="548"/>
      <c r="F101" s="681"/>
      <c r="G101" s="546">
        <f>E101*F101</f>
        <v>0</v>
      </c>
      <c r="H101" s="544">
        <f>E101*1.04</f>
        <v>0</v>
      </c>
      <c r="I101" s="544">
        <v>0</v>
      </c>
      <c r="J101" s="603"/>
      <c r="K101" s="603">
        <v>0</v>
      </c>
      <c r="L101" s="603">
        <v>0</v>
      </c>
      <c r="M101" s="544">
        <f>G101+H101+I101+J101+K101+L101</f>
        <v>0</v>
      </c>
      <c r="N101" s="544"/>
      <c r="O101" s="544">
        <f>M101*1.1875%</f>
        <v>0</v>
      </c>
      <c r="P101" s="544">
        <v>0</v>
      </c>
      <c r="Q101" s="544">
        <v>0</v>
      </c>
      <c r="R101" s="544">
        <v>0</v>
      </c>
      <c r="S101" s="544">
        <v>0</v>
      </c>
      <c r="T101" s="544">
        <f>N101+O101+P101+Q101+R101+S101</f>
        <v>0</v>
      </c>
      <c r="U101" s="544">
        <f>M101-T101</f>
        <v>0</v>
      </c>
      <c r="V101" s="544">
        <v>0</v>
      </c>
      <c r="W101" s="551">
        <f>U101-V101</f>
        <v>0</v>
      </c>
      <c r="X101" s="511"/>
    </row>
    <row r="102" spans="1:24" ht="65.25" hidden="1" customHeight="1" x14ac:dyDescent="0.5">
      <c r="A102" s="571"/>
      <c r="B102" s="510"/>
      <c r="C102" s="732"/>
      <c r="D102" s="732"/>
      <c r="E102" s="541"/>
      <c r="F102" s="679"/>
      <c r="G102" s="539"/>
      <c r="H102" s="536"/>
      <c r="I102" s="536"/>
      <c r="J102" s="598"/>
      <c r="K102" s="598"/>
      <c r="L102" s="598"/>
      <c r="M102" s="536"/>
      <c r="N102" s="536"/>
      <c r="O102" s="536"/>
      <c r="P102" s="536"/>
      <c r="Q102" s="536"/>
      <c r="R102" s="536"/>
      <c r="S102" s="536"/>
      <c r="T102" s="536"/>
      <c r="U102" s="536"/>
      <c r="V102" s="536"/>
      <c r="W102" s="551"/>
      <c r="X102" s="510"/>
    </row>
    <row r="103" spans="1:24" s="731" customFormat="1" ht="65.25" customHeight="1" x14ac:dyDescent="0.5">
      <c r="A103" s="572" t="s">
        <v>606</v>
      </c>
      <c r="B103" s="723"/>
      <c r="C103" s="725">
        <v>1100</v>
      </c>
      <c r="D103" s="725">
        <v>1000</v>
      </c>
      <c r="E103" s="548">
        <v>273.95</v>
      </c>
      <c r="F103" s="685">
        <v>0</v>
      </c>
      <c r="G103" s="548">
        <f>E103*F103</f>
        <v>0</v>
      </c>
      <c r="H103" s="544">
        <v>0</v>
      </c>
      <c r="I103" s="544">
        <v>0</v>
      </c>
      <c r="J103" s="603">
        <v>0</v>
      </c>
      <c r="K103" s="603">
        <v>0</v>
      </c>
      <c r="L103" s="603">
        <v>0</v>
      </c>
      <c r="M103" s="544">
        <f>G103+H103+I103+J103+K103+L103</f>
        <v>0</v>
      </c>
      <c r="N103" s="544">
        <v>0</v>
      </c>
      <c r="O103" s="544">
        <f>G103*1.1875%</f>
        <v>0</v>
      </c>
      <c r="P103" s="544">
        <v>0</v>
      </c>
      <c r="Q103" s="543">
        <v>0</v>
      </c>
      <c r="R103" s="543">
        <v>0</v>
      </c>
      <c r="S103" s="543">
        <v>0</v>
      </c>
      <c r="T103" s="544">
        <f>N103+O103+P103+Q103+R103+S103</f>
        <v>0</v>
      </c>
      <c r="U103" s="543">
        <f>M103-T103</f>
        <v>0</v>
      </c>
      <c r="V103" s="543">
        <v>0</v>
      </c>
      <c r="W103" s="551">
        <f>U103-V103</f>
        <v>0</v>
      </c>
      <c r="X103" s="723"/>
    </row>
    <row r="104" spans="1:24" s="731" customFormat="1" ht="65.25" customHeight="1" x14ac:dyDescent="0.5">
      <c r="A104" s="571"/>
      <c r="B104" s="723"/>
      <c r="C104" s="724"/>
      <c r="D104" s="724"/>
      <c r="E104" s="541"/>
      <c r="F104" s="683"/>
      <c r="G104" s="541"/>
      <c r="H104" s="536"/>
      <c r="I104" s="536"/>
      <c r="J104" s="598"/>
      <c r="K104" s="598"/>
      <c r="L104" s="598"/>
      <c r="M104" s="536"/>
      <c r="N104" s="536"/>
      <c r="O104" s="536"/>
      <c r="P104" s="536"/>
      <c r="Q104" s="535"/>
      <c r="R104" s="535"/>
      <c r="S104" s="535"/>
      <c r="T104" s="536"/>
      <c r="U104" s="535"/>
      <c r="V104" s="535"/>
      <c r="W104" s="551"/>
      <c r="X104" s="723"/>
    </row>
    <row r="105" spans="1:24" ht="65.25" hidden="1" customHeight="1" x14ac:dyDescent="0.5">
      <c r="A105" s="465" t="s">
        <v>606</v>
      </c>
      <c r="B105" s="511"/>
      <c r="C105" s="688">
        <v>1100</v>
      </c>
      <c r="D105" s="688">
        <v>1000</v>
      </c>
      <c r="E105" s="548"/>
      <c r="F105" s="546"/>
      <c r="G105" s="546">
        <f>E105*F105</f>
        <v>0</v>
      </c>
      <c r="H105" s="544">
        <f>E105*1.04</f>
        <v>0</v>
      </c>
      <c r="I105" s="544">
        <v>0</v>
      </c>
      <c r="J105" s="603"/>
      <c r="K105" s="603">
        <v>0</v>
      </c>
      <c r="L105" s="603">
        <v>0</v>
      </c>
      <c r="M105" s="544">
        <f>G105+H105+I105+J105+K105+L105</f>
        <v>0</v>
      </c>
      <c r="N105" s="544"/>
      <c r="O105" s="544">
        <f>G105*1.187%</f>
        <v>0</v>
      </c>
      <c r="P105" s="544">
        <v>0</v>
      </c>
      <c r="Q105" s="544">
        <v>0</v>
      </c>
      <c r="R105" s="544">
        <v>0</v>
      </c>
      <c r="S105" s="544">
        <v>0</v>
      </c>
      <c r="T105" s="544">
        <f>N105+O105+P105+Q105+R105+S105</f>
        <v>0</v>
      </c>
      <c r="U105" s="544">
        <f>M105-T105</f>
        <v>0</v>
      </c>
      <c r="V105" s="544">
        <v>0</v>
      </c>
      <c r="W105" s="551">
        <f>U105-V105</f>
        <v>0</v>
      </c>
      <c r="X105" s="607"/>
    </row>
    <row r="106" spans="1:24" ht="65.25" hidden="1" customHeight="1" x14ac:dyDescent="0.5">
      <c r="A106" s="571"/>
      <c r="B106" s="510"/>
      <c r="C106" s="730"/>
      <c r="D106" s="730"/>
      <c r="E106" s="541"/>
      <c r="F106" s="539"/>
      <c r="G106" s="539"/>
      <c r="H106" s="536"/>
      <c r="I106" s="536"/>
      <c r="J106" s="598"/>
      <c r="K106" s="598"/>
      <c r="L106" s="598"/>
      <c r="M106" s="536"/>
      <c r="N106" s="536"/>
      <c r="O106" s="536"/>
      <c r="P106" s="536"/>
      <c r="Q106" s="536"/>
      <c r="R106" s="536"/>
      <c r="S106" s="536"/>
      <c r="T106" s="536"/>
      <c r="U106" s="536"/>
      <c r="V106" s="536"/>
      <c r="W106" s="551"/>
      <c r="X106" s="510"/>
    </row>
    <row r="107" spans="1:24" ht="65.25" hidden="1" customHeight="1" x14ac:dyDescent="0.5">
      <c r="A107" s="465" t="s">
        <v>606</v>
      </c>
      <c r="B107" s="511"/>
      <c r="C107" s="688">
        <v>1100</v>
      </c>
      <c r="D107" s="688">
        <v>1000</v>
      </c>
      <c r="E107" s="548"/>
      <c r="F107" s="546"/>
      <c r="G107" s="546">
        <f>E107*F107</f>
        <v>0</v>
      </c>
      <c r="H107" s="544">
        <f>E107*1.04</f>
        <v>0</v>
      </c>
      <c r="I107" s="544">
        <v>0</v>
      </c>
      <c r="J107" s="545"/>
      <c r="K107" s="545">
        <v>0</v>
      </c>
      <c r="L107" s="545">
        <v>0</v>
      </c>
      <c r="M107" s="544">
        <f>G107+H107+I107+J107+K107+L107</f>
        <v>0</v>
      </c>
      <c r="N107" s="544"/>
      <c r="O107" s="544">
        <f>G107*1.187%</f>
        <v>0</v>
      </c>
      <c r="P107" s="544">
        <v>0</v>
      </c>
      <c r="Q107" s="544">
        <v>0</v>
      </c>
      <c r="R107" s="544">
        <v>0</v>
      </c>
      <c r="S107" s="544">
        <v>0</v>
      </c>
      <c r="T107" s="544">
        <f>N107+O107+P107+Q107+R107+S107</f>
        <v>0</v>
      </c>
      <c r="U107" s="544">
        <f>M107-T107</f>
        <v>0</v>
      </c>
      <c r="V107" s="544"/>
      <c r="W107" s="551">
        <f>U107-V107</f>
        <v>0</v>
      </c>
      <c r="X107" s="511"/>
    </row>
    <row r="108" spans="1:24" ht="65.25" hidden="1" customHeight="1" thickBot="1" x14ac:dyDescent="0.55000000000000004">
      <c r="A108" s="571"/>
      <c r="B108" s="607"/>
      <c r="C108" s="686"/>
      <c r="D108" s="686"/>
      <c r="E108" s="541"/>
      <c r="F108" s="539"/>
      <c r="G108" s="539"/>
      <c r="H108" s="536"/>
      <c r="I108" s="536"/>
      <c r="J108" s="537"/>
      <c r="K108" s="537"/>
      <c r="L108" s="537"/>
      <c r="M108" s="536"/>
      <c r="N108" s="536"/>
      <c r="O108" s="536"/>
      <c r="P108" s="536"/>
      <c r="Q108" s="536"/>
      <c r="R108" s="536"/>
      <c r="S108" s="536"/>
      <c r="T108" s="536"/>
      <c r="U108" s="536"/>
      <c r="V108" s="536"/>
      <c r="W108" s="551"/>
      <c r="X108" s="729"/>
    </row>
    <row r="109" spans="1:24" ht="65.25" hidden="1" customHeight="1" x14ac:dyDescent="0.5">
      <c r="A109" s="465" t="s">
        <v>606</v>
      </c>
      <c r="B109" s="607"/>
      <c r="C109" s="688">
        <v>1100</v>
      </c>
      <c r="D109" s="688">
        <v>1000</v>
      </c>
      <c r="E109" s="548"/>
      <c r="F109" s="546"/>
      <c r="G109" s="546">
        <f>E109*F109</f>
        <v>0</v>
      </c>
      <c r="H109" s="544">
        <f>E109*1.04</f>
        <v>0</v>
      </c>
      <c r="I109" s="544">
        <v>0</v>
      </c>
      <c r="J109" s="603"/>
      <c r="K109" s="603">
        <v>0</v>
      </c>
      <c r="L109" s="603">
        <v>0</v>
      </c>
      <c r="M109" s="544">
        <f>G109+H109+I109+J109+K109+L109</f>
        <v>0</v>
      </c>
      <c r="N109" s="544"/>
      <c r="O109" s="544">
        <f>G109*1.187%</f>
        <v>0</v>
      </c>
      <c r="P109" s="544"/>
      <c r="Q109" s="544">
        <v>0</v>
      </c>
      <c r="R109" s="544">
        <v>0</v>
      </c>
      <c r="S109" s="544">
        <v>0</v>
      </c>
      <c r="T109" s="544">
        <f>N109+O109+P109+Q109+R109+S109</f>
        <v>0</v>
      </c>
      <c r="U109" s="544">
        <f>M109-T109</f>
        <v>0</v>
      </c>
      <c r="V109" s="544">
        <v>0</v>
      </c>
      <c r="W109" s="551">
        <f>U109-V109</f>
        <v>0</v>
      </c>
      <c r="X109" s="607"/>
    </row>
    <row r="110" spans="1:24" ht="65.25" hidden="1" customHeight="1" thickBot="1" x14ac:dyDescent="0.55000000000000004">
      <c r="A110" s="571"/>
      <c r="B110" s="510"/>
      <c r="C110" s="686"/>
      <c r="D110" s="686"/>
      <c r="E110" s="541"/>
      <c r="F110" s="539"/>
      <c r="G110" s="539"/>
      <c r="H110" s="536"/>
      <c r="I110" s="536"/>
      <c r="J110" s="598"/>
      <c r="K110" s="598"/>
      <c r="L110" s="598"/>
      <c r="M110" s="536"/>
      <c r="N110" s="536"/>
      <c r="O110" s="536"/>
      <c r="P110" s="536"/>
      <c r="Q110" s="536"/>
      <c r="R110" s="536"/>
      <c r="S110" s="536"/>
      <c r="T110" s="536"/>
      <c r="U110" s="536"/>
      <c r="V110" s="536"/>
      <c r="W110" s="551"/>
      <c r="X110" s="729"/>
    </row>
    <row r="111" spans="1:24" ht="65.25" hidden="1" customHeight="1" x14ac:dyDescent="0.5">
      <c r="A111" s="465" t="s">
        <v>606</v>
      </c>
      <c r="B111" s="607"/>
      <c r="C111" s="688">
        <v>1100</v>
      </c>
      <c r="D111" s="688">
        <v>1000</v>
      </c>
      <c r="E111" s="548"/>
      <c r="F111" s="546"/>
      <c r="G111" s="546">
        <f>E111*F111</f>
        <v>0</v>
      </c>
      <c r="H111" s="544">
        <f>E111*1.04</f>
        <v>0</v>
      </c>
      <c r="I111" s="544">
        <v>0</v>
      </c>
      <c r="J111" s="603"/>
      <c r="K111" s="603">
        <v>0</v>
      </c>
      <c r="L111" s="603">
        <v>0</v>
      </c>
      <c r="M111" s="544">
        <f>G111+H111+I111+J111+K111+L111</f>
        <v>0</v>
      </c>
      <c r="N111" s="544"/>
      <c r="O111" s="544">
        <f>G111*1.187%</f>
        <v>0</v>
      </c>
      <c r="P111" s="544">
        <v>0</v>
      </c>
      <c r="Q111" s="544">
        <v>0</v>
      </c>
      <c r="R111" s="544">
        <v>0</v>
      </c>
      <c r="S111" s="544">
        <v>0</v>
      </c>
      <c r="T111" s="544">
        <f>N111+O111+P111+Q111+R111+S111</f>
        <v>0</v>
      </c>
      <c r="U111" s="544">
        <f>M111-T111</f>
        <v>0</v>
      </c>
      <c r="V111" s="544">
        <v>0</v>
      </c>
      <c r="W111" s="551">
        <f>U111-V111</f>
        <v>0</v>
      </c>
      <c r="X111" s="607"/>
    </row>
    <row r="112" spans="1:24" ht="65.25" hidden="1" customHeight="1" x14ac:dyDescent="0.5">
      <c r="A112" s="606"/>
      <c r="B112" s="510"/>
      <c r="C112" s="686"/>
      <c r="D112" s="686"/>
      <c r="E112" s="541"/>
      <c r="F112" s="539"/>
      <c r="G112" s="539"/>
      <c r="H112" s="536"/>
      <c r="I112" s="536"/>
      <c r="J112" s="598"/>
      <c r="K112" s="598"/>
      <c r="L112" s="598"/>
      <c r="M112" s="536"/>
      <c r="N112" s="536"/>
      <c r="O112" s="536"/>
      <c r="P112" s="536"/>
      <c r="Q112" s="536"/>
      <c r="R112" s="536"/>
      <c r="S112" s="536"/>
      <c r="T112" s="536"/>
      <c r="U112" s="536"/>
      <c r="V112" s="536"/>
      <c r="W112" s="551"/>
      <c r="X112" s="510"/>
    </row>
    <row r="113" spans="1:24" ht="65.25" customHeight="1" x14ac:dyDescent="0.5">
      <c r="A113" s="572" t="s">
        <v>606</v>
      </c>
      <c r="B113" s="723"/>
      <c r="C113" s="725">
        <v>1100</v>
      </c>
      <c r="D113" s="725">
        <v>1000</v>
      </c>
      <c r="E113" s="548">
        <v>273.95</v>
      </c>
      <c r="F113" s="685"/>
      <c r="G113" s="548">
        <f>E113*F113</f>
        <v>0</v>
      </c>
      <c r="H113" s="544">
        <v>0</v>
      </c>
      <c r="I113" s="544">
        <v>0</v>
      </c>
      <c r="J113" s="603">
        <v>0</v>
      </c>
      <c r="K113" s="603">
        <v>0</v>
      </c>
      <c r="L113" s="603">
        <v>0</v>
      </c>
      <c r="M113" s="544">
        <f>G113+H113+I113+J113+K113+L113</f>
        <v>0</v>
      </c>
      <c r="N113" s="544"/>
      <c r="O113" s="544">
        <v>0</v>
      </c>
      <c r="P113" s="544">
        <v>0</v>
      </c>
      <c r="Q113" s="543">
        <v>0</v>
      </c>
      <c r="R113" s="543">
        <v>0</v>
      </c>
      <c r="S113" s="543">
        <v>0</v>
      </c>
      <c r="T113" s="544">
        <f>N113+O113+P113+Q113+R113+S113</f>
        <v>0</v>
      </c>
      <c r="U113" s="543">
        <f>M113-T113</f>
        <v>0</v>
      </c>
      <c r="V113" s="543">
        <v>0</v>
      </c>
      <c r="W113" s="551">
        <f>U113-V113</f>
        <v>0</v>
      </c>
      <c r="X113" s="723"/>
    </row>
    <row r="114" spans="1:24" ht="65.25" customHeight="1" x14ac:dyDescent="0.5">
      <c r="A114" s="571"/>
      <c r="B114" s="723"/>
      <c r="C114" s="724"/>
      <c r="D114" s="724"/>
      <c r="E114" s="541"/>
      <c r="F114" s="683"/>
      <c r="G114" s="541"/>
      <c r="H114" s="536"/>
      <c r="I114" s="536"/>
      <c r="J114" s="598"/>
      <c r="K114" s="598"/>
      <c r="L114" s="598"/>
      <c r="M114" s="536"/>
      <c r="N114" s="536"/>
      <c r="O114" s="536"/>
      <c r="P114" s="536"/>
      <c r="Q114" s="535"/>
      <c r="R114" s="535"/>
      <c r="S114" s="535"/>
      <c r="T114" s="536"/>
      <c r="U114" s="535"/>
      <c r="V114" s="535"/>
      <c r="W114" s="551"/>
      <c r="X114" s="723"/>
    </row>
    <row r="115" spans="1:24" ht="65.25" hidden="1" customHeight="1" x14ac:dyDescent="0.5">
      <c r="A115" s="572" t="s">
        <v>606</v>
      </c>
      <c r="B115" s="723"/>
      <c r="C115" s="725">
        <v>1100</v>
      </c>
      <c r="D115" s="725">
        <v>1000</v>
      </c>
      <c r="E115" s="548"/>
      <c r="F115" s="685"/>
      <c r="G115" s="548">
        <f>E115*F115</f>
        <v>0</v>
      </c>
      <c r="H115" s="544">
        <v>0</v>
      </c>
      <c r="I115" s="544">
        <v>0</v>
      </c>
      <c r="J115" s="603">
        <v>0</v>
      </c>
      <c r="K115" s="603">
        <v>0</v>
      </c>
      <c r="L115" s="603">
        <v>0</v>
      </c>
      <c r="M115" s="544">
        <f>G115+H115+I115+J115+K115+L115</f>
        <v>0</v>
      </c>
      <c r="N115" s="544"/>
      <c r="O115" s="544">
        <f>G115*1.1875%</f>
        <v>0</v>
      </c>
      <c r="P115" s="544">
        <v>0</v>
      </c>
      <c r="Q115" s="543">
        <v>0</v>
      </c>
      <c r="R115" s="543">
        <v>0</v>
      </c>
      <c r="S115" s="543">
        <v>0</v>
      </c>
      <c r="T115" s="544">
        <f>N115+O115+P115+Q115+R115+S115</f>
        <v>0</v>
      </c>
      <c r="U115" s="543">
        <f>M115-T115</f>
        <v>0</v>
      </c>
      <c r="V115" s="543"/>
      <c r="W115" s="551">
        <f>U115-V115</f>
        <v>0</v>
      </c>
      <c r="X115" s="723"/>
    </row>
    <row r="116" spans="1:24" ht="65.25" hidden="1" customHeight="1" x14ac:dyDescent="0.5">
      <c r="A116" s="571"/>
      <c r="B116" s="723"/>
      <c r="C116" s="724"/>
      <c r="D116" s="724"/>
      <c r="E116" s="541"/>
      <c r="F116" s="683"/>
      <c r="G116" s="541"/>
      <c r="H116" s="536"/>
      <c r="I116" s="536"/>
      <c r="J116" s="598"/>
      <c r="K116" s="598"/>
      <c r="L116" s="598"/>
      <c r="M116" s="536"/>
      <c r="N116" s="536"/>
      <c r="O116" s="536"/>
      <c r="P116" s="536"/>
      <c r="Q116" s="535"/>
      <c r="R116" s="535"/>
      <c r="S116" s="535"/>
      <c r="T116" s="536"/>
      <c r="U116" s="535"/>
      <c r="V116" s="535"/>
      <c r="W116" s="551"/>
      <c r="X116" s="723"/>
    </row>
    <row r="117" spans="1:24" ht="65.25" hidden="1" customHeight="1" x14ac:dyDescent="0.5">
      <c r="A117" s="572" t="s">
        <v>606</v>
      </c>
      <c r="B117" s="723"/>
      <c r="C117" s="725">
        <v>1100</v>
      </c>
      <c r="D117" s="725">
        <v>1000</v>
      </c>
      <c r="E117" s="548"/>
      <c r="F117" s="685"/>
      <c r="G117" s="548">
        <f>E117*F117</f>
        <v>0</v>
      </c>
      <c r="H117" s="544">
        <v>0</v>
      </c>
      <c r="I117" s="544">
        <v>0</v>
      </c>
      <c r="J117" s="603">
        <v>0</v>
      </c>
      <c r="K117" s="603">
        <v>0</v>
      </c>
      <c r="L117" s="603">
        <v>0</v>
      </c>
      <c r="M117" s="544">
        <f>G117+H117+I117+J117+K117+L117</f>
        <v>0</v>
      </c>
      <c r="N117" s="544"/>
      <c r="O117" s="544">
        <f>G117*1.1875%</f>
        <v>0</v>
      </c>
      <c r="P117" s="544">
        <v>0</v>
      </c>
      <c r="Q117" s="543">
        <v>0</v>
      </c>
      <c r="R117" s="543">
        <v>0</v>
      </c>
      <c r="S117" s="543">
        <v>0</v>
      </c>
      <c r="T117" s="544">
        <f>N117+O117+P117+Q117+R117+S117</f>
        <v>0</v>
      </c>
      <c r="U117" s="543">
        <f>M117-T117</f>
        <v>0</v>
      </c>
      <c r="V117" s="543">
        <v>0</v>
      </c>
      <c r="W117" s="551">
        <f>U117-V117</f>
        <v>0</v>
      </c>
      <c r="X117" s="723"/>
    </row>
    <row r="118" spans="1:24" ht="65.25" hidden="1" customHeight="1" x14ac:dyDescent="0.5">
      <c r="A118" s="571"/>
      <c r="B118" s="723"/>
      <c r="C118" s="724"/>
      <c r="D118" s="724"/>
      <c r="E118" s="541"/>
      <c r="F118" s="683"/>
      <c r="G118" s="541"/>
      <c r="H118" s="536"/>
      <c r="I118" s="536"/>
      <c r="J118" s="598"/>
      <c r="K118" s="598"/>
      <c r="L118" s="598"/>
      <c r="M118" s="536"/>
      <c r="N118" s="536"/>
      <c r="O118" s="536"/>
      <c r="P118" s="536"/>
      <c r="Q118" s="535"/>
      <c r="R118" s="535"/>
      <c r="S118" s="535"/>
      <c r="T118" s="536"/>
      <c r="U118" s="535"/>
      <c r="V118" s="535"/>
      <c r="W118" s="551"/>
      <c r="X118" s="723"/>
    </row>
    <row r="119" spans="1:24" ht="65.25" customHeight="1" x14ac:dyDescent="0.5">
      <c r="A119" s="572" t="s">
        <v>606</v>
      </c>
      <c r="B119" s="727"/>
      <c r="C119" s="728">
        <v>1100</v>
      </c>
      <c r="D119" s="728">
        <v>1000</v>
      </c>
      <c r="E119" s="548">
        <v>273.95</v>
      </c>
      <c r="F119" s="685">
        <v>15</v>
      </c>
      <c r="G119" s="548">
        <f>E119*F119</f>
        <v>4109.25</v>
      </c>
      <c r="H119" s="544">
        <v>0</v>
      </c>
      <c r="I119" s="544">
        <v>0</v>
      </c>
      <c r="J119" s="603">
        <v>0</v>
      </c>
      <c r="K119" s="603">
        <v>0</v>
      </c>
      <c r="L119" s="603">
        <v>0</v>
      </c>
      <c r="M119" s="544">
        <f>G119+H119+I119+J119+K119+L119</f>
        <v>4109.25</v>
      </c>
      <c r="N119" s="544">
        <v>325.68</v>
      </c>
      <c r="O119" s="544">
        <f>G119*1.1875%</f>
        <v>48.797343750000003</v>
      </c>
      <c r="P119" s="544">
        <v>0</v>
      </c>
      <c r="Q119" s="543">
        <v>0</v>
      </c>
      <c r="R119" s="543">
        <v>0</v>
      </c>
      <c r="S119" s="543">
        <v>0</v>
      </c>
      <c r="T119" s="544">
        <f>N119+O119+P119+Q119+R119+S119</f>
        <v>374.47734374999999</v>
      </c>
      <c r="U119" s="543">
        <f>M119-T119</f>
        <v>3734.7726562500002</v>
      </c>
      <c r="V119" s="543">
        <v>0</v>
      </c>
      <c r="W119" s="543">
        <f>U119-V119</f>
        <v>3734.7726562500002</v>
      </c>
      <c r="X119" s="727"/>
    </row>
    <row r="120" spans="1:24" ht="67.5" customHeight="1" x14ac:dyDescent="0.5">
      <c r="A120" s="571"/>
      <c r="B120" s="726"/>
      <c r="C120" s="724"/>
      <c r="D120" s="724"/>
      <c r="E120" s="541"/>
      <c r="F120" s="683"/>
      <c r="G120" s="541"/>
      <c r="H120" s="536"/>
      <c r="I120" s="536"/>
      <c r="J120" s="598"/>
      <c r="K120" s="598"/>
      <c r="L120" s="598"/>
      <c r="M120" s="536"/>
      <c r="N120" s="536"/>
      <c r="O120" s="536"/>
      <c r="P120" s="536"/>
      <c r="Q120" s="535"/>
      <c r="R120" s="535"/>
      <c r="S120" s="535"/>
      <c r="T120" s="536"/>
      <c r="U120" s="535"/>
      <c r="V120" s="535"/>
      <c r="W120" s="535"/>
      <c r="X120" s="726"/>
    </row>
    <row r="121" spans="1:24" ht="65.25" customHeight="1" x14ac:dyDescent="0.5">
      <c r="A121" s="572" t="s">
        <v>606</v>
      </c>
      <c r="B121" s="723"/>
      <c r="C121" s="725">
        <v>1100</v>
      </c>
      <c r="D121" s="725">
        <v>1000</v>
      </c>
      <c r="E121" s="548">
        <v>273.95</v>
      </c>
      <c r="F121" s="685">
        <v>0</v>
      </c>
      <c r="G121" s="548">
        <f>E121*F121</f>
        <v>0</v>
      </c>
      <c r="H121" s="544">
        <v>0</v>
      </c>
      <c r="I121" s="544">
        <v>0</v>
      </c>
      <c r="J121" s="603">
        <v>0</v>
      </c>
      <c r="K121" s="603">
        <v>0</v>
      </c>
      <c r="L121" s="603">
        <v>0</v>
      </c>
      <c r="M121" s="544">
        <f>G121+H121+I121+J121+K121+L121</f>
        <v>0</v>
      </c>
      <c r="N121" s="544">
        <v>0</v>
      </c>
      <c r="O121" s="544">
        <f>G121*1.1875%</f>
        <v>0</v>
      </c>
      <c r="P121" s="544">
        <v>0</v>
      </c>
      <c r="Q121" s="543">
        <v>0</v>
      </c>
      <c r="R121" s="543">
        <v>0</v>
      </c>
      <c r="S121" s="543">
        <v>0</v>
      </c>
      <c r="T121" s="544">
        <f>N121+O121+P121+Q121+R121+S121</f>
        <v>0</v>
      </c>
      <c r="U121" s="543">
        <f>M121-T121</f>
        <v>0</v>
      </c>
      <c r="V121" s="543">
        <v>0</v>
      </c>
      <c r="W121" s="551">
        <f>U121-V121</f>
        <v>0</v>
      </c>
      <c r="X121" s="723"/>
    </row>
    <row r="122" spans="1:24" ht="67.5" customHeight="1" x14ac:dyDescent="0.5">
      <c r="A122" s="571"/>
      <c r="B122" s="723"/>
      <c r="C122" s="724"/>
      <c r="D122" s="724"/>
      <c r="E122" s="541"/>
      <c r="F122" s="683"/>
      <c r="G122" s="541"/>
      <c r="H122" s="536"/>
      <c r="I122" s="536"/>
      <c r="J122" s="598"/>
      <c r="K122" s="598"/>
      <c r="L122" s="598"/>
      <c r="M122" s="536"/>
      <c r="N122" s="536"/>
      <c r="O122" s="536"/>
      <c r="P122" s="536"/>
      <c r="Q122" s="535"/>
      <c r="R122" s="535"/>
      <c r="S122" s="535"/>
      <c r="T122" s="536"/>
      <c r="U122" s="535"/>
      <c r="V122" s="535"/>
      <c r="W122" s="551"/>
      <c r="X122" s="723"/>
    </row>
    <row r="123" spans="1:24" ht="65.25" customHeight="1" x14ac:dyDescent="0.5">
      <c r="A123" s="572" t="s">
        <v>606</v>
      </c>
      <c r="B123" s="723"/>
      <c r="C123" s="725">
        <v>1100</v>
      </c>
      <c r="D123" s="725">
        <v>1000</v>
      </c>
      <c r="E123" s="548">
        <v>273.95</v>
      </c>
      <c r="F123" s="685">
        <v>15</v>
      </c>
      <c r="G123" s="548">
        <f>E123*F123</f>
        <v>4109.25</v>
      </c>
      <c r="H123" s="544">
        <v>0</v>
      </c>
      <c r="I123" s="544">
        <v>0</v>
      </c>
      <c r="J123" s="603">
        <v>0</v>
      </c>
      <c r="K123" s="603">
        <v>0</v>
      </c>
      <c r="L123" s="603">
        <v>0</v>
      </c>
      <c r="M123" s="544">
        <f>G123+H123+I123+J123+K123+L123</f>
        <v>4109.25</v>
      </c>
      <c r="N123" s="544">
        <v>325.68</v>
      </c>
      <c r="O123" s="544">
        <f>G123*1.1875%</f>
        <v>48.797343750000003</v>
      </c>
      <c r="P123" s="544">
        <v>0</v>
      </c>
      <c r="Q123" s="543">
        <v>0</v>
      </c>
      <c r="R123" s="543">
        <v>0</v>
      </c>
      <c r="S123" s="543">
        <v>0</v>
      </c>
      <c r="T123" s="544">
        <f>N123+O123+P123+Q123+R123+S123</f>
        <v>374.47734374999999</v>
      </c>
      <c r="U123" s="543">
        <f>M123-T123</f>
        <v>3734.7726562500002</v>
      </c>
      <c r="V123" s="543">
        <v>0</v>
      </c>
      <c r="W123" s="551">
        <f>U123-V123</f>
        <v>3734.7726562500002</v>
      </c>
      <c r="X123" s="723"/>
    </row>
    <row r="124" spans="1:24" ht="67.5" customHeight="1" x14ac:dyDescent="0.5">
      <c r="A124" s="571"/>
      <c r="B124" s="723"/>
      <c r="C124" s="724"/>
      <c r="D124" s="724"/>
      <c r="E124" s="541"/>
      <c r="F124" s="683"/>
      <c r="G124" s="541"/>
      <c r="H124" s="536"/>
      <c r="I124" s="536"/>
      <c r="J124" s="598"/>
      <c r="K124" s="598"/>
      <c r="L124" s="598"/>
      <c r="M124" s="536"/>
      <c r="N124" s="536"/>
      <c r="O124" s="536"/>
      <c r="P124" s="536"/>
      <c r="Q124" s="535"/>
      <c r="R124" s="535"/>
      <c r="S124" s="535"/>
      <c r="T124" s="536"/>
      <c r="U124" s="535"/>
      <c r="V124" s="535"/>
      <c r="W124" s="551"/>
      <c r="X124" s="723"/>
    </row>
    <row r="125" spans="1:24" ht="65.25" customHeight="1" x14ac:dyDescent="0.5">
      <c r="A125" s="572" t="s">
        <v>606</v>
      </c>
      <c r="B125" s="723"/>
      <c r="C125" s="725">
        <v>1100</v>
      </c>
      <c r="D125" s="725">
        <v>1000</v>
      </c>
      <c r="E125" s="548">
        <v>273.95</v>
      </c>
      <c r="F125" s="685">
        <v>15</v>
      </c>
      <c r="G125" s="548">
        <f>E125*F125</f>
        <v>4109.25</v>
      </c>
      <c r="H125" s="544">
        <v>0</v>
      </c>
      <c r="I125" s="544">
        <v>0</v>
      </c>
      <c r="J125" s="603">
        <v>0</v>
      </c>
      <c r="K125" s="603">
        <v>0</v>
      </c>
      <c r="L125" s="603">
        <v>0</v>
      </c>
      <c r="M125" s="544">
        <f>G125+H125+I125+J125+K125+L125</f>
        <v>4109.25</v>
      </c>
      <c r="N125" s="544">
        <v>325.68</v>
      </c>
      <c r="O125" s="544">
        <f>G125*1.1875%</f>
        <v>48.797343750000003</v>
      </c>
      <c r="P125" s="544">
        <v>0</v>
      </c>
      <c r="Q125" s="543">
        <v>0</v>
      </c>
      <c r="R125" s="543">
        <v>0</v>
      </c>
      <c r="S125" s="543">
        <v>0</v>
      </c>
      <c r="T125" s="544">
        <f>N125+O125+P125+Q125+R125+S125</f>
        <v>374.47734374999999</v>
      </c>
      <c r="U125" s="543">
        <f>M125-T125</f>
        <v>3734.7726562500002</v>
      </c>
      <c r="V125" s="543">
        <v>0</v>
      </c>
      <c r="W125" s="551">
        <f>U125-V125</f>
        <v>3734.7726562500002</v>
      </c>
      <c r="X125" s="723"/>
    </row>
    <row r="126" spans="1:24" ht="67.5" customHeight="1" x14ac:dyDescent="0.5">
      <c r="A126" s="571"/>
      <c r="B126" s="723"/>
      <c r="C126" s="724"/>
      <c r="D126" s="724"/>
      <c r="E126" s="541"/>
      <c r="F126" s="683"/>
      <c r="G126" s="541"/>
      <c r="H126" s="536"/>
      <c r="I126" s="536"/>
      <c r="J126" s="598"/>
      <c r="K126" s="598"/>
      <c r="L126" s="598"/>
      <c r="M126" s="536"/>
      <c r="N126" s="536"/>
      <c r="O126" s="536"/>
      <c r="P126" s="536"/>
      <c r="Q126" s="535"/>
      <c r="R126" s="535"/>
      <c r="S126" s="535"/>
      <c r="T126" s="536"/>
      <c r="U126" s="535"/>
      <c r="V126" s="535"/>
      <c r="W126" s="551"/>
      <c r="X126" s="723"/>
    </row>
    <row r="127" spans="1:24" ht="47.25" customHeight="1" thickBot="1" x14ac:dyDescent="0.55000000000000004">
      <c r="A127" s="678" t="s">
        <v>73</v>
      </c>
      <c r="C127" s="722"/>
      <c r="D127" s="722"/>
      <c r="E127" s="722"/>
      <c r="F127" s="722"/>
      <c r="G127" s="722">
        <f>SUM(G87:G126)</f>
        <v>20546.25</v>
      </c>
      <c r="H127" s="722">
        <f>SUM(H87:H126)</f>
        <v>0</v>
      </c>
      <c r="I127" s="722">
        <f>SUM(I87:I112)</f>
        <v>0</v>
      </c>
      <c r="J127" s="722">
        <f>SUM(J87:J112)</f>
        <v>0</v>
      </c>
      <c r="K127" s="722">
        <f>SUM(K87:K112)</f>
        <v>0</v>
      </c>
      <c r="L127" s="722">
        <f>SUM(L87:L126)</f>
        <v>0</v>
      </c>
      <c r="M127" s="722">
        <f>SUM(M87:M126)</f>
        <v>20546.25</v>
      </c>
      <c r="N127" s="722">
        <f>SUM(N87:N126)</f>
        <v>1628.4</v>
      </c>
      <c r="O127" s="722">
        <f>SUM(O87:O126)</f>
        <v>195.18937500000001</v>
      </c>
      <c r="P127" s="722">
        <f>SUM(P87:P126)</f>
        <v>0</v>
      </c>
      <c r="Q127" s="722">
        <f>SUM(Q87:Q112)</f>
        <v>0</v>
      </c>
      <c r="R127" s="722">
        <f>SUM(R87:R126)</f>
        <v>0</v>
      </c>
      <c r="S127" s="722">
        <f>SUM(S87:S112)</f>
        <v>0</v>
      </c>
      <c r="T127" s="722">
        <f>SUM(T87:T126)</f>
        <v>1823.589375</v>
      </c>
      <c r="U127" s="722">
        <f>SUM(U87:U126)</f>
        <v>18722.660625</v>
      </c>
      <c r="V127" s="722">
        <f>SUM(V87:V126)</f>
        <v>0</v>
      </c>
      <c r="W127" s="722">
        <f>SUM(W87:W126)</f>
        <v>18722.660625</v>
      </c>
      <c r="X127" s="691"/>
    </row>
    <row r="128" spans="1:24" s="473" customFormat="1" ht="65.25" customHeight="1" thickBot="1" x14ac:dyDescent="0.55000000000000004">
      <c r="A128" s="662" t="s">
        <v>57</v>
      </c>
      <c r="B128" s="662" t="s">
        <v>56</v>
      </c>
      <c r="C128" s="721" t="s">
        <v>55</v>
      </c>
      <c r="D128" s="720"/>
      <c r="E128" s="720"/>
      <c r="F128" s="720"/>
      <c r="G128" s="720"/>
      <c r="H128" s="720"/>
      <c r="I128" s="720"/>
      <c r="J128" s="720"/>
      <c r="K128" s="720"/>
      <c r="L128" s="720"/>
      <c r="M128" s="719"/>
      <c r="N128" s="661" t="s">
        <v>54</v>
      </c>
      <c r="O128" s="660"/>
      <c r="P128" s="718"/>
      <c r="Q128" s="718"/>
      <c r="R128" s="718"/>
      <c r="S128" s="656"/>
      <c r="T128" s="658"/>
      <c r="U128" s="658"/>
      <c r="V128" s="658"/>
      <c r="W128" s="656"/>
      <c r="X128" s="717" t="s">
        <v>53</v>
      </c>
    </row>
    <row r="129" spans="1:24" s="473" customFormat="1" ht="65.25" customHeight="1" x14ac:dyDescent="0.45">
      <c r="A129" s="654"/>
      <c r="B129" s="716"/>
      <c r="C129" s="715" t="s">
        <v>52</v>
      </c>
      <c r="D129" s="714" t="s">
        <v>51</v>
      </c>
      <c r="E129" s="713" t="s">
        <v>29</v>
      </c>
      <c r="F129" s="712" t="s">
        <v>50</v>
      </c>
      <c r="G129" s="711" t="s">
        <v>49</v>
      </c>
      <c r="H129" s="710" t="s">
        <v>28</v>
      </c>
      <c r="I129" s="710" t="s">
        <v>611</v>
      </c>
      <c r="J129" s="709" t="s">
        <v>47</v>
      </c>
      <c r="K129" s="709" t="s">
        <v>46</v>
      </c>
      <c r="L129" s="709" t="s">
        <v>580</v>
      </c>
      <c r="M129" s="708" t="s">
        <v>38</v>
      </c>
      <c r="N129" s="644" t="s">
        <v>66</v>
      </c>
      <c r="O129" s="643" t="s">
        <v>43</v>
      </c>
      <c r="P129" s="642" t="s">
        <v>42</v>
      </c>
      <c r="Q129" s="641" t="s">
        <v>41</v>
      </c>
      <c r="R129" s="641" t="s">
        <v>40</v>
      </c>
      <c r="S129" s="641" t="s">
        <v>579</v>
      </c>
      <c r="T129" s="640" t="s">
        <v>38</v>
      </c>
      <c r="U129" s="639" t="s">
        <v>38</v>
      </c>
      <c r="V129" s="638" t="s">
        <v>600</v>
      </c>
      <c r="W129" s="707" t="s">
        <v>36</v>
      </c>
      <c r="X129" s="706"/>
    </row>
    <row r="130" spans="1:24" s="473" customFormat="1" ht="81.75" customHeight="1" thickBot="1" x14ac:dyDescent="0.5">
      <c r="A130" s="620" t="s">
        <v>35</v>
      </c>
      <c r="B130" s="705"/>
      <c r="C130" s="704"/>
      <c r="D130" s="703"/>
      <c r="E130" s="702" t="s">
        <v>34</v>
      </c>
      <c r="F130" s="701" t="s">
        <v>578</v>
      </c>
      <c r="G130" s="700"/>
      <c r="H130" s="699" t="s">
        <v>31</v>
      </c>
      <c r="I130" s="699" t="s">
        <v>610</v>
      </c>
      <c r="J130" s="697" t="s">
        <v>32</v>
      </c>
      <c r="K130" s="698" t="s">
        <v>95</v>
      </c>
      <c r="L130" s="697" t="s">
        <v>94</v>
      </c>
      <c r="M130" s="696"/>
      <c r="N130" s="626"/>
      <c r="O130" s="625"/>
      <c r="P130" s="624" t="s">
        <v>28</v>
      </c>
      <c r="Q130" s="623" t="s">
        <v>27</v>
      </c>
      <c r="R130" s="623" t="s">
        <v>26</v>
      </c>
      <c r="S130" s="623" t="s">
        <v>25</v>
      </c>
      <c r="T130" s="622"/>
      <c r="U130" s="621" t="s">
        <v>24</v>
      </c>
      <c r="V130" s="620" t="s">
        <v>609</v>
      </c>
      <c r="W130" s="695" t="s">
        <v>22</v>
      </c>
      <c r="X130" s="694"/>
    </row>
    <row r="131" spans="1:24" ht="65.25" customHeight="1" x14ac:dyDescent="0.5">
      <c r="A131" s="693" t="s">
        <v>608</v>
      </c>
      <c r="B131" s="692"/>
      <c r="C131" s="692"/>
      <c r="D131" s="692"/>
      <c r="E131" s="692"/>
      <c r="F131" s="692"/>
      <c r="G131" s="692"/>
      <c r="H131" s="692"/>
      <c r="I131" s="692"/>
      <c r="J131" s="692"/>
      <c r="K131" s="692"/>
      <c r="L131" s="692"/>
      <c r="M131" s="692"/>
      <c r="N131" s="691"/>
      <c r="O131" s="691"/>
      <c r="P131" s="691"/>
      <c r="Q131" s="691"/>
      <c r="R131" s="691"/>
      <c r="S131" s="691"/>
      <c r="T131" s="691"/>
      <c r="U131" s="691"/>
      <c r="V131" s="691"/>
      <c r="W131" s="691"/>
      <c r="X131" s="691"/>
    </row>
    <row r="132" spans="1:24" ht="65.25" hidden="1" customHeight="1" x14ac:dyDescent="0.5">
      <c r="A132" s="465" t="s">
        <v>607</v>
      </c>
      <c r="B132" s="511"/>
      <c r="C132" s="688">
        <v>1100</v>
      </c>
      <c r="D132" s="688">
        <v>1000</v>
      </c>
      <c r="E132" s="548"/>
      <c r="F132" s="546"/>
      <c r="G132" s="546">
        <f>E132*F132</f>
        <v>0</v>
      </c>
      <c r="H132" s="545">
        <v>0</v>
      </c>
      <c r="I132" s="544">
        <v>0</v>
      </c>
      <c r="J132" s="545">
        <v>0</v>
      </c>
      <c r="K132" s="545">
        <v>0</v>
      </c>
      <c r="L132" s="545">
        <v>0</v>
      </c>
      <c r="M132" s="544">
        <f>G132+H132+I132+J132+K132+L132</f>
        <v>0</v>
      </c>
      <c r="N132" s="602"/>
      <c r="O132" s="602">
        <f>G132*1.187%</f>
        <v>0</v>
      </c>
      <c r="P132" s="602">
        <v>0</v>
      </c>
      <c r="Q132" s="602">
        <v>0</v>
      </c>
      <c r="R132" s="602">
        <v>0</v>
      </c>
      <c r="S132" s="602">
        <v>0</v>
      </c>
      <c r="T132" s="602">
        <f>N132+O132+P132+Q132+R132+S132</f>
        <v>0</v>
      </c>
      <c r="U132" s="602">
        <f>M132-T132</f>
        <v>0</v>
      </c>
      <c r="V132" s="602"/>
      <c r="W132" s="613">
        <f>U132-V132</f>
        <v>0</v>
      </c>
      <c r="X132" s="511"/>
    </row>
    <row r="133" spans="1:24" s="689" customFormat="1" ht="65.25" hidden="1" customHeight="1" x14ac:dyDescent="0.5">
      <c r="A133" s="690"/>
      <c r="B133" s="510"/>
      <c r="C133" s="686"/>
      <c r="D133" s="686"/>
      <c r="E133" s="541"/>
      <c r="F133" s="539"/>
      <c r="G133" s="539"/>
      <c r="H133" s="537"/>
      <c r="I133" s="536"/>
      <c r="J133" s="537"/>
      <c r="K133" s="537"/>
      <c r="L133" s="537"/>
      <c r="M133" s="536"/>
      <c r="N133" s="597"/>
      <c r="O133" s="597"/>
      <c r="P133" s="597"/>
      <c r="Q133" s="597"/>
      <c r="R133" s="597"/>
      <c r="S133" s="597"/>
      <c r="T133" s="597"/>
      <c r="U133" s="597"/>
      <c r="V133" s="597"/>
      <c r="W133" s="610"/>
      <c r="X133" s="510"/>
    </row>
    <row r="134" spans="1:24" ht="65.25" hidden="1" customHeight="1" x14ac:dyDescent="0.5">
      <c r="A134" s="465" t="s">
        <v>606</v>
      </c>
      <c r="B134" s="511"/>
      <c r="C134" s="688">
        <v>1100</v>
      </c>
      <c r="D134" s="688">
        <v>1000</v>
      </c>
      <c r="E134" s="548"/>
      <c r="F134" s="546"/>
      <c r="G134" s="546">
        <f>E134*F134</f>
        <v>0</v>
      </c>
      <c r="H134" s="545">
        <v>0</v>
      </c>
      <c r="I134" s="544">
        <v>0</v>
      </c>
      <c r="J134" s="545"/>
      <c r="K134" s="545">
        <v>0</v>
      </c>
      <c r="L134" s="545">
        <v>0</v>
      </c>
      <c r="M134" s="544">
        <f>G134+H134+I134+J134+K134+L134</f>
        <v>0</v>
      </c>
      <c r="N134" s="544"/>
      <c r="O134" s="544">
        <f>G134*1.187%</f>
        <v>0</v>
      </c>
      <c r="P134" s="544">
        <v>0</v>
      </c>
      <c r="Q134" s="544">
        <v>0</v>
      </c>
      <c r="R134" s="544">
        <v>0</v>
      </c>
      <c r="S134" s="544">
        <v>0</v>
      </c>
      <c r="T134" s="544">
        <f>N134+O134+P134+Q134+R134+S134</f>
        <v>0</v>
      </c>
      <c r="U134" s="544">
        <f>M134-T134</f>
        <v>0</v>
      </c>
      <c r="V134" s="544"/>
      <c r="W134" s="543">
        <f>U134-V134</f>
        <v>0</v>
      </c>
      <c r="X134" s="511"/>
    </row>
    <row r="135" spans="1:24" ht="65.25" hidden="1" customHeight="1" x14ac:dyDescent="0.5">
      <c r="A135" s="687"/>
      <c r="B135" s="510"/>
      <c r="C135" s="686"/>
      <c r="D135" s="686"/>
      <c r="E135" s="541"/>
      <c r="F135" s="539"/>
      <c r="G135" s="539"/>
      <c r="H135" s="537"/>
      <c r="I135" s="536"/>
      <c r="J135" s="537"/>
      <c r="K135" s="537"/>
      <c r="L135" s="537"/>
      <c r="M135" s="536"/>
      <c r="N135" s="536"/>
      <c r="O135" s="536"/>
      <c r="P135" s="536"/>
      <c r="Q135" s="536"/>
      <c r="R135" s="536"/>
      <c r="S135" s="536"/>
      <c r="T135" s="536"/>
      <c r="U135" s="536"/>
      <c r="V135" s="536"/>
      <c r="W135" s="535"/>
      <c r="X135" s="510"/>
    </row>
    <row r="136" spans="1:24" ht="65.25" customHeight="1" x14ac:dyDescent="0.5">
      <c r="A136" s="465" t="s">
        <v>606</v>
      </c>
      <c r="B136" s="511"/>
      <c r="C136" s="682">
        <v>1100</v>
      </c>
      <c r="D136" s="682">
        <v>1000</v>
      </c>
      <c r="E136" s="548">
        <v>273.95</v>
      </c>
      <c r="F136" s="681">
        <v>15</v>
      </c>
      <c r="G136" s="546">
        <f>E136*F136</f>
        <v>4109.25</v>
      </c>
      <c r="H136" s="544">
        <v>0</v>
      </c>
      <c r="I136" s="544">
        <v>0</v>
      </c>
      <c r="J136" s="545"/>
      <c r="K136" s="545">
        <v>0</v>
      </c>
      <c r="L136" s="545">
        <v>0</v>
      </c>
      <c r="M136" s="544">
        <f>G136+H136+I136+J136+K136+L136</f>
        <v>4109.25</v>
      </c>
      <c r="N136" s="544">
        <v>325.68</v>
      </c>
      <c r="O136" s="544">
        <f>G136*1.1875%</f>
        <v>48.797343750000003</v>
      </c>
      <c r="P136" s="544">
        <v>0</v>
      </c>
      <c r="Q136" s="544">
        <v>0</v>
      </c>
      <c r="R136" s="544">
        <v>0</v>
      </c>
      <c r="S136" s="544">
        <v>0</v>
      </c>
      <c r="T136" s="544">
        <f>N136+O136+P136+Q136+R136+S136</f>
        <v>374.47734374999999</v>
      </c>
      <c r="U136" s="544">
        <f>M136-T136</f>
        <v>3734.7726562500002</v>
      </c>
      <c r="V136" s="544"/>
      <c r="W136" s="543">
        <f>U136-V136</f>
        <v>3734.7726562500002</v>
      </c>
      <c r="X136" s="511"/>
    </row>
    <row r="137" spans="1:24" ht="65.25" customHeight="1" x14ac:dyDescent="0.5">
      <c r="A137" s="571"/>
      <c r="B137" s="510"/>
      <c r="C137" s="680"/>
      <c r="D137" s="680"/>
      <c r="E137" s="541"/>
      <c r="F137" s="679"/>
      <c r="G137" s="539"/>
      <c r="H137" s="536"/>
      <c r="I137" s="536"/>
      <c r="J137" s="537"/>
      <c r="K137" s="537"/>
      <c r="L137" s="537"/>
      <c r="M137" s="536"/>
      <c r="N137" s="536"/>
      <c r="O137" s="536"/>
      <c r="P137" s="536"/>
      <c r="Q137" s="536"/>
      <c r="R137" s="536"/>
      <c r="S137" s="536"/>
      <c r="T137" s="536"/>
      <c r="U137" s="536"/>
      <c r="V137" s="536"/>
      <c r="W137" s="535"/>
      <c r="X137" s="510"/>
    </row>
    <row r="138" spans="1:24" ht="65.25" hidden="1" customHeight="1" x14ac:dyDescent="0.5">
      <c r="A138" s="572" t="s">
        <v>606</v>
      </c>
      <c r="B138" s="511"/>
      <c r="C138" s="682">
        <v>1100</v>
      </c>
      <c r="D138" s="682">
        <v>1000</v>
      </c>
      <c r="E138" s="548"/>
      <c r="F138" s="685"/>
      <c r="G138" s="546">
        <f>E138*F138</f>
        <v>0</v>
      </c>
      <c r="H138" s="544">
        <f>E138*1.04</f>
        <v>0</v>
      </c>
      <c r="I138" s="544">
        <v>0</v>
      </c>
      <c r="J138" s="545">
        <v>0</v>
      </c>
      <c r="K138" s="545">
        <v>0</v>
      </c>
      <c r="L138" s="545">
        <v>0</v>
      </c>
      <c r="M138" s="544">
        <f>G138+H138+I138+J138+K138+L138</f>
        <v>0</v>
      </c>
      <c r="N138" s="544"/>
      <c r="O138" s="544">
        <f>G138*1.187%</f>
        <v>0</v>
      </c>
      <c r="P138" s="544">
        <v>0</v>
      </c>
      <c r="Q138" s="544">
        <v>0</v>
      </c>
      <c r="R138" s="544">
        <v>0</v>
      </c>
      <c r="S138" s="544">
        <v>0</v>
      </c>
      <c r="T138" s="544">
        <f>N138+O138+P138+Q138+R138+S138</f>
        <v>0</v>
      </c>
      <c r="U138" s="544">
        <f>M138-T138</f>
        <v>0</v>
      </c>
      <c r="V138" s="544"/>
      <c r="W138" s="543">
        <f>U138-V138</f>
        <v>0</v>
      </c>
      <c r="X138" s="511"/>
    </row>
    <row r="139" spans="1:24" ht="65.25" hidden="1" customHeight="1" x14ac:dyDescent="0.5">
      <c r="A139" s="684"/>
      <c r="B139" s="510"/>
      <c r="C139" s="680"/>
      <c r="D139" s="680"/>
      <c r="E139" s="541"/>
      <c r="F139" s="683"/>
      <c r="G139" s="539"/>
      <c r="H139" s="536"/>
      <c r="I139" s="536"/>
      <c r="J139" s="537"/>
      <c r="K139" s="537"/>
      <c r="L139" s="537"/>
      <c r="M139" s="536"/>
      <c r="N139" s="536"/>
      <c r="O139" s="536"/>
      <c r="P139" s="536"/>
      <c r="Q139" s="536"/>
      <c r="R139" s="536"/>
      <c r="S139" s="536"/>
      <c r="T139" s="536"/>
      <c r="U139" s="536"/>
      <c r="V139" s="536"/>
      <c r="W139" s="535"/>
      <c r="X139" s="510"/>
    </row>
    <row r="140" spans="1:24" ht="65.25" hidden="1" customHeight="1" x14ac:dyDescent="0.5">
      <c r="A140" s="572" t="s">
        <v>606</v>
      </c>
      <c r="B140" s="511"/>
      <c r="C140" s="682">
        <v>1100</v>
      </c>
      <c r="D140" s="682">
        <v>1000</v>
      </c>
      <c r="E140" s="548"/>
      <c r="F140" s="681"/>
      <c r="G140" s="546">
        <f>E140*F140</f>
        <v>0</v>
      </c>
      <c r="H140" s="544">
        <f>E140*1.04</f>
        <v>0</v>
      </c>
      <c r="I140" s="544">
        <v>0</v>
      </c>
      <c r="J140" s="545"/>
      <c r="K140" s="545">
        <v>0</v>
      </c>
      <c r="L140" s="545">
        <v>0</v>
      </c>
      <c r="M140" s="544">
        <f>G140+H140+I140+J140+K140+L140</f>
        <v>0</v>
      </c>
      <c r="N140" s="544"/>
      <c r="O140" s="544">
        <f>G140*1.187%</f>
        <v>0</v>
      </c>
      <c r="P140" s="544"/>
      <c r="Q140" s="544">
        <v>0</v>
      </c>
      <c r="R140" s="544">
        <v>0</v>
      </c>
      <c r="S140" s="544">
        <v>0</v>
      </c>
      <c r="T140" s="544">
        <f>N140+O140+P140+Q140+R140+S140</f>
        <v>0</v>
      </c>
      <c r="U140" s="544">
        <f>M140-T140</f>
        <v>0</v>
      </c>
      <c r="V140" s="544"/>
      <c r="W140" s="543">
        <f>U140-V140</f>
        <v>0</v>
      </c>
      <c r="X140" s="511"/>
    </row>
    <row r="141" spans="1:24" ht="65.25" hidden="1" customHeight="1" x14ac:dyDescent="0.5">
      <c r="A141" s="571"/>
      <c r="B141" s="510"/>
      <c r="C141" s="680"/>
      <c r="D141" s="680"/>
      <c r="E141" s="541"/>
      <c r="F141" s="679"/>
      <c r="G141" s="539"/>
      <c r="H141" s="536"/>
      <c r="I141" s="536"/>
      <c r="J141" s="537"/>
      <c r="K141" s="537"/>
      <c r="L141" s="537"/>
      <c r="M141" s="536"/>
      <c r="N141" s="536"/>
      <c r="O141" s="536"/>
      <c r="P141" s="536"/>
      <c r="Q141" s="536"/>
      <c r="R141" s="536"/>
      <c r="S141" s="536"/>
      <c r="T141" s="536"/>
      <c r="U141" s="536"/>
      <c r="V141" s="536"/>
      <c r="W141" s="535"/>
      <c r="X141" s="510"/>
    </row>
    <row r="142" spans="1:24" ht="65.25" customHeight="1" x14ac:dyDescent="0.5">
      <c r="A142" s="572" t="s">
        <v>606</v>
      </c>
      <c r="B142" s="511"/>
      <c r="C142" s="682">
        <v>1100</v>
      </c>
      <c r="D142" s="682">
        <v>1000</v>
      </c>
      <c r="E142" s="548">
        <v>273.95</v>
      </c>
      <c r="F142" s="681">
        <v>15</v>
      </c>
      <c r="G142" s="546">
        <f>E142*F142</f>
        <v>4109.25</v>
      </c>
      <c r="H142" s="544">
        <v>0</v>
      </c>
      <c r="I142" s="544">
        <v>0</v>
      </c>
      <c r="J142" s="545"/>
      <c r="K142" s="545">
        <v>0</v>
      </c>
      <c r="L142" s="545">
        <v>0</v>
      </c>
      <c r="M142" s="544">
        <f>G142+H142+I142+J142+K142+L142</f>
        <v>4109.25</v>
      </c>
      <c r="N142" s="544">
        <v>325.68</v>
      </c>
      <c r="O142" s="544">
        <f>G142*1.1875%</f>
        <v>48.797343750000003</v>
      </c>
      <c r="P142" s="544">
        <v>0</v>
      </c>
      <c r="Q142" s="544">
        <v>0</v>
      </c>
      <c r="R142" s="544">
        <v>0</v>
      </c>
      <c r="S142" s="544">
        <v>0</v>
      </c>
      <c r="T142" s="544">
        <f>N142+O142+P142+Q142+R142+S142</f>
        <v>374.47734374999999</v>
      </c>
      <c r="U142" s="544">
        <f>M142-T142</f>
        <v>3734.7726562500002</v>
      </c>
      <c r="V142" s="544"/>
      <c r="W142" s="543">
        <f>U142-V142</f>
        <v>3734.7726562500002</v>
      </c>
      <c r="X142" s="511"/>
    </row>
    <row r="143" spans="1:24" ht="65.25" customHeight="1" x14ac:dyDescent="0.5">
      <c r="A143" s="571"/>
      <c r="B143" s="510"/>
      <c r="C143" s="680"/>
      <c r="D143" s="680"/>
      <c r="E143" s="541"/>
      <c r="F143" s="679"/>
      <c r="G143" s="539"/>
      <c r="H143" s="536"/>
      <c r="I143" s="536"/>
      <c r="J143" s="537"/>
      <c r="K143" s="537"/>
      <c r="L143" s="537"/>
      <c r="M143" s="536"/>
      <c r="N143" s="536"/>
      <c r="O143" s="536"/>
      <c r="P143" s="536"/>
      <c r="Q143" s="536"/>
      <c r="R143" s="536"/>
      <c r="S143" s="536"/>
      <c r="T143" s="536"/>
      <c r="U143" s="536"/>
      <c r="V143" s="536"/>
      <c r="W143" s="535"/>
      <c r="X143" s="510"/>
    </row>
    <row r="144" spans="1:24" ht="65.25" customHeight="1" x14ac:dyDescent="0.5">
      <c r="A144" s="572" t="s">
        <v>606</v>
      </c>
      <c r="B144" s="511"/>
      <c r="C144" s="682">
        <v>1100</v>
      </c>
      <c r="D144" s="682">
        <v>1000</v>
      </c>
      <c r="E144" s="548">
        <v>273.95</v>
      </c>
      <c r="F144" s="681"/>
      <c r="G144" s="546">
        <f>E144*F144</f>
        <v>0</v>
      </c>
      <c r="H144" s="544">
        <v>0</v>
      </c>
      <c r="I144" s="544">
        <v>0</v>
      </c>
      <c r="J144" s="545"/>
      <c r="K144" s="545">
        <v>0</v>
      </c>
      <c r="L144" s="545">
        <v>0</v>
      </c>
      <c r="M144" s="544">
        <f>G144+H144+I144+J144+K144+L144</f>
        <v>0</v>
      </c>
      <c r="N144" s="544"/>
      <c r="O144" s="544"/>
      <c r="P144" s="544">
        <v>0</v>
      </c>
      <c r="Q144" s="544">
        <v>0</v>
      </c>
      <c r="R144" s="544">
        <v>0</v>
      </c>
      <c r="S144" s="544">
        <v>0</v>
      </c>
      <c r="T144" s="544">
        <f>N144+O144+P144+Q144+R144+S144</f>
        <v>0</v>
      </c>
      <c r="U144" s="544">
        <f>M144-T144</f>
        <v>0</v>
      </c>
      <c r="V144" s="544"/>
      <c r="W144" s="543">
        <f>U144-V144</f>
        <v>0</v>
      </c>
      <c r="X144" s="511"/>
    </row>
    <row r="145" spans="1:26" ht="65.25" customHeight="1" x14ac:dyDescent="0.5">
      <c r="A145" s="571"/>
      <c r="B145" s="510"/>
      <c r="C145" s="680"/>
      <c r="D145" s="680"/>
      <c r="E145" s="541"/>
      <c r="F145" s="679"/>
      <c r="G145" s="539"/>
      <c r="H145" s="536"/>
      <c r="I145" s="536"/>
      <c r="J145" s="537"/>
      <c r="K145" s="537"/>
      <c r="L145" s="537"/>
      <c r="M145" s="536"/>
      <c r="N145" s="536"/>
      <c r="O145" s="536"/>
      <c r="P145" s="536"/>
      <c r="Q145" s="536"/>
      <c r="R145" s="536"/>
      <c r="S145" s="536"/>
      <c r="T145" s="536"/>
      <c r="U145" s="536"/>
      <c r="V145" s="536"/>
      <c r="W145" s="535"/>
      <c r="X145" s="510"/>
    </row>
    <row r="146" spans="1:26" ht="65.25" customHeight="1" x14ac:dyDescent="0.5">
      <c r="A146" s="572" t="s">
        <v>606</v>
      </c>
      <c r="B146" s="511"/>
      <c r="C146" s="682">
        <v>1100</v>
      </c>
      <c r="D146" s="682">
        <v>1000</v>
      </c>
      <c r="E146" s="548">
        <v>273.95</v>
      </c>
      <c r="F146" s="681">
        <v>15</v>
      </c>
      <c r="G146" s="546">
        <f>E146*F146</f>
        <v>4109.25</v>
      </c>
      <c r="H146" s="544">
        <v>0</v>
      </c>
      <c r="I146" s="544">
        <v>0</v>
      </c>
      <c r="J146" s="545"/>
      <c r="K146" s="545">
        <v>0</v>
      </c>
      <c r="L146" s="545">
        <v>0</v>
      </c>
      <c r="M146" s="544">
        <f>G146+H146+I146+J146+K146+L146</f>
        <v>4109.25</v>
      </c>
      <c r="N146" s="544">
        <v>325.68</v>
      </c>
      <c r="O146" s="544">
        <v>0</v>
      </c>
      <c r="P146" s="544">
        <v>0</v>
      </c>
      <c r="Q146" s="544">
        <v>0</v>
      </c>
      <c r="R146" s="544">
        <v>0</v>
      </c>
      <c r="S146" s="544">
        <v>0</v>
      </c>
      <c r="T146" s="544">
        <f>N146+O146+P146+Q146+R146+S146</f>
        <v>325.68</v>
      </c>
      <c r="U146" s="544">
        <f>M146-T146</f>
        <v>3783.57</v>
      </c>
      <c r="V146" s="544"/>
      <c r="W146" s="543">
        <f>U146-V146</f>
        <v>3783.57</v>
      </c>
      <c r="X146" s="511"/>
    </row>
    <row r="147" spans="1:26" ht="65.25" customHeight="1" x14ac:dyDescent="0.5">
      <c r="A147" s="571"/>
      <c r="B147" s="510"/>
      <c r="C147" s="680"/>
      <c r="D147" s="680"/>
      <c r="E147" s="541"/>
      <c r="F147" s="679"/>
      <c r="G147" s="539"/>
      <c r="H147" s="536"/>
      <c r="I147" s="536"/>
      <c r="J147" s="537"/>
      <c r="K147" s="537"/>
      <c r="L147" s="537"/>
      <c r="M147" s="536"/>
      <c r="N147" s="536"/>
      <c r="O147" s="536"/>
      <c r="P147" s="536"/>
      <c r="Q147" s="536"/>
      <c r="R147" s="536"/>
      <c r="S147" s="536"/>
      <c r="T147" s="536"/>
      <c r="U147" s="536"/>
      <c r="V147" s="536"/>
      <c r="W147" s="535"/>
      <c r="X147" s="510"/>
    </row>
    <row r="148" spans="1:26" ht="65.25" customHeight="1" x14ac:dyDescent="0.5">
      <c r="A148" s="572" t="s">
        <v>606</v>
      </c>
      <c r="B148" s="511"/>
      <c r="C148" s="682">
        <v>1100</v>
      </c>
      <c r="D148" s="682">
        <v>1000</v>
      </c>
      <c r="E148" s="548">
        <v>273.95</v>
      </c>
      <c r="F148" s="681"/>
      <c r="G148" s="546">
        <f>E148*F148</f>
        <v>0</v>
      </c>
      <c r="H148" s="544">
        <v>0</v>
      </c>
      <c r="I148" s="544">
        <v>0</v>
      </c>
      <c r="J148" s="545"/>
      <c r="K148" s="545">
        <v>0</v>
      </c>
      <c r="L148" s="545">
        <v>0</v>
      </c>
      <c r="M148" s="544">
        <f>G148+H148+I148+J148+K148+L148</f>
        <v>0</v>
      </c>
      <c r="N148" s="544"/>
      <c r="O148" s="544">
        <v>0</v>
      </c>
      <c r="P148" s="544">
        <v>0</v>
      </c>
      <c r="Q148" s="544">
        <v>0</v>
      </c>
      <c r="R148" s="544">
        <v>0</v>
      </c>
      <c r="S148" s="544">
        <v>0</v>
      </c>
      <c r="T148" s="544">
        <f>N148+O148+P148+Q148+R148+S148</f>
        <v>0</v>
      </c>
      <c r="U148" s="544">
        <f>M148-T148</f>
        <v>0</v>
      </c>
      <c r="V148" s="544"/>
      <c r="W148" s="543">
        <f>U148-V148</f>
        <v>0</v>
      </c>
      <c r="X148" s="511"/>
    </row>
    <row r="149" spans="1:26" ht="65.25" customHeight="1" x14ac:dyDescent="0.5">
      <c r="A149" s="571"/>
      <c r="B149" s="510"/>
      <c r="C149" s="680"/>
      <c r="D149" s="680"/>
      <c r="E149" s="541"/>
      <c r="F149" s="679"/>
      <c r="G149" s="539"/>
      <c r="H149" s="536"/>
      <c r="I149" s="536"/>
      <c r="J149" s="537"/>
      <c r="K149" s="537"/>
      <c r="L149" s="537"/>
      <c r="M149" s="536"/>
      <c r="N149" s="536"/>
      <c r="O149" s="536"/>
      <c r="P149" s="536"/>
      <c r="Q149" s="536"/>
      <c r="R149" s="536"/>
      <c r="S149" s="536"/>
      <c r="T149" s="536"/>
      <c r="U149" s="536"/>
      <c r="V149" s="536"/>
      <c r="W149" s="535"/>
      <c r="X149" s="510"/>
    </row>
    <row r="150" spans="1:26" ht="65.25" customHeight="1" x14ac:dyDescent="0.5">
      <c r="A150" s="678" t="s">
        <v>72</v>
      </c>
      <c r="B150" s="458"/>
      <c r="C150" s="458"/>
      <c r="D150" s="458"/>
      <c r="E150" s="458"/>
      <c r="F150" s="458"/>
      <c r="G150" s="676">
        <f>SUM(G136:G149)</f>
        <v>12327.75</v>
      </c>
      <c r="H150" s="676">
        <f>SUM(H136:H149)</f>
        <v>0</v>
      </c>
      <c r="I150" s="676">
        <f>SUM(I136:I149)</f>
        <v>0</v>
      </c>
      <c r="J150" s="676">
        <f>SUM(J136:J149)</f>
        <v>0</v>
      </c>
      <c r="K150" s="676">
        <f>SUM(K136:K149)</f>
        <v>0</v>
      </c>
      <c r="L150" s="676">
        <f>SUM(L136:L149)</f>
        <v>0</v>
      </c>
      <c r="M150" s="676">
        <f>SUM(M136:M149)</f>
        <v>12327.75</v>
      </c>
      <c r="N150" s="676">
        <f>SUM(N136:N149)</f>
        <v>977.04</v>
      </c>
      <c r="O150" s="676">
        <f>SUM(O136:O149)</f>
        <v>97.594687500000006</v>
      </c>
      <c r="P150" s="676">
        <f>SUM(P136:P149)</f>
        <v>0</v>
      </c>
      <c r="Q150" s="676">
        <f>SUM(Q136:Q149)</f>
        <v>0</v>
      </c>
      <c r="R150" s="676">
        <f>SUM(R136:R149)</f>
        <v>0</v>
      </c>
      <c r="S150" s="676">
        <f>SUM(S136:S149)</f>
        <v>0</v>
      </c>
      <c r="T150" s="676">
        <f>SUM(T136:T149)</f>
        <v>1074.6346874999999</v>
      </c>
      <c r="U150" s="676">
        <f>SUM(U136:U149)</f>
        <v>11253.1153125</v>
      </c>
      <c r="V150" s="676">
        <f>SUM(V136:V149)</f>
        <v>0</v>
      </c>
      <c r="W150" s="676">
        <f>SUM(W136:W149)</f>
        <v>11253.1153125</v>
      </c>
      <c r="X150" s="458"/>
    </row>
    <row r="151" spans="1:26" ht="65.25" customHeight="1" thickBot="1" x14ac:dyDescent="0.55000000000000004">
      <c r="A151" s="678"/>
      <c r="B151" s="458"/>
      <c r="C151" s="458"/>
      <c r="D151" s="458"/>
      <c r="E151" s="458"/>
      <c r="F151" s="458"/>
      <c r="G151" s="676"/>
      <c r="H151" s="676"/>
      <c r="I151" s="676"/>
      <c r="J151" s="676"/>
      <c r="K151" s="676"/>
      <c r="L151" s="676"/>
      <c r="M151" s="676"/>
      <c r="N151" s="676"/>
      <c r="O151" s="676"/>
      <c r="P151" s="676"/>
      <c r="Q151" s="676"/>
      <c r="R151" s="676"/>
      <c r="S151" s="676"/>
      <c r="T151" s="676"/>
      <c r="U151" s="676"/>
      <c r="V151" s="677"/>
      <c r="W151" s="676"/>
      <c r="X151" s="458"/>
    </row>
    <row r="152" spans="1:26" ht="84.75" customHeight="1" thickBot="1" x14ac:dyDescent="0.55000000000000004">
      <c r="A152" s="458"/>
      <c r="B152" s="458"/>
      <c r="C152" s="458"/>
      <c r="D152" s="458"/>
      <c r="E152" s="458"/>
      <c r="F152" s="458"/>
      <c r="G152" s="470" t="s">
        <v>49</v>
      </c>
      <c r="H152" s="675" t="s">
        <v>69</v>
      </c>
      <c r="I152" s="674" t="s">
        <v>605</v>
      </c>
      <c r="J152" s="673" t="s">
        <v>70</v>
      </c>
      <c r="K152" s="672" t="s">
        <v>426</v>
      </c>
      <c r="L152" s="670" t="s">
        <v>425</v>
      </c>
      <c r="M152" s="470" t="s">
        <v>38</v>
      </c>
      <c r="N152" s="671" t="s">
        <v>66</v>
      </c>
      <c r="O152" s="470" t="s">
        <v>43</v>
      </c>
      <c r="P152" s="670" t="s">
        <v>65</v>
      </c>
      <c r="Q152" s="470" t="s">
        <v>64</v>
      </c>
      <c r="R152" s="470" t="s">
        <v>422</v>
      </c>
      <c r="S152" s="669" t="s">
        <v>421</v>
      </c>
      <c r="T152" s="468" t="s">
        <v>38</v>
      </c>
      <c r="U152" s="468" t="s">
        <v>61</v>
      </c>
      <c r="V152" s="668" t="s">
        <v>604</v>
      </c>
      <c r="W152" s="470" t="s">
        <v>603</v>
      </c>
      <c r="X152" s="458"/>
    </row>
    <row r="153" spans="1:26" ht="65.25" customHeight="1" thickBot="1" x14ac:dyDescent="0.55000000000000004">
      <c r="A153" s="667" t="s">
        <v>602</v>
      </c>
      <c r="B153" s="666"/>
      <c r="C153" s="666"/>
      <c r="D153" s="666"/>
      <c r="E153" s="666"/>
      <c r="F153" s="666"/>
      <c r="G153" s="665">
        <f>G150+G127+G82+G41</f>
        <v>103435.05</v>
      </c>
      <c r="H153" s="665">
        <f>H150+H127+H82+H41</f>
        <v>0</v>
      </c>
      <c r="I153" s="665">
        <f>I150+I127+I82+I41</f>
        <v>0</v>
      </c>
      <c r="J153" s="665">
        <f>J150+J127+J82+J41</f>
        <v>0</v>
      </c>
      <c r="K153" s="665">
        <f>K150+K127+K82+K41</f>
        <v>0</v>
      </c>
      <c r="L153" s="665">
        <f>L150+L127+L82+L41</f>
        <v>10.53</v>
      </c>
      <c r="M153" s="665">
        <f>M150+M127+M82+M41</f>
        <v>103445.58</v>
      </c>
      <c r="N153" s="665">
        <f>N150+N127+N82+N41</f>
        <v>9079.8300000000017</v>
      </c>
      <c r="O153" s="665">
        <f>O150+O127+O82+O41</f>
        <v>1069.7029687499999</v>
      </c>
      <c r="P153" s="665">
        <f>P150+P127+P82+P41</f>
        <v>0</v>
      </c>
      <c r="Q153" s="665">
        <f>Q150+Q127+Q82+Q41</f>
        <v>0</v>
      </c>
      <c r="R153" s="665">
        <f>R150+R127+R82+R41</f>
        <v>0</v>
      </c>
      <c r="S153" s="665">
        <f>S150+S127+S82+S41</f>
        <v>0</v>
      </c>
      <c r="T153" s="665">
        <f>T150+T127+T82+T41</f>
        <v>10149.532968749998</v>
      </c>
      <c r="U153" s="665">
        <f>U150+U127+U82+U41</f>
        <v>93296.047031249997</v>
      </c>
      <c r="V153" s="665">
        <f>V150+V127+V82+V41</f>
        <v>300</v>
      </c>
      <c r="W153" s="665">
        <f>W150+W127+W82+W41</f>
        <v>92996.047031249997</v>
      </c>
      <c r="X153" s="458"/>
    </row>
    <row r="154" spans="1:26" ht="65.25" customHeight="1" x14ac:dyDescent="0.45">
      <c r="A154" s="458" t="s">
        <v>58</v>
      </c>
      <c r="B154" s="458"/>
      <c r="C154" s="458"/>
      <c r="D154" s="458"/>
      <c r="E154" s="458"/>
      <c r="F154" s="458"/>
      <c r="G154" s="458"/>
      <c r="H154" s="458"/>
      <c r="I154" s="458"/>
      <c r="J154" s="458"/>
      <c r="K154" s="458"/>
      <c r="L154" s="458"/>
      <c r="M154" s="458"/>
      <c r="N154" s="458"/>
      <c r="O154" s="458"/>
      <c r="P154" s="664"/>
      <c r="Q154" s="458"/>
      <c r="R154" s="458"/>
      <c r="S154" s="664"/>
      <c r="T154" s="458" t="s">
        <v>601</v>
      </c>
      <c r="U154" s="458"/>
      <c r="V154" s="458"/>
      <c r="W154" s="458"/>
      <c r="X154" s="458"/>
      <c r="Y154" s="663"/>
      <c r="Z154" s="663"/>
    </row>
    <row r="155" spans="1:26" ht="65.25" customHeight="1" x14ac:dyDescent="0.45">
      <c r="A155" s="458"/>
      <c r="B155" s="458"/>
      <c r="C155" s="458"/>
      <c r="D155" s="458"/>
      <c r="E155" s="458"/>
      <c r="F155" s="458"/>
      <c r="G155" s="458"/>
      <c r="H155" s="458"/>
      <c r="I155" s="458"/>
      <c r="J155" s="458"/>
      <c r="K155" s="458"/>
      <c r="L155" s="458"/>
      <c r="M155" s="458"/>
      <c r="N155" s="458"/>
      <c r="O155" s="458"/>
      <c r="P155" s="458"/>
      <c r="Q155" s="458"/>
      <c r="R155" s="458"/>
      <c r="S155" s="458"/>
      <c r="T155" s="458"/>
      <c r="U155" s="458"/>
      <c r="V155" s="458"/>
      <c r="W155" s="458"/>
      <c r="X155" s="458"/>
      <c r="Y155" s="663"/>
      <c r="Z155" s="663"/>
    </row>
    <row r="156" spans="1:26" ht="65.25" customHeight="1" x14ac:dyDescent="0.45">
      <c r="A156" s="458"/>
      <c r="B156" s="458"/>
      <c r="C156" s="458"/>
      <c r="D156" s="458"/>
      <c r="E156" s="458"/>
      <c r="F156" s="458"/>
      <c r="G156" s="458"/>
      <c r="H156" s="458"/>
      <c r="I156" s="458"/>
      <c r="J156" s="458"/>
      <c r="K156" s="458"/>
      <c r="L156" s="458"/>
      <c r="M156" s="458"/>
      <c r="N156" s="458"/>
      <c r="O156" s="458"/>
      <c r="P156" s="458"/>
      <c r="Q156" s="458"/>
      <c r="R156" s="458"/>
      <c r="S156" s="458"/>
      <c r="T156" s="458"/>
      <c r="U156" s="458"/>
      <c r="V156" s="458"/>
      <c r="W156" s="458"/>
      <c r="X156" s="458"/>
      <c r="Y156" s="663"/>
      <c r="Z156" s="663"/>
    </row>
    <row r="157" spans="1:26" ht="65.25" customHeight="1" x14ac:dyDescent="0.45">
      <c r="A157" s="458"/>
      <c r="B157" s="458"/>
      <c r="C157" s="458"/>
      <c r="D157" s="458"/>
      <c r="E157" s="458"/>
      <c r="F157" s="458"/>
      <c r="G157" s="458"/>
      <c r="H157" s="458"/>
      <c r="I157" s="458"/>
      <c r="J157" s="458"/>
      <c r="K157" s="458"/>
      <c r="L157" s="458"/>
      <c r="M157" s="458"/>
      <c r="N157" s="458"/>
      <c r="O157" s="458"/>
      <c r="P157" s="458"/>
      <c r="Q157" s="458"/>
      <c r="R157" s="458"/>
      <c r="S157" s="458"/>
      <c r="T157" s="458"/>
      <c r="U157" s="458"/>
      <c r="V157" s="458"/>
      <c r="W157" s="458"/>
      <c r="X157" s="458"/>
      <c r="Y157" s="663"/>
      <c r="Z157" s="663"/>
    </row>
    <row r="158" spans="1:26" ht="65.25" customHeight="1" x14ac:dyDescent="0.45">
      <c r="A158" s="458"/>
      <c r="B158" s="458"/>
      <c r="C158" s="458"/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458"/>
      <c r="R158" s="458"/>
      <c r="S158" s="458"/>
      <c r="T158" s="458"/>
      <c r="U158" s="458"/>
      <c r="V158" s="458"/>
      <c r="W158" s="458"/>
      <c r="X158" s="458"/>
      <c r="Y158" s="663"/>
      <c r="Z158" s="663"/>
    </row>
    <row r="159" spans="1:26" ht="65.25" customHeight="1" x14ac:dyDescent="0.45">
      <c r="A159" s="458"/>
      <c r="B159" s="458"/>
      <c r="C159" s="458"/>
      <c r="D159" s="458"/>
      <c r="E159" s="458"/>
      <c r="F159" s="458"/>
      <c r="G159" s="458"/>
      <c r="H159" s="458"/>
      <c r="I159" s="458"/>
      <c r="J159" s="458"/>
      <c r="K159" s="458"/>
      <c r="L159" s="458"/>
      <c r="M159" s="458"/>
      <c r="N159" s="458"/>
      <c r="O159" s="458"/>
      <c r="P159" s="458"/>
      <c r="Q159" s="458"/>
      <c r="R159" s="458"/>
      <c r="S159" s="458"/>
      <c r="T159" s="458"/>
      <c r="U159" s="458"/>
      <c r="V159" s="458"/>
      <c r="W159" s="458"/>
      <c r="X159" s="458"/>
      <c r="Y159" s="663"/>
      <c r="Z159" s="663"/>
    </row>
    <row r="160" spans="1:26" ht="65.25" customHeight="1" x14ac:dyDescent="0.45">
      <c r="A160" s="458"/>
      <c r="B160" s="458"/>
      <c r="C160" s="458"/>
      <c r="D160" s="458"/>
      <c r="E160" s="458"/>
      <c r="F160" s="458"/>
      <c r="G160" s="458"/>
      <c r="H160" s="458"/>
      <c r="I160" s="458"/>
      <c r="J160" s="458"/>
      <c r="K160" s="458"/>
      <c r="L160" s="458"/>
      <c r="M160" s="458"/>
      <c r="N160" s="458"/>
      <c r="O160" s="458"/>
      <c r="P160" s="458"/>
      <c r="Q160" s="458"/>
      <c r="R160" s="458"/>
      <c r="S160" s="458"/>
      <c r="T160" s="458"/>
      <c r="U160" s="458"/>
      <c r="V160" s="458"/>
      <c r="W160" s="458"/>
      <c r="X160" s="458"/>
      <c r="Y160" s="458"/>
      <c r="Z160" s="458"/>
    </row>
    <row r="161" s="458" customFormat="1" ht="65.25" customHeight="1" x14ac:dyDescent="0.45"/>
    <row r="162" s="458" customFormat="1" ht="65.25" customHeight="1" x14ac:dyDescent="0.45"/>
    <row r="163" s="458" customFormat="1" ht="65.25" customHeight="1" x14ac:dyDescent="0.45"/>
    <row r="164" s="458" customFormat="1" ht="65.25" customHeight="1" x14ac:dyDescent="0.45"/>
    <row r="165" s="458" customFormat="1" ht="65.25" customHeight="1" x14ac:dyDescent="0.45"/>
    <row r="166" s="458" customFormat="1" ht="65.25" customHeight="1" x14ac:dyDescent="0.45"/>
    <row r="167" s="458" customFormat="1" ht="65.25" customHeight="1" x14ac:dyDescent="0.45"/>
    <row r="168" s="458" customFormat="1" ht="65.25" customHeight="1" x14ac:dyDescent="0.45"/>
    <row r="169" s="458" customFormat="1" ht="65.25" customHeight="1" x14ac:dyDescent="0.45"/>
    <row r="170" s="458" customFormat="1" ht="65.25" customHeight="1" x14ac:dyDescent="0.45"/>
    <row r="171" s="458" customFormat="1" ht="65.25" customHeight="1" x14ac:dyDescent="0.45"/>
    <row r="172" s="458" customFormat="1" ht="65.25" customHeight="1" x14ac:dyDescent="0.45"/>
    <row r="173" s="458" customFormat="1" ht="65.25" customHeight="1" x14ac:dyDescent="0.45"/>
    <row r="174" s="458" customFormat="1" ht="65.25" customHeight="1" x14ac:dyDescent="0.45"/>
    <row r="175" s="458" customFormat="1" ht="65.25" customHeight="1" x14ac:dyDescent="0.45"/>
    <row r="176" s="458" customFormat="1" ht="65.25" customHeight="1" x14ac:dyDescent="0.45"/>
    <row r="177" s="458" customFormat="1" ht="65.25" customHeight="1" x14ac:dyDescent="0.45"/>
    <row r="178" s="458" customFormat="1" ht="65.25" customHeight="1" x14ac:dyDescent="0.45"/>
    <row r="179" s="458" customFormat="1" ht="65.25" customHeight="1" x14ac:dyDescent="0.45"/>
    <row r="180" s="458" customFormat="1" ht="65.25" customHeight="1" x14ac:dyDescent="0.45"/>
    <row r="181" s="458" customFormat="1" ht="65.25" customHeight="1" x14ac:dyDescent="0.45"/>
    <row r="182" s="458" customFormat="1" ht="65.25" customHeight="1" x14ac:dyDescent="0.45"/>
    <row r="183" s="458" customFormat="1" ht="65.25" customHeight="1" x14ac:dyDescent="0.45"/>
    <row r="184" s="458" customFormat="1" ht="65.25" customHeight="1" x14ac:dyDescent="0.45"/>
    <row r="185" s="458" customFormat="1" ht="65.25" customHeight="1" x14ac:dyDescent="0.45"/>
    <row r="186" s="458" customFormat="1" ht="65.25" customHeight="1" x14ac:dyDescent="0.45"/>
    <row r="187" s="458" customFormat="1" ht="65.25" customHeight="1" x14ac:dyDescent="0.45"/>
    <row r="188" s="458" customFormat="1" ht="65.25" customHeight="1" x14ac:dyDescent="0.45"/>
    <row r="189" s="458" customFormat="1" ht="65.25" customHeight="1" x14ac:dyDescent="0.45"/>
    <row r="190" s="458" customFormat="1" ht="65.25" customHeight="1" x14ac:dyDescent="0.45"/>
    <row r="191" s="458" customFormat="1" ht="65.25" customHeight="1" x14ac:dyDescent="0.45"/>
    <row r="192" s="458" customFormat="1" ht="65.25" customHeight="1" x14ac:dyDescent="0.45"/>
    <row r="193" s="458" customFormat="1" ht="65.25" customHeight="1" x14ac:dyDescent="0.45"/>
    <row r="194" s="458" customFormat="1" ht="65.25" customHeight="1" x14ac:dyDescent="0.45"/>
    <row r="195" s="458" customFormat="1" ht="65.25" customHeight="1" x14ac:dyDescent="0.45"/>
    <row r="196" s="458" customFormat="1" ht="65.25" customHeight="1" x14ac:dyDescent="0.45"/>
    <row r="197" s="458" customFormat="1" ht="65.25" customHeight="1" x14ac:dyDescent="0.45"/>
    <row r="198" s="458" customFormat="1" ht="65.25" customHeight="1" x14ac:dyDescent="0.45"/>
    <row r="199" s="458" customFormat="1" ht="65.25" customHeight="1" x14ac:dyDescent="0.45"/>
    <row r="200" s="458" customFormat="1" ht="65.25" customHeight="1" x14ac:dyDescent="0.45"/>
    <row r="201" s="458" customFormat="1" ht="65.25" customHeight="1" x14ac:dyDescent="0.45"/>
    <row r="202" s="458" customFormat="1" ht="65.25" customHeight="1" x14ac:dyDescent="0.45"/>
    <row r="203" s="458" customFormat="1" ht="65.25" customHeight="1" x14ac:dyDescent="0.45"/>
    <row r="204" s="458" customFormat="1" ht="65.25" customHeight="1" x14ac:dyDescent="0.45"/>
    <row r="205" s="458" customFormat="1" ht="65.25" customHeight="1" x14ac:dyDescent="0.45"/>
    <row r="206" s="458" customFormat="1" ht="65.25" customHeight="1" x14ac:dyDescent="0.45"/>
    <row r="207" s="458" customFormat="1" ht="65.25" customHeight="1" x14ac:dyDescent="0.45"/>
    <row r="208" s="458" customFormat="1" ht="65.25" customHeight="1" x14ac:dyDescent="0.45"/>
    <row r="209" s="458" customFormat="1" ht="65.25" customHeight="1" x14ac:dyDescent="0.45"/>
    <row r="210" s="458" customFormat="1" ht="65.25" customHeight="1" x14ac:dyDescent="0.45"/>
    <row r="211" s="458" customFormat="1" ht="65.25" customHeight="1" x14ac:dyDescent="0.45"/>
    <row r="212" s="458" customFormat="1" ht="65.25" customHeight="1" x14ac:dyDescent="0.45"/>
    <row r="213" s="458" customFormat="1" ht="65.25" customHeight="1" x14ac:dyDescent="0.45"/>
    <row r="214" s="458" customFormat="1" ht="65.25" customHeight="1" x14ac:dyDescent="0.45"/>
    <row r="215" s="458" customFormat="1" ht="65.25" customHeight="1" x14ac:dyDescent="0.45"/>
    <row r="216" s="458" customFormat="1" ht="65.25" customHeight="1" x14ac:dyDescent="0.45"/>
    <row r="217" s="458" customFormat="1" ht="65.25" customHeight="1" x14ac:dyDescent="0.45"/>
    <row r="218" s="458" customFormat="1" ht="65.25" customHeight="1" x14ac:dyDescent="0.45"/>
    <row r="219" s="458" customFormat="1" ht="65.25" customHeight="1" x14ac:dyDescent="0.45"/>
    <row r="220" s="458" customFormat="1" ht="65.25" customHeight="1" x14ac:dyDescent="0.45"/>
    <row r="221" s="458" customFormat="1" ht="65.25" customHeight="1" x14ac:dyDescent="0.45"/>
    <row r="222" s="458" customFormat="1" ht="65.25" customHeight="1" x14ac:dyDescent="0.45"/>
    <row r="223" s="458" customFormat="1" ht="65.25" customHeight="1" x14ac:dyDescent="0.45"/>
    <row r="224" s="458" customFormat="1" ht="65.25" customHeight="1" x14ac:dyDescent="0.45"/>
    <row r="225" s="458" customFormat="1" ht="65.25" customHeight="1" x14ac:dyDescent="0.45"/>
    <row r="226" s="458" customFormat="1" ht="65.25" customHeight="1" x14ac:dyDescent="0.45"/>
    <row r="227" s="458" customFormat="1" ht="65.25" customHeight="1" x14ac:dyDescent="0.45"/>
    <row r="228" s="458" customFormat="1" ht="65.25" customHeight="1" x14ac:dyDescent="0.45"/>
    <row r="229" s="458" customFormat="1" ht="65.25" customHeight="1" x14ac:dyDescent="0.45"/>
    <row r="230" s="458" customFormat="1" ht="65.25" customHeight="1" x14ac:dyDescent="0.45"/>
    <row r="231" s="458" customFormat="1" ht="65.25" customHeight="1" x14ac:dyDescent="0.45"/>
    <row r="232" s="458" customFormat="1" ht="65.25" customHeight="1" x14ac:dyDescent="0.45"/>
    <row r="233" s="458" customFormat="1" ht="65.25" customHeight="1" x14ac:dyDescent="0.45"/>
    <row r="234" s="458" customFormat="1" ht="65.25" customHeight="1" x14ac:dyDescent="0.45"/>
    <row r="235" s="458" customFormat="1" ht="65.25" customHeight="1" x14ac:dyDescent="0.45"/>
    <row r="236" s="458" customFormat="1" ht="65.25" customHeight="1" x14ac:dyDescent="0.45"/>
    <row r="237" s="458" customFormat="1" ht="65.25" customHeight="1" x14ac:dyDescent="0.45"/>
    <row r="238" s="458" customFormat="1" ht="65.25" customHeight="1" x14ac:dyDescent="0.45"/>
    <row r="239" s="458" customFormat="1" ht="65.25" customHeight="1" x14ac:dyDescent="0.45"/>
    <row r="240" s="458" customFormat="1" ht="65.25" customHeight="1" x14ac:dyDescent="0.45"/>
    <row r="241" s="458" customFormat="1" ht="65.25" customHeight="1" x14ac:dyDescent="0.45"/>
    <row r="242" s="458" customFormat="1" ht="65.25" customHeight="1" x14ac:dyDescent="0.45"/>
    <row r="243" s="458" customFormat="1" ht="65.25" customHeight="1" x14ac:dyDescent="0.45"/>
    <row r="244" s="458" customFormat="1" ht="65.25" customHeight="1" x14ac:dyDescent="0.45"/>
    <row r="245" s="458" customFormat="1" ht="65.25" customHeight="1" x14ac:dyDescent="0.45"/>
    <row r="246" s="458" customFormat="1" ht="65.25" customHeight="1" x14ac:dyDescent="0.45"/>
    <row r="247" s="458" customFormat="1" ht="65.25" customHeight="1" x14ac:dyDescent="0.45"/>
    <row r="248" s="458" customFormat="1" ht="65.25" customHeight="1" x14ac:dyDescent="0.45"/>
    <row r="249" s="458" customFormat="1" ht="65.25" customHeight="1" x14ac:dyDescent="0.45"/>
    <row r="250" s="458" customFormat="1" ht="65.25" customHeight="1" x14ac:dyDescent="0.45"/>
    <row r="251" s="458" customFormat="1" ht="65.25" customHeight="1" x14ac:dyDescent="0.45"/>
    <row r="252" s="458" customFormat="1" ht="65.25" customHeight="1" x14ac:dyDescent="0.45"/>
    <row r="253" s="458" customFormat="1" ht="65.25" customHeight="1" x14ac:dyDescent="0.45"/>
    <row r="254" s="458" customFormat="1" ht="65.25" customHeight="1" x14ac:dyDescent="0.45"/>
    <row r="255" s="458" customFormat="1" ht="65.25" customHeight="1" x14ac:dyDescent="0.45"/>
    <row r="256" s="458" customFormat="1" ht="65.25" customHeight="1" x14ac:dyDescent="0.45"/>
    <row r="257" s="458" customFormat="1" ht="65.25" customHeight="1" x14ac:dyDescent="0.45"/>
    <row r="258" s="458" customFormat="1" ht="65.25" customHeight="1" x14ac:dyDescent="0.45"/>
    <row r="259" s="458" customFormat="1" ht="65.25" customHeight="1" x14ac:dyDescent="0.45"/>
    <row r="260" s="458" customFormat="1" ht="65.25" customHeight="1" x14ac:dyDescent="0.45"/>
    <row r="261" s="458" customFormat="1" ht="65.25" customHeight="1" x14ac:dyDescent="0.45"/>
    <row r="262" s="458" customFormat="1" ht="65.25" customHeight="1" x14ac:dyDescent="0.45"/>
    <row r="263" s="458" customFormat="1" ht="65.25" customHeight="1" x14ac:dyDescent="0.45"/>
    <row r="264" s="458" customFormat="1" ht="65.25" customHeight="1" x14ac:dyDescent="0.45"/>
    <row r="265" s="458" customFormat="1" ht="65.25" customHeight="1" x14ac:dyDescent="0.45"/>
    <row r="266" s="458" customFormat="1" ht="65.25" customHeight="1" x14ac:dyDescent="0.45"/>
    <row r="267" s="458" customFormat="1" ht="65.25" customHeight="1" x14ac:dyDescent="0.45"/>
    <row r="268" s="458" customFormat="1" ht="65.25" customHeight="1" x14ac:dyDescent="0.45"/>
    <row r="269" s="458" customFormat="1" ht="65.25" customHeight="1" x14ac:dyDescent="0.45"/>
    <row r="270" s="458" customFormat="1" ht="65.25" customHeight="1" x14ac:dyDescent="0.45"/>
    <row r="271" s="458" customFormat="1" ht="65.25" customHeight="1" x14ac:dyDescent="0.45"/>
    <row r="272" s="458" customFormat="1" ht="65.25" customHeight="1" x14ac:dyDescent="0.45"/>
    <row r="273" s="458" customFormat="1" ht="65.25" customHeight="1" x14ac:dyDescent="0.45"/>
    <row r="274" s="458" customFormat="1" ht="65.25" customHeight="1" x14ac:dyDescent="0.45"/>
    <row r="275" s="458" customFormat="1" ht="65.25" customHeight="1" x14ac:dyDescent="0.45"/>
    <row r="276" s="458" customFormat="1" ht="65.25" customHeight="1" x14ac:dyDescent="0.45"/>
    <row r="277" s="458" customFormat="1" ht="65.25" customHeight="1" x14ac:dyDescent="0.45"/>
    <row r="278" s="458" customFormat="1" ht="65.25" customHeight="1" x14ac:dyDescent="0.45"/>
    <row r="279" s="458" customFormat="1" ht="65.25" customHeight="1" x14ac:dyDescent="0.45"/>
    <row r="280" s="458" customFormat="1" ht="65.25" customHeight="1" x14ac:dyDescent="0.45"/>
    <row r="281" s="458" customFormat="1" ht="65.25" customHeight="1" x14ac:dyDescent="0.45"/>
    <row r="282" s="458" customFormat="1" ht="65.25" customHeight="1" x14ac:dyDescent="0.45"/>
    <row r="283" s="458" customFormat="1" ht="65.25" customHeight="1" x14ac:dyDescent="0.45"/>
    <row r="284" s="458" customFormat="1" ht="65.25" customHeight="1" x14ac:dyDescent="0.45"/>
    <row r="285" s="458" customFormat="1" ht="65.25" customHeight="1" x14ac:dyDescent="0.45"/>
    <row r="286" s="458" customFormat="1" ht="65.25" customHeight="1" x14ac:dyDescent="0.45"/>
    <row r="287" s="458" customFormat="1" ht="65.25" customHeight="1" x14ac:dyDescent="0.45"/>
    <row r="288" s="458" customFormat="1" ht="65.25" customHeight="1" x14ac:dyDescent="0.45"/>
    <row r="289" s="458" customFormat="1" ht="65.25" customHeight="1" x14ac:dyDescent="0.45"/>
    <row r="290" s="458" customFormat="1" ht="65.25" customHeight="1" x14ac:dyDescent="0.45"/>
    <row r="291" s="458" customFormat="1" ht="65.25" customHeight="1" x14ac:dyDescent="0.45"/>
    <row r="292" s="458" customFormat="1" ht="65.25" customHeight="1" x14ac:dyDescent="0.45"/>
    <row r="293" s="458" customFormat="1" ht="65.25" customHeight="1" x14ac:dyDescent="0.45"/>
    <row r="294" s="458" customFormat="1" ht="65.25" customHeight="1" x14ac:dyDescent="0.45"/>
    <row r="295" s="458" customFormat="1" ht="65.25" customHeight="1" x14ac:dyDescent="0.45"/>
    <row r="296" s="458" customFormat="1" ht="65.25" customHeight="1" x14ac:dyDescent="0.45"/>
    <row r="297" s="458" customFormat="1" ht="65.25" customHeight="1" x14ac:dyDescent="0.45"/>
    <row r="298" s="458" customFormat="1" ht="65.25" customHeight="1" x14ac:dyDescent="0.45"/>
    <row r="299" s="458" customFormat="1" ht="65.25" customHeight="1" x14ac:dyDescent="0.45"/>
    <row r="300" s="458" customFormat="1" ht="65.25" customHeight="1" x14ac:dyDescent="0.45"/>
    <row r="301" s="458" customFormat="1" ht="65.25" customHeight="1" x14ac:dyDescent="0.45"/>
    <row r="302" s="458" customFormat="1" ht="65.25" customHeight="1" x14ac:dyDescent="0.45"/>
    <row r="303" s="458" customFormat="1" ht="65.25" customHeight="1" x14ac:dyDescent="0.45"/>
    <row r="304" s="458" customFormat="1" ht="65.25" customHeight="1" x14ac:dyDescent="0.45"/>
    <row r="305" s="458" customFormat="1" ht="65.25" customHeight="1" x14ac:dyDescent="0.45"/>
    <row r="306" s="458" customFormat="1" ht="65.25" customHeight="1" x14ac:dyDescent="0.45"/>
    <row r="307" s="458" customFormat="1" ht="65.25" customHeight="1" x14ac:dyDescent="0.45"/>
    <row r="308" s="458" customFormat="1" ht="65.25" customHeight="1" x14ac:dyDescent="0.45"/>
    <row r="309" s="458" customFormat="1" ht="65.25" customHeight="1" x14ac:dyDescent="0.45"/>
    <row r="310" s="458" customFormat="1" ht="65.25" customHeight="1" x14ac:dyDescent="0.45"/>
    <row r="311" s="458" customFormat="1" ht="65.25" customHeight="1" x14ac:dyDescent="0.45"/>
    <row r="312" s="458" customFormat="1" ht="65.25" customHeight="1" x14ac:dyDescent="0.45"/>
    <row r="313" s="458" customFormat="1" ht="65.25" customHeight="1" x14ac:dyDescent="0.45"/>
    <row r="314" s="458" customFormat="1" ht="65.25" customHeight="1" x14ac:dyDescent="0.45"/>
    <row r="315" s="458" customFormat="1" ht="65.25" customHeight="1" x14ac:dyDescent="0.45"/>
    <row r="316" s="458" customFormat="1" ht="65.25" customHeight="1" x14ac:dyDescent="0.45"/>
    <row r="317" s="458" customFormat="1" ht="65.25" customHeight="1" x14ac:dyDescent="0.45"/>
    <row r="318" s="458" customFormat="1" ht="65.25" customHeight="1" x14ac:dyDescent="0.45"/>
    <row r="319" s="458" customFormat="1" ht="65.25" customHeight="1" x14ac:dyDescent="0.45"/>
    <row r="320" s="458" customFormat="1" ht="65.25" customHeight="1" x14ac:dyDescent="0.45"/>
    <row r="321" s="458" customFormat="1" ht="65.25" customHeight="1" x14ac:dyDescent="0.45"/>
    <row r="322" s="458" customFormat="1" ht="65.25" customHeight="1" x14ac:dyDescent="0.45"/>
    <row r="323" s="458" customFormat="1" ht="65.25" customHeight="1" x14ac:dyDescent="0.45"/>
    <row r="324" s="458" customFormat="1" ht="65.25" customHeight="1" x14ac:dyDescent="0.45"/>
    <row r="325" s="458" customFormat="1" ht="65.25" customHeight="1" x14ac:dyDescent="0.45"/>
    <row r="326" s="458" customFormat="1" ht="65.25" customHeight="1" x14ac:dyDescent="0.45"/>
    <row r="327" s="458" customFormat="1" ht="65.25" customHeight="1" x14ac:dyDescent="0.45"/>
    <row r="328" s="458" customFormat="1" ht="65.25" customHeight="1" x14ac:dyDescent="0.45"/>
    <row r="329" s="458" customFormat="1" ht="65.25" customHeight="1" x14ac:dyDescent="0.45"/>
    <row r="330" s="458" customFormat="1" ht="65.25" customHeight="1" x14ac:dyDescent="0.45"/>
    <row r="331" s="458" customFormat="1" ht="65.25" customHeight="1" x14ac:dyDescent="0.45"/>
    <row r="332" s="458" customFormat="1" ht="65.25" customHeight="1" x14ac:dyDescent="0.45"/>
    <row r="333" s="458" customFormat="1" ht="65.25" customHeight="1" x14ac:dyDescent="0.45"/>
    <row r="334" s="458" customFormat="1" ht="65.25" customHeight="1" x14ac:dyDescent="0.45"/>
    <row r="335" s="458" customFormat="1" ht="65.25" customHeight="1" x14ac:dyDescent="0.45"/>
    <row r="336" s="458" customFormat="1" ht="65.25" customHeight="1" x14ac:dyDescent="0.45"/>
    <row r="337" s="458" customFormat="1" ht="65.25" customHeight="1" x14ac:dyDescent="0.45"/>
    <row r="338" s="458" customFormat="1" ht="65.25" customHeight="1" x14ac:dyDescent="0.45"/>
    <row r="339" s="458" customFormat="1" ht="65.25" customHeight="1" x14ac:dyDescent="0.45"/>
    <row r="340" s="458" customFormat="1" ht="65.25" customHeight="1" x14ac:dyDescent="0.45"/>
    <row r="341" s="458" customFormat="1" ht="65.25" customHeight="1" x14ac:dyDescent="0.45"/>
    <row r="342" s="458" customFormat="1" ht="65.25" customHeight="1" x14ac:dyDescent="0.45"/>
    <row r="343" s="458" customFormat="1" ht="65.25" customHeight="1" x14ac:dyDescent="0.45"/>
    <row r="344" s="458" customFormat="1" ht="65.25" customHeight="1" x14ac:dyDescent="0.45"/>
    <row r="345" s="458" customFormat="1" ht="65.25" customHeight="1" x14ac:dyDescent="0.45"/>
    <row r="346" s="458" customFormat="1" ht="65.25" customHeight="1" x14ac:dyDescent="0.45"/>
    <row r="347" s="458" customFormat="1" ht="65.25" customHeight="1" x14ac:dyDescent="0.45"/>
    <row r="348" s="458" customFormat="1" ht="65.25" customHeight="1" x14ac:dyDescent="0.45"/>
    <row r="349" s="458" customFormat="1" ht="65.25" customHeight="1" x14ac:dyDescent="0.45"/>
    <row r="350" s="458" customFormat="1" ht="65.25" customHeight="1" x14ac:dyDescent="0.45"/>
    <row r="351" s="458" customFormat="1" ht="65.25" customHeight="1" x14ac:dyDescent="0.45"/>
    <row r="352" s="458" customFormat="1" ht="65.25" customHeight="1" x14ac:dyDescent="0.45"/>
    <row r="353" s="458" customFormat="1" ht="65.25" customHeight="1" x14ac:dyDescent="0.45"/>
    <row r="354" s="458" customFormat="1" ht="65.25" customHeight="1" x14ac:dyDescent="0.45"/>
    <row r="355" s="458" customFormat="1" ht="65.25" customHeight="1" x14ac:dyDescent="0.45"/>
    <row r="356" s="458" customFormat="1" ht="65.25" customHeight="1" x14ac:dyDescent="0.45"/>
    <row r="357" s="458" customFormat="1" ht="65.25" customHeight="1" x14ac:dyDescent="0.45"/>
    <row r="358" s="458" customFormat="1" ht="65.25" customHeight="1" x14ac:dyDescent="0.45"/>
    <row r="359" s="458" customFormat="1" ht="65.25" customHeight="1" x14ac:dyDescent="0.45"/>
    <row r="360" s="458" customFormat="1" ht="65.25" customHeight="1" x14ac:dyDescent="0.45"/>
    <row r="361" s="458" customFormat="1" ht="65.25" customHeight="1" x14ac:dyDescent="0.45"/>
    <row r="362" s="458" customFormat="1" ht="65.25" customHeight="1" x14ac:dyDescent="0.45"/>
    <row r="363" s="458" customFormat="1" ht="65.25" customHeight="1" x14ac:dyDescent="0.45"/>
    <row r="364" s="458" customFormat="1" ht="65.25" customHeight="1" x14ac:dyDescent="0.45"/>
    <row r="365" s="458" customFormat="1" ht="65.25" customHeight="1" x14ac:dyDescent="0.45"/>
    <row r="366" s="458" customFormat="1" ht="65.25" customHeight="1" x14ac:dyDescent="0.45"/>
    <row r="367" s="458" customFormat="1" ht="65.25" customHeight="1" x14ac:dyDescent="0.45"/>
    <row r="368" s="458" customFormat="1" ht="65.25" customHeight="1" x14ac:dyDescent="0.45"/>
    <row r="369" s="458" customFormat="1" ht="65.25" customHeight="1" x14ac:dyDescent="0.45"/>
    <row r="370" s="458" customFormat="1" ht="65.25" customHeight="1" x14ac:dyDescent="0.45"/>
    <row r="371" s="458" customFormat="1" ht="65.25" customHeight="1" x14ac:dyDescent="0.45"/>
    <row r="372" s="458" customFormat="1" ht="65.25" customHeight="1" x14ac:dyDescent="0.45"/>
    <row r="373" s="458" customFormat="1" ht="65.25" customHeight="1" x14ac:dyDescent="0.45"/>
    <row r="374" s="458" customFormat="1" ht="65.25" customHeight="1" x14ac:dyDescent="0.45"/>
    <row r="375" s="458" customFormat="1" ht="65.25" customHeight="1" x14ac:dyDescent="0.45"/>
    <row r="376" s="458" customFormat="1" ht="65.25" customHeight="1" x14ac:dyDescent="0.45"/>
    <row r="377" s="458" customFormat="1" ht="65.25" customHeight="1" x14ac:dyDescent="0.45"/>
    <row r="378" s="458" customFormat="1" ht="65.25" customHeight="1" x14ac:dyDescent="0.45"/>
    <row r="379" s="458" customFormat="1" ht="65.25" customHeight="1" x14ac:dyDescent="0.45"/>
    <row r="380" s="458" customFormat="1" ht="65.25" customHeight="1" x14ac:dyDescent="0.45"/>
    <row r="381" s="458" customFormat="1" ht="65.25" customHeight="1" x14ac:dyDescent="0.45"/>
    <row r="382" s="458" customFormat="1" ht="65.25" customHeight="1" x14ac:dyDescent="0.45"/>
    <row r="383" s="458" customFormat="1" ht="65.25" customHeight="1" x14ac:dyDescent="0.45"/>
    <row r="384" s="458" customFormat="1" ht="65.25" customHeight="1" x14ac:dyDescent="0.45"/>
    <row r="385" s="458" customFormat="1" ht="65.25" customHeight="1" x14ac:dyDescent="0.45"/>
    <row r="386" s="458" customFormat="1" ht="65.25" customHeight="1" x14ac:dyDescent="0.45"/>
    <row r="387" s="458" customFormat="1" ht="65.25" customHeight="1" x14ac:dyDescent="0.45"/>
    <row r="388" s="458" customFormat="1" ht="65.25" customHeight="1" x14ac:dyDescent="0.45"/>
    <row r="389" s="458" customFormat="1" ht="65.25" customHeight="1" x14ac:dyDescent="0.45"/>
    <row r="390" s="458" customFormat="1" ht="65.25" customHeight="1" x14ac:dyDescent="0.45"/>
    <row r="391" s="458" customFormat="1" ht="65.25" customHeight="1" x14ac:dyDescent="0.45"/>
    <row r="392" s="458" customFormat="1" ht="65.25" customHeight="1" x14ac:dyDescent="0.45"/>
    <row r="393" s="458" customFormat="1" ht="65.25" customHeight="1" x14ac:dyDescent="0.45"/>
    <row r="394" s="458" customFormat="1" ht="65.25" customHeight="1" x14ac:dyDescent="0.45"/>
    <row r="395" s="458" customFormat="1" ht="65.25" customHeight="1" x14ac:dyDescent="0.45"/>
    <row r="396" s="458" customFormat="1" ht="65.25" customHeight="1" x14ac:dyDescent="0.45"/>
    <row r="397" s="458" customFormat="1" ht="65.25" customHeight="1" x14ac:dyDescent="0.45"/>
    <row r="398" s="458" customFormat="1" ht="65.25" customHeight="1" x14ac:dyDescent="0.45"/>
    <row r="399" s="458" customFormat="1" ht="65.25" customHeight="1" x14ac:dyDescent="0.45"/>
    <row r="400" s="458" customFormat="1" ht="65.25" customHeight="1" x14ac:dyDescent="0.45"/>
    <row r="401" s="458" customFormat="1" ht="65.25" customHeight="1" x14ac:dyDescent="0.45"/>
    <row r="402" s="458" customFormat="1" ht="65.25" customHeight="1" x14ac:dyDescent="0.45"/>
    <row r="403" s="458" customFormat="1" ht="65.25" customHeight="1" x14ac:dyDescent="0.45"/>
    <row r="404" s="458" customFormat="1" ht="65.25" customHeight="1" x14ac:dyDescent="0.45"/>
    <row r="405" s="458" customFormat="1" ht="65.25" customHeight="1" x14ac:dyDescent="0.45"/>
    <row r="406" s="458" customFormat="1" ht="65.25" customHeight="1" x14ac:dyDescent="0.45"/>
    <row r="407" s="458" customFormat="1" ht="65.25" customHeight="1" x14ac:dyDescent="0.45"/>
    <row r="408" s="458" customFormat="1" ht="65.25" customHeight="1" x14ac:dyDescent="0.45"/>
    <row r="409" s="458" customFormat="1" ht="65.25" customHeight="1" x14ac:dyDescent="0.45"/>
    <row r="410" s="458" customFormat="1" ht="65.25" customHeight="1" x14ac:dyDescent="0.45"/>
    <row r="411" s="458" customFormat="1" ht="65.25" customHeight="1" x14ac:dyDescent="0.45"/>
    <row r="412" s="458" customFormat="1" ht="65.25" customHeight="1" x14ac:dyDescent="0.45"/>
    <row r="413" s="458" customFormat="1" ht="65.25" customHeight="1" x14ac:dyDescent="0.45"/>
    <row r="414" s="458" customFormat="1" ht="65.25" customHeight="1" x14ac:dyDescent="0.45"/>
    <row r="415" s="458" customFormat="1" ht="65.25" customHeight="1" x14ac:dyDescent="0.45"/>
    <row r="416" s="458" customFormat="1" ht="65.25" customHeight="1" x14ac:dyDescent="0.45"/>
    <row r="417" s="458" customFormat="1" ht="65.25" customHeight="1" x14ac:dyDescent="0.45"/>
    <row r="418" s="458" customFormat="1" ht="65.25" customHeight="1" x14ac:dyDescent="0.45"/>
    <row r="419" s="458" customFormat="1" ht="65.25" customHeight="1" x14ac:dyDescent="0.45"/>
    <row r="420" s="458" customFormat="1" ht="65.25" customHeight="1" x14ac:dyDescent="0.45"/>
    <row r="421" s="458" customFormat="1" ht="65.25" customHeight="1" x14ac:dyDescent="0.45"/>
    <row r="422" s="458" customFormat="1" ht="65.25" customHeight="1" x14ac:dyDescent="0.45"/>
    <row r="423" s="458" customFormat="1" ht="65.25" customHeight="1" x14ac:dyDescent="0.45"/>
    <row r="424" s="458" customFormat="1" ht="65.25" customHeight="1" x14ac:dyDescent="0.45"/>
    <row r="425" s="458" customFormat="1" ht="65.25" customHeight="1" x14ac:dyDescent="0.45"/>
    <row r="426" s="458" customFormat="1" ht="65.25" customHeight="1" x14ac:dyDescent="0.45"/>
    <row r="427" s="458" customFormat="1" ht="65.25" customHeight="1" x14ac:dyDescent="0.45"/>
    <row r="428" s="458" customFormat="1" ht="65.25" customHeight="1" x14ac:dyDescent="0.45"/>
    <row r="429" s="458" customFormat="1" ht="65.25" customHeight="1" x14ac:dyDescent="0.45"/>
    <row r="430" s="458" customFormat="1" ht="65.25" customHeight="1" x14ac:dyDescent="0.45"/>
    <row r="431" s="458" customFormat="1" ht="65.25" customHeight="1" x14ac:dyDescent="0.45"/>
    <row r="432" s="458" customFormat="1" ht="65.25" customHeight="1" x14ac:dyDescent="0.45"/>
    <row r="433" s="458" customFormat="1" ht="65.25" customHeight="1" x14ac:dyDescent="0.45"/>
    <row r="434" s="458" customFormat="1" ht="65.25" customHeight="1" x14ac:dyDescent="0.45"/>
    <row r="435" s="458" customFormat="1" ht="65.25" customHeight="1" x14ac:dyDescent="0.45"/>
    <row r="436" s="458" customFormat="1" ht="65.25" customHeight="1" x14ac:dyDescent="0.45"/>
    <row r="437" s="458" customFormat="1" ht="65.25" customHeight="1" x14ac:dyDescent="0.45"/>
    <row r="438" s="458" customFormat="1" ht="65.25" customHeight="1" x14ac:dyDescent="0.45"/>
    <row r="439" s="458" customFormat="1" ht="65.25" customHeight="1" x14ac:dyDescent="0.45"/>
    <row r="440" s="458" customFormat="1" ht="65.25" customHeight="1" x14ac:dyDescent="0.45"/>
    <row r="441" s="458" customFormat="1" ht="65.25" customHeight="1" x14ac:dyDescent="0.45"/>
    <row r="442" s="458" customFormat="1" ht="65.25" customHeight="1" x14ac:dyDescent="0.45"/>
    <row r="443" s="458" customFormat="1" ht="65.25" customHeight="1" x14ac:dyDescent="0.45"/>
    <row r="444" s="458" customFormat="1" ht="65.25" customHeight="1" x14ac:dyDescent="0.45"/>
    <row r="445" s="458" customFormat="1" ht="65.25" customHeight="1" x14ac:dyDescent="0.45"/>
    <row r="446" s="458" customFormat="1" ht="65.25" customHeight="1" x14ac:dyDescent="0.45"/>
    <row r="447" s="458" customFormat="1" ht="65.25" customHeight="1" x14ac:dyDescent="0.45"/>
    <row r="448" s="458" customFormat="1" ht="65.25" customHeight="1" x14ac:dyDescent="0.45"/>
    <row r="449" s="458" customFormat="1" ht="65.25" customHeight="1" x14ac:dyDescent="0.45"/>
    <row r="450" s="458" customFormat="1" ht="65.25" customHeight="1" x14ac:dyDescent="0.45"/>
    <row r="451" s="458" customFormat="1" ht="65.25" customHeight="1" x14ac:dyDescent="0.45"/>
    <row r="452" s="458" customFormat="1" ht="65.25" customHeight="1" x14ac:dyDescent="0.45"/>
    <row r="453" s="458" customFormat="1" ht="65.25" customHeight="1" x14ac:dyDescent="0.45"/>
    <row r="454" s="458" customFormat="1" ht="65.25" customHeight="1" x14ac:dyDescent="0.45"/>
    <row r="455" s="458" customFormat="1" ht="65.25" customHeight="1" x14ac:dyDescent="0.45"/>
    <row r="456" s="458" customFormat="1" ht="65.25" customHeight="1" x14ac:dyDescent="0.45"/>
    <row r="457" s="458" customFormat="1" ht="65.25" customHeight="1" x14ac:dyDescent="0.45"/>
    <row r="458" s="458" customFormat="1" ht="65.25" customHeight="1" x14ac:dyDescent="0.45"/>
    <row r="459" s="458" customFormat="1" ht="65.25" customHeight="1" x14ac:dyDescent="0.45"/>
    <row r="460" s="458" customFormat="1" ht="65.25" customHeight="1" x14ac:dyDescent="0.45"/>
    <row r="461" s="458" customFormat="1" ht="65.25" customHeight="1" x14ac:dyDescent="0.45"/>
    <row r="462" s="458" customFormat="1" ht="65.25" customHeight="1" x14ac:dyDescent="0.45"/>
    <row r="463" s="458" customFormat="1" ht="65.25" customHeight="1" x14ac:dyDescent="0.45"/>
    <row r="464" s="458" customFormat="1" ht="65.25" customHeight="1" x14ac:dyDescent="0.45"/>
    <row r="465" s="458" customFormat="1" ht="65.25" customHeight="1" x14ac:dyDescent="0.45"/>
    <row r="466" s="458" customFormat="1" ht="65.25" customHeight="1" x14ac:dyDescent="0.45"/>
    <row r="467" s="458" customFormat="1" ht="65.25" customHeight="1" x14ac:dyDescent="0.45"/>
    <row r="468" s="458" customFormat="1" ht="65.25" customHeight="1" x14ac:dyDescent="0.45"/>
    <row r="469" s="458" customFormat="1" ht="65.25" customHeight="1" x14ac:dyDescent="0.45"/>
    <row r="470" s="458" customFormat="1" ht="65.25" customHeight="1" x14ac:dyDescent="0.45"/>
    <row r="471" s="458" customFormat="1" ht="65.25" customHeight="1" x14ac:dyDescent="0.45"/>
    <row r="472" s="458" customFormat="1" ht="65.25" customHeight="1" x14ac:dyDescent="0.45"/>
    <row r="473" s="458" customFormat="1" ht="65.25" customHeight="1" x14ac:dyDescent="0.45"/>
    <row r="474" s="458" customFormat="1" ht="65.25" customHeight="1" x14ac:dyDescent="0.45"/>
    <row r="475" s="458" customFormat="1" ht="65.25" customHeight="1" x14ac:dyDescent="0.45"/>
    <row r="476" s="458" customFormat="1" ht="65.25" customHeight="1" x14ac:dyDescent="0.45"/>
    <row r="477" s="458" customFormat="1" ht="65.25" customHeight="1" x14ac:dyDescent="0.45"/>
    <row r="478" s="458" customFormat="1" ht="65.25" customHeight="1" x14ac:dyDescent="0.45"/>
    <row r="479" s="458" customFormat="1" ht="65.25" customHeight="1" x14ac:dyDescent="0.45"/>
    <row r="480" s="458" customFormat="1" ht="65.25" customHeight="1" x14ac:dyDescent="0.45"/>
    <row r="481" s="458" customFormat="1" ht="65.25" customHeight="1" x14ac:dyDescent="0.45"/>
    <row r="482" s="458" customFormat="1" ht="65.25" customHeight="1" x14ac:dyDescent="0.45"/>
    <row r="483" s="458" customFormat="1" ht="65.25" customHeight="1" x14ac:dyDescent="0.45"/>
    <row r="484" s="458" customFormat="1" ht="65.25" customHeight="1" x14ac:dyDescent="0.45"/>
    <row r="485" s="458" customFormat="1" ht="65.25" customHeight="1" x14ac:dyDescent="0.45"/>
    <row r="486" s="458" customFormat="1" ht="65.25" customHeight="1" x14ac:dyDescent="0.45"/>
    <row r="487" s="458" customFormat="1" ht="65.25" customHeight="1" x14ac:dyDescent="0.45"/>
    <row r="488" s="458" customFormat="1" ht="65.25" customHeight="1" x14ac:dyDescent="0.45"/>
    <row r="489" s="458" customFormat="1" ht="65.25" customHeight="1" x14ac:dyDescent="0.45"/>
    <row r="490" s="458" customFormat="1" ht="65.25" customHeight="1" x14ac:dyDescent="0.45"/>
    <row r="491" s="458" customFormat="1" ht="65.25" customHeight="1" x14ac:dyDescent="0.45"/>
    <row r="492" s="458" customFormat="1" ht="65.25" customHeight="1" x14ac:dyDescent="0.45"/>
    <row r="493" s="458" customFormat="1" ht="65.25" customHeight="1" x14ac:dyDescent="0.45"/>
    <row r="494" s="458" customFormat="1" ht="65.25" customHeight="1" x14ac:dyDescent="0.45"/>
    <row r="495" s="458" customFormat="1" ht="65.25" customHeight="1" x14ac:dyDescent="0.45"/>
    <row r="496" s="458" customFormat="1" ht="65.25" customHeight="1" x14ac:dyDescent="0.45"/>
    <row r="497" spans="1:24" s="458" customFormat="1" ht="65.25" customHeight="1" x14ac:dyDescent="0.45"/>
    <row r="498" spans="1:24" s="458" customFormat="1" ht="65.25" customHeight="1" x14ac:dyDescent="0.45"/>
    <row r="499" spans="1:24" s="458" customFormat="1" ht="65.25" customHeight="1" x14ac:dyDescent="0.45"/>
    <row r="500" spans="1:24" s="458" customFormat="1" ht="65.25" customHeight="1" x14ac:dyDescent="0.45"/>
    <row r="501" spans="1:24" s="458" customFormat="1" ht="65.25" customHeight="1" x14ac:dyDescent="0.45"/>
    <row r="502" spans="1:24" s="458" customFormat="1" ht="65.25" customHeight="1" x14ac:dyDescent="0.45"/>
    <row r="503" spans="1:24" s="458" customFormat="1" ht="65.25" customHeight="1" x14ac:dyDescent="0.45"/>
    <row r="504" spans="1:24" s="458" customFormat="1" ht="65.25" customHeight="1" x14ac:dyDescent="0.45"/>
    <row r="505" spans="1:24" s="458" customFormat="1" ht="65.25" customHeight="1" x14ac:dyDescent="0.45"/>
    <row r="506" spans="1:24" s="458" customFormat="1" ht="65.25" customHeight="1" x14ac:dyDescent="0.45">
      <c r="A506" s="457"/>
      <c r="B506" s="457"/>
      <c r="C506" s="457"/>
      <c r="D506" s="457"/>
      <c r="E506" s="457"/>
      <c r="F506" s="457"/>
      <c r="G506" s="457"/>
      <c r="H506" s="457"/>
      <c r="I506" s="457"/>
      <c r="J506" s="457"/>
      <c r="K506" s="457"/>
      <c r="L506" s="457"/>
      <c r="M506" s="457"/>
      <c r="N506" s="457"/>
      <c r="O506" s="457"/>
      <c r="P506" s="457"/>
      <c r="Q506" s="457"/>
      <c r="R506" s="457"/>
      <c r="S506" s="457"/>
      <c r="T506" s="457"/>
      <c r="U506" s="457"/>
      <c r="V506" s="457"/>
      <c r="W506" s="457"/>
      <c r="X506" s="457"/>
    </row>
    <row r="507" spans="1:24" s="458" customFormat="1" ht="65.25" customHeight="1" x14ac:dyDescent="0.45">
      <c r="A507" s="457"/>
      <c r="B507" s="457"/>
      <c r="C507" s="457"/>
      <c r="D507" s="457"/>
      <c r="E507" s="457"/>
      <c r="F507" s="457"/>
      <c r="G507" s="457"/>
      <c r="H507" s="457"/>
      <c r="I507" s="457"/>
      <c r="J507" s="457"/>
      <c r="K507" s="457"/>
      <c r="L507" s="457"/>
      <c r="M507" s="457"/>
      <c r="N507" s="457"/>
      <c r="O507" s="457"/>
      <c r="P507" s="457"/>
      <c r="Q507" s="457"/>
      <c r="R507" s="457"/>
      <c r="S507" s="457"/>
      <c r="T507" s="457"/>
      <c r="U507" s="457"/>
      <c r="V507" s="457"/>
      <c r="W507" s="457"/>
      <c r="X507" s="457"/>
    </row>
    <row r="508" spans="1:24" s="458" customFormat="1" ht="65.25" customHeight="1" x14ac:dyDescent="0.45">
      <c r="A508" s="457"/>
      <c r="B508" s="457"/>
      <c r="C508" s="457"/>
      <c r="D508" s="457"/>
      <c r="E508" s="457"/>
      <c r="F508" s="457"/>
      <c r="G508" s="457"/>
      <c r="H508" s="457"/>
      <c r="I508" s="457"/>
      <c r="J508" s="457"/>
      <c r="K508" s="457"/>
      <c r="L508" s="457"/>
      <c r="M508" s="457"/>
      <c r="N508" s="457"/>
      <c r="O508" s="457"/>
      <c r="P508" s="457"/>
      <c r="Q508" s="457"/>
      <c r="R508" s="457"/>
      <c r="S508" s="457"/>
      <c r="T508" s="457"/>
      <c r="U508" s="457"/>
      <c r="V508" s="457"/>
      <c r="W508" s="457"/>
      <c r="X508" s="457"/>
    </row>
    <row r="509" spans="1:24" s="458" customFormat="1" ht="65.25" customHeight="1" x14ac:dyDescent="0.45">
      <c r="A509" s="457"/>
      <c r="B509" s="457"/>
      <c r="C509" s="457"/>
      <c r="D509" s="457"/>
      <c r="E509" s="457"/>
      <c r="F509" s="457"/>
      <c r="G509" s="457"/>
      <c r="H509" s="457"/>
      <c r="I509" s="457"/>
      <c r="J509" s="457"/>
      <c r="K509" s="457"/>
      <c r="L509" s="457"/>
      <c r="M509" s="457"/>
      <c r="N509" s="457"/>
      <c r="O509" s="457"/>
      <c r="P509" s="457"/>
      <c r="Q509" s="457"/>
      <c r="R509" s="457"/>
      <c r="S509" s="457"/>
      <c r="T509" s="457"/>
      <c r="U509" s="457"/>
      <c r="V509" s="457"/>
      <c r="W509" s="457"/>
      <c r="X509" s="457"/>
    </row>
    <row r="510" spans="1:24" s="458" customFormat="1" ht="65.25" customHeight="1" x14ac:dyDescent="0.45">
      <c r="A510" s="457"/>
      <c r="B510" s="457"/>
      <c r="C510" s="457"/>
      <c r="D510" s="457"/>
      <c r="E510" s="457"/>
      <c r="F510" s="457"/>
      <c r="G510" s="457"/>
      <c r="H510" s="457"/>
      <c r="I510" s="457"/>
      <c r="J510" s="457"/>
      <c r="K510" s="457"/>
      <c r="L510" s="457"/>
      <c r="M510" s="457"/>
      <c r="N510" s="457"/>
      <c r="O510" s="457"/>
      <c r="P510" s="457"/>
      <c r="Q510" s="457"/>
      <c r="R510" s="457"/>
      <c r="S510" s="457"/>
      <c r="T510" s="457"/>
      <c r="U510" s="457"/>
      <c r="V510" s="457"/>
      <c r="W510" s="457"/>
      <c r="X510" s="457"/>
    </row>
    <row r="511" spans="1:24" s="458" customFormat="1" ht="65.25" customHeight="1" x14ac:dyDescent="0.45">
      <c r="A511" s="457"/>
      <c r="B511" s="457"/>
      <c r="C511" s="457"/>
      <c r="D511" s="457"/>
      <c r="E511" s="457"/>
      <c r="F511" s="457"/>
      <c r="G511" s="457"/>
      <c r="H511" s="457"/>
      <c r="I511" s="457"/>
      <c r="J511" s="457"/>
      <c r="K511" s="457"/>
      <c r="L511" s="457"/>
      <c r="M511" s="457"/>
      <c r="N511" s="457"/>
      <c r="O511" s="457"/>
      <c r="P511" s="457"/>
      <c r="Q511" s="457"/>
      <c r="R511" s="457"/>
      <c r="S511" s="457"/>
      <c r="T511" s="457"/>
      <c r="U511" s="457"/>
      <c r="V511" s="457"/>
      <c r="W511" s="457"/>
      <c r="X511" s="457"/>
    </row>
    <row r="512" spans="1:24" s="458" customFormat="1" ht="65.25" customHeight="1" x14ac:dyDescent="0.45">
      <c r="A512" s="457"/>
      <c r="B512" s="457"/>
      <c r="C512" s="457"/>
      <c r="D512" s="457"/>
      <c r="E512" s="457"/>
      <c r="F512" s="457"/>
      <c r="G512" s="457"/>
      <c r="H512" s="457"/>
      <c r="I512" s="457"/>
      <c r="J512" s="457"/>
      <c r="K512" s="457"/>
      <c r="L512" s="457"/>
      <c r="M512" s="457"/>
      <c r="N512" s="457"/>
      <c r="O512" s="457"/>
      <c r="P512" s="457"/>
      <c r="Q512" s="457"/>
      <c r="R512" s="457"/>
      <c r="S512" s="457"/>
      <c r="T512" s="457"/>
      <c r="U512" s="457"/>
      <c r="V512" s="457"/>
      <c r="W512" s="457"/>
      <c r="X512" s="457"/>
    </row>
    <row r="513" spans="1:24" s="458" customFormat="1" ht="65.25" customHeight="1" x14ac:dyDescent="0.45">
      <c r="A513" s="457"/>
      <c r="B513" s="457"/>
      <c r="C513" s="457"/>
      <c r="D513" s="457"/>
      <c r="E513" s="457"/>
      <c r="F513" s="457"/>
      <c r="G513" s="457"/>
      <c r="H513" s="457"/>
      <c r="I513" s="457"/>
      <c r="J513" s="457"/>
      <c r="K513" s="457"/>
      <c r="L513" s="457"/>
      <c r="M513" s="457"/>
      <c r="N513" s="457"/>
      <c r="O513" s="457"/>
      <c r="P513" s="457"/>
      <c r="Q513" s="457"/>
      <c r="R513" s="457"/>
      <c r="S513" s="457"/>
      <c r="T513" s="457"/>
      <c r="U513" s="457"/>
      <c r="V513" s="457"/>
      <c r="W513" s="457"/>
      <c r="X513" s="457"/>
    </row>
    <row r="514" spans="1:24" s="458" customFormat="1" ht="65.25" customHeight="1" x14ac:dyDescent="0.45">
      <c r="A514" s="457"/>
      <c r="B514" s="457"/>
      <c r="C514" s="457"/>
      <c r="D514" s="457"/>
      <c r="E514" s="457"/>
      <c r="F514" s="457"/>
      <c r="G514" s="457"/>
      <c r="H514" s="457"/>
      <c r="I514" s="457"/>
      <c r="J514" s="457"/>
      <c r="K514" s="457"/>
      <c r="L514" s="457"/>
      <c r="M514" s="457"/>
      <c r="N514" s="457"/>
      <c r="O514" s="457"/>
      <c r="P514" s="457"/>
      <c r="Q514" s="457"/>
      <c r="R514" s="457"/>
      <c r="S514" s="457"/>
      <c r="T514" s="457"/>
      <c r="U514" s="457"/>
      <c r="V514" s="457"/>
      <c r="W514" s="457"/>
      <c r="X514" s="457"/>
    </row>
    <row r="515" spans="1:24" s="458" customFormat="1" ht="65.25" customHeight="1" x14ac:dyDescent="0.45">
      <c r="A515" s="457"/>
      <c r="B515" s="457"/>
      <c r="C515" s="457"/>
      <c r="D515" s="457"/>
      <c r="E515" s="457"/>
      <c r="F515" s="457"/>
      <c r="G515" s="457"/>
      <c r="H515" s="457"/>
      <c r="I515" s="457"/>
      <c r="J515" s="457"/>
      <c r="K515" s="457"/>
      <c r="L515" s="457"/>
      <c r="M515" s="457"/>
      <c r="N515" s="457"/>
      <c r="O515" s="457"/>
      <c r="P515" s="457"/>
      <c r="Q515" s="457"/>
      <c r="R515" s="457"/>
      <c r="S515" s="457"/>
      <c r="T515" s="457"/>
      <c r="U515" s="457"/>
      <c r="V515" s="457"/>
      <c r="W515" s="457"/>
      <c r="X515" s="457"/>
    </row>
    <row r="516" spans="1:24" s="458" customFormat="1" ht="65.25" customHeight="1" x14ac:dyDescent="0.45">
      <c r="A516" s="457"/>
      <c r="B516" s="457"/>
      <c r="C516" s="457"/>
      <c r="D516" s="457"/>
      <c r="E516" s="457"/>
      <c r="F516" s="457"/>
      <c r="G516" s="457"/>
      <c r="H516" s="457"/>
      <c r="I516" s="457"/>
      <c r="J516" s="457"/>
      <c r="K516" s="457"/>
      <c r="L516" s="457"/>
      <c r="M516" s="457"/>
      <c r="N516" s="457"/>
      <c r="O516" s="457"/>
      <c r="P516" s="457"/>
      <c r="Q516" s="457"/>
      <c r="R516" s="457"/>
      <c r="S516" s="457"/>
      <c r="T516" s="457"/>
      <c r="U516" s="457"/>
      <c r="V516" s="457"/>
      <c r="W516" s="457"/>
      <c r="X516" s="457"/>
    </row>
    <row r="517" spans="1:24" s="458" customFormat="1" ht="65.25" customHeight="1" x14ac:dyDescent="0.45">
      <c r="A517" s="457"/>
      <c r="B517" s="457"/>
      <c r="C517" s="457"/>
      <c r="D517" s="457"/>
      <c r="E517" s="457"/>
      <c r="F517" s="457"/>
      <c r="G517" s="457"/>
      <c r="H517" s="457"/>
      <c r="I517" s="457"/>
      <c r="J517" s="457"/>
      <c r="K517" s="457"/>
      <c r="L517" s="457"/>
      <c r="M517" s="457"/>
      <c r="N517" s="457"/>
      <c r="O517" s="457"/>
      <c r="P517" s="457"/>
      <c r="Q517" s="457"/>
      <c r="R517" s="457"/>
      <c r="S517" s="457"/>
      <c r="T517" s="457"/>
      <c r="U517" s="457"/>
      <c r="V517" s="457"/>
      <c r="W517" s="457"/>
      <c r="X517" s="457"/>
    </row>
    <row r="518" spans="1:24" s="458" customFormat="1" ht="65.25" customHeight="1" x14ac:dyDescent="0.45">
      <c r="A518" s="457"/>
      <c r="B518" s="457"/>
      <c r="C518" s="457"/>
      <c r="D518" s="457"/>
      <c r="E518" s="457"/>
      <c r="F518" s="457"/>
      <c r="G518" s="457"/>
      <c r="H518" s="457"/>
      <c r="I518" s="457"/>
      <c r="J518" s="457"/>
      <c r="K518" s="457"/>
      <c r="L518" s="457"/>
      <c r="M518" s="457"/>
      <c r="N518" s="457"/>
      <c r="O518" s="457"/>
      <c r="P518" s="457"/>
      <c r="Q518" s="457"/>
      <c r="R518" s="457"/>
      <c r="S518" s="457"/>
      <c r="T518" s="457"/>
      <c r="U518" s="457"/>
      <c r="V518" s="457"/>
      <c r="W518" s="457"/>
      <c r="X518" s="457"/>
    </row>
    <row r="519" spans="1:24" s="458" customFormat="1" ht="65.25" customHeight="1" x14ac:dyDescent="0.45">
      <c r="A519" s="457"/>
      <c r="B519" s="457"/>
      <c r="C519" s="457"/>
      <c r="D519" s="457"/>
      <c r="E519" s="457"/>
      <c r="F519" s="457"/>
      <c r="G519" s="457"/>
      <c r="H519" s="457"/>
      <c r="I519" s="457"/>
      <c r="J519" s="457"/>
      <c r="K519" s="457"/>
      <c r="L519" s="457"/>
      <c r="M519" s="457"/>
      <c r="N519" s="457"/>
      <c r="O519" s="457"/>
      <c r="P519" s="457"/>
      <c r="Q519" s="457"/>
      <c r="R519" s="457"/>
      <c r="S519" s="457"/>
      <c r="T519" s="457"/>
      <c r="U519" s="457"/>
      <c r="V519" s="457"/>
      <c r="W519" s="457"/>
      <c r="X519" s="457"/>
    </row>
    <row r="520" spans="1:24" s="458" customFormat="1" ht="65.25" customHeight="1" x14ac:dyDescent="0.45">
      <c r="A520" s="457"/>
      <c r="B520" s="457"/>
      <c r="C520" s="457"/>
      <c r="D520" s="457"/>
      <c r="E520" s="457"/>
      <c r="F520" s="457"/>
      <c r="G520" s="457"/>
      <c r="H520" s="457"/>
      <c r="I520" s="457"/>
      <c r="J520" s="457"/>
      <c r="K520" s="457"/>
      <c r="L520" s="457"/>
      <c r="M520" s="457"/>
      <c r="N520" s="457"/>
      <c r="O520" s="457"/>
      <c r="P520" s="457"/>
      <c r="Q520" s="457"/>
      <c r="R520" s="457"/>
      <c r="S520" s="457"/>
      <c r="T520" s="457"/>
      <c r="U520" s="457"/>
      <c r="V520" s="457"/>
      <c r="W520" s="457"/>
      <c r="X520" s="457"/>
    </row>
    <row r="521" spans="1:24" s="458" customFormat="1" ht="65.25" customHeight="1" x14ac:dyDescent="0.45">
      <c r="A521" s="457"/>
      <c r="B521" s="457"/>
      <c r="C521" s="457"/>
      <c r="D521" s="457"/>
      <c r="E521" s="457"/>
      <c r="F521" s="457"/>
      <c r="G521" s="457"/>
      <c r="H521" s="457"/>
      <c r="I521" s="457"/>
      <c r="J521" s="457"/>
      <c r="K521" s="457"/>
      <c r="L521" s="457"/>
      <c r="M521" s="457"/>
      <c r="N521" s="457"/>
      <c r="O521" s="457"/>
      <c r="P521" s="457"/>
      <c r="Q521" s="457"/>
      <c r="R521" s="457"/>
      <c r="S521" s="457"/>
      <c r="T521" s="457"/>
      <c r="U521" s="457"/>
      <c r="V521" s="457"/>
      <c r="W521" s="457"/>
      <c r="X521" s="457"/>
    </row>
    <row r="522" spans="1:24" s="458" customFormat="1" ht="65.25" customHeight="1" x14ac:dyDescent="0.45">
      <c r="A522" s="457"/>
      <c r="B522" s="457"/>
      <c r="C522" s="457"/>
      <c r="D522" s="457"/>
      <c r="E522" s="457"/>
      <c r="F522" s="457"/>
      <c r="G522" s="457"/>
      <c r="H522" s="457"/>
      <c r="I522" s="457"/>
      <c r="J522" s="457"/>
      <c r="K522" s="457"/>
      <c r="L522" s="457"/>
      <c r="M522" s="457"/>
      <c r="N522" s="457"/>
      <c r="O522" s="457"/>
      <c r="P522" s="457"/>
      <c r="Q522" s="457"/>
      <c r="R522" s="457"/>
      <c r="S522" s="457"/>
      <c r="T522" s="457"/>
      <c r="U522" s="457"/>
      <c r="V522" s="457"/>
      <c r="W522" s="457"/>
      <c r="X522" s="457"/>
    </row>
    <row r="523" spans="1:24" s="458" customFormat="1" ht="65.25" customHeight="1" x14ac:dyDescent="0.45">
      <c r="A523" s="457"/>
      <c r="B523" s="457"/>
      <c r="C523" s="457"/>
      <c r="D523" s="457"/>
      <c r="E523" s="457"/>
      <c r="F523" s="457"/>
      <c r="G523" s="457"/>
      <c r="H523" s="457"/>
      <c r="I523" s="457"/>
      <c r="J523" s="457"/>
      <c r="K523" s="457"/>
      <c r="L523" s="457"/>
      <c r="M523" s="457"/>
      <c r="N523" s="457"/>
      <c r="O523" s="457"/>
      <c r="P523" s="457"/>
      <c r="Q523" s="457"/>
      <c r="R523" s="457"/>
      <c r="S523" s="457"/>
      <c r="T523" s="457"/>
      <c r="U523" s="457"/>
      <c r="V523" s="457"/>
      <c r="W523" s="457"/>
      <c r="X523" s="457"/>
    </row>
    <row r="524" spans="1:24" s="458" customFormat="1" ht="65.25" customHeight="1" x14ac:dyDescent="0.45">
      <c r="A524" s="457"/>
      <c r="B524" s="457"/>
      <c r="C524" s="457"/>
      <c r="D524" s="457"/>
      <c r="E524" s="457"/>
      <c r="F524" s="457"/>
      <c r="G524" s="457"/>
      <c r="H524" s="457"/>
      <c r="I524" s="457"/>
      <c r="J524" s="457"/>
      <c r="K524" s="457"/>
      <c r="L524" s="457"/>
      <c r="M524" s="457"/>
      <c r="N524" s="457"/>
      <c r="O524" s="457"/>
      <c r="P524" s="457"/>
      <c r="Q524" s="457"/>
      <c r="R524" s="457"/>
      <c r="S524" s="457"/>
      <c r="T524" s="457"/>
      <c r="U524" s="457"/>
      <c r="V524" s="457"/>
      <c r="W524" s="457"/>
      <c r="X524" s="457"/>
    </row>
    <row r="525" spans="1:24" s="458" customFormat="1" ht="65.25" customHeight="1" x14ac:dyDescent="0.45">
      <c r="A525" s="457"/>
      <c r="B525" s="457"/>
      <c r="C525" s="457"/>
      <c r="D525" s="457"/>
      <c r="E525" s="457"/>
      <c r="F525" s="457"/>
      <c r="G525" s="457"/>
      <c r="H525" s="457"/>
      <c r="I525" s="457"/>
      <c r="J525" s="457"/>
      <c r="K525" s="457"/>
      <c r="L525" s="457"/>
      <c r="M525" s="457"/>
      <c r="N525" s="457"/>
      <c r="O525" s="457"/>
      <c r="P525" s="457"/>
      <c r="Q525" s="457"/>
      <c r="R525" s="457"/>
      <c r="S525" s="457"/>
      <c r="T525" s="457"/>
      <c r="U525" s="457"/>
      <c r="V525" s="457"/>
      <c r="W525" s="457"/>
      <c r="X525" s="457"/>
    </row>
    <row r="526" spans="1:24" s="458" customFormat="1" ht="65.25" customHeight="1" x14ac:dyDescent="0.45">
      <c r="A526" s="457"/>
      <c r="B526" s="457"/>
      <c r="C526" s="457"/>
      <c r="D526" s="457"/>
      <c r="E526" s="457"/>
      <c r="F526" s="457"/>
      <c r="G526" s="457"/>
      <c r="H526" s="457"/>
      <c r="I526" s="457"/>
      <c r="J526" s="457"/>
      <c r="K526" s="457"/>
      <c r="L526" s="457"/>
      <c r="M526" s="457"/>
      <c r="N526" s="457"/>
      <c r="O526" s="457"/>
      <c r="P526" s="457"/>
      <c r="Q526" s="457"/>
      <c r="R526" s="457"/>
      <c r="S526" s="457"/>
      <c r="T526" s="457"/>
      <c r="U526" s="457"/>
      <c r="V526" s="457"/>
      <c r="W526" s="457"/>
      <c r="X526" s="457"/>
    </row>
    <row r="527" spans="1:24" s="458" customFormat="1" ht="65.25" customHeight="1" x14ac:dyDescent="0.45">
      <c r="A527" s="457"/>
      <c r="B527" s="457"/>
      <c r="C527" s="457"/>
      <c r="D527" s="457"/>
      <c r="E527" s="457"/>
      <c r="F527" s="457"/>
      <c r="G527" s="457"/>
      <c r="H527" s="457"/>
      <c r="I527" s="457"/>
      <c r="J527" s="457"/>
      <c r="K527" s="457"/>
      <c r="L527" s="457"/>
      <c r="M527" s="457"/>
      <c r="N527" s="457"/>
      <c r="O527" s="457"/>
      <c r="P527" s="457"/>
      <c r="Q527" s="457"/>
      <c r="R527" s="457"/>
      <c r="S527" s="457"/>
      <c r="T527" s="457"/>
      <c r="U527" s="457"/>
      <c r="V527" s="457"/>
      <c r="W527" s="457"/>
      <c r="X527" s="457"/>
    </row>
    <row r="528" spans="1:24" s="458" customFormat="1" ht="65.25" customHeight="1" x14ac:dyDescent="0.45">
      <c r="A528" s="457"/>
      <c r="B528" s="457"/>
      <c r="C528" s="457"/>
      <c r="D528" s="457"/>
      <c r="E528" s="457"/>
      <c r="F528" s="457"/>
      <c r="G528" s="457"/>
      <c r="H528" s="457"/>
      <c r="I528" s="457"/>
      <c r="J528" s="457"/>
      <c r="K528" s="457"/>
      <c r="L528" s="457"/>
      <c r="M528" s="457"/>
      <c r="N528" s="457"/>
      <c r="O528" s="457"/>
      <c r="P528" s="457"/>
      <c r="Q528" s="457"/>
      <c r="R528" s="457"/>
      <c r="S528" s="457"/>
      <c r="T528" s="457"/>
      <c r="U528" s="457"/>
      <c r="V528" s="457"/>
      <c r="W528" s="457"/>
      <c r="X528" s="457"/>
    </row>
    <row r="529" spans="1:24" s="458" customFormat="1" ht="65.25" customHeight="1" x14ac:dyDescent="0.45">
      <c r="A529" s="457"/>
      <c r="B529" s="457"/>
      <c r="C529" s="457"/>
      <c r="D529" s="457"/>
      <c r="E529" s="457"/>
      <c r="F529" s="457"/>
      <c r="G529" s="457"/>
      <c r="H529" s="457"/>
      <c r="I529" s="457"/>
      <c r="J529" s="457"/>
      <c r="K529" s="457"/>
      <c r="L529" s="457"/>
      <c r="M529" s="457"/>
      <c r="N529" s="457"/>
      <c r="O529" s="457"/>
      <c r="P529" s="457"/>
      <c r="Q529" s="457"/>
      <c r="R529" s="457"/>
      <c r="S529" s="457"/>
      <c r="T529" s="457"/>
      <c r="U529" s="457"/>
      <c r="V529" s="457"/>
      <c r="W529" s="457"/>
      <c r="X529" s="457"/>
    </row>
    <row r="530" spans="1:24" s="458" customFormat="1" ht="65.25" customHeight="1" x14ac:dyDescent="0.45">
      <c r="A530" s="457"/>
      <c r="B530" s="457"/>
      <c r="C530" s="457"/>
      <c r="D530" s="457"/>
      <c r="E530" s="457"/>
      <c r="F530" s="457"/>
      <c r="G530" s="457"/>
      <c r="H530" s="457"/>
      <c r="I530" s="457"/>
      <c r="J530" s="457"/>
      <c r="K530" s="457"/>
      <c r="L530" s="457"/>
      <c r="M530" s="457"/>
      <c r="N530" s="457"/>
      <c r="O530" s="457"/>
      <c r="P530" s="457"/>
      <c r="Q530" s="457"/>
      <c r="R530" s="457"/>
      <c r="S530" s="457"/>
      <c r="T530" s="457"/>
      <c r="U530" s="457"/>
      <c r="V530" s="457"/>
      <c r="W530" s="457"/>
      <c r="X530" s="457"/>
    </row>
    <row r="531" spans="1:24" s="458" customFormat="1" ht="65.25" customHeight="1" x14ac:dyDescent="0.45">
      <c r="A531" s="457"/>
      <c r="B531" s="457"/>
      <c r="C531" s="457"/>
      <c r="D531" s="457"/>
      <c r="E531" s="457"/>
      <c r="F531" s="457"/>
      <c r="G531" s="457"/>
      <c r="H531" s="457"/>
      <c r="I531" s="457"/>
      <c r="J531" s="457"/>
      <c r="K531" s="457"/>
      <c r="L531" s="457"/>
      <c r="M531" s="457"/>
      <c r="N531" s="457"/>
      <c r="O531" s="457"/>
      <c r="P531" s="457"/>
      <c r="Q531" s="457"/>
      <c r="R531" s="457"/>
      <c r="S531" s="457"/>
      <c r="T531" s="457"/>
      <c r="U531" s="457"/>
      <c r="V531" s="457"/>
      <c r="W531" s="457"/>
      <c r="X531" s="457"/>
    </row>
    <row r="532" spans="1:24" s="458" customFormat="1" ht="65.25" customHeight="1" x14ac:dyDescent="0.45">
      <c r="A532" s="457"/>
      <c r="B532" s="457"/>
      <c r="C532" s="457"/>
      <c r="D532" s="457"/>
      <c r="E532" s="457"/>
      <c r="F532" s="457"/>
      <c r="G532" s="457"/>
      <c r="H532" s="457"/>
      <c r="I532" s="457"/>
      <c r="J532" s="457"/>
      <c r="K532" s="457"/>
      <c r="L532" s="457"/>
      <c r="M532" s="457"/>
      <c r="N532" s="457"/>
      <c r="O532" s="457"/>
      <c r="P532" s="457"/>
      <c r="Q532" s="457"/>
      <c r="R532" s="457"/>
      <c r="S532" s="457"/>
      <c r="T532" s="457"/>
      <c r="U532" s="457"/>
      <c r="V532" s="457"/>
      <c r="W532" s="457"/>
      <c r="X532" s="457"/>
    </row>
    <row r="533" spans="1:24" s="458" customFormat="1" ht="65.25" customHeight="1" x14ac:dyDescent="0.45">
      <c r="A533" s="457"/>
      <c r="B533" s="457"/>
      <c r="C533" s="457"/>
      <c r="D533" s="457"/>
      <c r="E533" s="457"/>
      <c r="F533" s="457"/>
      <c r="G533" s="457"/>
      <c r="H533" s="457"/>
      <c r="I533" s="457"/>
      <c r="J533" s="457"/>
      <c r="K533" s="457"/>
      <c r="L533" s="457"/>
      <c r="M533" s="457"/>
      <c r="N533" s="457"/>
      <c r="O533" s="457"/>
      <c r="P533" s="457"/>
      <c r="Q533" s="457"/>
      <c r="R533" s="457"/>
      <c r="S533" s="457"/>
      <c r="T533" s="457"/>
      <c r="U533" s="457"/>
      <c r="V533" s="457"/>
      <c r="W533" s="457"/>
      <c r="X533" s="457"/>
    </row>
    <row r="534" spans="1:24" s="458" customFormat="1" ht="65.25" customHeight="1" x14ac:dyDescent="0.45">
      <c r="A534" s="457"/>
      <c r="B534" s="457"/>
      <c r="C534" s="457"/>
      <c r="D534" s="457"/>
      <c r="E534" s="457"/>
      <c r="F534" s="457"/>
      <c r="G534" s="457"/>
      <c r="H534" s="457"/>
      <c r="I534" s="457"/>
      <c r="J534" s="457"/>
      <c r="K534" s="457"/>
      <c r="L534" s="457"/>
      <c r="M534" s="457"/>
      <c r="N534" s="457"/>
      <c r="O534" s="457"/>
      <c r="P534" s="457"/>
      <c r="Q534" s="457"/>
      <c r="R534" s="457"/>
      <c r="S534" s="457"/>
      <c r="T534" s="457"/>
      <c r="U534" s="457"/>
      <c r="V534" s="457"/>
      <c r="W534" s="457"/>
      <c r="X534" s="457"/>
    </row>
    <row r="535" spans="1:24" s="458" customFormat="1" ht="65.25" customHeight="1" x14ac:dyDescent="0.45">
      <c r="A535" s="457"/>
      <c r="B535" s="457"/>
      <c r="C535" s="457"/>
      <c r="D535" s="457"/>
      <c r="E535" s="457"/>
      <c r="F535" s="457"/>
      <c r="G535" s="457"/>
      <c r="H535" s="457"/>
      <c r="I535" s="457"/>
      <c r="J535" s="457"/>
      <c r="K535" s="457"/>
      <c r="L535" s="457"/>
      <c r="M535" s="457"/>
      <c r="N535" s="457"/>
      <c r="O535" s="457"/>
      <c r="P535" s="457"/>
      <c r="Q535" s="457"/>
      <c r="R535" s="457"/>
      <c r="S535" s="457"/>
      <c r="T535" s="457"/>
      <c r="U535" s="457"/>
      <c r="V535" s="457"/>
      <c r="W535" s="457"/>
      <c r="X535" s="457"/>
    </row>
    <row r="536" spans="1:24" s="458" customFormat="1" ht="65.25" customHeight="1" x14ac:dyDescent="0.45">
      <c r="A536" s="457"/>
      <c r="B536" s="457"/>
      <c r="C536" s="457"/>
      <c r="D536" s="457"/>
      <c r="E536" s="457"/>
      <c r="F536" s="457"/>
      <c r="G536" s="457"/>
      <c r="H536" s="457"/>
      <c r="I536" s="457"/>
      <c r="J536" s="457"/>
      <c r="K536" s="457"/>
      <c r="L536" s="457"/>
      <c r="M536" s="457"/>
      <c r="N536" s="457"/>
      <c r="O536" s="457"/>
      <c r="P536" s="457"/>
      <c r="Q536" s="457"/>
      <c r="R536" s="457"/>
      <c r="S536" s="457"/>
      <c r="T536" s="457"/>
      <c r="U536" s="457"/>
      <c r="V536" s="457"/>
      <c r="W536" s="457"/>
      <c r="X536" s="457"/>
    </row>
    <row r="537" spans="1:24" s="458" customFormat="1" ht="65.25" customHeight="1" x14ac:dyDescent="0.45">
      <c r="A537" s="457"/>
      <c r="B537" s="457"/>
      <c r="C537" s="457"/>
      <c r="D537" s="457"/>
      <c r="E537" s="457"/>
      <c r="F537" s="457"/>
      <c r="G537" s="457"/>
      <c r="H537" s="457"/>
      <c r="I537" s="457"/>
      <c r="J537" s="457"/>
      <c r="K537" s="457"/>
      <c r="L537" s="457"/>
      <c r="M537" s="457"/>
      <c r="N537" s="457"/>
      <c r="O537" s="457"/>
      <c r="P537" s="457"/>
      <c r="Q537" s="457"/>
      <c r="R537" s="457"/>
      <c r="S537" s="457"/>
      <c r="T537" s="457"/>
      <c r="U537" s="457"/>
      <c r="V537" s="457"/>
      <c r="W537" s="457"/>
      <c r="X537" s="457"/>
    </row>
    <row r="538" spans="1:24" s="458" customFormat="1" ht="65.25" customHeight="1" x14ac:dyDescent="0.45">
      <c r="A538" s="457"/>
      <c r="B538" s="457"/>
      <c r="C538" s="457"/>
      <c r="D538" s="457"/>
      <c r="E538" s="457"/>
      <c r="F538" s="457"/>
      <c r="G538" s="457"/>
      <c r="H538" s="457"/>
      <c r="I538" s="457"/>
      <c r="J538" s="457"/>
      <c r="K538" s="457"/>
      <c r="L538" s="457"/>
      <c r="M538" s="457"/>
      <c r="N538" s="457"/>
      <c r="O538" s="457"/>
      <c r="P538" s="457"/>
      <c r="Q538" s="457"/>
      <c r="R538" s="457"/>
      <c r="S538" s="457"/>
      <c r="T538" s="457"/>
      <c r="U538" s="457"/>
      <c r="V538" s="457"/>
      <c r="W538" s="457"/>
      <c r="X538" s="457"/>
    </row>
    <row r="539" spans="1:24" s="458" customFormat="1" ht="65.25" customHeight="1" x14ac:dyDescent="0.45">
      <c r="A539" s="457"/>
      <c r="B539" s="457"/>
      <c r="C539" s="457"/>
      <c r="D539" s="457"/>
      <c r="E539" s="457"/>
      <c r="F539" s="457"/>
      <c r="G539" s="457"/>
      <c r="H539" s="457"/>
      <c r="I539" s="457"/>
      <c r="J539" s="457"/>
      <c r="K539" s="457"/>
      <c r="L539" s="457"/>
      <c r="M539" s="457"/>
      <c r="N539" s="457"/>
      <c r="O539" s="457"/>
      <c r="P539" s="457"/>
      <c r="Q539" s="457"/>
      <c r="R539" s="457"/>
      <c r="S539" s="457"/>
      <c r="T539" s="457"/>
      <c r="U539" s="457"/>
      <c r="V539" s="457"/>
      <c r="W539" s="457"/>
      <c r="X539" s="457"/>
    </row>
    <row r="540" spans="1:24" s="458" customFormat="1" ht="65.25" customHeight="1" x14ac:dyDescent="0.45">
      <c r="A540" s="457"/>
      <c r="B540" s="457"/>
      <c r="C540" s="457"/>
      <c r="D540" s="457"/>
      <c r="E540" s="457"/>
      <c r="F540" s="457"/>
      <c r="G540" s="457"/>
      <c r="H540" s="457"/>
      <c r="I540" s="457"/>
      <c r="J540" s="457"/>
      <c r="K540" s="457"/>
      <c r="L540" s="457"/>
      <c r="M540" s="457"/>
      <c r="N540" s="457"/>
      <c r="O540" s="457"/>
      <c r="P540" s="457"/>
      <c r="Q540" s="457"/>
      <c r="R540" s="457"/>
      <c r="S540" s="457"/>
      <c r="T540" s="457"/>
      <c r="U540" s="457"/>
      <c r="V540" s="457"/>
      <c r="W540" s="457"/>
      <c r="X540" s="457"/>
    </row>
    <row r="541" spans="1:24" s="458" customFormat="1" ht="65.25" customHeight="1" x14ac:dyDescent="0.45">
      <c r="A541" s="457"/>
      <c r="B541" s="457"/>
      <c r="C541" s="457"/>
      <c r="D541" s="457"/>
      <c r="E541" s="457"/>
      <c r="F541" s="457"/>
      <c r="G541" s="457"/>
      <c r="H541" s="457"/>
      <c r="I541" s="457"/>
      <c r="J541" s="457"/>
      <c r="K541" s="457"/>
      <c r="L541" s="457"/>
      <c r="M541" s="457"/>
      <c r="N541" s="457"/>
      <c r="O541" s="457"/>
      <c r="P541" s="457"/>
      <c r="Q541" s="457"/>
      <c r="R541" s="457"/>
      <c r="S541" s="457"/>
      <c r="T541" s="457"/>
      <c r="U541" s="457"/>
      <c r="V541" s="457"/>
      <c r="W541" s="457"/>
      <c r="X541" s="457"/>
    </row>
    <row r="542" spans="1:24" s="458" customFormat="1" ht="65.25" customHeight="1" x14ac:dyDescent="0.45">
      <c r="A542" s="457"/>
      <c r="B542" s="457"/>
      <c r="C542" s="457"/>
      <c r="D542" s="457"/>
      <c r="E542" s="457"/>
      <c r="F542" s="457"/>
      <c r="G542" s="457"/>
      <c r="H542" s="457"/>
      <c r="I542" s="457"/>
      <c r="J542" s="457"/>
      <c r="K542" s="457"/>
      <c r="L542" s="457"/>
      <c r="M542" s="457"/>
      <c r="N542" s="457"/>
      <c r="O542" s="457"/>
      <c r="P542" s="457"/>
      <c r="Q542" s="457"/>
      <c r="R542" s="457"/>
      <c r="S542" s="457"/>
      <c r="T542" s="457"/>
      <c r="U542" s="457"/>
      <c r="V542" s="457"/>
      <c r="W542" s="457"/>
      <c r="X542" s="457"/>
    </row>
    <row r="543" spans="1:24" s="458" customFormat="1" ht="65.25" customHeight="1" x14ac:dyDescent="0.45">
      <c r="A543" s="457"/>
      <c r="B543" s="457"/>
      <c r="C543" s="457"/>
      <c r="D543" s="457"/>
      <c r="E543" s="457"/>
      <c r="F543" s="457"/>
      <c r="G543" s="457"/>
      <c r="H543" s="457"/>
      <c r="I543" s="457"/>
      <c r="J543" s="457"/>
      <c r="K543" s="457"/>
      <c r="L543" s="457"/>
      <c r="M543" s="457"/>
      <c r="N543" s="457"/>
      <c r="O543" s="457"/>
      <c r="P543" s="457"/>
      <c r="Q543" s="457"/>
      <c r="R543" s="457"/>
      <c r="S543" s="457"/>
      <c r="T543" s="457"/>
      <c r="U543" s="457"/>
      <c r="V543" s="457"/>
      <c r="W543" s="457"/>
      <c r="X543" s="457"/>
    </row>
    <row r="544" spans="1:24" s="458" customFormat="1" ht="65.25" customHeight="1" x14ac:dyDescent="0.45">
      <c r="A544" s="457"/>
      <c r="B544" s="457"/>
      <c r="C544" s="457"/>
      <c r="D544" s="457"/>
      <c r="E544" s="457"/>
      <c r="F544" s="457"/>
      <c r="G544" s="457"/>
      <c r="H544" s="457"/>
      <c r="I544" s="457"/>
      <c r="J544" s="457"/>
      <c r="K544" s="457"/>
      <c r="L544" s="457"/>
      <c r="M544" s="457"/>
      <c r="N544" s="457"/>
      <c r="O544" s="457"/>
      <c r="P544" s="457"/>
      <c r="Q544" s="457"/>
      <c r="R544" s="457"/>
      <c r="S544" s="457"/>
      <c r="T544" s="457"/>
      <c r="U544" s="457"/>
      <c r="V544" s="457"/>
      <c r="W544" s="457"/>
      <c r="X544" s="457"/>
    </row>
    <row r="545" spans="1:24" s="458" customFormat="1" ht="65.25" customHeight="1" x14ac:dyDescent="0.45">
      <c r="A545" s="457"/>
      <c r="B545" s="457"/>
      <c r="C545" s="457"/>
      <c r="D545" s="457"/>
      <c r="E545" s="457"/>
      <c r="F545" s="457"/>
      <c r="G545" s="457"/>
      <c r="H545" s="457"/>
      <c r="I545" s="457"/>
      <c r="J545" s="457"/>
      <c r="K545" s="457"/>
      <c r="L545" s="457"/>
      <c r="M545" s="457"/>
      <c r="N545" s="457"/>
      <c r="O545" s="457"/>
      <c r="P545" s="457"/>
      <c r="Q545" s="457"/>
      <c r="R545" s="457"/>
      <c r="S545" s="457"/>
      <c r="T545" s="457"/>
      <c r="U545" s="457"/>
      <c r="V545" s="457"/>
      <c r="W545" s="457"/>
      <c r="X545" s="457"/>
    </row>
    <row r="546" spans="1:24" s="458" customFormat="1" ht="65.25" customHeight="1" x14ac:dyDescent="0.45">
      <c r="A546" s="457"/>
      <c r="B546" s="457"/>
      <c r="C546" s="457"/>
      <c r="D546" s="457"/>
      <c r="E546" s="457"/>
      <c r="F546" s="457"/>
      <c r="G546" s="457"/>
      <c r="H546" s="457"/>
      <c r="I546" s="457"/>
      <c r="J546" s="457"/>
      <c r="K546" s="457"/>
      <c r="L546" s="457"/>
      <c r="M546" s="457"/>
      <c r="N546" s="457"/>
      <c r="O546" s="457"/>
      <c r="P546" s="457"/>
      <c r="Q546" s="457"/>
      <c r="R546" s="457"/>
      <c r="S546" s="457"/>
      <c r="T546" s="457"/>
      <c r="U546" s="457"/>
      <c r="V546" s="457"/>
      <c r="W546" s="457"/>
      <c r="X546" s="457"/>
    </row>
    <row r="547" spans="1:24" s="458" customFormat="1" ht="65.25" customHeight="1" x14ac:dyDescent="0.45">
      <c r="A547" s="457"/>
      <c r="B547" s="457"/>
      <c r="C547" s="457"/>
      <c r="D547" s="457"/>
      <c r="E547" s="457"/>
      <c r="F547" s="457"/>
      <c r="G547" s="457"/>
      <c r="H547" s="457"/>
      <c r="I547" s="457"/>
      <c r="J547" s="457"/>
      <c r="K547" s="457"/>
      <c r="L547" s="457"/>
      <c r="M547" s="457"/>
      <c r="N547" s="457"/>
      <c r="O547" s="457"/>
      <c r="P547" s="457"/>
      <c r="Q547" s="457"/>
      <c r="R547" s="457"/>
      <c r="S547" s="457"/>
      <c r="T547" s="457"/>
      <c r="U547" s="457"/>
      <c r="V547" s="457"/>
      <c r="W547" s="457"/>
      <c r="X547" s="457"/>
    </row>
    <row r="548" spans="1:24" s="458" customFormat="1" ht="65.25" customHeight="1" x14ac:dyDescent="0.45">
      <c r="A548" s="457"/>
      <c r="B548" s="457"/>
      <c r="C548" s="457"/>
      <c r="D548" s="457"/>
      <c r="E548" s="457"/>
      <c r="F548" s="457"/>
      <c r="G548" s="457"/>
      <c r="H548" s="457"/>
      <c r="I548" s="457"/>
      <c r="J548" s="457"/>
      <c r="K548" s="457"/>
      <c r="L548" s="457"/>
      <c r="M548" s="457"/>
      <c r="N548" s="457"/>
      <c r="O548" s="457"/>
      <c r="P548" s="457"/>
      <c r="Q548" s="457"/>
      <c r="R548" s="457"/>
      <c r="S548" s="457"/>
      <c r="T548" s="457"/>
      <c r="U548" s="457"/>
      <c r="V548" s="457"/>
      <c r="W548" s="457"/>
      <c r="X548" s="457"/>
    </row>
    <row r="549" spans="1:24" s="458" customFormat="1" ht="65.25" customHeight="1" x14ac:dyDescent="0.45">
      <c r="A549" s="457"/>
      <c r="B549" s="457"/>
      <c r="C549" s="457"/>
      <c r="D549" s="457"/>
      <c r="E549" s="457"/>
      <c r="F549" s="457"/>
      <c r="G549" s="457"/>
      <c r="H549" s="457"/>
      <c r="I549" s="457"/>
      <c r="J549" s="457"/>
      <c r="K549" s="457"/>
      <c r="L549" s="457"/>
      <c r="M549" s="457"/>
      <c r="N549" s="457"/>
      <c r="O549" s="457"/>
      <c r="P549" s="457"/>
      <c r="Q549" s="457"/>
      <c r="R549" s="457"/>
      <c r="S549" s="457"/>
      <c r="T549" s="457"/>
      <c r="U549" s="457"/>
      <c r="V549" s="457"/>
      <c r="W549" s="457"/>
      <c r="X549" s="457"/>
    </row>
    <row r="550" spans="1:24" s="458" customFormat="1" ht="65.25" customHeight="1" x14ac:dyDescent="0.45">
      <c r="A550" s="457"/>
      <c r="B550" s="457"/>
      <c r="C550" s="457"/>
      <c r="D550" s="457"/>
      <c r="E550" s="457"/>
      <c r="F550" s="457"/>
      <c r="G550" s="457"/>
      <c r="H550" s="457"/>
      <c r="I550" s="457"/>
      <c r="J550" s="457"/>
      <c r="K550" s="457"/>
      <c r="L550" s="457"/>
      <c r="M550" s="457"/>
      <c r="N550" s="457"/>
      <c r="O550" s="457"/>
      <c r="P550" s="457"/>
      <c r="Q550" s="457"/>
      <c r="R550" s="457"/>
      <c r="S550" s="457"/>
      <c r="T550" s="457"/>
      <c r="U550" s="457"/>
      <c r="V550" s="457"/>
      <c r="W550" s="457"/>
      <c r="X550" s="457"/>
    </row>
    <row r="551" spans="1:24" s="458" customFormat="1" ht="65.25" customHeight="1" x14ac:dyDescent="0.45">
      <c r="A551" s="457"/>
      <c r="B551" s="457"/>
      <c r="C551" s="457"/>
      <c r="D551" s="457"/>
      <c r="E551" s="457"/>
      <c r="F551" s="457"/>
      <c r="G551" s="457"/>
      <c r="H551" s="457"/>
      <c r="I551" s="457"/>
      <c r="J551" s="457"/>
      <c r="K551" s="457"/>
      <c r="L551" s="457"/>
      <c r="M551" s="457"/>
      <c r="N551" s="457"/>
      <c r="O551" s="457"/>
      <c r="P551" s="457"/>
      <c r="Q551" s="457"/>
      <c r="R551" s="457"/>
      <c r="S551" s="457"/>
      <c r="T551" s="457"/>
      <c r="U551" s="457"/>
      <c r="V551" s="457"/>
      <c r="W551" s="457"/>
      <c r="X551" s="457"/>
    </row>
    <row r="552" spans="1:24" s="458" customFormat="1" ht="65.25" customHeight="1" x14ac:dyDescent="0.45">
      <c r="A552" s="457"/>
      <c r="B552" s="457"/>
      <c r="C552" s="457"/>
      <c r="D552" s="457"/>
      <c r="E552" s="457"/>
      <c r="F552" s="457"/>
      <c r="G552" s="457"/>
      <c r="H552" s="457"/>
      <c r="I552" s="457"/>
      <c r="J552" s="457"/>
      <c r="K552" s="457"/>
      <c r="L552" s="457"/>
      <c r="M552" s="457"/>
      <c r="N552" s="457"/>
      <c r="O552" s="457"/>
      <c r="P552" s="457"/>
      <c r="Q552" s="457"/>
      <c r="R552" s="457"/>
      <c r="S552" s="457"/>
      <c r="T552" s="457"/>
      <c r="U552" s="457"/>
      <c r="V552" s="457"/>
      <c r="W552" s="457"/>
      <c r="X552" s="457"/>
    </row>
    <row r="553" spans="1:24" s="458" customFormat="1" ht="65.25" customHeight="1" x14ac:dyDescent="0.45">
      <c r="A553" s="457"/>
      <c r="B553" s="457"/>
      <c r="C553" s="457"/>
      <c r="D553" s="457"/>
      <c r="E553" s="457"/>
      <c r="F553" s="457"/>
      <c r="G553" s="457"/>
      <c r="H553" s="457"/>
      <c r="I553" s="457"/>
      <c r="J553" s="457"/>
      <c r="K553" s="457"/>
      <c r="L553" s="457"/>
      <c r="M553" s="457"/>
      <c r="N553" s="457"/>
      <c r="O553" s="457"/>
      <c r="P553" s="457"/>
      <c r="Q553" s="457"/>
      <c r="R553" s="457"/>
      <c r="S553" s="457"/>
      <c r="T553" s="457"/>
      <c r="U553" s="457"/>
      <c r="V553" s="457"/>
      <c r="W553" s="457"/>
      <c r="X553" s="457"/>
    </row>
    <row r="554" spans="1:24" s="458" customFormat="1" ht="65.25" customHeight="1" x14ac:dyDescent="0.45">
      <c r="A554" s="457"/>
      <c r="B554" s="457"/>
      <c r="C554" s="457"/>
      <c r="D554" s="457"/>
      <c r="E554" s="457"/>
      <c r="F554" s="457"/>
      <c r="G554" s="457"/>
      <c r="H554" s="457"/>
      <c r="I554" s="457"/>
      <c r="J554" s="457"/>
      <c r="K554" s="457"/>
      <c r="L554" s="457"/>
      <c r="M554" s="457"/>
      <c r="N554" s="457"/>
      <c r="O554" s="457"/>
      <c r="P554" s="457"/>
      <c r="Q554" s="457"/>
      <c r="R554" s="457"/>
      <c r="S554" s="457"/>
      <c r="T554" s="457"/>
      <c r="U554" s="457"/>
      <c r="V554" s="457"/>
      <c r="W554" s="457"/>
      <c r="X554" s="457"/>
    </row>
    <row r="555" spans="1:24" s="458" customFormat="1" ht="65.25" customHeight="1" x14ac:dyDescent="0.45">
      <c r="A555" s="457"/>
      <c r="B555" s="457"/>
      <c r="C555" s="457"/>
      <c r="D555" s="457"/>
      <c r="E555" s="457"/>
      <c r="F555" s="457"/>
      <c r="G555" s="457"/>
      <c r="H555" s="457"/>
      <c r="I555" s="457"/>
      <c r="J555" s="457"/>
      <c r="K555" s="457"/>
      <c r="L555" s="457"/>
      <c r="M555" s="457"/>
      <c r="N555" s="457"/>
      <c r="O555" s="457"/>
      <c r="P555" s="457"/>
      <c r="Q555" s="457"/>
      <c r="R555" s="457"/>
      <c r="S555" s="457"/>
      <c r="T555" s="457"/>
      <c r="U555" s="457"/>
      <c r="V555" s="457"/>
      <c r="W555" s="457"/>
      <c r="X555" s="457"/>
    </row>
    <row r="556" spans="1:24" s="458" customFormat="1" ht="65.25" customHeight="1" x14ac:dyDescent="0.45">
      <c r="A556" s="457"/>
      <c r="B556" s="457"/>
      <c r="C556" s="457"/>
      <c r="D556" s="457"/>
      <c r="E556" s="457"/>
      <c r="F556" s="457"/>
      <c r="G556" s="457"/>
      <c r="H556" s="457"/>
      <c r="I556" s="457"/>
      <c r="J556" s="457"/>
      <c r="K556" s="457"/>
      <c r="L556" s="457"/>
      <c r="M556" s="457"/>
      <c r="N556" s="457"/>
      <c r="O556" s="457"/>
      <c r="P556" s="457"/>
      <c r="Q556" s="457"/>
      <c r="R556" s="457"/>
      <c r="S556" s="457"/>
      <c r="T556" s="457"/>
      <c r="U556" s="457"/>
      <c r="V556" s="457"/>
      <c r="W556" s="457"/>
      <c r="X556" s="457"/>
    </row>
    <row r="557" spans="1:24" s="458" customFormat="1" ht="65.25" customHeight="1" x14ac:dyDescent="0.45">
      <c r="A557" s="457"/>
      <c r="B557" s="457"/>
      <c r="C557" s="457"/>
      <c r="D557" s="457"/>
      <c r="E557" s="457"/>
      <c r="F557" s="457"/>
      <c r="G557" s="457"/>
      <c r="H557" s="457"/>
      <c r="I557" s="457"/>
      <c r="J557" s="457"/>
      <c r="K557" s="457"/>
      <c r="L557" s="457"/>
      <c r="M557" s="457"/>
      <c r="N557" s="457"/>
      <c r="O557" s="457"/>
      <c r="P557" s="457"/>
      <c r="Q557" s="457"/>
      <c r="R557" s="457"/>
      <c r="S557" s="457"/>
      <c r="T557" s="457"/>
      <c r="U557" s="457"/>
      <c r="V557" s="457"/>
      <c r="W557" s="457"/>
      <c r="X557" s="457"/>
    </row>
    <row r="558" spans="1:24" s="458" customFormat="1" ht="65.25" customHeight="1" x14ac:dyDescent="0.45">
      <c r="A558" s="457"/>
      <c r="B558" s="457"/>
      <c r="C558" s="457"/>
      <c r="D558" s="457"/>
      <c r="E558" s="457"/>
      <c r="F558" s="457"/>
      <c r="G558" s="457"/>
      <c r="H558" s="457"/>
      <c r="I558" s="457"/>
      <c r="J558" s="457"/>
      <c r="K558" s="457"/>
      <c r="L558" s="457"/>
      <c r="M558" s="457"/>
      <c r="N558" s="457"/>
      <c r="O558" s="457"/>
      <c r="P558" s="457"/>
      <c r="Q558" s="457"/>
      <c r="R558" s="457"/>
      <c r="S558" s="457"/>
      <c r="T558" s="457"/>
      <c r="U558" s="457"/>
      <c r="V558" s="457"/>
      <c r="W558" s="457"/>
      <c r="X558" s="457"/>
    </row>
    <row r="559" spans="1:24" s="458" customFormat="1" ht="65.25" customHeight="1" x14ac:dyDescent="0.45">
      <c r="A559" s="457"/>
      <c r="B559" s="457"/>
      <c r="C559" s="457"/>
      <c r="D559" s="457"/>
      <c r="E559" s="457"/>
      <c r="F559" s="457"/>
      <c r="G559" s="457"/>
      <c r="H559" s="457"/>
      <c r="I559" s="457"/>
      <c r="J559" s="457"/>
      <c r="K559" s="457"/>
      <c r="L559" s="457"/>
      <c r="M559" s="457"/>
      <c r="N559" s="457"/>
      <c r="O559" s="457"/>
      <c r="P559" s="457"/>
      <c r="Q559" s="457"/>
      <c r="R559" s="457"/>
      <c r="S559" s="457"/>
      <c r="T559" s="457"/>
      <c r="U559" s="457"/>
      <c r="V559" s="457"/>
      <c r="W559" s="457"/>
      <c r="X559" s="457"/>
    </row>
    <row r="560" spans="1:24" s="458" customFormat="1" ht="65.25" customHeight="1" x14ac:dyDescent="0.45">
      <c r="A560" s="457"/>
      <c r="B560" s="457"/>
      <c r="C560" s="457"/>
      <c r="D560" s="457"/>
      <c r="E560" s="457"/>
      <c r="F560" s="457"/>
      <c r="G560" s="457"/>
      <c r="H560" s="457"/>
      <c r="I560" s="457"/>
      <c r="J560" s="457"/>
      <c r="K560" s="457"/>
      <c r="L560" s="457"/>
      <c r="M560" s="457"/>
      <c r="N560" s="457"/>
      <c r="O560" s="457"/>
      <c r="P560" s="457"/>
      <c r="Q560" s="457"/>
      <c r="R560" s="457"/>
      <c r="S560" s="457"/>
      <c r="T560" s="457"/>
      <c r="U560" s="457"/>
      <c r="V560" s="457"/>
      <c r="W560" s="457"/>
      <c r="X560" s="457"/>
    </row>
    <row r="561" spans="1:24" s="458" customFormat="1" ht="65.25" customHeight="1" x14ac:dyDescent="0.45">
      <c r="A561" s="457"/>
      <c r="B561" s="457"/>
      <c r="C561" s="457"/>
      <c r="D561" s="457"/>
      <c r="E561" s="457"/>
      <c r="F561" s="457"/>
      <c r="G561" s="457"/>
      <c r="H561" s="457"/>
      <c r="I561" s="457"/>
      <c r="J561" s="457"/>
      <c r="K561" s="457"/>
      <c r="L561" s="457"/>
      <c r="M561" s="457"/>
      <c r="N561" s="457"/>
      <c r="O561" s="457"/>
      <c r="P561" s="457"/>
      <c r="Q561" s="457"/>
      <c r="R561" s="457"/>
      <c r="S561" s="457"/>
      <c r="T561" s="457"/>
      <c r="U561" s="457"/>
      <c r="V561" s="457"/>
      <c r="W561" s="457"/>
      <c r="X561" s="457"/>
    </row>
    <row r="562" spans="1:24" s="458" customFormat="1" ht="65.25" customHeight="1" x14ac:dyDescent="0.45">
      <c r="A562" s="457"/>
      <c r="B562" s="457"/>
      <c r="C562" s="457"/>
      <c r="D562" s="457"/>
      <c r="E562" s="457"/>
      <c r="F562" s="457"/>
      <c r="G562" s="457"/>
      <c r="H562" s="457"/>
      <c r="I562" s="457"/>
      <c r="J562" s="457"/>
      <c r="K562" s="457"/>
      <c r="L562" s="457"/>
      <c r="M562" s="457"/>
      <c r="N562" s="457"/>
      <c r="O562" s="457"/>
      <c r="P562" s="457"/>
      <c r="Q562" s="457"/>
      <c r="R562" s="457"/>
      <c r="S562" s="457"/>
      <c r="T562" s="457"/>
      <c r="U562" s="457"/>
      <c r="V562" s="457"/>
      <c r="W562" s="457"/>
      <c r="X562" s="457"/>
    </row>
    <row r="563" spans="1:24" s="458" customFormat="1" ht="65.25" customHeight="1" x14ac:dyDescent="0.45">
      <c r="A563" s="457"/>
      <c r="B563" s="457"/>
      <c r="C563" s="457"/>
      <c r="D563" s="457"/>
      <c r="E563" s="457"/>
      <c r="F563" s="457"/>
      <c r="G563" s="457"/>
      <c r="H563" s="457"/>
      <c r="I563" s="457"/>
      <c r="J563" s="457"/>
      <c r="K563" s="457"/>
      <c r="L563" s="457"/>
      <c r="M563" s="457"/>
      <c r="N563" s="457"/>
      <c r="O563" s="457"/>
      <c r="P563" s="457"/>
      <c r="Q563" s="457"/>
      <c r="R563" s="457"/>
      <c r="S563" s="457"/>
      <c r="T563" s="457"/>
      <c r="U563" s="457"/>
      <c r="V563" s="457"/>
      <c r="W563" s="457"/>
      <c r="X563" s="457"/>
    </row>
    <row r="564" spans="1:24" s="458" customFormat="1" ht="65.25" customHeight="1" x14ac:dyDescent="0.45">
      <c r="A564" s="457"/>
      <c r="B564" s="457"/>
      <c r="C564" s="457"/>
      <c r="D564" s="457"/>
      <c r="E564" s="457"/>
      <c r="F564" s="457"/>
      <c r="G564" s="457"/>
      <c r="H564" s="457"/>
      <c r="I564" s="457"/>
      <c r="J564" s="457"/>
      <c r="K564" s="457"/>
      <c r="L564" s="457"/>
      <c r="M564" s="457"/>
      <c r="N564" s="457"/>
      <c r="O564" s="457"/>
      <c r="P564" s="457"/>
      <c r="Q564" s="457"/>
      <c r="R564" s="457"/>
      <c r="S564" s="457"/>
      <c r="T564" s="457"/>
      <c r="U564" s="457"/>
      <c r="V564" s="457"/>
      <c r="W564" s="457"/>
      <c r="X564" s="457"/>
    </row>
    <row r="565" spans="1:24" s="458" customFormat="1" ht="65.25" customHeight="1" x14ac:dyDescent="0.45">
      <c r="A565" s="457"/>
      <c r="B565" s="457"/>
      <c r="C565" s="457"/>
      <c r="D565" s="457"/>
      <c r="E565" s="457"/>
      <c r="F565" s="457"/>
      <c r="G565" s="457"/>
      <c r="H565" s="457"/>
      <c r="I565" s="457"/>
      <c r="J565" s="457"/>
      <c r="K565" s="457"/>
      <c r="L565" s="457"/>
      <c r="M565" s="457"/>
      <c r="N565" s="457"/>
      <c r="O565" s="457"/>
      <c r="P565" s="457"/>
      <c r="Q565" s="457"/>
      <c r="R565" s="457"/>
      <c r="S565" s="457"/>
      <c r="T565" s="457"/>
      <c r="U565" s="457"/>
      <c r="V565" s="457"/>
      <c r="W565" s="457"/>
      <c r="X565" s="457"/>
    </row>
    <row r="566" spans="1:24" s="458" customFormat="1" ht="65.25" customHeight="1" x14ac:dyDescent="0.45">
      <c r="A566" s="457"/>
      <c r="B566" s="457"/>
      <c r="C566" s="457"/>
      <c r="D566" s="457"/>
      <c r="E566" s="457"/>
      <c r="F566" s="457"/>
      <c r="G566" s="457"/>
      <c r="H566" s="457"/>
      <c r="I566" s="457"/>
      <c r="J566" s="457"/>
      <c r="K566" s="457"/>
      <c r="L566" s="457"/>
      <c r="M566" s="457"/>
      <c r="N566" s="457"/>
      <c r="O566" s="457"/>
      <c r="P566" s="457"/>
      <c r="Q566" s="457"/>
      <c r="R566" s="457"/>
      <c r="S566" s="457"/>
      <c r="T566" s="457"/>
      <c r="U566" s="457"/>
      <c r="V566" s="457"/>
      <c r="W566" s="457"/>
      <c r="X566" s="457"/>
    </row>
    <row r="567" spans="1:24" s="458" customFormat="1" ht="65.25" customHeight="1" x14ac:dyDescent="0.45">
      <c r="A567" s="457"/>
      <c r="B567" s="457"/>
      <c r="C567" s="457"/>
      <c r="D567" s="457"/>
      <c r="E567" s="457"/>
      <c r="F567" s="457"/>
      <c r="G567" s="457"/>
      <c r="H567" s="457"/>
      <c r="I567" s="457"/>
      <c r="J567" s="457"/>
      <c r="K567" s="457"/>
      <c r="L567" s="457"/>
      <c r="M567" s="457"/>
      <c r="N567" s="457"/>
      <c r="O567" s="457"/>
      <c r="P567" s="457"/>
      <c r="Q567" s="457"/>
      <c r="R567" s="457"/>
      <c r="S567" s="457"/>
      <c r="T567" s="457"/>
      <c r="U567" s="457"/>
      <c r="V567" s="457"/>
      <c r="W567" s="457"/>
      <c r="X567" s="457"/>
    </row>
    <row r="568" spans="1:24" s="458" customFormat="1" ht="65.25" customHeight="1" x14ac:dyDescent="0.45">
      <c r="A568" s="457"/>
      <c r="B568" s="457"/>
      <c r="C568" s="457"/>
      <c r="D568" s="457"/>
      <c r="E568" s="457"/>
      <c r="F568" s="457"/>
      <c r="G568" s="457"/>
      <c r="H568" s="457"/>
      <c r="I568" s="457"/>
      <c r="J568" s="457"/>
      <c r="K568" s="457"/>
      <c r="L568" s="457"/>
      <c r="M568" s="457"/>
      <c r="N568" s="457"/>
      <c r="O568" s="457"/>
      <c r="P568" s="457"/>
      <c r="Q568" s="457"/>
      <c r="R568" s="457"/>
      <c r="S568" s="457"/>
      <c r="T568" s="457"/>
      <c r="U568" s="457"/>
      <c r="V568" s="457"/>
      <c r="W568" s="457"/>
      <c r="X568" s="457"/>
    </row>
    <row r="569" spans="1:24" s="458" customFormat="1" ht="65.25" customHeight="1" x14ac:dyDescent="0.45">
      <c r="A569" s="457"/>
      <c r="B569" s="457"/>
      <c r="C569" s="457"/>
      <c r="D569" s="457"/>
      <c r="E569" s="457"/>
      <c r="F569" s="457"/>
      <c r="G569" s="457"/>
      <c r="H569" s="457"/>
      <c r="I569" s="457"/>
      <c r="J569" s="457"/>
      <c r="K569" s="457"/>
      <c r="L569" s="457"/>
      <c r="M569" s="457"/>
      <c r="N569" s="457"/>
      <c r="O569" s="457"/>
      <c r="P569" s="457"/>
      <c r="Q569" s="457"/>
      <c r="R569" s="457"/>
      <c r="S569" s="457"/>
      <c r="T569" s="457"/>
      <c r="U569" s="457"/>
      <c r="V569" s="457"/>
      <c r="W569" s="457"/>
      <c r="X569" s="457"/>
    </row>
    <row r="570" spans="1:24" s="458" customFormat="1" ht="65.25" customHeight="1" x14ac:dyDescent="0.45">
      <c r="A570" s="457"/>
      <c r="B570" s="457"/>
      <c r="C570" s="457"/>
      <c r="D570" s="457"/>
      <c r="E570" s="457"/>
      <c r="F570" s="457"/>
      <c r="G570" s="457"/>
      <c r="H570" s="457"/>
      <c r="I570" s="457"/>
      <c r="J570" s="457"/>
      <c r="K570" s="457"/>
      <c r="L570" s="457"/>
      <c r="M570" s="457"/>
      <c r="N570" s="457"/>
      <c r="O570" s="457"/>
      <c r="P570" s="457"/>
      <c r="Q570" s="457"/>
      <c r="R570" s="457"/>
      <c r="S570" s="457"/>
      <c r="T570" s="457"/>
      <c r="U570" s="457"/>
      <c r="V570" s="457"/>
      <c r="W570" s="457"/>
      <c r="X570" s="457"/>
    </row>
    <row r="571" spans="1:24" s="458" customFormat="1" ht="65.25" customHeight="1" x14ac:dyDescent="0.45">
      <c r="A571" s="457"/>
      <c r="B571" s="457"/>
      <c r="C571" s="457"/>
      <c r="D571" s="457"/>
      <c r="E571" s="457"/>
      <c r="F571" s="457"/>
      <c r="G571" s="457"/>
      <c r="H571" s="457"/>
      <c r="I571" s="457"/>
      <c r="J571" s="457"/>
      <c r="K571" s="457"/>
      <c r="L571" s="457"/>
      <c r="M571" s="457"/>
      <c r="N571" s="457"/>
      <c r="O571" s="457"/>
      <c r="P571" s="457"/>
      <c r="Q571" s="457"/>
      <c r="R571" s="457"/>
      <c r="S571" s="457"/>
      <c r="T571" s="457"/>
      <c r="U571" s="457"/>
      <c r="V571" s="457"/>
      <c r="W571" s="457"/>
      <c r="X571" s="457"/>
    </row>
    <row r="572" spans="1:24" s="458" customFormat="1" ht="65.25" customHeight="1" x14ac:dyDescent="0.45">
      <c r="A572" s="457"/>
      <c r="B572" s="457"/>
      <c r="C572" s="457"/>
      <c r="D572" s="457"/>
      <c r="E572" s="457"/>
      <c r="F572" s="457"/>
      <c r="G572" s="457"/>
      <c r="H572" s="457"/>
      <c r="I572" s="457"/>
      <c r="J572" s="457"/>
      <c r="K572" s="457"/>
      <c r="L572" s="457"/>
      <c r="M572" s="457"/>
      <c r="N572" s="457"/>
      <c r="O572" s="457"/>
      <c r="P572" s="457"/>
      <c r="Q572" s="457"/>
      <c r="R572" s="457"/>
      <c r="S572" s="457"/>
      <c r="T572" s="457"/>
      <c r="U572" s="457"/>
      <c r="V572" s="457"/>
      <c r="W572" s="457"/>
      <c r="X572" s="457"/>
    </row>
    <row r="573" spans="1:24" s="458" customFormat="1" ht="65.25" customHeight="1" x14ac:dyDescent="0.45">
      <c r="A573" s="457"/>
      <c r="B573" s="457"/>
      <c r="C573" s="457"/>
      <c r="D573" s="457"/>
      <c r="E573" s="457"/>
      <c r="F573" s="457"/>
      <c r="G573" s="457"/>
      <c r="H573" s="457"/>
      <c r="I573" s="457"/>
      <c r="J573" s="457"/>
      <c r="K573" s="457"/>
      <c r="L573" s="457"/>
      <c r="M573" s="457"/>
      <c r="N573" s="457"/>
      <c r="O573" s="457"/>
      <c r="P573" s="457"/>
      <c r="Q573" s="457"/>
      <c r="R573" s="457"/>
      <c r="S573" s="457"/>
      <c r="T573" s="457"/>
      <c r="U573" s="457"/>
      <c r="V573" s="457"/>
      <c r="W573" s="457"/>
      <c r="X573" s="457"/>
    </row>
    <row r="574" spans="1:24" s="458" customFormat="1" ht="65.25" customHeight="1" x14ac:dyDescent="0.45">
      <c r="A574" s="457"/>
      <c r="B574" s="457"/>
      <c r="C574" s="457"/>
      <c r="D574" s="457"/>
      <c r="E574" s="457"/>
      <c r="F574" s="457"/>
      <c r="G574" s="457"/>
      <c r="H574" s="457"/>
      <c r="I574" s="457"/>
      <c r="J574" s="457"/>
      <c r="K574" s="457"/>
      <c r="L574" s="457"/>
      <c r="M574" s="457"/>
      <c r="N574" s="457"/>
      <c r="O574" s="457"/>
      <c r="P574" s="457"/>
      <c r="Q574" s="457"/>
      <c r="R574" s="457"/>
      <c r="S574" s="457"/>
      <c r="T574" s="457"/>
      <c r="U574" s="457"/>
      <c r="V574" s="457"/>
      <c r="W574" s="457"/>
      <c r="X574" s="457"/>
    </row>
    <row r="575" spans="1:24" s="458" customFormat="1" ht="65.25" customHeight="1" x14ac:dyDescent="0.45">
      <c r="A575" s="457"/>
      <c r="B575" s="457"/>
      <c r="C575" s="457"/>
      <c r="D575" s="457"/>
      <c r="E575" s="457"/>
      <c r="F575" s="457"/>
      <c r="G575" s="457"/>
      <c r="H575" s="457"/>
      <c r="I575" s="457"/>
      <c r="J575" s="457"/>
      <c r="K575" s="457"/>
      <c r="L575" s="457"/>
      <c r="M575" s="457"/>
      <c r="N575" s="457"/>
      <c r="O575" s="457"/>
      <c r="P575" s="457"/>
      <c r="Q575" s="457"/>
      <c r="R575" s="457"/>
      <c r="S575" s="457"/>
      <c r="T575" s="457"/>
      <c r="U575" s="457"/>
      <c r="V575" s="457"/>
      <c r="W575" s="457"/>
      <c r="X575" s="457"/>
    </row>
    <row r="576" spans="1:24" s="458" customFormat="1" ht="65.25" customHeight="1" x14ac:dyDescent="0.45">
      <c r="A576" s="457"/>
      <c r="B576" s="457"/>
      <c r="C576" s="457"/>
      <c r="D576" s="457"/>
      <c r="E576" s="457"/>
      <c r="F576" s="457"/>
      <c r="G576" s="457"/>
      <c r="H576" s="457"/>
      <c r="I576" s="457"/>
      <c r="J576" s="457"/>
      <c r="K576" s="457"/>
      <c r="L576" s="457"/>
      <c r="M576" s="457"/>
      <c r="N576" s="457"/>
      <c r="O576" s="457"/>
      <c r="P576" s="457"/>
      <c r="Q576" s="457"/>
      <c r="R576" s="457"/>
      <c r="S576" s="457"/>
      <c r="T576" s="457"/>
      <c r="U576" s="457"/>
      <c r="V576" s="457"/>
      <c r="W576" s="457"/>
      <c r="X576" s="457"/>
    </row>
    <row r="577" spans="1:24" s="458" customFormat="1" ht="65.25" customHeight="1" x14ac:dyDescent="0.45">
      <c r="A577" s="457"/>
      <c r="B577" s="457"/>
      <c r="C577" s="457"/>
      <c r="D577" s="457"/>
      <c r="E577" s="457"/>
      <c r="F577" s="457"/>
      <c r="G577" s="457"/>
      <c r="H577" s="457"/>
      <c r="I577" s="457"/>
      <c r="J577" s="457"/>
      <c r="K577" s="457"/>
      <c r="L577" s="457"/>
      <c r="M577" s="457"/>
      <c r="N577" s="457"/>
      <c r="O577" s="457"/>
      <c r="P577" s="457"/>
      <c r="Q577" s="457"/>
      <c r="R577" s="457"/>
      <c r="S577" s="457"/>
      <c r="T577" s="457"/>
      <c r="U577" s="457"/>
      <c r="V577" s="457"/>
      <c r="W577" s="457"/>
      <c r="X577" s="457"/>
    </row>
    <row r="578" spans="1:24" s="458" customFormat="1" ht="65.25" customHeight="1" x14ac:dyDescent="0.45">
      <c r="A578" s="457"/>
      <c r="B578" s="457"/>
      <c r="C578" s="457"/>
      <c r="D578" s="457"/>
      <c r="E578" s="457"/>
      <c r="F578" s="457"/>
      <c r="G578" s="457"/>
      <c r="H578" s="457"/>
      <c r="I578" s="457"/>
      <c r="J578" s="457"/>
      <c r="K578" s="457"/>
      <c r="L578" s="457"/>
      <c r="M578" s="457"/>
      <c r="N578" s="457"/>
      <c r="O578" s="457"/>
      <c r="P578" s="457"/>
      <c r="Q578" s="457"/>
      <c r="R578" s="457"/>
      <c r="S578" s="457"/>
      <c r="T578" s="457"/>
      <c r="U578" s="457"/>
      <c r="V578" s="457"/>
      <c r="W578" s="457"/>
      <c r="X578" s="457"/>
    </row>
    <row r="579" spans="1:24" s="458" customFormat="1" ht="65.25" customHeight="1" x14ac:dyDescent="0.45">
      <c r="A579" s="457"/>
      <c r="B579" s="457"/>
      <c r="C579" s="457"/>
      <c r="D579" s="457"/>
      <c r="E579" s="457"/>
      <c r="F579" s="457"/>
      <c r="G579" s="457"/>
      <c r="H579" s="457"/>
      <c r="I579" s="457"/>
      <c r="J579" s="457"/>
      <c r="K579" s="457"/>
      <c r="L579" s="457"/>
      <c r="M579" s="457"/>
      <c r="N579" s="457"/>
      <c r="O579" s="457"/>
      <c r="P579" s="457"/>
      <c r="Q579" s="457"/>
      <c r="R579" s="457"/>
      <c r="S579" s="457"/>
      <c r="T579" s="457"/>
      <c r="U579" s="457"/>
      <c r="V579" s="457"/>
      <c r="W579" s="457"/>
      <c r="X579" s="457"/>
    </row>
    <row r="580" spans="1:24" s="458" customFormat="1" ht="65.25" customHeight="1" x14ac:dyDescent="0.45">
      <c r="A580" s="457"/>
      <c r="B580" s="457"/>
      <c r="C580" s="457"/>
      <c r="D580" s="457"/>
      <c r="E580" s="457"/>
      <c r="F580" s="457"/>
      <c r="G580" s="457"/>
      <c r="H580" s="457"/>
      <c r="I580" s="457"/>
      <c r="J580" s="457"/>
      <c r="K580" s="457"/>
      <c r="L580" s="457"/>
      <c r="M580" s="457"/>
      <c r="N580" s="457"/>
      <c r="O580" s="457"/>
      <c r="P580" s="457"/>
      <c r="Q580" s="457"/>
      <c r="R580" s="457"/>
      <c r="S580" s="457"/>
      <c r="T580" s="457"/>
      <c r="U580" s="457"/>
      <c r="V580" s="457"/>
      <c r="W580" s="457"/>
      <c r="X580" s="457"/>
    </row>
    <row r="581" spans="1:24" s="458" customFormat="1" ht="65.25" customHeight="1" x14ac:dyDescent="0.45">
      <c r="A581" s="457"/>
      <c r="B581" s="457"/>
      <c r="C581" s="457"/>
      <c r="D581" s="457"/>
      <c r="E581" s="457"/>
      <c r="F581" s="457"/>
      <c r="G581" s="457"/>
      <c r="H581" s="457"/>
      <c r="I581" s="457"/>
      <c r="J581" s="457"/>
      <c r="K581" s="457"/>
      <c r="L581" s="457"/>
      <c r="M581" s="457"/>
      <c r="N581" s="457"/>
      <c r="O581" s="457"/>
      <c r="P581" s="457"/>
      <c r="Q581" s="457"/>
      <c r="R581" s="457"/>
      <c r="S581" s="457"/>
      <c r="T581" s="457"/>
      <c r="U581" s="457"/>
      <c r="V581" s="457"/>
      <c r="W581" s="457"/>
      <c r="X581" s="457"/>
    </row>
    <row r="582" spans="1:24" s="458" customFormat="1" ht="65.25" customHeight="1" x14ac:dyDescent="0.45">
      <c r="A582" s="457"/>
      <c r="B582" s="457"/>
      <c r="C582" s="457"/>
      <c r="D582" s="457"/>
      <c r="E582" s="457"/>
      <c r="F582" s="457"/>
      <c r="G582" s="457"/>
      <c r="H582" s="457"/>
      <c r="I582" s="457"/>
      <c r="J582" s="457"/>
      <c r="K582" s="457"/>
      <c r="L582" s="457"/>
      <c r="M582" s="457"/>
      <c r="N582" s="457"/>
      <c r="O582" s="457"/>
      <c r="P582" s="457"/>
      <c r="Q582" s="457"/>
      <c r="R582" s="457"/>
      <c r="S582" s="457"/>
      <c r="T582" s="457"/>
      <c r="U582" s="457"/>
      <c r="V582" s="457"/>
      <c r="W582" s="457"/>
      <c r="X582" s="457"/>
    </row>
    <row r="583" spans="1:24" s="458" customFormat="1" ht="65.25" customHeight="1" x14ac:dyDescent="0.45">
      <c r="A583" s="457"/>
      <c r="B583" s="457"/>
      <c r="C583" s="457"/>
      <c r="D583" s="457"/>
      <c r="E583" s="457"/>
      <c r="F583" s="457"/>
      <c r="G583" s="457"/>
      <c r="H583" s="457"/>
      <c r="I583" s="457"/>
      <c r="J583" s="457"/>
      <c r="K583" s="457"/>
      <c r="L583" s="457"/>
      <c r="M583" s="457"/>
      <c r="N583" s="457"/>
      <c r="O583" s="457"/>
      <c r="P583" s="457"/>
      <c r="Q583" s="457"/>
      <c r="R583" s="457"/>
      <c r="S583" s="457"/>
      <c r="T583" s="457"/>
      <c r="U583" s="457"/>
      <c r="V583" s="457"/>
      <c r="W583" s="457"/>
      <c r="X583" s="457"/>
    </row>
    <row r="584" spans="1:24" s="458" customFormat="1" ht="65.25" customHeight="1" x14ac:dyDescent="0.45">
      <c r="A584" s="457"/>
      <c r="B584" s="457"/>
      <c r="C584" s="457"/>
      <c r="D584" s="457"/>
      <c r="E584" s="457"/>
      <c r="F584" s="457"/>
      <c r="G584" s="457"/>
      <c r="H584" s="457"/>
      <c r="I584" s="457"/>
      <c r="J584" s="457"/>
      <c r="K584" s="457"/>
      <c r="L584" s="457"/>
      <c r="M584" s="457"/>
      <c r="N584" s="457"/>
      <c r="O584" s="457"/>
      <c r="P584" s="457"/>
      <c r="Q584" s="457"/>
      <c r="R584" s="457"/>
      <c r="S584" s="457"/>
      <c r="T584" s="457"/>
      <c r="U584" s="457"/>
      <c r="V584" s="457"/>
      <c r="W584" s="457"/>
      <c r="X584" s="457"/>
    </row>
    <row r="585" spans="1:24" s="458" customFormat="1" ht="65.25" customHeight="1" x14ac:dyDescent="0.45">
      <c r="A585" s="457"/>
      <c r="B585" s="457"/>
      <c r="C585" s="457"/>
      <c r="D585" s="457"/>
      <c r="E585" s="457"/>
      <c r="F585" s="457"/>
      <c r="G585" s="457"/>
      <c r="H585" s="457"/>
      <c r="I585" s="457"/>
      <c r="J585" s="457"/>
      <c r="K585" s="457"/>
      <c r="L585" s="457"/>
      <c r="M585" s="457"/>
      <c r="N585" s="457"/>
      <c r="O585" s="457"/>
      <c r="P585" s="457"/>
      <c r="Q585" s="457"/>
      <c r="R585" s="457"/>
      <c r="S585" s="457"/>
      <c r="T585" s="457"/>
      <c r="U585" s="457"/>
      <c r="V585" s="457"/>
      <c r="W585" s="457"/>
      <c r="X585" s="457"/>
    </row>
    <row r="586" spans="1:24" s="458" customFormat="1" ht="65.25" customHeight="1" x14ac:dyDescent="0.45">
      <c r="A586" s="457"/>
      <c r="B586" s="457"/>
      <c r="C586" s="457"/>
      <c r="D586" s="457"/>
      <c r="E586" s="457"/>
      <c r="F586" s="457"/>
      <c r="G586" s="457"/>
      <c r="H586" s="457"/>
      <c r="I586" s="457"/>
      <c r="J586" s="457"/>
      <c r="K586" s="457"/>
      <c r="L586" s="457"/>
      <c r="M586" s="457"/>
      <c r="N586" s="457"/>
      <c r="O586" s="457"/>
      <c r="P586" s="457"/>
      <c r="Q586" s="457"/>
      <c r="R586" s="457"/>
      <c r="S586" s="457"/>
      <c r="T586" s="457"/>
      <c r="U586" s="457"/>
      <c r="V586" s="457"/>
      <c r="W586" s="457"/>
      <c r="X586" s="457"/>
    </row>
    <row r="587" spans="1:24" s="458" customFormat="1" ht="65.25" customHeight="1" x14ac:dyDescent="0.45">
      <c r="A587" s="457"/>
      <c r="B587" s="457"/>
      <c r="C587" s="457"/>
      <c r="D587" s="457"/>
      <c r="E587" s="457"/>
      <c r="F587" s="457"/>
      <c r="G587" s="457"/>
      <c r="H587" s="457"/>
      <c r="I587" s="457"/>
      <c r="J587" s="457"/>
      <c r="K587" s="457"/>
      <c r="L587" s="457"/>
      <c r="M587" s="457"/>
      <c r="N587" s="457"/>
      <c r="O587" s="457"/>
      <c r="P587" s="457"/>
      <c r="Q587" s="457"/>
      <c r="R587" s="457"/>
      <c r="S587" s="457"/>
      <c r="T587" s="457"/>
      <c r="U587" s="457"/>
      <c r="V587" s="457"/>
      <c r="W587" s="457"/>
      <c r="X587" s="457"/>
    </row>
    <row r="588" spans="1:24" s="458" customFormat="1" ht="65.25" customHeight="1" x14ac:dyDescent="0.45">
      <c r="A588" s="457"/>
      <c r="B588" s="457"/>
      <c r="C588" s="457"/>
      <c r="D588" s="457"/>
      <c r="E588" s="457"/>
      <c r="F588" s="457"/>
      <c r="G588" s="457"/>
      <c r="H588" s="457"/>
      <c r="I588" s="457"/>
      <c r="J588" s="457"/>
      <c r="K588" s="457"/>
      <c r="L588" s="457"/>
      <c r="M588" s="457"/>
      <c r="N588" s="457"/>
      <c r="O588" s="457"/>
      <c r="P588" s="457"/>
      <c r="Q588" s="457"/>
      <c r="R588" s="457"/>
      <c r="S588" s="457"/>
      <c r="T588" s="457"/>
      <c r="U588" s="457"/>
      <c r="V588" s="457"/>
      <c r="W588" s="457"/>
      <c r="X588" s="457"/>
    </row>
    <row r="589" spans="1:24" s="458" customFormat="1" ht="65.25" customHeight="1" x14ac:dyDescent="0.45">
      <c r="A589" s="457"/>
      <c r="B589" s="457"/>
      <c r="C589" s="457"/>
      <c r="D589" s="457"/>
      <c r="E589" s="457"/>
      <c r="F589" s="457"/>
      <c r="G589" s="457"/>
      <c r="H589" s="457"/>
      <c r="I589" s="457"/>
      <c r="J589" s="457"/>
      <c r="K589" s="457"/>
      <c r="L589" s="457"/>
      <c r="M589" s="457"/>
      <c r="N589" s="457"/>
      <c r="O589" s="457"/>
      <c r="P589" s="457"/>
      <c r="Q589" s="457"/>
      <c r="R589" s="457"/>
      <c r="S589" s="457"/>
      <c r="T589" s="457"/>
      <c r="U589" s="457"/>
      <c r="V589" s="457"/>
      <c r="W589" s="457"/>
      <c r="X589" s="457"/>
    </row>
    <row r="590" spans="1:24" s="458" customFormat="1" ht="65.25" customHeight="1" x14ac:dyDescent="0.45">
      <c r="A590" s="457"/>
      <c r="B590" s="457"/>
      <c r="C590" s="457"/>
      <c r="D590" s="457"/>
      <c r="E590" s="457"/>
      <c r="F590" s="457"/>
      <c r="G590" s="457"/>
      <c r="H590" s="457"/>
      <c r="I590" s="457"/>
      <c r="J590" s="457"/>
      <c r="K590" s="457"/>
      <c r="L590" s="457"/>
      <c r="M590" s="457"/>
      <c r="N590" s="457"/>
      <c r="O590" s="457"/>
      <c r="P590" s="457"/>
      <c r="Q590" s="457"/>
      <c r="R590" s="457"/>
      <c r="S590" s="457"/>
      <c r="T590" s="457"/>
      <c r="U590" s="457"/>
      <c r="V590" s="457"/>
      <c r="W590" s="457"/>
      <c r="X590" s="457"/>
    </row>
    <row r="591" spans="1:24" s="458" customFormat="1" ht="65.25" customHeight="1" x14ac:dyDescent="0.45">
      <c r="A591" s="457"/>
      <c r="B591" s="457"/>
      <c r="C591" s="457"/>
      <c r="D591" s="457"/>
      <c r="E591" s="457"/>
      <c r="F591" s="457"/>
      <c r="G591" s="457"/>
      <c r="H591" s="457"/>
      <c r="I591" s="457"/>
      <c r="J591" s="457"/>
      <c r="K591" s="457"/>
      <c r="L591" s="457"/>
      <c r="M591" s="457"/>
      <c r="N591" s="457"/>
      <c r="O591" s="457"/>
      <c r="P591" s="457"/>
      <c r="Q591" s="457"/>
      <c r="R591" s="457"/>
      <c r="S591" s="457"/>
      <c r="T591" s="457"/>
      <c r="U591" s="457"/>
      <c r="V591" s="457"/>
      <c r="W591" s="457"/>
      <c r="X591" s="457"/>
    </row>
    <row r="592" spans="1:24" s="458" customFormat="1" ht="65.25" customHeight="1" x14ac:dyDescent="0.45">
      <c r="A592" s="457"/>
      <c r="B592" s="457"/>
      <c r="C592" s="457"/>
      <c r="D592" s="457"/>
      <c r="E592" s="457"/>
      <c r="F592" s="457"/>
      <c r="G592" s="457"/>
      <c r="H592" s="457"/>
      <c r="I592" s="457"/>
      <c r="J592" s="457"/>
      <c r="K592" s="457"/>
      <c r="L592" s="457"/>
      <c r="M592" s="457"/>
      <c r="N592" s="457"/>
      <c r="O592" s="457"/>
      <c r="P592" s="457"/>
      <c r="Q592" s="457"/>
      <c r="R592" s="457"/>
      <c r="S592" s="457"/>
      <c r="T592" s="457"/>
      <c r="U592" s="457"/>
      <c r="V592" s="457"/>
      <c r="W592" s="457"/>
      <c r="X592" s="457"/>
    </row>
    <row r="593" spans="1:26" s="458" customFormat="1" ht="65.25" customHeight="1" x14ac:dyDescent="0.45">
      <c r="A593" s="457"/>
      <c r="B593" s="457"/>
      <c r="C593" s="457"/>
      <c r="D593" s="457"/>
      <c r="E593" s="457"/>
      <c r="F593" s="457"/>
      <c r="G593" s="457"/>
      <c r="H593" s="457"/>
      <c r="I593" s="457"/>
      <c r="J593" s="457"/>
      <c r="K593" s="457"/>
      <c r="L593" s="457"/>
      <c r="M593" s="457"/>
      <c r="N593" s="457"/>
      <c r="O593" s="457"/>
      <c r="P593" s="457"/>
      <c r="Q593" s="457"/>
      <c r="R593" s="457"/>
      <c r="S593" s="457"/>
      <c r="T593" s="457"/>
      <c r="U593" s="457"/>
      <c r="V593" s="457"/>
      <c r="W593" s="457"/>
      <c r="X593" s="457"/>
    </row>
    <row r="594" spans="1:26" s="458" customFormat="1" ht="65.25" customHeight="1" x14ac:dyDescent="0.45">
      <c r="A594" s="457"/>
      <c r="B594" s="457"/>
      <c r="C594" s="457"/>
      <c r="D594" s="457"/>
      <c r="E594" s="457"/>
      <c r="F594" s="457"/>
      <c r="G594" s="457"/>
      <c r="H594" s="457"/>
      <c r="I594" s="457"/>
      <c r="J594" s="457"/>
      <c r="K594" s="457"/>
      <c r="L594" s="457"/>
      <c r="M594" s="457"/>
      <c r="N594" s="457"/>
      <c r="O594" s="457"/>
      <c r="P594" s="457"/>
      <c r="Q594" s="457"/>
      <c r="R594" s="457"/>
      <c r="S594" s="457"/>
      <c r="T594" s="457"/>
      <c r="U594" s="457"/>
      <c r="V594" s="457"/>
      <c r="W594" s="457"/>
      <c r="X594" s="457"/>
    </row>
    <row r="595" spans="1:26" s="458" customFormat="1" ht="65.25" customHeight="1" x14ac:dyDescent="0.45">
      <c r="A595" s="457"/>
      <c r="B595" s="457"/>
      <c r="C595" s="457"/>
      <c r="D595" s="457"/>
      <c r="E595" s="457"/>
      <c r="F595" s="457"/>
      <c r="G595" s="457"/>
      <c r="H595" s="457"/>
      <c r="I595" s="457"/>
      <c r="J595" s="457"/>
      <c r="K595" s="457"/>
      <c r="L595" s="457"/>
      <c r="M595" s="457"/>
      <c r="N595" s="457"/>
      <c r="O595" s="457"/>
      <c r="P595" s="457"/>
      <c r="Q595" s="457"/>
      <c r="R595" s="457"/>
      <c r="S595" s="457"/>
      <c r="T595" s="457"/>
      <c r="U595" s="457"/>
      <c r="V595" s="457"/>
      <c r="W595" s="457"/>
      <c r="X595" s="457"/>
    </row>
    <row r="596" spans="1:26" s="458" customFormat="1" ht="65.25" customHeight="1" x14ac:dyDescent="0.45">
      <c r="A596" s="457"/>
      <c r="B596" s="457"/>
      <c r="C596" s="457"/>
      <c r="D596" s="457"/>
      <c r="E596" s="457"/>
      <c r="F596" s="457"/>
      <c r="G596" s="457"/>
      <c r="H596" s="457"/>
      <c r="I596" s="457"/>
      <c r="J596" s="457"/>
      <c r="K596" s="457"/>
      <c r="L596" s="457"/>
      <c r="M596" s="457"/>
      <c r="N596" s="457"/>
      <c r="O596" s="457"/>
      <c r="P596" s="457"/>
      <c r="Q596" s="457"/>
      <c r="R596" s="457"/>
      <c r="S596" s="457"/>
      <c r="T596" s="457"/>
      <c r="U596" s="457"/>
      <c r="V596" s="457"/>
      <c r="W596" s="457"/>
      <c r="X596" s="457"/>
    </row>
    <row r="597" spans="1:26" s="458" customFormat="1" ht="65.25" customHeight="1" x14ac:dyDescent="0.45">
      <c r="A597" s="457"/>
      <c r="B597" s="457"/>
      <c r="C597" s="457"/>
      <c r="D597" s="457"/>
      <c r="E597" s="457"/>
      <c r="F597" s="457"/>
      <c r="G597" s="457"/>
      <c r="H597" s="457"/>
      <c r="I597" s="457"/>
      <c r="J597" s="457"/>
      <c r="K597" s="457"/>
      <c r="L597" s="457"/>
      <c r="M597" s="457"/>
      <c r="N597" s="457"/>
      <c r="O597" s="457"/>
      <c r="P597" s="457"/>
      <c r="Q597" s="457"/>
      <c r="R597" s="457"/>
      <c r="S597" s="457"/>
      <c r="T597" s="457"/>
      <c r="U597" s="457"/>
      <c r="V597" s="457"/>
      <c r="W597" s="457"/>
      <c r="X597" s="457"/>
    </row>
    <row r="598" spans="1:26" s="458" customFormat="1" ht="65.25" customHeight="1" x14ac:dyDescent="0.45">
      <c r="A598" s="457"/>
      <c r="B598" s="457"/>
      <c r="C598" s="457"/>
      <c r="D598" s="457"/>
      <c r="E598" s="457"/>
      <c r="F598" s="457"/>
      <c r="G598" s="457"/>
      <c r="H598" s="457"/>
      <c r="I598" s="457"/>
      <c r="J598" s="457"/>
      <c r="K598" s="457"/>
      <c r="L598" s="457"/>
      <c r="M598" s="457"/>
      <c r="N598" s="457"/>
      <c r="O598" s="457"/>
      <c r="P598" s="457"/>
      <c r="Q598" s="457"/>
      <c r="R598" s="457"/>
      <c r="S598" s="457"/>
      <c r="T598" s="457"/>
      <c r="U598" s="457"/>
      <c r="V598" s="457"/>
      <c r="W598" s="457"/>
      <c r="X598" s="457"/>
    </row>
    <row r="599" spans="1:26" s="458" customFormat="1" ht="65.25" customHeight="1" x14ac:dyDescent="0.45">
      <c r="A599" s="457"/>
      <c r="B599" s="457"/>
      <c r="C599" s="457"/>
      <c r="D599" s="457"/>
      <c r="E599" s="457"/>
      <c r="F599" s="457"/>
      <c r="G599" s="457"/>
      <c r="H599" s="457"/>
      <c r="I599" s="457"/>
      <c r="J599" s="457"/>
      <c r="K599" s="457"/>
      <c r="L599" s="457"/>
      <c r="M599" s="457"/>
      <c r="N599" s="457"/>
      <c r="O599" s="457"/>
      <c r="P599" s="457"/>
      <c r="Q599" s="457"/>
      <c r="R599" s="457"/>
      <c r="S599" s="457"/>
      <c r="T599" s="457"/>
      <c r="U599" s="457"/>
      <c r="V599" s="457"/>
      <c r="W599" s="457"/>
      <c r="X599" s="457"/>
    </row>
    <row r="600" spans="1:26" s="458" customFormat="1" ht="65.25" customHeight="1" x14ac:dyDescent="0.45">
      <c r="A600" s="457"/>
      <c r="B600" s="457"/>
      <c r="C600" s="457"/>
      <c r="D600" s="457"/>
      <c r="E600" s="457"/>
      <c r="F600" s="457"/>
      <c r="G600" s="457"/>
      <c r="H600" s="457"/>
      <c r="I600" s="457"/>
      <c r="J600" s="457"/>
      <c r="K600" s="457"/>
      <c r="L600" s="457"/>
      <c r="M600" s="457"/>
      <c r="N600" s="457"/>
      <c r="O600" s="457"/>
      <c r="P600" s="457"/>
      <c r="Q600" s="457"/>
      <c r="R600" s="457"/>
      <c r="S600" s="457"/>
      <c r="T600" s="457"/>
      <c r="U600" s="457"/>
      <c r="V600" s="457"/>
      <c r="W600" s="457"/>
      <c r="X600" s="457"/>
    </row>
    <row r="601" spans="1:26" s="458" customFormat="1" ht="65.25" customHeight="1" x14ac:dyDescent="0.45">
      <c r="A601" s="457"/>
      <c r="B601" s="457"/>
      <c r="C601" s="457"/>
      <c r="D601" s="457"/>
      <c r="E601" s="457"/>
      <c r="F601" s="457"/>
      <c r="G601" s="457"/>
      <c r="H601" s="457"/>
      <c r="I601" s="457"/>
      <c r="J601" s="457"/>
      <c r="K601" s="457"/>
      <c r="L601" s="457"/>
      <c r="M601" s="457"/>
      <c r="N601" s="457"/>
      <c r="O601" s="457"/>
      <c r="P601" s="457"/>
      <c r="Q601" s="457"/>
      <c r="R601" s="457"/>
      <c r="S601" s="457"/>
      <c r="T601" s="457"/>
      <c r="U601" s="457"/>
      <c r="V601" s="457"/>
      <c r="W601" s="457"/>
      <c r="X601" s="457"/>
      <c r="Y601" s="457"/>
      <c r="Z601" s="457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30 DE SEPTIEMBRE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212"/>
  <sheetViews>
    <sheetView view="pageLayout" zoomScale="40" zoomScaleNormal="40" zoomScaleSheetLayoutView="30" zoomScalePageLayoutView="40" workbookViewId="0">
      <selection activeCell="U289" sqref="U289"/>
    </sheetView>
  </sheetViews>
  <sheetFormatPr baseColWidth="10" defaultRowHeight="65.25" customHeight="1" x14ac:dyDescent="0.45"/>
  <cols>
    <col min="1" max="1" width="22.33203125" style="1" customWidth="1"/>
    <col min="2" max="2" width="62.5546875" style="2" customWidth="1"/>
    <col min="3" max="3" width="8.5546875" style="2" hidden="1" customWidth="1"/>
    <col min="4" max="4" width="12.88671875" style="2" hidden="1" customWidth="1"/>
    <col min="5" max="5" width="13" style="2" hidden="1" customWidth="1"/>
    <col min="6" max="6" width="27.33203125" style="3" customWidth="1"/>
    <col min="7" max="7" width="23.5546875" style="436" customWidth="1"/>
    <col min="8" max="8" width="34.6640625" style="2" customWidth="1"/>
    <col min="9" max="9" width="13.88671875" style="2" hidden="1" customWidth="1"/>
    <col min="10" max="10" width="24.33203125" style="3" hidden="1" customWidth="1"/>
    <col min="11" max="11" width="15.88671875" style="2" hidden="1" customWidth="1"/>
    <col min="12" max="12" width="12.109375" style="2" hidden="1" customWidth="1"/>
    <col min="13" max="13" width="32" style="2" customWidth="1"/>
    <col min="14" max="14" width="33.6640625" style="2" customWidth="1"/>
    <col min="15" max="15" width="30.33203125" style="2" customWidth="1"/>
    <col min="16" max="16" width="25.33203125" style="2" hidden="1" customWidth="1"/>
    <col min="17" max="17" width="20.88671875" style="2" hidden="1" customWidth="1"/>
    <col min="18" max="18" width="19.5546875" style="2" hidden="1" customWidth="1"/>
    <col min="19" max="19" width="26" style="2" hidden="1" customWidth="1"/>
    <col min="20" max="20" width="18.33203125" style="2" hidden="1" customWidth="1"/>
    <col min="21" max="21" width="30" style="2" customWidth="1"/>
    <col min="22" max="22" width="37.109375" style="2" customWidth="1"/>
    <col min="23" max="23" width="26.88671875" style="2" hidden="1" customWidth="1"/>
    <col min="24" max="24" width="37" style="2" customWidth="1"/>
    <col min="25" max="25" width="117.5546875" style="2" customWidth="1"/>
    <col min="26" max="256" width="11.5546875" style="1"/>
    <col min="257" max="257" width="22.33203125" style="1" customWidth="1"/>
    <col min="258" max="258" width="62.5546875" style="1" customWidth="1"/>
    <col min="259" max="261" width="0" style="1" hidden="1" customWidth="1"/>
    <col min="262" max="262" width="27.33203125" style="1" customWidth="1"/>
    <col min="263" max="263" width="23.5546875" style="1" customWidth="1"/>
    <col min="264" max="264" width="34.6640625" style="1" customWidth="1"/>
    <col min="265" max="268" width="0" style="1" hidden="1" customWidth="1"/>
    <col min="269" max="269" width="32" style="1" customWidth="1"/>
    <col min="270" max="270" width="33.6640625" style="1" customWidth="1"/>
    <col min="271" max="271" width="30.33203125" style="1" customWidth="1"/>
    <col min="272" max="276" width="0" style="1" hidden="1" customWidth="1"/>
    <col min="277" max="277" width="30" style="1" customWidth="1"/>
    <col min="278" max="278" width="37.109375" style="1" customWidth="1"/>
    <col min="279" max="279" width="0" style="1" hidden="1" customWidth="1"/>
    <col min="280" max="280" width="37" style="1" customWidth="1"/>
    <col min="281" max="281" width="117.5546875" style="1" customWidth="1"/>
    <col min="282" max="512" width="11.5546875" style="1"/>
    <col min="513" max="513" width="22.33203125" style="1" customWidth="1"/>
    <col min="514" max="514" width="62.5546875" style="1" customWidth="1"/>
    <col min="515" max="517" width="0" style="1" hidden="1" customWidth="1"/>
    <col min="518" max="518" width="27.33203125" style="1" customWidth="1"/>
    <col min="519" max="519" width="23.5546875" style="1" customWidth="1"/>
    <col min="520" max="520" width="34.6640625" style="1" customWidth="1"/>
    <col min="521" max="524" width="0" style="1" hidden="1" customWidth="1"/>
    <col min="525" max="525" width="32" style="1" customWidth="1"/>
    <col min="526" max="526" width="33.6640625" style="1" customWidth="1"/>
    <col min="527" max="527" width="30.33203125" style="1" customWidth="1"/>
    <col min="528" max="532" width="0" style="1" hidden="1" customWidth="1"/>
    <col min="533" max="533" width="30" style="1" customWidth="1"/>
    <col min="534" max="534" width="37.109375" style="1" customWidth="1"/>
    <col min="535" max="535" width="0" style="1" hidden="1" customWidth="1"/>
    <col min="536" max="536" width="37" style="1" customWidth="1"/>
    <col min="537" max="537" width="117.5546875" style="1" customWidth="1"/>
    <col min="538" max="768" width="11.5546875" style="1"/>
    <col min="769" max="769" width="22.33203125" style="1" customWidth="1"/>
    <col min="770" max="770" width="62.5546875" style="1" customWidth="1"/>
    <col min="771" max="773" width="0" style="1" hidden="1" customWidth="1"/>
    <col min="774" max="774" width="27.33203125" style="1" customWidth="1"/>
    <col min="775" max="775" width="23.5546875" style="1" customWidth="1"/>
    <col min="776" max="776" width="34.6640625" style="1" customWidth="1"/>
    <col min="777" max="780" width="0" style="1" hidden="1" customWidth="1"/>
    <col min="781" max="781" width="32" style="1" customWidth="1"/>
    <col min="782" max="782" width="33.6640625" style="1" customWidth="1"/>
    <col min="783" max="783" width="30.33203125" style="1" customWidth="1"/>
    <col min="784" max="788" width="0" style="1" hidden="1" customWidth="1"/>
    <col min="789" max="789" width="30" style="1" customWidth="1"/>
    <col min="790" max="790" width="37.109375" style="1" customWidth="1"/>
    <col min="791" max="791" width="0" style="1" hidden="1" customWidth="1"/>
    <col min="792" max="792" width="37" style="1" customWidth="1"/>
    <col min="793" max="793" width="117.5546875" style="1" customWidth="1"/>
    <col min="794" max="1024" width="11.5546875" style="1"/>
    <col min="1025" max="1025" width="22.33203125" style="1" customWidth="1"/>
    <col min="1026" max="1026" width="62.5546875" style="1" customWidth="1"/>
    <col min="1027" max="1029" width="0" style="1" hidden="1" customWidth="1"/>
    <col min="1030" max="1030" width="27.33203125" style="1" customWidth="1"/>
    <col min="1031" max="1031" width="23.5546875" style="1" customWidth="1"/>
    <col min="1032" max="1032" width="34.6640625" style="1" customWidth="1"/>
    <col min="1033" max="1036" width="0" style="1" hidden="1" customWidth="1"/>
    <col min="1037" max="1037" width="32" style="1" customWidth="1"/>
    <col min="1038" max="1038" width="33.6640625" style="1" customWidth="1"/>
    <col min="1039" max="1039" width="30.33203125" style="1" customWidth="1"/>
    <col min="1040" max="1044" width="0" style="1" hidden="1" customWidth="1"/>
    <col min="1045" max="1045" width="30" style="1" customWidth="1"/>
    <col min="1046" max="1046" width="37.109375" style="1" customWidth="1"/>
    <col min="1047" max="1047" width="0" style="1" hidden="1" customWidth="1"/>
    <col min="1048" max="1048" width="37" style="1" customWidth="1"/>
    <col min="1049" max="1049" width="117.5546875" style="1" customWidth="1"/>
    <col min="1050" max="1280" width="11.5546875" style="1"/>
    <col min="1281" max="1281" width="22.33203125" style="1" customWidth="1"/>
    <col min="1282" max="1282" width="62.5546875" style="1" customWidth="1"/>
    <col min="1283" max="1285" width="0" style="1" hidden="1" customWidth="1"/>
    <col min="1286" max="1286" width="27.33203125" style="1" customWidth="1"/>
    <col min="1287" max="1287" width="23.5546875" style="1" customWidth="1"/>
    <col min="1288" max="1288" width="34.6640625" style="1" customWidth="1"/>
    <col min="1289" max="1292" width="0" style="1" hidden="1" customWidth="1"/>
    <col min="1293" max="1293" width="32" style="1" customWidth="1"/>
    <col min="1294" max="1294" width="33.6640625" style="1" customWidth="1"/>
    <col min="1295" max="1295" width="30.33203125" style="1" customWidth="1"/>
    <col min="1296" max="1300" width="0" style="1" hidden="1" customWidth="1"/>
    <col min="1301" max="1301" width="30" style="1" customWidth="1"/>
    <col min="1302" max="1302" width="37.109375" style="1" customWidth="1"/>
    <col min="1303" max="1303" width="0" style="1" hidden="1" customWidth="1"/>
    <col min="1304" max="1304" width="37" style="1" customWidth="1"/>
    <col min="1305" max="1305" width="117.5546875" style="1" customWidth="1"/>
    <col min="1306" max="1536" width="11.5546875" style="1"/>
    <col min="1537" max="1537" width="22.33203125" style="1" customWidth="1"/>
    <col min="1538" max="1538" width="62.5546875" style="1" customWidth="1"/>
    <col min="1539" max="1541" width="0" style="1" hidden="1" customWidth="1"/>
    <col min="1542" max="1542" width="27.33203125" style="1" customWidth="1"/>
    <col min="1543" max="1543" width="23.5546875" style="1" customWidth="1"/>
    <col min="1544" max="1544" width="34.6640625" style="1" customWidth="1"/>
    <col min="1545" max="1548" width="0" style="1" hidden="1" customWidth="1"/>
    <col min="1549" max="1549" width="32" style="1" customWidth="1"/>
    <col min="1550" max="1550" width="33.6640625" style="1" customWidth="1"/>
    <col min="1551" max="1551" width="30.33203125" style="1" customWidth="1"/>
    <col min="1552" max="1556" width="0" style="1" hidden="1" customWidth="1"/>
    <col min="1557" max="1557" width="30" style="1" customWidth="1"/>
    <col min="1558" max="1558" width="37.109375" style="1" customWidth="1"/>
    <col min="1559" max="1559" width="0" style="1" hidden="1" customWidth="1"/>
    <col min="1560" max="1560" width="37" style="1" customWidth="1"/>
    <col min="1561" max="1561" width="117.5546875" style="1" customWidth="1"/>
    <col min="1562" max="1792" width="11.5546875" style="1"/>
    <col min="1793" max="1793" width="22.33203125" style="1" customWidth="1"/>
    <col min="1794" max="1794" width="62.5546875" style="1" customWidth="1"/>
    <col min="1795" max="1797" width="0" style="1" hidden="1" customWidth="1"/>
    <col min="1798" max="1798" width="27.33203125" style="1" customWidth="1"/>
    <col min="1799" max="1799" width="23.5546875" style="1" customWidth="1"/>
    <col min="1800" max="1800" width="34.6640625" style="1" customWidth="1"/>
    <col min="1801" max="1804" width="0" style="1" hidden="1" customWidth="1"/>
    <col min="1805" max="1805" width="32" style="1" customWidth="1"/>
    <col min="1806" max="1806" width="33.6640625" style="1" customWidth="1"/>
    <col min="1807" max="1807" width="30.33203125" style="1" customWidth="1"/>
    <col min="1808" max="1812" width="0" style="1" hidden="1" customWidth="1"/>
    <col min="1813" max="1813" width="30" style="1" customWidth="1"/>
    <col min="1814" max="1814" width="37.109375" style="1" customWidth="1"/>
    <col min="1815" max="1815" width="0" style="1" hidden="1" customWidth="1"/>
    <col min="1816" max="1816" width="37" style="1" customWidth="1"/>
    <col min="1817" max="1817" width="117.5546875" style="1" customWidth="1"/>
    <col min="1818" max="2048" width="11.5546875" style="1"/>
    <col min="2049" max="2049" width="22.33203125" style="1" customWidth="1"/>
    <col min="2050" max="2050" width="62.5546875" style="1" customWidth="1"/>
    <col min="2051" max="2053" width="0" style="1" hidden="1" customWidth="1"/>
    <col min="2054" max="2054" width="27.33203125" style="1" customWidth="1"/>
    <col min="2055" max="2055" width="23.5546875" style="1" customWidth="1"/>
    <col min="2056" max="2056" width="34.6640625" style="1" customWidth="1"/>
    <col min="2057" max="2060" width="0" style="1" hidden="1" customWidth="1"/>
    <col min="2061" max="2061" width="32" style="1" customWidth="1"/>
    <col min="2062" max="2062" width="33.6640625" style="1" customWidth="1"/>
    <col min="2063" max="2063" width="30.33203125" style="1" customWidth="1"/>
    <col min="2064" max="2068" width="0" style="1" hidden="1" customWidth="1"/>
    <col min="2069" max="2069" width="30" style="1" customWidth="1"/>
    <col min="2070" max="2070" width="37.109375" style="1" customWidth="1"/>
    <col min="2071" max="2071" width="0" style="1" hidden="1" customWidth="1"/>
    <col min="2072" max="2072" width="37" style="1" customWidth="1"/>
    <col min="2073" max="2073" width="117.5546875" style="1" customWidth="1"/>
    <col min="2074" max="2304" width="11.5546875" style="1"/>
    <col min="2305" max="2305" width="22.33203125" style="1" customWidth="1"/>
    <col min="2306" max="2306" width="62.5546875" style="1" customWidth="1"/>
    <col min="2307" max="2309" width="0" style="1" hidden="1" customWidth="1"/>
    <col min="2310" max="2310" width="27.33203125" style="1" customWidth="1"/>
    <col min="2311" max="2311" width="23.5546875" style="1" customWidth="1"/>
    <col min="2312" max="2312" width="34.6640625" style="1" customWidth="1"/>
    <col min="2313" max="2316" width="0" style="1" hidden="1" customWidth="1"/>
    <col min="2317" max="2317" width="32" style="1" customWidth="1"/>
    <col min="2318" max="2318" width="33.6640625" style="1" customWidth="1"/>
    <col min="2319" max="2319" width="30.33203125" style="1" customWidth="1"/>
    <col min="2320" max="2324" width="0" style="1" hidden="1" customWidth="1"/>
    <col min="2325" max="2325" width="30" style="1" customWidth="1"/>
    <col min="2326" max="2326" width="37.109375" style="1" customWidth="1"/>
    <col min="2327" max="2327" width="0" style="1" hidden="1" customWidth="1"/>
    <col min="2328" max="2328" width="37" style="1" customWidth="1"/>
    <col min="2329" max="2329" width="117.5546875" style="1" customWidth="1"/>
    <col min="2330" max="2560" width="11.5546875" style="1"/>
    <col min="2561" max="2561" width="22.33203125" style="1" customWidth="1"/>
    <col min="2562" max="2562" width="62.5546875" style="1" customWidth="1"/>
    <col min="2563" max="2565" width="0" style="1" hidden="1" customWidth="1"/>
    <col min="2566" max="2566" width="27.33203125" style="1" customWidth="1"/>
    <col min="2567" max="2567" width="23.5546875" style="1" customWidth="1"/>
    <col min="2568" max="2568" width="34.6640625" style="1" customWidth="1"/>
    <col min="2569" max="2572" width="0" style="1" hidden="1" customWidth="1"/>
    <col min="2573" max="2573" width="32" style="1" customWidth="1"/>
    <col min="2574" max="2574" width="33.6640625" style="1" customWidth="1"/>
    <col min="2575" max="2575" width="30.33203125" style="1" customWidth="1"/>
    <col min="2576" max="2580" width="0" style="1" hidden="1" customWidth="1"/>
    <col min="2581" max="2581" width="30" style="1" customWidth="1"/>
    <col min="2582" max="2582" width="37.109375" style="1" customWidth="1"/>
    <col min="2583" max="2583" width="0" style="1" hidden="1" customWidth="1"/>
    <col min="2584" max="2584" width="37" style="1" customWidth="1"/>
    <col min="2585" max="2585" width="117.5546875" style="1" customWidth="1"/>
    <col min="2586" max="2816" width="11.5546875" style="1"/>
    <col min="2817" max="2817" width="22.33203125" style="1" customWidth="1"/>
    <col min="2818" max="2818" width="62.5546875" style="1" customWidth="1"/>
    <col min="2819" max="2821" width="0" style="1" hidden="1" customWidth="1"/>
    <col min="2822" max="2822" width="27.33203125" style="1" customWidth="1"/>
    <col min="2823" max="2823" width="23.5546875" style="1" customWidth="1"/>
    <col min="2824" max="2824" width="34.6640625" style="1" customWidth="1"/>
    <col min="2825" max="2828" width="0" style="1" hidden="1" customWidth="1"/>
    <col min="2829" max="2829" width="32" style="1" customWidth="1"/>
    <col min="2830" max="2830" width="33.6640625" style="1" customWidth="1"/>
    <col min="2831" max="2831" width="30.33203125" style="1" customWidth="1"/>
    <col min="2832" max="2836" width="0" style="1" hidden="1" customWidth="1"/>
    <col min="2837" max="2837" width="30" style="1" customWidth="1"/>
    <col min="2838" max="2838" width="37.109375" style="1" customWidth="1"/>
    <col min="2839" max="2839" width="0" style="1" hidden="1" customWidth="1"/>
    <col min="2840" max="2840" width="37" style="1" customWidth="1"/>
    <col min="2841" max="2841" width="117.5546875" style="1" customWidth="1"/>
    <col min="2842" max="3072" width="11.5546875" style="1"/>
    <col min="3073" max="3073" width="22.33203125" style="1" customWidth="1"/>
    <col min="3074" max="3074" width="62.5546875" style="1" customWidth="1"/>
    <col min="3075" max="3077" width="0" style="1" hidden="1" customWidth="1"/>
    <col min="3078" max="3078" width="27.33203125" style="1" customWidth="1"/>
    <col min="3079" max="3079" width="23.5546875" style="1" customWidth="1"/>
    <col min="3080" max="3080" width="34.6640625" style="1" customWidth="1"/>
    <col min="3081" max="3084" width="0" style="1" hidden="1" customWidth="1"/>
    <col min="3085" max="3085" width="32" style="1" customWidth="1"/>
    <col min="3086" max="3086" width="33.6640625" style="1" customWidth="1"/>
    <col min="3087" max="3087" width="30.33203125" style="1" customWidth="1"/>
    <col min="3088" max="3092" width="0" style="1" hidden="1" customWidth="1"/>
    <col min="3093" max="3093" width="30" style="1" customWidth="1"/>
    <col min="3094" max="3094" width="37.109375" style="1" customWidth="1"/>
    <col min="3095" max="3095" width="0" style="1" hidden="1" customWidth="1"/>
    <col min="3096" max="3096" width="37" style="1" customWidth="1"/>
    <col min="3097" max="3097" width="117.5546875" style="1" customWidth="1"/>
    <col min="3098" max="3328" width="11.5546875" style="1"/>
    <col min="3329" max="3329" width="22.33203125" style="1" customWidth="1"/>
    <col min="3330" max="3330" width="62.5546875" style="1" customWidth="1"/>
    <col min="3331" max="3333" width="0" style="1" hidden="1" customWidth="1"/>
    <col min="3334" max="3334" width="27.33203125" style="1" customWidth="1"/>
    <col min="3335" max="3335" width="23.5546875" style="1" customWidth="1"/>
    <col min="3336" max="3336" width="34.6640625" style="1" customWidth="1"/>
    <col min="3337" max="3340" width="0" style="1" hidden="1" customWidth="1"/>
    <col min="3341" max="3341" width="32" style="1" customWidth="1"/>
    <col min="3342" max="3342" width="33.6640625" style="1" customWidth="1"/>
    <col min="3343" max="3343" width="30.33203125" style="1" customWidth="1"/>
    <col min="3344" max="3348" width="0" style="1" hidden="1" customWidth="1"/>
    <col min="3349" max="3349" width="30" style="1" customWidth="1"/>
    <col min="3350" max="3350" width="37.109375" style="1" customWidth="1"/>
    <col min="3351" max="3351" width="0" style="1" hidden="1" customWidth="1"/>
    <col min="3352" max="3352" width="37" style="1" customWidth="1"/>
    <col min="3353" max="3353" width="117.5546875" style="1" customWidth="1"/>
    <col min="3354" max="3584" width="11.5546875" style="1"/>
    <col min="3585" max="3585" width="22.33203125" style="1" customWidth="1"/>
    <col min="3586" max="3586" width="62.5546875" style="1" customWidth="1"/>
    <col min="3587" max="3589" width="0" style="1" hidden="1" customWidth="1"/>
    <col min="3590" max="3590" width="27.33203125" style="1" customWidth="1"/>
    <col min="3591" max="3591" width="23.5546875" style="1" customWidth="1"/>
    <col min="3592" max="3592" width="34.6640625" style="1" customWidth="1"/>
    <col min="3593" max="3596" width="0" style="1" hidden="1" customWidth="1"/>
    <col min="3597" max="3597" width="32" style="1" customWidth="1"/>
    <col min="3598" max="3598" width="33.6640625" style="1" customWidth="1"/>
    <col min="3599" max="3599" width="30.33203125" style="1" customWidth="1"/>
    <col min="3600" max="3604" width="0" style="1" hidden="1" customWidth="1"/>
    <col min="3605" max="3605" width="30" style="1" customWidth="1"/>
    <col min="3606" max="3606" width="37.109375" style="1" customWidth="1"/>
    <col min="3607" max="3607" width="0" style="1" hidden="1" customWidth="1"/>
    <col min="3608" max="3608" width="37" style="1" customWidth="1"/>
    <col min="3609" max="3609" width="117.5546875" style="1" customWidth="1"/>
    <col min="3610" max="3840" width="11.5546875" style="1"/>
    <col min="3841" max="3841" width="22.33203125" style="1" customWidth="1"/>
    <col min="3842" max="3842" width="62.5546875" style="1" customWidth="1"/>
    <col min="3843" max="3845" width="0" style="1" hidden="1" customWidth="1"/>
    <col min="3846" max="3846" width="27.33203125" style="1" customWidth="1"/>
    <col min="3847" max="3847" width="23.5546875" style="1" customWidth="1"/>
    <col min="3848" max="3848" width="34.6640625" style="1" customWidth="1"/>
    <col min="3849" max="3852" width="0" style="1" hidden="1" customWidth="1"/>
    <col min="3853" max="3853" width="32" style="1" customWidth="1"/>
    <col min="3854" max="3854" width="33.6640625" style="1" customWidth="1"/>
    <col min="3855" max="3855" width="30.33203125" style="1" customWidth="1"/>
    <col min="3856" max="3860" width="0" style="1" hidden="1" customWidth="1"/>
    <col min="3861" max="3861" width="30" style="1" customWidth="1"/>
    <col min="3862" max="3862" width="37.109375" style="1" customWidth="1"/>
    <col min="3863" max="3863" width="0" style="1" hidden="1" customWidth="1"/>
    <col min="3864" max="3864" width="37" style="1" customWidth="1"/>
    <col min="3865" max="3865" width="117.5546875" style="1" customWidth="1"/>
    <col min="3866" max="4096" width="11.5546875" style="1"/>
    <col min="4097" max="4097" width="22.33203125" style="1" customWidth="1"/>
    <col min="4098" max="4098" width="62.5546875" style="1" customWidth="1"/>
    <col min="4099" max="4101" width="0" style="1" hidden="1" customWidth="1"/>
    <col min="4102" max="4102" width="27.33203125" style="1" customWidth="1"/>
    <col min="4103" max="4103" width="23.5546875" style="1" customWidth="1"/>
    <col min="4104" max="4104" width="34.6640625" style="1" customWidth="1"/>
    <col min="4105" max="4108" width="0" style="1" hidden="1" customWidth="1"/>
    <col min="4109" max="4109" width="32" style="1" customWidth="1"/>
    <col min="4110" max="4110" width="33.6640625" style="1" customWidth="1"/>
    <col min="4111" max="4111" width="30.33203125" style="1" customWidth="1"/>
    <col min="4112" max="4116" width="0" style="1" hidden="1" customWidth="1"/>
    <col min="4117" max="4117" width="30" style="1" customWidth="1"/>
    <col min="4118" max="4118" width="37.109375" style="1" customWidth="1"/>
    <col min="4119" max="4119" width="0" style="1" hidden="1" customWidth="1"/>
    <col min="4120" max="4120" width="37" style="1" customWidth="1"/>
    <col min="4121" max="4121" width="117.5546875" style="1" customWidth="1"/>
    <col min="4122" max="4352" width="11.5546875" style="1"/>
    <col min="4353" max="4353" width="22.33203125" style="1" customWidth="1"/>
    <col min="4354" max="4354" width="62.5546875" style="1" customWidth="1"/>
    <col min="4355" max="4357" width="0" style="1" hidden="1" customWidth="1"/>
    <col min="4358" max="4358" width="27.33203125" style="1" customWidth="1"/>
    <col min="4359" max="4359" width="23.5546875" style="1" customWidth="1"/>
    <col min="4360" max="4360" width="34.6640625" style="1" customWidth="1"/>
    <col min="4361" max="4364" width="0" style="1" hidden="1" customWidth="1"/>
    <col min="4365" max="4365" width="32" style="1" customWidth="1"/>
    <col min="4366" max="4366" width="33.6640625" style="1" customWidth="1"/>
    <col min="4367" max="4367" width="30.33203125" style="1" customWidth="1"/>
    <col min="4368" max="4372" width="0" style="1" hidden="1" customWidth="1"/>
    <col min="4373" max="4373" width="30" style="1" customWidth="1"/>
    <col min="4374" max="4374" width="37.109375" style="1" customWidth="1"/>
    <col min="4375" max="4375" width="0" style="1" hidden="1" customWidth="1"/>
    <col min="4376" max="4376" width="37" style="1" customWidth="1"/>
    <col min="4377" max="4377" width="117.5546875" style="1" customWidth="1"/>
    <col min="4378" max="4608" width="11.5546875" style="1"/>
    <col min="4609" max="4609" width="22.33203125" style="1" customWidth="1"/>
    <col min="4610" max="4610" width="62.5546875" style="1" customWidth="1"/>
    <col min="4611" max="4613" width="0" style="1" hidden="1" customWidth="1"/>
    <col min="4614" max="4614" width="27.33203125" style="1" customWidth="1"/>
    <col min="4615" max="4615" width="23.5546875" style="1" customWidth="1"/>
    <col min="4616" max="4616" width="34.6640625" style="1" customWidth="1"/>
    <col min="4617" max="4620" width="0" style="1" hidden="1" customWidth="1"/>
    <col min="4621" max="4621" width="32" style="1" customWidth="1"/>
    <col min="4622" max="4622" width="33.6640625" style="1" customWidth="1"/>
    <col min="4623" max="4623" width="30.33203125" style="1" customWidth="1"/>
    <col min="4624" max="4628" width="0" style="1" hidden="1" customWidth="1"/>
    <col min="4629" max="4629" width="30" style="1" customWidth="1"/>
    <col min="4630" max="4630" width="37.109375" style="1" customWidth="1"/>
    <col min="4631" max="4631" width="0" style="1" hidden="1" customWidth="1"/>
    <col min="4632" max="4632" width="37" style="1" customWidth="1"/>
    <col min="4633" max="4633" width="117.5546875" style="1" customWidth="1"/>
    <col min="4634" max="4864" width="11.5546875" style="1"/>
    <col min="4865" max="4865" width="22.33203125" style="1" customWidth="1"/>
    <col min="4866" max="4866" width="62.5546875" style="1" customWidth="1"/>
    <col min="4867" max="4869" width="0" style="1" hidden="1" customWidth="1"/>
    <col min="4870" max="4870" width="27.33203125" style="1" customWidth="1"/>
    <col min="4871" max="4871" width="23.5546875" style="1" customWidth="1"/>
    <col min="4872" max="4872" width="34.6640625" style="1" customWidth="1"/>
    <col min="4873" max="4876" width="0" style="1" hidden="1" customWidth="1"/>
    <col min="4877" max="4877" width="32" style="1" customWidth="1"/>
    <col min="4878" max="4878" width="33.6640625" style="1" customWidth="1"/>
    <col min="4879" max="4879" width="30.33203125" style="1" customWidth="1"/>
    <col min="4880" max="4884" width="0" style="1" hidden="1" customWidth="1"/>
    <col min="4885" max="4885" width="30" style="1" customWidth="1"/>
    <col min="4886" max="4886" width="37.109375" style="1" customWidth="1"/>
    <col min="4887" max="4887" width="0" style="1" hidden="1" customWidth="1"/>
    <col min="4888" max="4888" width="37" style="1" customWidth="1"/>
    <col min="4889" max="4889" width="117.5546875" style="1" customWidth="1"/>
    <col min="4890" max="5120" width="11.5546875" style="1"/>
    <col min="5121" max="5121" width="22.33203125" style="1" customWidth="1"/>
    <col min="5122" max="5122" width="62.5546875" style="1" customWidth="1"/>
    <col min="5123" max="5125" width="0" style="1" hidden="1" customWidth="1"/>
    <col min="5126" max="5126" width="27.33203125" style="1" customWidth="1"/>
    <col min="5127" max="5127" width="23.5546875" style="1" customWidth="1"/>
    <col min="5128" max="5128" width="34.6640625" style="1" customWidth="1"/>
    <col min="5129" max="5132" width="0" style="1" hidden="1" customWidth="1"/>
    <col min="5133" max="5133" width="32" style="1" customWidth="1"/>
    <col min="5134" max="5134" width="33.6640625" style="1" customWidth="1"/>
    <col min="5135" max="5135" width="30.33203125" style="1" customWidth="1"/>
    <col min="5136" max="5140" width="0" style="1" hidden="1" customWidth="1"/>
    <col min="5141" max="5141" width="30" style="1" customWidth="1"/>
    <col min="5142" max="5142" width="37.109375" style="1" customWidth="1"/>
    <col min="5143" max="5143" width="0" style="1" hidden="1" customWidth="1"/>
    <col min="5144" max="5144" width="37" style="1" customWidth="1"/>
    <col min="5145" max="5145" width="117.5546875" style="1" customWidth="1"/>
    <col min="5146" max="5376" width="11.5546875" style="1"/>
    <col min="5377" max="5377" width="22.33203125" style="1" customWidth="1"/>
    <col min="5378" max="5378" width="62.5546875" style="1" customWidth="1"/>
    <col min="5379" max="5381" width="0" style="1" hidden="1" customWidth="1"/>
    <col min="5382" max="5382" width="27.33203125" style="1" customWidth="1"/>
    <col min="5383" max="5383" width="23.5546875" style="1" customWidth="1"/>
    <col min="5384" max="5384" width="34.6640625" style="1" customWidth="1"/>
    <col min="5385" max="5388" width="0" style="1" hidden="1" customWidth="1"/>
    <col min="5389" max="5389" width="32" style="1" customWidth="1"/>
    <col min="5390" max="5390" width="33.6640625" style="1" customWidth="1"/>
    <col min="5391" max="5391" width="30.33203125" style="1" customWidth="1"/>
    <col min="5392" max="5396" width="0" style="1" hidden="1" customWidth="1"/>
    <col min="5397" max="5397" width="30" style="1" customWidth="1"/>
    <col min="5398" max="5398" width="37.109375" style="1" customWidth="1"/>
    <col min="5399" max="5399" width="0" style="1" hidden="1" customWidth="1"/>
    <col min="5400" max="5400" width="37" style="1" customWidth="1"/>
    <col min="5401" max="5401" width="117.5546875" style="1" customWidth="1"/>
    <col min="5402" max="5632" width="11.5546875" style="1"/>
    <col min="5633" max="5633" width="22.33203125" style="1" customWidth="1"/>
    <col min="5634" max="5634" width="62.5546875" style="1" customWidth="1"/>
    <col min="5635" max="5637" width="0" style="1" hidden="1" customWidth="1"/>
    <col min="5638" max="5638" width="27.33203125" style="1" customWidth="1"/>
    <col min="5639" max="5639" width="23.5546875" style="1" customWidth="1"/>
    <col min="5640" max="5640" width="34.6640625" style="1" customWidth="1"/>
    <col min="5641" max="5644" width="0" style="1" hidden="1" customWidth="1"/>
    <col min="5645" max="5645" width="32" style="1" customWidth="1"/>
    <col min="5646" max="5646" width="33.6640625" style="1" customWidth="1"/>
    <col min="5647" max="5647" width="30.33203125" style="1" customWidth="1"/>
    <col min="5648" max="5652" width="0" style="1" hidden="1" customWidth="1"/>
    <col min="5653" max="5653" width="30" style="1" customWidth="1"/>
    <col min="5654" max="5654" width="37.109375" style="1" customWidth="1"/>
    <col min="5655" max="5655" width="0" style="1" hidden="1" customWidth="1"/>
    <col min="5656" max="5656" width="37" style="1" customWidth="1"/>
    <col min="5657" max="5657" width="117.5546875" style="1" customWidth="1"/>
    <col min="5658" max="5888" width="11.5546875" style="1"/>
    <col min="5889" max="5889" width="22.33203125" style="1" customWidth="1"/>
    <col min="5890" max="5890" width="62.5546875" style="1" customWidth="1"/>
    <col min="5891" max="5893" width="0" style="1" hidden="1" customWidth="1"/>
    <col min="5894" max="5894" width="27.33203125" style="1" customWidth="1"/>
    <col min="5895" max="5895" width="23.5546875" style="1" customWidth="1"/>
    <col min="5896" max="5896" width="34.6640625" style="1" customWidth="1"/>
    <col min="5897" max="5900" width="0" style="1" hidden="1" customWidth="1"/>
    <col min="5901" max="5901" width="32" style="1" customWidth="1"/>
    <col min="5902" max="5902" width="33.6640625" style="1" customWidth="1"/>
    <col min="5903" max="5903" width="30.33203125" style="1" customWidth="1"/>
    <col min="5904" max="5908" width="0" style="1" hidden="1" customWidth="1"/>
    <col min="5909" max="5909" width="30" style="1" customWidth="1"/>
    <col min="5910" max="5910" width="37.109375" style="1" customWidth="1"/>
    <col min="5911" max="5911" width="0" style="1" hidden="1" customWidth="1"/>
    <col min="5912" max="5912" width="37" style="1" customWidth="1"/>
    <col min="5913" max="5913" width="117.5546875" style="1" customWidth="1"/>
    <col min="5914" max="6144" width="11.5546875" style="1"/>
    <col min="6145" max="6145" width="22.33203125" style="1" customWidth="1"/>
    <col min="6146" max="6146" width="62.5546875" style="1" customWidth="1"/>
    <col min="6147" max="6149" width="0" style="1" hidden="1" customWidth="1"/>
    <col min="6150" max="6150" width="27.33203125" style="1" customWidth="1"/>
    <col min="6151" max="6151" width="23.5546875" style="1" customWidth="1"/>
    <col min="6152" max="6152" width="34.6640625" style="1" customWidth="1"/>
    <col min="6153" max="6156" width="0" style="1" hidden="1" customWidth="1"/>
    <col min="6157" max="6157" width="32" style="1" customWidth="1"/>
    <col min="6158" max="6158" width="33.6640625" style="1" customWidth="1"/>
    <col min="6159" max="6159" width="30.33203125" style="1" customWidth="1"/>
    <col min="6160" max="6164" width="0" style="1" hidden="1" customWidth="1"/>
    <col min="6165" max="6165" width="30" style="1" customWidth="1"/>
    <col min="6166" max="6166" width="37.109375" style="1" customWidth="1"/>
    <col min="6167" max="6167" width="0" style="1" hidden="1" customWidth="1"/>
    <col min="6168" max="6168" width="37" style="1" customWidth="1"/>
    <col min="6169" max="6169" width="117.5546875" style="1" customWidth="1"/>
    <col min="6170" max="6400" width="11.5546875" style="1"/>
    <col min="6401" max="6401" width="22.33203125" style="1" customWidth="1"/>
    <col min="6402" max="6402" width="62.5546875" style="1" customWidth="1"/>
    <col min="6403" max="6405" width="0" style="1" hidden="1" customWidth="1"/>
    <col min="6406" max="6406" width="27.33203125" style="1" customWidth="1"/>
    <col min="6407" max="6407" width="23.5546875" style="1" customWidth="1"/>
    <col min="6408" max="6408" width="34.6640625" style="1" customWidth="1"/>
    <col min="6409" max="6412" width="0" style="1" hidden="1" customWidth="1"/>
    <col min="6413" max="6413" width="32" style="1" customWidth="1"/>
    <col min="6414" max="6414" width="33.6640625" style="1" customWidth="1"/>
    <col min="6415" max="6415" width="30.33203125" style="1" customWidth="1"/>
    <col min="6416" max="6420" width="0" style="1" hidden="1" customWidth="1"/>
    <col min="6421" max="6421" width="30" style="1" customWidth="1"/>
    <col min="6422" max="6422" width="37.109375" style="1" customWidth="1"/>
    <col min="6423" max="6423" width="0" style="1" hidden="1" customWidth="1"/>
    <col min="6424" max="6424" width="37" style="1" customWidth="1"/>
    <col min="6425" max="6425" width="117.5546875" style="1" customWidth="1"/>
    <col min="6426" max="6656" width="11.5546875" style="1"/>
    <col min="6657" max="6657" width="22.33203125" style="1" customWidth="1"/>
    <col min="6658" max="6658" width="62.5546875" style="1" customWidth="1"/>
    <col min="6659" max="6661" width="0" style="1" hidden="1" customWidth="1"/>
    <col min="6662" max="6662" width="27.33203125" style="1" customWidth="1"/>
    <col min="6663" max="6663" width="23.5546875" style="1" customWidth="1"/>
    <col min="6664" max="6664" width="34.6640625" style="1" customWidth="1"/>
    <col min="6665" max="6668" width="0" style="1" hidden="1" customWidth="1"/>
    <col min="6669" max="6669" width="32" style="1" customWidth="1"/>
    <col min="6670" max="6670" width="33.6640625" style="1" customWidth="1"/>
    <col min="6671" max="6671" width="30.33203125" style="1" customWidth="1"/>
    <col min="6672" max="6676" width="0" style="1" hidden="1" customWidth="1"/>
    <col min="6677" max="6677" width="30" style="1" customWidth="1"/>
    <col min="6678" max="6678" width="37.109375" style="1" customWidth="1"/>
    <col min="6679" max="6679" width="0" style="1" hidden="1" customWidth="1"/>
    <col min="6680" max="6680" width="37" style="1" customWidth="1"/>
    <col min="6681" max="6681" width="117.5546875" style="1" customWidth="1"/>
    <col min="6682" max="6912" width="11.5546875" style="1"/>
    <col min="6913" max="6913" width="22.33203125" style="1" customWidth="1"/>
    <col min="6914" max="6914" width="62.5546875" style="1" customWidth="1"/>
    <col min="6915" max="6917" width="0" style="1" hidden="1" customWidth="1"/>
    <col min="6918" max="6918" width="27.33203125" style="1" customWidth="1"/>
    <col min="6919" max="6919" width="23.5546875" style="1" customWidth="1"/>
    <col min="6920" max="6920" width="34.6640625" style="1" customWidth="1"/>
    <col min="6921" max="6924" width="0" style="1" hidden="1" customWidth="1"/>
    <col min="6925" max="6925" width="32" style="1" customWidth="1"/>
    <col min="6926" max="6926" width="33.6640625" style="1" customWidth="1"/>
    <col min="6927" max="6927" width="30.33203125" style="1" customWidth="1"/>
    <col min="6928" max="6932" width="0" style="1" hidden="1" customWidth="1"/>
    <col min="6933" max="6933" width="30" style="1" customWidth="1"/>
    <col min="6934" max="6934" width="37.109375" style="1" customWidth="1"/>
    <col min="6935" max="6935" width="0" style="1" hidden="1" customWidth="1"/>
    <col min="6936" max="6936" width="37" style="1" customWidth="1"/>
    <col min="6937" max="6937" width="117.5546875" style="1" customWidth="1"/>
    <col min="6938" max="7168" width="11.5546875" style="1"/>
    <col min="7169" max="7169" width="22.33203125" style="1" customWidth="1"/>
    <col min="7170" max="7170" width="62.5546875" style="1" customWidth="1"/>
    <col min="7171" max="7173" width="0" style="1" hidden="1" customWidth="1"/>
    <col min="7174" max="7174" width="27.33203125" style="1" customWidth="1"/>
    <col min="7175" max="7175" width="23.5546875" style="1" customWidth="1"/>
    <col min="7176" max="7176" width="34.6640625" style="1" customWidth="1"/>
    <col min="7177" max="7180" width="0" style="1" hidden="1" customWidth="1"/>
    <col min="7181" max="7181" width="32" style="1" customWidth="1"/>
    <col min="7182" max="7182" width="33.6640625" style="1" customWidth="1"/>
    <col min="7183" max="7183" width="30.33203125" style="1" customWidth="1"/>
    <col min="7184" max="7188" width="0" style="1" hidden="1" customWidth="1"/>
    <col min="7189" max="7189" width="30" style="1" customWidth="1"/>
    <col min="7190" max="7190" width="37.109375" style="1" customWidth="1"/>
    <col min="7191" max="7191" width="0" style="1" hidden="1" customWidth="1"/>
    <col min="7192" max="7192" width="37" style="1" customWidth="1"/>
    <col min="7193" max="7193" width="117.5546875" style="1" customWidth="1"/>
    <col min="7194" max="7424" width="11.5546875" style="1"/>
    <col min="7425" max="7425" width="22.33203125" style="1" customWidth="1"/>
    <col min="7426" max="7426" width="62.5546875" style="1" customWidth="1"/>
    <col min="7427" max="7429" width="0" style="1" hidden="1" customWidth="1"/>
    <col min="7430" max="7430" width="27.33203125" style="1" customWidth="1"/>
    <col min="7431" max="7431" width="23.5546875" style="1" customWidth="1"/>
    <col min="7432" max="7432" width="34.6640625" style="1" customWidth="1"/>
    <col min="7433" max="7436" width="0" style="1" hidden="1" customWidth="1"/>
    <col min="7437" max="7437" width="32" style="1" customWidth="1"/>
    <col min="7438" max="7438" width="33.6640625" style="1" customWidth="1"/>
    <col min="7439" max="7439" width="30.33203125" style="1" customWidth="1"/>
    <col min="7440" max="7444" width="0" style="1" hidden="1" customWidth="1"/>
    <col min="7445" max="7445" width="30" style="1" customWidth="1"/>
    <col min="7446" max="7446" width="37.109375" style="1" customWidth="1"/>
    <col min="7447" max="7447" width="0" style="1" hidden="1" customWidth="1"/>
    <col min="7448" max="7448" width="37" style="1" customWidth="1"/>
    <col min="7449" max="7449" width="117.5546875" style="1" customWidth="1"/>
    <col min="7450" max="7680" width="11.5546875" style="1"/>
    <col min="7681" max="7681" width="22.33203125" style="1" customWidth="1"/>
    <col min="7682" max="7682" width="62.5546875" style="1" customWidth="1"/>
    <col min="7683" max="7685" width="0" style="1" hidden="1" customWidth="1"/>
    <col min="7686" max="7686" width="27.33203125" style="1" customWidth="1"/>
    <col min="7687" max="7687" width="23.5546875" style="1" customWidth="1"/>
    <col min="7688" max="7688" width="34.6640625" style="1" customWidth="1"/>
    <col min="7689" max="7692" width="0" style="1" hidden="1" customWidth="1"/>
    <col min="7693" max="7693" width="32" style="1" customWidth="1"/>
    <col min="7694" max="7694" width="33.6640625" style="1" customWidth="1"/>
    <col min="7695" max="7695" width="30.33203125" style="1" customWidth="1"/>
    <col min="7696" max="7700" width="0" style="1" hidden="1" customWidth="1"/>
    <col min="7701" max="7701" width="30" style="1" customWidth="1"/>
    <col min="7702" max="7702" width="37.109375" style="1" customWidth="1"/>
    <col min="7703" max="7703" width="0" style="1" hidden="1" customWidth="1"/>
    <col min="7704" max="7704" width="37" style="1" customWidth="1"/>
    <col min="7705" max="7705" width="117.5546875" style="1" customWidth="1"/>
    <col min="7706" max="7936" width="11.5546875" style="1"/>
    <col min="7937" max="7937" width="22.33203125" style="1" customWidth="1"/>
    <col min="7938" max="7938" width="62.5546875" style="1" customWidth="1"/>
    <col min="7939" max="7941" width="0" style="1" hidden="1" customWidth="1"/>
    <col min="7942" max="7942" width="27.33203125" style="1" customWidth="1"/>
    <col min="7943" max="7943" width="23.5546875" style="1" customWidth="1"/>
    <col min="7944" max="7944" width="34.6640625" style="1" customWidth="1"/>
    <col min="7945" max="7948" width="0" style="1" hidden="1" customWidth="1"/>
    <col min="7949" max="7949" width="32" style="1" customWidth="1"/>
    <col min="7950" max="7950" width="33.6640625" style="1" customWidth="1"/>
    <col min="7951" max="7951" width="30.33203125" style="1" customWidth="1"/>
    <col min="7952" max="7956" width="0" style="1" hidden="1" customWidth="1"/>
    <col min="7957" max="7957" width="30" style="1" customWidth="1"/>
    <col min="7958" max="7958" width="37.109375" style="1" customWidth="1"/>
    <col min="7959" max="7959" width="0" style="1" hidden="1" customWidth="1"/>
    <col min="7960" max="7960" width="37" style="1" customWidth="1"/>
    <col min="7961" max="7961" width="117.5546875" style="1" customWidth="1"/>
    <col min="7962" max="8192" width="11.5546875" style="1"/>
    <col min="8193" max="8193" width="22.33203125" style="1" customWidth="1"/>
    <col min="8194" max="8194" width="62.5546875" style="1" customWidth="1"/>
    <col min="8195" max="8197" width="0" style="1" hidden="1" customWidth="1"/>
    <col min="8198" max="8198" width="27.33203125" style="1" customWidth="1"/>
    <col min="8199" max="8199" width="23.5546875" style="1" customWidth="1"/>
    <col min="8200" max="8200" width="34.6640625" style="1" customWidth="1"/>
    <col min="8201" max="8204" width="0" style="1" hidden="1" customWidth="1"/>
    <col min="8205" max="8205" width="32" style="1" customWidth="1"/>
    <col min="8206" max="8206" width="33.6640625" style="1" customWidth="1"/>
    <col min="8207" max="8207" width="30.33203125" style="1" customWidth="1"/>
    <col min="8208" max="8212" width="0" style="1" hidden="1" customWidth="1"/>
    <col min="8213" max="8213" width="30" style="1" customWidth="1"/>
    <col min="8214" max="8214" width="37.109375" style="1" customWidth="1"/>
    <col min="8215" max="8215" width="0" style="1" hidden="1" customWidth="1"/>
    <col min="8216" max="8216" width="37" style="1" customWidth="1"/>
    <col min="8217" max="8217" width="117.5546875" style="1" customWidth="1"/>
    <col min="8218" max="8448" width="11.5546875" style="1"/>
    <col min="8449" max="8449" width="22.33203125" style="1" customWidth="1"/>
    <col min="8450" max="8450" width="62.5546875" style="1" customWidth="1"/>
    <col min="8451" max="8453" width="0" style="1" hidden="1" customWidth="1"/>
    <col min="8454" max="8454" width="27.33203125" style="1" customWidth="1"/>
    <col min="8455" max="8455" width="23.5546875" style="1" customWidth="1"/>
    <col min="8456" max="8456" width="34.6640625" style="1" customWidth="1"/>
    <col min="8457" max="8460" width="0" style="1" hidden="1" customWidth="1"/>
    <col min="8461" max="8461" width="32" style="1" customWidth="1"/>
    <col min="8462" max="8462" width="33.6640625" style="1" customWidth="1"/>
    <col min="8463" max="8463" width="30.33203125" style="1" customWidth="1"/>
    <col min="8464" max="8468" width="0" style="1" hidden="1" customWidth="1"/>
    <col min="8469" max="8469" width="30" style="1" customWidth="1"/>
    <col min="8470" max="8470" width="37.109375" style="1" customWidth="1"/>
    <col min="8471" max="8471" width="0" style="1" hidden="1" customWidth="1"/>
    <col min="8472" max="8472" width="37" style="1" customWidth="1"/>
    <col min="8473" max="8473" width="117.5546875" style="1" customWidth="1"/>
    <col min="8474" max="8704" width="11.5546875" style="1"/>
    <col min="8705" max="8705" width="22.33203125" style="1" customWidth="1"/>
    <col min="8706" max="8706" width="62.5546875" style="1" customWidth="1"/>
    <col min="8707" max="8709" width="0" style="1" hidden="1" customWidth="1"/>
    <col min="8710" max="8710" width="27.33203125" style="1" customWidth="1"/>
    <col min="8711" max="8711" width="23.5546875" style="1" customWidth="1"/>
    <col min="8712" max="8712" width="34.6640625" style="1" customWidth="1"/>
    <col min="8713" max="8716" width="0" style="1" hidden="1" customWidth="1"/>
    <col min="8717" max="8717" width="32" style="1" customWidth="1"/>
    <col min="8718" max="8718" width="33.6640625" style="1" customWidth="1"/>
    <col min="8719" max="8719" width="30.33203125" style="1" customWidth="1"/>
    <col min="8720" max="8724" width="0" style="1" hidden="1" customWidth="1"/>
    <col min="8725" max="8725" width="30" style="1" customWidth="1"/>
    <col min="8726" max="8726" width="37.109375" style="1" customWidth="1"/>
    <col min="8727" max="8727" width="0" style="1" hidden="1" customWidth="1"/>
    <col min="8728" max="8728" width="37" style="1" customWidth="1"/>
    <col min="8729" max="8729" width="117.5546875" style="1" customWidth="1"/>
    <col min="8730" max="8960" width="11.5546875" style="1"/>
    <col min="8961" max="8961" width="22.33203125" style="1" customWidth="1"/>
    <col min="8962" max="8962" width="62.5546875" style="1" customWidth="1"/>
    <col min="8963" max="8965" width="0" style="1" hidden="1" customWidth="1"/>
    <col min="8966" max="8966" width="27.33203125" style="1" customWidth="1"/>
    <col min="8967" max="8967" width="23.5546875" style="1" customWidth="1"/>
    <col min="8968" max="8968" width="34.6640625" style="1" customWidth="1"/>
    <col min="8969" max="8972" width="0" style="1" hidden="1" customWidth="1"/>
    <col min="8973" max="8973" width="32" style="1" customWidth="1"/>
    <col min="8974" max="8974" width="33.6640625" style="1" customWidth="1"/>
    <col min="8975" max="8975" width="30.33203125" style="1" customWidth="1"/>
    <col min="8976" max="8980" width="0" style="1" hidden="1" customWidth="1"/>
    <col min="8981" max="8981" width="30" style="1" customWidth="1"/>
    <col min="8982" max="8982" width="37.109375" style="1" customWidth="1"/>
    <col min="8983" max="8983" width="0" style="1" hidden="1" customWidth="1"/>
    <col min="8984" max="8984" width="37" style="1" customWidth="1"/>
    <col min="8985" max="8985" width="117.5546875" style="1" customWidth="1"/>
    <col min="8986" max="9216" width="11.5546875" style="1"/>
    <col min="9217" max="9217" width="22.33203125" style="1" customWidth="1"/>
    <col min="9218" max="9218" width="62.5546875" style="1" customWidth="1"/>
    <col min="9219" max="9221" width="0" style="1" hidden="1" customWidth="1"/>
    <col min="9222" max="9222" width="27.33203125" style="1" customWidth="1"/>
    <col min="9223" max="9223" width="23.5546875" style="1" customWidth="1"/>
    <col min="9224" max="9224" width="34.6640625" style="1" customWidth="1"/>
    <col min="9225" max="9228" width="0" style="1" hidden="1" customWidth="1"/>
    <col min="9229" max="9229" width="32" style="1" customWidth="1"/>
    <col min="9230" max="9230" width="33.6640625" style="1" customWidth="1"/>
    <col min="9231" max="9231" width="30.33203125" style="1" customWidth="1"/>
    <col min="9232" max="9236" width="0" style="1" hidden="1" customWidth="1"/>
    <col min="9237" max="9237" width="30" style="1" customWidth="1"/>
    <col min="9238" max="9238" width="37.109375" style="1" customWidth="1"/>
    <col min="9239" max="9239" width="0" style="1" hidden="1" customWidth="1"/>
    <col min="9240" max="9240" width="37" style="1" customWidth="1"/>
    <col min="9241" max="9241" width="117.5546875" style="1" customWidth="1"/>
    <col min="9242" max="9472" width="11.5546875" style="1"/>
    <col min="9473" max="9473" width="22.33203125" style="1" customWidth="1"/>
    <col min="9474" max="9474" width="62.5546875" style="1" customWidth="1"/>
    <col min="9475" max="9477" width="0" style="1" hidden="1" customWidth="1"/>
    <col min="9478" max="9478" width="27.33203125" style="1" customWidth="1"/>
    <col min="9479" max="9479" width="23.5546875" style="1" customWidth="1"/>
    <col min="9480" max="9480" width="34.6640625" style="1" customWidth="1"/>
    <col min="9481" max="9484" width="0" style="1" hidden="1" customWidth="1"/>
    <col min="9485" max="9485" width="32" style="1" customWidth="1"/>
    <col min="9486" max="9486" width="33.6640625" style="1" customWidth="1"/>
    <col min="9487" max="9487" width="30.33203125" style="1" customWidth="1"/>
    <col min="9488" max="9492" width="0" style="1" hidden="1" customWidth="1"/>
    <col min="9493" max="9493" width="30" style="1" customWidth="1"/>
    <col min="9494" max="9494" width="37.109375" style="1" customWidth="1"/>
    <col min="9495" max="9495" width="0" style="1" hidden="1" customWidth="1"/>
    <col min="9496" max="9496" width="37" style="1" customWidth="1"/>
    <col min="9497" max="9497" width="117.5546875" style="1" customWidth="1"/>
    <col min="9498" max="9728" width="11.5546875" style="1"/>
    <col min="9729" max="9729" width="22.33203125" style="1" customWidth="1"/>
    <col min="9730" max="9730" width="62.5546875" style="1" customWidth="1"/>
    <col min="9731" max="9733" width="0" style="1" hidden="1" customWidth="1"/>
    <col min="9734" max="9734" width="27.33203125" style="1" customWidth="1"/>
    <col min="9735" max="9735" width="23.5546875" style="1" customWidth="1"/>
    <col min="9736" max="9736" width="34.6640625" style="1" customWidth="1"/>
    <col min="9737" max="9740" width="0" style="1" hidden="1" customWidth="1"/>
    <col min="9741" max="9741" width="32" style="1" customWidth="1"/>
    <col min="9742" max="9742" width="33.6640625" style="1" customWidth="1"/>
    <col min="9743" max="9743" width="30.33203125" style="1" customWidth="1"/>
    <col min="9744" max="9748" width="0" style="1" hidden="1" customWidth="1"/>
    <col min="9749" max="9749" width="30" style="1" customWidth="1"/>
    <col min="9750" max="9750" width="37.109375" style="1" customWidth="1"/>
    <col min="9751" max="9751" width="0" style="1" hidden="1" customWidth="1"/>
    <col min="9752" max="9752" width="37" style="1" customWidth="1"/>
    <col min="9753" max="9753" width="117.5546875" style="1" customWidth="1"/>
    <col min="9754" max="9984" width="11.5546875" style="1"/>
    <col min="9985" max="9985" width="22.33203125" style="1" customWidth="1"/>
    <col min="9986" max="9986" width="62.5546875" style="1" customWidth="1"/>
    <col min="9987" max="9989" width="0" style="1" hidden="1" customWidth="1"/>
    <col min="9990" max="9990" width="27.33203125" style="1" customWidth="1"/>
    <col min="9991" max="9991" width="23.5546875" style="1" customWidth="1"/>
    <col min="9992" max="9992" width="34.6640625" style="1" customWidth="1"/>
    <col min="9993" max="9996" width="0" style="1" hidden="1" customWidth="1"/>
    <col min="9997" max="9997" width="32" style="1" customWidth="1"/>
    <col min="9998" max="9998" width="33.6640625" style="1" customWidth="1"/>
    <col min="9999" max="9999" width="30.33203125" style="1" customWidth="1"/>
    <col min="10000" max="10004" width="0" style="1" hidden="1" customWidth="1"/>
    <col min="10005" max="10005" width="30" style="1" customWidth="1"/>
    <col min="10006" max="10006" width="37.109375" style="1" customWidth="1"/>
    <col min="10007" max="10007" width="0" style="1" hidden="1" customWidth="1"/>
    <col min="10008" max="10008" width="37" style="1" customWidth="1"/>
    <col min="10009" max="10009" width="117.5546875" style="1" customWidth="1"/>
    <col min="10010" max="10240" width="11.5546875" style="1"/>
    <col min="10241" max="10241" width="22.33203125" style="1" customWidth="1"/>
    <col min="10242" max="10242" width="62.5546875" style="1" customWidth="1"/>
    <col min="10243" max="10245" width="0" style="1" hidden="1" customWidth="1"/>
    <col min="10246" max="10246" width="27.33203125" style="1" customWidth="1"/>
    <col min="10247" max="10247" width="23.5546875" style="1" customWidth="1"/>
    <col min="10248" max="10248" width="34.6640625" style="1" customWidth="1"/>
    <col min="10249" max="10252" width="0" style="1" hidden="1" customWidth="1"/>
    <col min="10253" max="10253" width="32" style="1" customWidth="1"/>
    <col min="10254" max="10254" width="33.6640625" style="1" customWidth="1"/>
    <col min="10255" max="10255" width="30.33203125" style="1" customWidth="1"/>
    <col min="10256" max="10260" width="0" style="1" hidden="1" customWidth="1"/>
    <col min="10261" max="10261" width="30" style="1" customWidth="1"/>
    <col min="10262" max="10262" width="37.109375" style="1" customWidth="1"/>
    <col min="10263" max="10263" width="0" style="1" hidden="1" customWidth="1"/>
    <col min="10264" max="10264" width="37" style="1" customWidth="1"/>
    <col min="10265" max="10265" width="117.5546875" style="1" customWidth="1"/>
    <col min="10266" max="10496" width="11.5546875" style="1"/>
    <col min="10497" max="10497" width="22.33203125" style="1" customWidth="1"/>
    <col min="10498" max="10498" width="62.5546875" style="1" customWidth="1"/>
    <col min="10499" max="10501" width="0" style="1" hidden="1" customWidth="1"/>
    <col min="10502" max="10502" width="27.33203125" style="1" customWidth="1"/>
    <col min="10503" max="10503" width="23.5546875" style="1" customWidth="1"/>
    <col min="10504" max="10504" width="34.6640625" style="1" customWidth="1"/>
    <col min="10505" max="10508" width="0" style="1" hidden="1" customWidth="1"/>
    <col min="10509" max="10509" width="32" style="1" customWidth="1"/>
    <col min="10510" max="10510" width="33.6640625" style="1" customWidth="1"/>
    <col min="10511" max="10511" width="30.33203125" style="1" customWidth="1"/>
    <col min="10512" max="10516" width="0" style="1" hidden="1" customWidth="1"/>
    <col min="10517" max="10517" width="30" style="1" customWidth="1"/>
    <col min="10518" max="10518" width="37.109375" style="1" customWidth="1"/>
    <col min="10519" max="10519" width="0" style="1" hidden="1" customWidth="1"/>
    <col min="10520" max="10520" width="37" style="1" customWidth="1"/>
    <col min="10521" max="10521" width="117.5546875" style="1" customWidth="1"/>
    <col min="10522" max="10752" width="11.5546875" style="1"/>
    <col min="10753" max="10753" width="22.33203125" style="1" customWidth="1"/>
    <col min="10754" max="10754" width="62.5546875" style="1" customWidth="1"/>
    <col min="10755" max="10757" width="0" style="1" hidden="1" customWidth="1"/>
    <col min="10758" max="10758" width="27.33203125" style="1" customWidth="1"/>
    <col min="10759" max="10759" width="23.5546875" style="1" customWidth="1"/>
    <col min="10760" max="10760" width="34.6640625" style="1" customWidth="1"/>
    <col min="10761" max="10764" width="0" style="1" hidden="1" customWidth="1"/>
    <col min="10765" max="10765" width="32" style="1" customWidth="1"/>
    <col min="10766" max="10766" width="33.6640625" style="1" customWidth="1"/>
    <col min="10767" max="10767" width="30.33203125" style="1" customWidth="1"/>
    <col min="10768" max="10772" width="0" style="1" hidden="1" customWidth="1"/>
    <col min="10773" max="10773" width="30" style="1" customWidth="1"/>
    <col min="10774" max="10774" width="37.109375" style="1" customWidth="1"/>
    <col min="10775" max="10775" width="0" style="1" hidden="1" customWidth="1"/>
    <col min="10776" max="10776" width="37" style="1" customWidth="1"/>
    <col min="10777" max="10777" width="117.5546875" style="1" customWidth="1"/>
    <col min="10778" max="11008" width="11.5546875" style="1"/>
    <col min="11009" max="11009" width="22.33203125" style="1" customWidth="1"/>
    <col min="11010" max="11010" width="62.5546875" style="1" customWidth="1"/>
    <col min="11011" max="11013" width="0" style="1" hidden="1" customWidth="1"/>
    <col min="11014" max="11014" width="27.33203125" style="1" customWidth="1"/>
    <col min="11015" max="11015" width="23.5546875" style="1" customWidth="1"/>
    <col min="11016" max="11016" width="34.6640625" style="1" customWidth="1"/>
    <col min="11017" max="11020" width="0" style="1" hidden="1" customWidth="1"/>
    <col min="11021" max="11021" width="32" style="1" customWidth="1"/>
    <col min="11022" max="11022" width="33.6640625" style="1" customWidth="1"/>
    <col min="11023" max="11023" width="30.33203125" style="1" customWidth="1"/>
    <col min="11024" max="11028" width="0" style="1" hidden="1" customWidth="1"/>
    <col min="11029" max="11029" width="30" style="1" customWidth="1"/>
    <col min="11030" max="11030" width="37.109375" style="1" customWidth="1"/>
    <col min="11031" max="11031" width="0" style="1" hidden="1" customWidth="1"/>
    <col min="11032" max="11032" width="37" style="1" customWidth="1"/>
    <col min="11033" max="11033" width="117.5546875" style="1" customWidth="1"/>
    <col min="11034" max="11264" width="11.5546875" style="1"/>
    <col min="11265" max="11265" width="22.33203125" style="1" customWidth="1"/>
    <col min="11266" max="11266" width="62.5546875" style="1" customWidth="1"/>
    <col min="11267" max="11269" width="0" style="1" hidden="1" customWidth="1"/>
    <col min="11270" max="11270" width="27.33203125" style="1" customWidth="1"/>
    <col min="11271" max="11271" width="23.5546875" style="1" customWidth="1"/>
    <col min="11272" max="11272" width="34.6640625" style="1" customWidth="1"/>
    <col min="11273" max="11276" width="0" style="1" hidden="1" customWidth="1"/>
    <col min="11277" max="11277" width="32" style="1" customWidth="1"/>
    <col min="11278" max="11278" width="33.6640625" style="1" customWidth="1"/>
    <col min="11279" max="11279" width="30.33203125" style="1" customWidth="1"/>
    <col min="11280" max="11284" width="0" style="1" hidden="1" customWidth="1"/>
    <col min="11285" max="11285" width="30" style="1" customWidth="1"/>
    <col min="11286" max="11286" width="37.109375" style="1" customWidth="1"/>
    <col min="11287" max="11287" width="0" style="1" hidden="1" customWidth="1"/>
    <col min="11288" max="11288" width="37" style="1" customWidth="1"/>
    <col min="11289" max="11289" width="117.5546875" style="1" customWidth="1"/>
    <col min="11290" max="11520" width="11.5546875" style="1"/>
    <col min="11521" max="11521" width="22.33203125" style="1" customWidth="1"/>
    <col min="11522" max="11522" width="62.5546875" style="1" customWidth="1"/>
    <col min="11523" max="11525" width="0" style="1" hidden="1" customWidth="1"/>
    <col min="11526" max="11526" width="27.33203125" style="1" customWidth="1"/>
    <col min="11527" max="11527" width="23.5546875" style="1" customWidth="1"/>
    <col min="11528" max="11528" width="34.6640625" style="1" customWidth="1"/>
    <col min="11529" max="11532" width="0" style="1" hidden="1" customWidth="1"/>
    <col min="11533" max="11533" width="32" style="1" customWidth="1"/>
    <col min="11534" max="11534" width="33.6640625" style="1" customWidth="1"/>
    <col min="11535" max="11535" width="30.33203125" style="1" customWidth="1"/>
    <col min="11536" max="11540" width="0" style="1" hidden="1" customWidth="1"/>
    <col min="11541" max="11541" width="30" style="1" customWidth="1"/>
    <col min="11542" max="11542" width="37.109375" style="1" customWidth="1"/>
    <col min="11543" max="11543" width="0" style="1" hidden="1" customWidth="1"/>
    <col min="11544" max="11544" width="37" style="1" customWidth="1"/>
    <col min="11545" max="11545" width="117.5546875" style="1" customWidth="1"/>
    <col min="11546" max="11776" width="11.5546875" style="1"/>
    <col min="11777" max="11777" width="22.33203125" style="1" customWidth="1"/>
    <col min="11778" max="11778" width="62.5546875" style="1" customWidth="1"/>
    <col min="11779" max="11781" width="0" style="1" hidden="1" customWidth="1"/>
    <col min="11782" max="11782" width="27.33203125" style="1" customWidth="1"/>
    <col min="11783" max="11783" width="23.5546875" style="1" customWidth="1"/>
    <col min="11784" max="11784" width="34.6640625" style="1" customWidth="1"/>
    <col min="11785" max="11788" width="0" style="1" hidden="1" customWidth="1"/>
    <col min="11789" max="11789" width="32" style="1" customWidth="1"/>
    <col min="11790" max="11790" width="33.6640625" style="1" customWidth="1"/>
    <col min="11791" max="11791" width="30.33203125" style="1" customWidth="1"/>
    <col min="11792" max="11796" width="0" style="1" hidden="1" customWidth="1"/>
    <col min="11797" max="11797" width="30" style="1" customWidth="1"/>
    <col min="11798" max="11798" width="37.109375" style="1" customWidth="1"/>
    <col min="11799" max="11799" width="0" style="1" hidden="1" customWidth="1"/>
    <col min="11800" max="11800" width="37" style="1" customWidth="1"/>
    <col min="11801" max="11801" width="117.5546875" style="1" customWidth="1"/>
    <col min="11802" max="12032" width="11.5546875" style="1"/>
    <col min="12033" max="12033" width="22.33203125" style="1" customWidth="1"/>
    <col min="12034" max="12034" width="62.5546875" style="1" customWidth="1"/>
    <col min="12035" max="12037" width="0" style="1" hidden="1" customWidth="1"/>
    <col min="12038" max="12038" width="27.33203125" style="1" customWidth="1"/>
    <col min="12039" max="12039" width="23.5546875" style="1" customWidth="1"/>
    <col min="12040" max="12040" width="34.6640625" style="1" customWidth="1"/>
    <col min="12041" max="12044" width="0" style="1" hidden="1" customWidth="1"/>
    <col min="12045" max="12045" width="32" style="1" customWidth="1"/>
    <col min="12046" max="12046" width="33.6640625" style="1" customWidth="1"/>
    <col min="12047" max="12047" width="30.33203125" style="1" customWidth="1"/>
    <col min="12048" max="12052" width="0" style="1" hidden="1" customWidth="1"/>
    <col min="12053" max="12053" width="30" style="1" customWidth="1"/>
    <col min="12054" max="12054" width="37.109375" style="1" customWidth="1"/>
    <col min="12055" max="12055" width="0" style="1" hidden="1" customWidth="1"/>
    <col min="12056" max="12056" width="37" style="1" customWidth="1"/>
    <col min="12057" max="12057" width="117.5546875" style="1" customWidth="1"/>
    <col min="12058" max="12288" width="11.5546875" style="1"/>
    <col min="12289" max="12289" width="22.33203125" style="1" customWidth="1"/>
    <col min="12290" max="12290" width="62.5546875" style="1" customWidth="1"/>
    <col min="12291" max="12293" width="0" style="1" hidden="1" customWidth="1"/>
    <col min="12294" max="12294" width="27.33203125" style="1" customWidth="1"/>
    <col min="12295" max="12295" width="23.5546875" style="1" customWidth="1"/>
    <col min="12296" max="12296" width="34.6640625" style="1" customWidth="1"/>
    <col min="12297" max="12300" width="0" style="1" hidden="1" customWidth="1"/>
    <col min="12301" max="12301" width="32" style="1" customWidth="1"/>
    <col min="12302" max="12302" width="33.6640625" style="1" customWidth="1"/>
    <col min="12303" max="12303" width="30.33203125" style="1" customWidth="1"/>
    <col min="12304" max="12308" width="0" style="1" hidden="1" customWidth="1"/>
    <col min="12309" max="12309" width="30" style="1" customWidth="1"/>
    <col min="12310" max="12310" width="37.109375" style="1" customWidth="1"/>
    <col min="12311" max="12311" width="0" style="1" hidden="1" customWidth="1"/>
    <col min="12312" max="12312" width="37" style="1" customWidth="1"/>
    <col min="12313" max="12313" width="117.5546875" style="1" customWidth="1"/>
    <col min="12314" max="12544" width="11.5546875" style="1"/>
    <col min="12545" max="12545" width="22.33203125" style="1" customWidth="1"/>
    <col min="12546" max="12546" width="62.5546875" style="1" customWidth="1"/>
    <col min="12547" max="12549" width="0" style="1" hidden="1" customWidth="1"/>
    <col min="12550" max="12550" width="27.33203125" style="1" customWidth="1"/>
    <col min="12551" max="12551" width="23.5546875" style="1" customWidth="1"/>
    <col min="12552" max="12552" width="34.6640625" style="1" customWidth="1"/>
    <col min="12553" max="12556" width="0" style="1" hidden="1" customWidth="1"/>
    <col min="12557" max="12557" width="32" style="1" customWidth="1"/>
    <col min="12558" max="12558" width="33.6640625" style="1" customWidth="1"/>
    <col min="12559" max="12559" width="30.33203125" style="1" customWidth="1"/>
    <col min="12560" max="12564" width="0" style="1" hidden="1" customWidth="1"/>
    <col min="12565" max="12565" width="30" style="1" customWidth="1"/>
    <col min="12566" max="12566" width="37.109375" style="1" customWidth="1"/>
    <col min="12567" max="12567" width="0" style="1" hidden="1" customWidth="1"/>
    <col min="12568" max="12568" width="37" style="1" customWidth="1"/>
    <col min="12569" max="12569" width="117.5546875" style="1" customWidth="1"/>
    <col min="12570" max="12800" width="11.5546875" style="1"/>
    <col min="12801" max="12801" width="22.33203125" style="1" customWidth="1"/>
    <col min="12802" max="12802" width="62.5546875" style="1" customWidth="1"/>
    <col min="12803" max="12805" width="0" style="1" hidden="1" customWidth="1"/>
    <col min="12806" max="12806" width="27.33203125" style="1" customWidth="1"/>
    <col min="12807" max="12807" width="23.5546875" style="1" customWidth="1"/>
    <col min="12808" max="12808" width="34.6640625" style="1" customWidth="1"/>
    <col min="12809" max="12812" width="0" style="1" hidden="1" customWidth="1"/>
    <col min="12813" max="12813" width="32" style="1" customWidth="1"/>
    <col min="12814" max="12814" width="33.6640625" style="1" customWidth="1"/>
    <col min="12815" max="12815" width="30.33203125" style="1" customWidth="1"/>
    <col min="12816" max="12820" width="0" style="1" hidden="1" customWidth="1"/>
    <col min="12821" max="12821" width="30" style="1" customWidth="1"/>
    <col min="12822" max="12822" width="37.109375" style="1" customWidth="1"/>
    <col min="12823" max="12823" width="0" style="1" hidden="1" customWidth="1"/>
    <col min="12824" max="12824" width="37" style="1" customWidth="1"/>
    <col min="12825" max="12825" width="117.5546875" style="1" customWidth="1"/>
    <col min="12826" max="13056" width="11.5546875" style="1"/>
    <col min="13057" max="13057" width="22.33203125" style="1" customWidth="1"/>
    <col min="13058" max="13058" width="62.5546875" style="1" customWidth="1"/>
    <col min="13059" max="13061" width="0" style="1" hidden="1" customWidth="1"/>
    <col min="13062" max="13062" width="27.33203125" style="1" customWidth="1"/>
    <col min="13063" max="13063" width="23.5546875" style="1" customWidth="1"/>
    <col min="13064" max="13064" width="34.6640625" style="1" customWidth="1"/>
    <col min="13065" max="13068" width="0" style="1" hidden="1" customWidth="1"/>
    <col min="13069" max="13069" width="32" style="1" customWidth="1"/>
    <col min="13070" max="13070" width="33.6640625" style="1" customWidth="1"/>
    <col min="13071" max="13071" width="30.33203125" style="1" customWidth="1"/>
    <col min="13072" max="13076" width="0" style="1" hidden="1" customWidth="1"/>
    <col min="13077" max="13077" width="30" style="1" customWidth="1"/>
    <col min="13078" max="13078" width="37.109375" style="1" customWidth="1"/>
    <col min="13079" max="13079" width="0" style="1" hidden="1" customWidth="1"/>
    <col min="13080" max="13080" width="37" style="1" customWidth="1"/>
    <col min="13081" max="13081" width="117.5546875" style="1" customWidth="1"/>
    <col min="13082" max="13312" width="11.5546875" style="1"/>
    <col min="13313" max="13313" width="22.33203125" style="1" customWidth="1"/>
    <col min="13314" max="13314" width="62.5546875" style="1" customWidth="1"/>
    <col min="13315" max="13317" width="0" style="1" hidden="1" customWidth="1"/>
    <col min="13318" max="13318" width="27.33203125" style="1" customWidth="1"/>
    <col min="13319" max="13319" width="23.5546875" style="1" customWidth="1"/>
    <col min="13320" max="13320" width="34.6640625" style="1" customWidth="1"/>
    <col min="13321" max="13324" width="0" style="1" hidden="1" customWidth="1"/>
    <col min="13325" max="13325" width="32" style="1" customWidth="1"/>
    <col min="13326" max="13326" width="33.6640625" style="1" customWidth="1"/>
    <col min="13327" max="13327" width="30.33203125" style="1" customWidth="1"/>
    <col min="13328" max="13332" width="0" style="1" hidden="1" customWidth="1"/>
    <col min="13333" max="13333" width="30" style="1" customWidth="1"/>
    <col min="13334" max="13334" width="37.109375" style="1" customWidth="1"/>
    <col min="13335" max="13335" width="0" style="1" hidden="1" customWidth="1"/>
    <col min="13336" max="13336" width="37" style="1" customWidth="1"/>
    <col min="13337" max="13337" width="117.5546875" style="1" customWidth="1"/>
    <col min="13338" max="13568" width="11.5546875" style="1"/>
    <col min="13569" max="13569" width="22.33203125" style="1" customWidth="1"/>
    <col min="13570" max="13570" width="62.5546875" style="1" customWidth="1"/>
    <col min="13571" max="13573" width="0" style="1" hidden="1" customWidth="1"/>
    <col min="13574" max="13574" width="27.33203125" style="1" customWidth="1"/>
    <col min="13575" max="13575" width="23.5546875" style="1" customWidth="1"/>
    <col min="13576" max="13576" width="34.6640625" style="1" customWidth="1"/>
    <col min="13577" max="13580" width="0" style="1" hidden="1" customWidth="1"/>
    <col min="13581" max="13581" width="32" style="1" customWidth="1"/>
    <col min="13582" max="13582" width="33.6640625" style="1" customWidth="1"/>
    <col min="13583" max="13583" width="30.33203125" style="1" customWidth="1"/>
    <col min="13584" max="13588" width="0" style="1" hidden="1" customWidth="1"/>
    <col min="13589" max="13589" width="30" style="1" customWidth="1"/>
    <col min="13590" max="13590" width="37.109375" style="1" customWidth="1"/>
    <col min="13591" max="13591" width="0" style="1" hidden="1" customWidth="1"/>
    <col min="13592" max="13592" width="37" style="1" customWidth="1"/>
    <col min="13593" max="13593" width="117.5546875" style="1" customWidth="1"/>
    <col min="13594" max="13824" width="11.5546875" style="1"/>
    <col min="13825" max="13825" width="22.33203125" style="1" customWidth="1"/>
    <col min="13826" max="13826" width="62.5546875" style="1" customWidth="1"/>
    <col min="13827" max="13829" width="0" style="1" hidden="1" customWidth="1"/>
    <col min="13830" max="13830" width="27.33203125" style="1" customWidth="1"/>
    <col min="13831" max="13831" width="23.5546875" style="1" customWidth="1"/>
    <col min="13832" max="13832" width="34.6640625" style="1" customWidth="1"/>
    <col min="13833" max="13836" width="0" style="1" hidden="1" customWidth="1"/>
    <col min="13837" max="13837" width="32" style="1" customWidth="1"/>
    <col min="13838" max="13838" width="33.6640625" style="1" customWidth="1"/>
    <col min="13839" max="13839" width="30.33203125" style="1" customWidth="1"/>
    <col min="13840" max="13844" width="0" style="1" hidden="1" customWidth="1"/>
    <col min="13845" max="13845" width="30" style="1" customWidth="1"/>
    <col min="13846" max="13846" width="37.109375" style="1" customWidth="1"/>
    <col min="13847" max="13847" width="0" style="1" hidden="1" customWidth="1"/>
    <col min="13848" max="13848" width="37" style="1" customWidth="1"/>
    <col min="13849" max="13849" width="117.5546875" style="1" customWidth="1"/>
    <col min="13850" max="14080" width="11.5546875" style="1"/>
    <col min="14081" max="14081" width="22.33203125" style="1" customWidth="1"/>
    <col min="14082" max="14082" width="62.5546875" style="1" customWidth="1"/>
    <col min="14083" max="14085" width="0" style="1" hidden="1" customWidth="1"/>
    <col min="14086" max="14086" width="27.33203125" style="1" customWidth="1"/>
    <col min="14087" max="14087" width="23.5546875" style="1" customWidth="1"/>
    <col min="14088" max="14088" width="34.6640625" style="1" customWidth="1"/>
    <col min="14089" max="14092" width="0" style="1" hidden="1" customWidth="1"/>
    <col min="14093" max="14093" width="32" style="1" customWidth="1"/>
    <col min="14094" max="14094" width="33.6640625" style="1" customWidth="1"/>
    <col min="14095" max="14095" width="30.33203125" style="1" customWidth="1"/>
    <col min="14096" max="14100" width="0" style="1" hidden="1" customWidth="1"/>
    <col min="14101" max="14101" width="30" style="1" customWidth="1"/>
    <col min="14102" max="14102" width="37.109375" style="1" customWidth="1"/>
    <col min="14103" max="14103" width="0" style="1" hidden="1" customWidth="1"/>
    <col min="14104" max="14104" width="37" style="1" customWidth="1"/>
    <col min="14105" max="14105" width="117.5546875" style="1" customWidth="1"/>
    <col min="14106" max="14336" width="11.5546875" style="1"/>
    <col min="14337" max="14337" width="22.33203125" style="1" customWidth="1"/>
    <col min="14338" max="14338" width="62.5546875" style="1" customWidth="1"/>
    <col min="14339" max="14341" width="0" style="1" hidden="1" customWidth="1"/>
    <col min="14342" max="14342" width="27.33203125" style="1" customWidth="1"/>
    <col min="14343" max="14343" width="23.5546875" style="1" customWidth="1"/>
    <col min="14344" max="14344" width="34.6640625" style="1" customWidth="1"/>
    <col min="14345" max="14348" width="0" style="1" hidden="1" customWidth="1"/>
    <col min="14349" max="14349" width="32" style="1" customWidth="1"/>
    <col min="14350" max="14350" width="33.6640625" style="1" customWidth="1"/>
    <col min="14351" max="14351" width="30.33203125" style="1" customWidth="1"/>
    <col min="14352" max="14356" width="0" style="1" hidden="1" customWidth="1"/>
    <col min="14357" max="14357" width="30" style="1" customWidth="1"/>
    <col min="14358" max="14358" width="37.109375" style="1" customWidth="1"/>
    <col min="14359" max="14359" width="0" style="1" hidden="1" customWidth="1"/>
    <col min="14360" max="14360" width="37" style="1" customWidth="1"/>
    <col min="14361" max="14361" width="117.5546875" style="1" customWidth="1"/>
    <col min="14362" max="14592" width="11.5546875" style="1"/>
    <col min="14593" max="14593" width="22.33203125" style="1" customWidth="1"/>
    <col min="14594" max="14594" width="62.5546875" style="1" customWidth="1"/>
    <col min="14595" max="14597" width="0" style="1" hidden="1" customWidth="1"/>
    <col min="14598" max="14598" width="27.33203125" style="1" customWidth="1"/>
    <col min="14599" max="14599" width="23.5546875" style="1" customWidth="1"/>
    <col min="14600" max="14600" width="34.6640625" style="1" customWidth="1"/>
    <col min="14601" max="14604" width="0" style="1" hidden="1" customWidth="1"/>
    <col min="14605" max="14605" width="32" style="1" customWidth="1"/>
    <col min="14606" max="14606" width="33.6640625" style="1" customWidth="1"/>
    <col min="14607" max="14607" width="30.33203125" style="1" customWidth="1"/>
    <col min="14608" max="14612" width="0" style="1" hidden="1" customWidth="1"/>
    <col min="14613" max="14613" width="30" style="1" customWidth="1"/>
    <col min="14614" max="14614" width="37.109375" style="1" customWidth="1"/>
    <col min="14615" max="14615" width="0" style="1" hidden="1" customWidth="1"/>
    <col min="14616" max="14616" width="37" style="1" customWidth="1"/>
    <col min="14617" max="14617" width="117.5546875" style="1" customWidth="1"/>
    <col min="14618" max="14848" width="11.5546875" style="1"/>
    <col min="14849" max="14849" width="22.33203125" style="1" customWidth="1"/>
    <col min="14850" max="14850" width="62.5546875" style="1" customWidth="1"/>
    <col min="14851" max="14853" width="0" style="1" hidden="1" customWidth="1"/>
    <col min="14854" max="14854" width="27.33203125" style="1" customWidth="1"/>
    <col min="14855" max="14855" width="23.5546875" style="1" customWidth="1"/>
    <col min="14856" max="14856" width="34.6640625" style="1" customWidth="1"/>
    <col min="14857" max="14860" width="0" style="1" hidden="1" customWidth="1"/>
    <col min="14861" max="14861" width="32" style="1" customWidth="1"/>
    <col min="14862" max="14862" width="33.6640625" style="1" customWidth="1"/>
    <col min="14863" max="14863" width="30.33203125" style="1" customWidth="1"/>
    <col min="14864" max="14868" width="0" style="1" hidden="1" customWidth="1"/>
    <col min="14869" max="14869" width="30" style="1" customWidth="1"/>
    <col min="14870" max="14870" width="37.109375" style="1" customWidth="1"/>
    <col min="14871" max="14871" width="0" style="1" hidden="1" customWidth="1"/>
    <col min="14872" max="14872" width="37" style="1" customWidth="1"/>
    <col min="14873" max="14873" width="117.5546875" style="1" customWidth="1"/>
    <col min="14874" max="15104" width="11.5546875" style="1"/>
    <col min="15105" max="15105" width="22.33203125" style="1" customWidth="1"/>
    <col min="15106" max="15106" width="62.5546875" style="1" customWidth="1"/>
    <col min="15107" max="15109" width="0" style="1" hidden="1" customWidth="1"/>
    <col min="15110" max="15110" width="27.33203125" style="1" customWidth="1"/>
    <col min="15111" max="15111" width="23.5546875" style="1" customWidth="1"/>
    <col min="15112" max="15112" width="34.6640625" style="1" customWidth="1"/>
    <col min="15113" max="15116" width="0" style="1" hidden="1" customWidth="1"/>
    <col min="15117" max="15117" width="32" style="1" customWidth="1"/>
    <col min="15118" max="15118" width="33.6640625" style="1" customWidth="1"/>
    <col min="15119" max="15119" width="30.33203125" style="1" customWidth="1"/>
    <col min="15120" max="15124" width="0" style="1" hidden="1" customWidth="1"/>
    <col min="15125" max="15125" width="30" style="1" customWidth="1"/>
    <col min="15126" max="15126" width="37.109375" style="1" customWidth="1"/>
    <col min="15127" max="15127" width="0" style="1" hidden="1" customWidth="1"/>
    <col min="15128" max="15128" width="37" style="1" customWidth="1"/>
    <col min="15129" max="15129" width="117.5546875" style="1" customWidth="1"/>
    <col min="15130" max="15360" width="11.5546875" style="1"/>
    <col min="15361" max="15361" width="22.33203125" style="1" customWidth="1"/>
    <col min="15362" max="15362" width="62.5546875" style="1" customWidth="1"/>
    <col min="15363" max="15365" width="0" style="1" hidden="1" customWidth="1"/>
    <col min="15366" max="15366" width="27.33203125" style="1" customWidth="1"/>
    <col min="15367" max="15367" width="23.5546875" style="1" customWidth="1"/>
    <col min="15368" max="15368" width="34.6640625" style="1" customWidth="1"/>
    <col min="15369" max="15372" width="0" style="1" hidden="1" customWidth="1"/>
    <col min="15373" max="15373" width="32" style="1" customWidth="1"/>
    <col min="15374" max="15374" width="33.6640625" style="1" customWidth="1"/>
    <col min="15375" max="15375" width="30.33203125" style="1" customWidth="1"/>
    <col min="15376" max="15380" width="0" style="1" hidden="1" customWidth="1"/>
    <col min="15381" max="15381" width="30" style="1" customWidth="1"/>
    <col min="15382" max="15382" width="37.109375" style="1" customWidth="1"/>
    <col min="15383" max="15383" width="0" style="1" hidden="1" customWidth="1"/>
    <col min="15384" max="15384" width="37" style="1" customWidth="1"/>
    <col min="15385" max="15385" width="117.5546875" style="1" customWidth="1"/>
    <col min="15386" max="15616" width="11.5546875" style="1"/>
    <col min="15617" max="15617" width="22.33203125" style="1" customWidth="1"/>
    <col min="15618" max="15618" width="62.5546875" style="1" customWidth="1"/>
    <col min="15619" max="15621" width="0" style="1" hidden="1" customWidth="1"/>
    <col min="15622" max="15622" width="27.33203125" style="1" customWidth="1"/>
    <col min="15623" max="15623" width="23.5546875" style="1" customWidth="1"/>
    <col min="15624" max="15624" width="34.6640625" style="1" customWidth="1"/>
    <col min="15625" max="15628" width="0" style="1" hidden="1" customWidth="1"/>
    <col min="15629" max="15629" width="32" style="1" customWidth="1"/>
    <col min="15630" max="15630" width="33.6640625" style="1" customWidth="1"/>
    <col min="15631" max="15631" width="30.33203125" style="1" customWidth="1"/>
    <col min="15632" max="15636" width="0" style="1" hidden="1" customWidth="1"/>
    <col min="15637" max="15637" width="30" style="1" customWidth="1"/>
    <col min="15638" max="15638" width="37.109375" style="1" customWidth="1"/>
    <col min="15639" max="15639" width="0" style="1" hidden="1" customWidth="1"/>
    <col min="15640" max="15640" width="37" style="1" customWidth="1"/>
    <col min="15641" max="15641" width="117.5546875" style="1" customWidth="1"/>
    <col min="15642" max="15872" width="11.5546875" style="1"/>
    <col min="15873" max="15873" width="22.33203125" style="1" customWidth="1"/>
    <col min="15874" max="15874" width="62.5546875" style="1" customWidth="1"/>
    <col min="15875" max="15877" width="0" style="1" hidden="1" customWidth="1"/>
    <col min="15878" max="15878" width="27.33203125" style="1" customWidth="1"/>
    <col min="15879" max="15879" width="23.5546875" style="1" customWidth="1"/>
    <col min="15880" max="15880" width="34.6640625" style="1" customWidth="1"/>
    <col min="15881" max="15884" width="0" style="1" hidden="1" customWidth="1"/>
    <col min="15885" max="15885" width="32" style="1" customWidth="1"/>
    <col min="15886" max="15886" width="33.6640625" style="1" customWidth="1"/>
    <col min="15887" max="15887" width="30.33203125" style="1" customWidth="1"/>
    <col min="15888" max="15892" width="0" style="1" hidden="1" customWidth="1"/>
    <col min="15893" max="15893" width="30" style="1" customWidth="1"/>
    <col min="15894" max="15894" width="37.109375" style="1" customWidth="1"/>
    <col min="15895" max="15895" width="0" style="1" hidden="1" customWidth="1"/>
    <col min="15896" max="15896" width="37" style="1" customWidth="1"/>
    <col min="15897" max="15897" width="117.5546875" style="1" customWidth="1"/>
    <col min="15898" max="16128" width="11.5546875" style="1"/>
    <col min="16129" max="16129" width="22.33203125" style="1" customWidth="1"/>
    <col min="16130" max="16130" width="62.5546875" style="1" customWidth="1"/>
    <col min="16131" max="16133" width="0" style="1" hidden="1" customWidth="1"/>
    <col min="16134" max="16134" width="27.33203125" style="1" customWidth="1"/>
    <col min="16135" max="16135" width="23.5546875" style="1" customWidth="1"/>
    <col min="16136" max="16136" width="34.6640625" style="1" customWidth="1"/>
    <col min="16137" max="16140" width="0" style="1" hidden="1" customWidth="1"/>
    <col min="16141" max="16141" width="32" style="1" customWidth="1"/>
    <col min="16142" max="16142" width="33.6640625" style="1" customWidth="1"/>
    <col min="16143" max="16143" width="30.33203125" style="1" customWidth="1"/>
    <col min="16144" max="16148" width="0" style="1" hidden="1" customWidth="1"/>
    <col min="16149" max="16149" width="30" style="1" customWidth="1"/>
    <col min="16150" max="16150" width="37.109375" style="1" customWidth="1"/>
    <col min="16151" max="16151" width="0" style="1" hidden="1" customWidth="1"/>
    <col min="16152" max="16152" width="37" style="1" customWidth="1"/>
    <col min="16153" max="16153" width="117.5546875" style="1" customWidth="1"/>
    <col min="16154" max="16384" width="11.5546875" style="1"/>
  </cols>
  <sheetData>
    <row r="1" spans="2:25" s="8" customFormat="1" ht="65.25" customHeight="1" thickBot="1" x14ac:dyDescent="0.55000000000000004">
      <c r="B1" s="107" t="s">
        <v>57</v>
      </c>
      <c r="C1" s="90" t="s">
        <v>56</v>
      </c>
      <c r="D1" s="106" t="s">
        <v>55</v>
      </c>
      <c r="E1" s="105"/>
      <c r="F1" s="105"/>
      <c r="G1" s="105"/>
      <c r="H1" s="105"/>
      <c r="I1" s="105"/>
      <c r="J1" s="105"/>
      <c r="K1" s="105"/>
      <c r="L1" s="105"/>
      <c r="M1" s="105"/>
      <c r="N1" s="104"/>
      <c r="O1" s="106" t="s">
        <v>54</v>
      </c>
      <c r="P1" s="105"/>
      <c r="Q1" s="105"/>
      <c r="R1" s="105"/>
      <c r="S1" s="105"/>
      <c r="T1" s="105"/>
      <c r="U1" s="104"/>
      <c r="V1" s="103"/>
      <c r="W1" s="102"/>
      <c r="X1" s="101"/>
      <c r="Y1" s="66" t="s">
        <v>53</v>
      </c>
    </row>
    <row r="2" spans="2:25" s="8" customFormat="1" ht="65.25" customHeight="1" x14ac:dyDescent="0.45">
      <c r="B2" s="100"/>
      <c r="C2" s="99"/>
      <c r="D2" s="98" t="s">
        <v>52</v>
      </c>
      <c r="E2" s="98" t="s">
        <v>51</v>
      </c>
      <c r="F2" s="97" t="s">
        <v>29</v>
      </c>
      <c r="G2" s="761" t="s">
        <v>50</v>
      </c>
      <c r="H2" s="95" t="s">
        <v>49</v>
      </c>
      <c r="I2" s="94" t="s">
        <v>48</v>
      </c>
      <c r="J2" s="93" t="s">
        <v>47</v>
      </c>
      <c r="K2" s="92" t="s">
        <v>28</v>
      </c>
      <c r="L2" s="91" t="s">
        <v>46</v>
      </c>
      <c r="M2" s="91" t="s">
        <v>611</v>
      </c>
      <c r="N2" s="90" t="s">
        <v>38</v>
      </c>
      <c r="O2" s="87" t="s">
        <v>44</v>
      </c>
      <c r="P2" s="89" t="s">
        <v>43</v>
      </c>
      <c r="Q2" s="88" t="s">
        <v>42</v>
      </c>
      <c r="R2" s="87" t="s">
        <v>41</v>
      </c>
      <c r="S2" s="87" t="s">
        <v>40</v>
      </c>
      <c r="T2" s="87" t="s">
        <v>39</v>
      </c>
      <c r="U2" s="86" t="s">
        <v>417</v>
      </c>
      <c r="V2" s="84" t="s">
        <v>38</v>
      </c>
      <c r="W2" s="85" t="s">
        <v>37</v>
      </c>
      <c r="X2" s="84" t="s">
        <v>36</v>
      </c>
      <c r="Y2" s="66"/>
    </row>
    <row r="3" spans="2:25" s="8" customFormat="1" ht="65.25" customHeight="1" thickBot="1" x14ac:dyDescent="0.5">
      <c r="B3" s="83" t="s">
        <v>35</v>
      </c>
      <c r="C3" s="73"/>
      <c r="D3" s="82"/>
      <c r="E3" s="82"/>
      <c r="F3" s="81" t="s">
        <v>34</v>
      </c>
      <c r="G3" s="760" t="s">
        <v>33</v>
      </c>
      <c r="H3" s="79"/>
      <c r="I3" s="78"/>
      <c r="J3" s="77" t="s">
        <v>32</v>
      </c>
      <c r="K3" s="76" t="s">
        <v>31</v>
      </c>
      <c r="L3" s="75" t="s">
        <v>95</v>
      </c>
      <c r="M3" s="826" t="s">
        <v>610</v>
      </c>
      <c r="N3" s="73"/>
      <c r="O3" s="200">
        <v>1</v>
      </c>
      <c r="P3" s="72"/>
      <c r="Q3" s="71" t="s">
        <v>28</v>
      </c>
      <c r="R3" s="70" t="s">
        <v>27</v>
      </c>
      <c r="S3" s="70" t="s">
        <v>26</v>
      </c>
      <c r="T3" s="70" t="s">
        <v>25</v>
      </c>
      <c r="U3" s="69"/>
      <c r="V3" s="67" t="s">
        <v>24</v>
      </c>
      <c r="W3" s="199" t="s">
        <v>93</v>
      </c>
      <c r="X3" s="67" t="s">
        <v>22</v>
      </c>
      <c r="Y3" s="66"/>
    </row>
    <row r="4" spans="2:25" s="251" customFormat="1" ht="65.25" customHeight="1" x14ac:dyDescent="0.45">
      <c r="B4" s="377" t="s">
        <v>416</v>
      </c>
      <c r="C4" s="455"/>
      <c r="D4" s="455"/>
      <c r="E4" s="455"/>
      <c r="F4" s="455"/>
      <c r="G4" s="82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</row>
    <row r="5" spans="2:25" ht="65.25" customHeight="1" x14ac:dyDescent="0.5">
      <c r="B5" s="218" t="s">
        <v>407</v>
      </c>
      <c r="C5" s="183"/>
      <c r="D5" s="183">
        <v>1100</v>
      </c>
      <c r="E5" s="183">
        <v>1000</v>
      </c>
      <c r="F5" s="182">
        <v>718.17</v>
      </c>
      <c r="G5" s="182">
        <v>37.39</v>
      </c>
      <c r="H5" s="39">
        <f>F5*G5</f>
        <v>26852.3763</v>
      </c>
      <c r="I5" s="36">
        <v>0</v>
      </c>
      <c r="J5" s="165">
        <v>0</v>
      </c>
      <c r="K5" s="36">
        <v>0</v>
      </c>
      <c r="L5" s="36">
        <v>0</v>
      </c>
      <c r="M5" s="36">
        <v>0</v>
      </c>
      <c r="N5" s="36">
        <f>H5+I5+J5+K5+L5+M5</f>
        <v>26852.3763</v>
      </c>
      <c r="O5" s="225">
        <v>5220.3</v>
      </c>
      <c r="P5" s="225">
        <v>0</v>
      </c>
      <c r="Q5" s="225">
        <v>0</v>
      </c>
      <c r="R5" s="225">
        <v>0</v>
      </c>
      <c r="S5" s="225">
        <v>0</v>
      </c>
      <c r="T5" s="225">
        <v>0</v>
      </c>
      <c r="U5" s="225">
        <f>O5+P5+Q5+R5+S5+T5</f>
        <v>5220.3</v>
      </c>
      <c r="V5" s="225">
        <f>N5-U5</f>
        <v>21632.076300000001</v>
      </c>
      <c r="W5" s="36"/>
      <c r="X5" s="36">
        <f>V5-W5</f>
        <v>21632.076300000001</v>
      </c>
      <c r="Y5" s="32"/>
    </row>
    <row r="6" spans="2:25" ht="65.25" customHeight="1" x14ac:dyDescent="0.5">
      <c r="B6" s="214" t="s">
        <v>415</v>
      </c>
      <c r="C6" s="160"/>
      <c r="D6" s="160"/>
      <c r="E6" s="160"/>
      <c r="F6" s="210"/>
      <c r="G6" s="210"/>
      <c r="H6" s="56"/>
      <c r="I6" s="26"/>
      <c r="J6" s="157"/>
      <c r="K6" s="26"/>
      <c r="L6" s="26"/>
      <c r="M6" s="26"/>
      <c r="N6" s="26"/>
      <c r="O6" s="221"/>
      <c r="P6" s="221"/>
      <c r="Q6" s="221"/>
      <c r="R6" s="221"/>
      <c r="S6" s="221"/>
      <c r="T6" s="221"/>
      <c r="U6" s="221"/>
      <c r="V6" s="221"/>
      <c r="W6" s="26"/>
      <c r="X6" s="26"/>
      <c r="Y6" s="23"/>
    </row>
    <row r="7" spans="2:25" ht="65.25" customHeight="1" x14ac:dyDescent="0.5">
      <c r="B7" s="58" t="s">
        <v>407</v>
      </c>
      <c r="C7" s="40"/>
      <c r="D7" s="40">
        <v>1100</v>
      </c>
      <c r="E7" s="40">
        <v>1000</v>
      </c>
      <c r="F7" s="182">
        <v>718.17</v>
      </c>
      <c r="G7" s="166">
        <v>37.39</v>
      </c>
      <c r="H7" s="50">
        <f>F7*G7</f>
        <v>26852.3763</v>
      </c>
      <c r="I7" s="33">
        <v>0</v>
      </c>
      <c r="J7" s="165">
        <v>0</v>
      </c>
      <c r="K7" s="33">
        <v>0</v>
      </c>
      <c r="L7" s="33">
        <v>0</v>
      </c>
      <c r="M7" s="33">
        <v>0</v>
      </c>
      <c r="N7" s="33">
        <f>H7+I7+J7+K7+L7+M7</f>
        <v>26852.3763</v>
      </c>
      <c r="O7" s="225">
        <v>5220.38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f>O7+P7+Q7+R7+S7+T7</f>
        <v>5220.38</v>
      </c>
      <c r="V7" s="35">
        <f>N7-U7</f>
        <v>21631.996299999999</v>
      </c>
      <c r="W7" s="33"/>
      <c r="X7" s="33">
        <f>V7-W7</f>
        <v>21631.996299999999</v>
      </c>
      <c r="Y7" s="32"/>
    </row>
    <row r="8" spans="2:25" ht="65.25" customHeight="1" x14ac:dyDescent="0.5">
      <c r="B8" s="230" t="s">
        <v>414</v>
      </c>
      <c r="C8" s="49"/>
      <c r="D8" s="49"/>
      <c r="E8" s="49"/>
      <c r="F8" s="210"/>
      <c r="G8" s="158"/>
      <c r="H8" s="54"/>
      <c r="I8" s="46"/>
      <c r="J8" s="157"/>
      <c r="K8" s="46"/>
      <c r="L8" s="46"/>
      <c r="M8" s="46"/>
      <c r="N8" s="46"/>
      <c r="O8" s="221"/>
      <c r="P8" s="25"/>
      <c r="Q8" s="25"/>
      <c r="R8" s="25"/>
      <c r="S8" s="25"/>
      <c r="T8" s="25"/>
      <c r="U8" s="25"/>
      <c r="V8" s="25"/>
      <c r="W8" s="46"/>
      <c r="X8" s="46"/>
      <c r="Y8" s="23"/>
    </row>
    <row r="9" spans="2:25" ht="65.25" customHeight="1" x14ac:dyDescent="0.5">
      <c r="B9" s="58" t="s">
        <v>407</v>
      </c>
      <c r="C9" s="40"/>
      <c r="D9" s="40">
        <v>1100</v>
      </c>
      <c r="E9" s="40">
        <v>1000</v>
      </c>
      <c r="F9" s="182">
        <v>718.17</v>
      </c>
      <c r="G9" s="166">
        <v>37.39</v>
      </c>
      <c r="H9" s="50">
        <f>F9*G9</f>
        <v>26852.3763</v>
      </c>
      <c r="I9" s="33">
        <v>0</v>
      </c>
      <c r="J9" s="165">
        <v>0</v>
      </c>
      <c r="K9" s="33"/>
      <c r="L9" s="33">
        <v>0</v>
      </c>
      <c r="M9" s="33">
        <v>0</v>
      </c>
      <c r="N9" s="33">
        <f>H9+I9+J9+K9+L9+M9</f>
        <v>26852.3763</v>
      </c>
      <c r="O9" s="225">
        <v>5220.38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f>O9+P9+Q9+R9+S9+T9</f>
        <v>5220.38</v>
      </c>
      <c r="V9" s="35">
        <f>N9-U9</f>
        <v>21631.996299999999</v>
      </c>
      <c r="W9" s="33">
        <v>0</v>
      </c>
      <c r="X9" s="33">
        <f>V9-W9</f>
        <v>21631.996299999999</v>
      </c>
      <c r="Y9" s="32"/>
    </row>
    <row r="10" spans="2:25" ht="65.25" customHeight="1" x14ac:dyDescent="0.5">
      <c r="B10" s="208" t="s">
        <v>413</v>
      </c>
      <c r="C10" s="49"/>
      <c r="D10" s="49"/>
      <c r="E10" s="49"/>
      <c r="F10" s="210"/>
      <c r="G10" s="158"/>
      <c r="H10" s="54"/>
      <c r="I10" s="46"/>
      <c r="J10" s="157"/>
      <c r="K10" s="46"/>
      <c r="L10" s="46"/>
      <c r="M10" s="46"/>
      <c r="N10" s="46"/>
      <c r="O10" s="221"/>
      <c r="P10" s="25"/>
      <c r="Q10" s="25"/>
      <c r="R10" s="25"/>
      <c r="S10" s="25"/>
      <c r="T10" s="25"/>
      <c r="U10" s="25"/>
      <c r="V10" s="25"/>
      <c r="W10" s="46"/>
      <c r="X10" s="46"/>
      <c r="Y10" s="23"/>
    </row>
    <row r="11" spans="2:25" ht="65.25" customHeight="1" x14ac:dyDescent="0.5">
      <c r="B11" s="58" t="s">
        <v>407</v>
      </c>
      <c r="C11" s="40"/>
      <c r="D11" s="40">
        <v>1100</v>
      </c>
      <c r="E11" s="40">
        <v>1000</v>
      </c>
      <c r="F11" s="182">
        <v>718.17</v>
      </c>
      <c r="G11" s="166">
        <v>37.39</v>
      </c>
      <c r="H11" s="50">
        <f>F11*G11</f>
        <v>26852.3763</v>
      </c>
      <c r="I11" s="33">
        <v>0</v>
      </c>
      <c r="J11" s="165">
        <v>0</v>
      </c>
      <c r="K11" s="33">
        <v>0</v>
      </c>
      <c r="L11" s="33">
        <v>0</v>
      </c>
      <c r="M11" s="33">
        <v>0</v>
      </c>
      <c r="N11" s="33">
        <f>H11+I11+J11+K11+L11+M11</f>
        <v>26852.3763</v>
      </c>
      <c r="O11" s="225">
        <v>5220.38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f>O11+P11+Q11+R11+S11+T11</f>
        <v>5220.38</v>
      </c>
      <c r="V11" s="35">
        <f>N11-U11</f>
        <v>21631.996299999999</v>
      </c>
      <c r="W11" s="33">
        <v>0</v>
      </c>
      <c r="X11" s="33">
        <f>V11-W11</f>
        <v>21631.996299999999</v>
      </c>
      <c r="Y11" s="32"/>
    </row>
    <row r="12" spans="2:25" ht="65.25" customHeight="1" x14ac:dyDescent="0.5">
      <c r="B12" s="230" t="s">
        <v>412</v>
      </c>
      <c r="C12" s="49"/>
      <c r="D12" s="49"/>
      <c r="E12" s="49"/>
      <c r="F12" s="210"/>
      <c r="G12" s="158"/>
      <c r="H12" s="54"/>
      <c r="I12" s="46"/>
      <c r="J12" s="157"/>
      <c r="K12" s="46"/>
      <c r="L12" s="46"/>
      <c r="M12" s="46"/>
      <c r="N12" s="46"/>
      <c r="O12" s="221"/>
      <c r="P12" s="25"/>
      <c r="Q12" s="25"/>
      <c r="R12" s="25"/>
      <c r="S12" s="25"/>
      <c r="T12" s="25"/>
      <c r="U12" s="25"/>
      <c r="V12" s="25"/>
      <c r="W12" s="46"/>
      <c r="X12" s="46"/>
      <c r="Y12" s="23"/>
    </row>
    <row r="13" spans="2:25" ht="65.25" customHeight="1" x14ac:dyDescent="0.5">
      <c r="B13" s="58" t="s">
        <v>407</v>
      </c>
      <c r="C13" s="40"/>
      <c r="D13" s="40">
        <v>1100</v>
      </c>
      <c r="E13" s="40">
        <v>1000</v>
      </c>
      <c r="F13" s="182">
        <v>718.17</v>
      </c>
      <c r="G13" s="166">
        <v>37.39</v>
      </c>
      <c r="H13" s="50">
        <f>F13*G13</f>
        <v>26852.3763</v>
      </c>
      <c r="I13" s="33">
        <v>0</v>
      </c>
      <c r="J13" s="165">
        <v>0</v>
      </c>
      <c r="K13" s="33">
        <v>0</v>
      </c>
      <c r="L13" s="33">
        <v>0</v>
      </c>
      <c r="M13" s="33">
        <v>0</v>
      </c>
      <c r="N13" s="33">
        <f>H13+I13+J13+K13+L13+M13</f>
        <v>26852.3763</v>
      </c>
      <c r="O13" s="225">
        <v>5220.38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f>O13+P13+Q13+R13+S13+T13</f>
        <v>5220.38</v>
      </c>
      <c r="V13" s="35">
        <f>N13-U13</f>
        <v>21631.996299999999</v>
      </c>
      <c r="W13" s="33"/>
      <c r="X13" s="33">
        <f>V13-W13</f>
        <v>21631.996299999999</v>
      </c>
      <c r="Y13" s="32"/>
    </row>
    <row r="14" spans="2:25" ht="65.25" customHeight="1" x14ac:dyDescent="0.5">
      <c r="B14" s="208" t="s">
        <v>411</v>
      </c>
      <c r="C14" s="49"/>
      <c r="D14" s="49"/>
      <c r="E14" s="49"/>
      <c r="F14" s="210"/>
      <c r="G14" s="158"/>
      <c r="H14" s="54"/>
      <c r="I14" s="46"/>
      <c r="J14" s="157"/>
      <c r="K14" s="46"/>
      <c r="L14" s="46"/>
      <c r="M14" s="46"/>
      <c r="N14" s="46"/>
      <c r="O14" s="221"/>
      <c r="P14" s="25"/>
      <c r="Q14" s="25"/>
      <c r="R14" s="25"/>
      <c r="S14" s="25"/>
      <c r="T14" s="25"/>
      <c r="U14" s="25"/>
      <c r="V14" s="25"/>
      <c r="W14" s="46"/>
      <c r="X14" s="46"/>
      <c r="Y14" s="23"/>
    </row>
    <row r="15" spans="2:25" ht="65.25" customHeight="1" x14ac:dyDescent="0.5">
      <c r="B15" s="58" t="s">
        <v>407</v>
      </c>
      <c r="C15" s="40"/>
      <c r="D15" s="40">
        <v>1100</v>
      </c>
      <c r="E15" s="40">
        <v>1000</v>
      </c>
      <c r="F15" s="182">
        <v>718.17</v>
      </c>
      <c r="G15" s="166">
        <v>37.39</v>
      </c>
      <c r="H15" s="50">
        <f>F15*G15</f>
        <v>26852.3763</v>
      </c>
      <c r="I15" s="33">
        <v>0</v>
      </c>
      <c r="J15" s="165">
        <v>0</v>
      </c>
      <c r="K15" s="33">
        <v>0</v>
      </c>
      <c r="L15" s="33">
        <v>0</v>
      </c>
      <c r="M15" s="33">
        <v>0</v>
      </c>
      <c r="N15" s="33">
        <f>H15+I15+J15+K15+L15+M15</f>
        <v>26852.3763</v>
      </c>
      <c r="O15" s="225">
        <v>5220.38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f>O15+P15+Q15+R15+S15+T15</f>
        <v>5220.38</v>
      </c>
      <c r="V15" s="35">
        <f>N15-U15</f>
        <v>21631.996299999999</v>
      </c>
      <c r="W15" s="33">
        <v>0</v>
      </c>
      <c r="X15" s="33">
        <f>V15-W15</f>
        <v>21631.996299999999</v>
      </c>
      <c r="Y15" s="32"/>
    </row>
    <row r="16" spans="2:25" ht="65.25" customHeight="1" x14ac:dyDescent="0.5">
      <c r="B16" s="208" t="s">
        <v>410</v>
      </c>
      <c r="C16" s="49"/>
      <c r="D16" s="49"/>
      <c r="E16" s="49"/>
      <c r="F16" s="210"/>
      <c r="G16" s="158"/>
      <c r="H16" s="54"/>
      <c r="I16" s="46"/>
      <c r="J16" s="157"/>
      <c r="K16" s="46"/>
      <c r="L16" s="46"/>
      <c r="M16" s="46"/>
      <c r="N16" s="46"/>
      <c r="O16" s="221"/>
      <c r="P16" s="25"/>
      <c r="Q16" s="25"/>
      <c r="R16" s="25"/>
      <c r="S16" s="25"/>
      <c r="T16" s="25"/>
      <c r="U16" s="25"/>
      <c r="V16" s="25"/>
      <c r="W16" s="46"/>
      <c r="X16" s="46"/>
      <c r="Y16" s="23"/>
    </row>
    <row r="17" spans="2:25" ht="65.25" customHeight="1" x14ac:dyDescent="0.5">
      <c r="B17" s="58" t="s">
        <v>407</v>
      </c>
      <c r="C17" s="40"/>
      <c r="D17" s="40">
        <v>1100</v>
      </c>
      <c r="E17" s="40">
        <v>1000</v>
      </c>
      <c r="F17" s="182">
        <v>718.17</v>
      </c>
      <c r="G17" s="166">
        <v>37.39</v>
      </c>
      <c r="H17" s="50">
        <f>F17*G17</f>
        <v>26852.3763</v>
      </c>
      <c r="I17" s="33">
        <v>0</v>
      </c>
      <c r="J17" s="165">
        <v>0</v>
      </c>
      <c r="K17" s="33">
        <v>0</v>
      </c>
      <c r="L17" s="33">
        <v>0</v>
      </c>
      <c r="M17" s="33">
        <v>0</v>
      </c>
      <c r="N17" s="33">
        <f>H17+I17+J17+K17+L17+M17</f>
        <v>26852.3763</v>
      </c>
      <c r="O17" s="225">
        <v>5220.38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f>O17+P17+Q17+R17+S17+T17</f>
        <v>5220.38</v>
      </c>
      <c r="V17" s="35">
        <f>N17-U17</f>
        <v>21631.996299999999</v>
      </c>
      <c r="W17" s="33">
        <v>0</v>
      </c>
      <c r="X17" s="33">
        <f>V17-W17</f>
        <v>21631.996299999999</v>
      </c>
      <c r="Y17" s="32"/>
    </row>
    <row r="18" spans="2:25" ht="65.25" customHeight="1" x14ac:dyDescent="0.5">
      <c r="B18" s="208" t="s">
        <v>409</v>
      </c>
      <c r="C18" s="49"/>
      <c r="D18" s="49"/>
      <c r="E18" s="49"/>
      <c r="F18" s="210"/>
      <c r="G18" s="158"/>
      <c r="H18" s="54"/>
      <c r="I18" s="46"/>
      <c r="J18" s="157"/>
      <c r="K18" s="46"/>
      <c r="L18" s="46"/>
      <c r="M18" s="46"/>
      <c r="N18" s="46"/>
      <c r="O18" s="221"/>
      <c r="P18" s="25"/>
      <c r="Q18" s="25"/>
      <c r="R18" s="25"/>
      <c r="S18" s="25"/>
      <c r="T18" s="25"/>
      <c r="U18" s="25"/>
      <c r="V18" s="25"/>
      <c r="W18" s="46"/>
      <c r="X18" s="46"/>
      <c r="Y18" s="23"/>
    </row>
    <row r="19" spans="2:25" ht="65.25" customHeight="1" x14ac:dyDescent="0.45">
      <c r="B19" s="250" t="s">
        <v>407</v>
      </c>
      <c r="C19" s="146"/>
      <c r="D19" s="146">
        <v>1100</v>
      </c>
      <c r="E19" s="146">
        <v>1000</v>
      </c>
      <c r="F19" s="249">
        <v>718.17</v>
      </c>
      <c r="G19" s="764">
        <v>37.39</v>
      </c>
      <c r="H19" s="143">
        <f>F19*G19</f>
        <v>26852.3763</v>
      </c>
      <c r="I19" s="141">
        <v>0</v>
      </c>
      <c r="J19" s="248">
        <v>0</v>
      </c>
      <c r="K19" s="141">
        <v>0</v>
      </c>
      <c r="L19" s="141">
        <v>0</v>
      </c>
      <c r="M19" s="141">
        <v>0</v>
      </c>
      <c r="N19" s="141">
        <f>H19+I19+J19+K19+L19+M19</f>
        <v>26852.3763</v>
      </c>
      <c r="O19" s="246">
        <v>5220.38</v>
      </c>
      <c r="P19" s="244">
        <v>0</v>
      </c>
      <c r="Q19" s="244">
        <v>0</v>
      </c>
      <c r="R19" s="244">
        <v>0</v>
      </c>
      <c r="S19" s="244">
        <v>0</v>
      </c>
      <c r="T19" s="244">
        <v>0</v>
      </c>
      <c r="U19" s="244">
        <f>O19+P19+Q19+R19+S19+T19</f>
        <v>5220.38</v>
      </c>
      <c r="V19" s="244">
        <f>N19-U19</f>
        <v>21631.996299999999</v>
      </c>
      <c r="W19" s="141"/>
      <c r="X19" s="141">
        <f>V19-W19</f>
        <v>21631.996299999999</v>
      </c>
      <c r="Y19" s="32"/>
    </row>
    <row r="20" spans="2:25" ht="65.25" customHeight="1" x14ac:dyDescent="0.45">
      <c r="B20" s="454" t="s">
        <v>408</v>
      </c>
      <c r="C20" s="137"/>
      <c r="D20" s="137"/>
      <c r="E20" s="137"/>
      <c r="F20" s="242"/>
      <c r="G20" s="763"/>
      <c r="H20" s="134"/>
      <c r="I20" s="132"/>
      <c r="J20" s="241"/>
      <c r="K20" s="132"/>
      <c r="L20" s="132"/>
      <c r="M20" s="132"/>
      <c r="N20" s="132"/>
      <c r="O20" s="239"/>
      <c r="P20" s="237"/>
      <c r="Q20" s="237"/>
      <c r="R20" s="237"/>
      <c r="S20" s="237"/>
      <c r="T20" s="237"/>
      <c r="U20" s="237"/>
      <c r="V20" s="237"/>
      <c r="W20" s="132"/>
      <c r="X20" s="132"/>
      <c r="Y20" s="23"/>
    </row>
    <row r="21" spans="2:25" ht="65.25" customHeight="1" x14ac:dyDescent="0.5">
      <c r="B21" s="58" t="s">
        <v>407</v>
      </c>
      <c r="C21" s="40"/>
      <c r="D21" s="40">
        <v>1100</v>
      </c>
      <c r="E21" s="40">
        <v>1000</v>
      </c>
      <c r="F21" s="182">
        <v>718.17</v>
      </c>
      <c r="G21" s="166">
        <v>37.39</v>
      </c>
      <c r="H21" s="50">
        <f>F21*G21</f>
        <v>26852.3763</v>
      </c>
      <c r="I21" s="33">
        <v>0</v>
      </c>
      <c r="J21" s="165">
        <v>0</v>
      </c>
      <c r="K21" s="33">
        <v>0</v>
      </c>
      <c r="L21" s="33">
        <v>0</v>
      </c>
      <c r="M21" s="33">
        <v>0</v>
      </c>
      <c r="N21" s="33">
        <f>H21+I21+J21+K21+L21+M21</f>
        <v>26852.3763</v>
      </c>
      <c r="O21" s="225">
        <v>5220.38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f>O21+P21+Q21+R21+S21+T21</f>
        <v>5220.38</v>
      </c>
      <c r="V21" s="35">
        <f>N21-U21</f>
        <v>21631.996299999999</v>
      </c>
      <c r="W21" s="33">
        <v>0</v>
      </c>
      <c r="X21" s="33">
        <f>V21-W21</f>
        <v>21631.996299999999</v>
      </c>
      <c r="Y21" s="32"/>
    </row>
    <row r="22" spans="2:25" ht="65.25" customHeight="1" x14ac:dyDescent="0.5">
      <c r="B22" s="212" t="s">
        <v>406</v>
      </c>
      <c r="C22" s="49"/>
      <c r="D22" s="49"/>
      <c r="E22" s="49"/>
      <c r="F22" s="210"/>
      <c r="G22" s="158"/>
      <c r="H22" s="54"/>
      <c r="I22" s="46"/>
      <c r="J22" s="157"/>
      <c r="K22" s="46"/>
      <c r="L22" s="46"/>
      <c r="M22" s="46"/>
      <c r="N22" s="46"/>
      <c r="O22" s="221"/>
      <c r="P22" s="25"/>
      <c r="Q22" s="25"/>
      <c r="R22" s="25"/>
      <c r="S22" s="25"/>
      <c r="T22" s="25"/>
      <c r="U22" s="25"/>
      <c r="V22" s="25"/>
      <c r="W22" s="46"/>
      <c r="X22" s="46"/>
      <c r="Y22" s="23"/>
    </row>
    <row r="23" spans="2:25" ht="65.25" hidden="1" customHeight="1" x14ac:dyDescent="0.5">
      <c r="B23" s="453"/>
      <c r="C23" s="452"/>
      <c r="D23" s="306"/>
      <c r="E23" s="306"/>
      <c r="F23" s="305"/>
      <c r="G23" s="810"/>
      <c r="H23" s="405"/>
      <c r="I23" s="294"/>
      <c r="J23" s="402"/>
      <c r="K23" s="294"/>
      <c r="L23" s="294"/>
      <c r="M23" s="294"/>
      <c r="N23" s="294"/>
      <c r="O23" s="403"/>
      <c r="P23" s="295"/>
      <c r="Q23" s="295"/>
      <c r="R23" s="295"/>
      <c r="S23" s="295"/>
      <c r="T23" s="295"/>
      <c r="U23" s="295"/>
      <c r="V23" s="295"/>
      <c r="W23" s="294"/>
      <c r="X23" s="294"/>
      <c r="Y23" s="42"/>
    </row>
    <row r="24" spans="2:25" ht="65.25" hidden="1" customHeight="1" x14ac:dyDescent="0.5">
      <c r="B24" s="451"/>
      <c r="C24" s="306"/>
      <c r="D24" s="306"/>
      <c r="E24" s="306"/>
      <c r="F24" s="305"/>
      <c r="G24" s="810"/>
      <c r="H24" s="405"/>
      <c r="I24" s="294"/>
      <c r="J24" s="402"/>
      <c r="K24" s="294"/>
      <c r="L24" s="294"/>
      <c r="M24" s="294"/>
      <c r="N24" s="294"/>
      <c r="O24" s="403"/>
      <c r="P24" s="295"/>
      <c r="Q24" s="295"/>
      <c r="R24" s="295"/>
      <c r="S24" s="295"/>
      <c r="T24" s="295"/>
      <c r="U24" s="295"/>
      <c r="V24" s="295"/>
      <c r="W24" s="294"/>
      <c r="X24" s="294"/>
      <c r="Y24" s="42"/>
    </row>
    <row r="25" spans="2:25" ht="65.25" customHeight="1" x14ac:dyDescent="0.5">
      <c r="B25" s="58" t="s">
        <v>405</v>
      </c>
      <c r="C25" s="40"/>
      <c r="D25" s="40">
        <v>1100</v>
      </c>
      <c r="E25" s="40">
        <v>1000</v>
      </c>
      <c r="F25" s="182">
        <v>795.63</v>
      </c>
      <c r="G25" s="166">
        <v>37.39</v>
      </c>
      <c r="H25" s="50">
        <f>F25*G25</f>
        <v>29748.6057</v>
      </c>
      <c r="I25" s="33">
        <v>0</v>
      </c>
      <c r="J25" s="36">
        <v>0</v>
      </c>
      <c r="K25" s="33">
        <v>0</v>
      </c>
      <c r="L25" s="33">
        <v>0</v>
      </c>
      <c r="M25" s="33">
        <v>0</v>
      </c>
      <c r="N25" s="33">
        <f>H25+I25+J25+K25+L25+M25</f>
        <v>29748.6057</v>
      </c>
      <c r="O25" s="225">
        <v>6338.1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f>O25+P25+Q25+R25+S25+T25</f>
        <v>6338.1</v>
      </c>
      <c r="V25" s="35">
        <f>N25-U25</f>
        <v>23410.505700000002</v>
      </c>
      <c r="W25" s="33"/>
      <c r="X25" s="33">
        <f>V25-W25</f>
        <v>23410.505700000002</v>
      </c>
      <c r="Y25" s="32"/>
    </row>
    <row r="26" spans="2:25" ht="65.25" customHeight="1" x14ac:dyDescent="0.5">
      <c r="B26" s="57" t="s">
        <v>404</v>
      </c>
      <c r="C26" s="49"/>
      <c r="D26" s="49"/>
      <c r="E26" s="49"/>
      <c r="F26" s="210"/>
      <c r="G26" s="158"/>
      <c r="H26" s="54"/>
      <c r="I26" s="46"/>
      <c r="J26" s="26"/>
      <c r="K26" s="46"/>
      <c r="L26" s="46"/>
      <c r="M26" s="46"/>
      <c r="N26" s="46"/>
      <c r="O26" s="221"/>
      <c r="P26" s="25"/>
      <c r="Q26" s="25"/>
      <c r="R26" s="25"/>
      <c r="S26" s="25"/>
      <c r="T26" s="25"/>
      <c r="U26" s="25"/>
      <c r="V26" s="25"/>
      <c r="W26" s="46"/>
      <c r="X26" s="46"/>
      <c r="Y26" s="23"/>
    </row>
    <row r="27" spans="2:25" ht="65.25" hidden="1" customHeight="1" x14ac:dyDescent="0.5">
      <c r="B27" s="58"/>
      <c r="C27" s="40"/>
      <c r="D27" s="40"/>
      <c r="E27" s="40"/>
      <c r="F27" s="39"/>
      <c r="G27" s="166"/>
      <c r="H27" s="50">
        <f>F27*G27</f>
        <v>0</v>
      </c>
      <c r="I27" s="33">
        <v>0</v>
      </c>
      <c r="J27" s="36">
        <v>0</v>
      </c>
      <c r="K27" s="33">
        <v>0</v>
      </c>
      <c r="L27" s="33">
        <v>0</v>
      </c>
      <c r="M27" s="33">
        <v>0</v>
      </c>
      <c r="N27" s="33">
        <f>H27+I27+J27+K27+L27+M27</f>
        <v>0</v>
      </c>
      <c r="O27" s="22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f>O27+P27+Q27+R27+S27+T27</f>
        <v>0</v>
      </c>
      <c r="V27" s="35">
        <f>N27-U27</f>
        <v>0</v>
      </c>
      <c r="W27" s="33">
        <v>0</v>
      </c>
      <c r="X27" s="33">
        <f>V27-W27</f>
        <v>0</v>
      </c>
      <c r="Y27" s="32"/>
    </row>
    <row r="28" spans="2:25" ht="65.25" hidden="1" customHeight="1" x14ac:dyDescent="0.5">
      <c r="B28" s="230"/>
      <c r="C28" s="49"/>
      <c r="D28" s="49"/>
      <c r="E28" s="49"/>
      <c r="F28" s="56"/>
      <c r="G28" s="158"/>
      <c r="H28" s="54"/>
      <c r="I28" s="46"/>
      <c r="J28" s="26"/>
      <c r="K28" s="46"/>
      <c r="L28" s="46"/>
      <c r="M28" s="46"/>
      <c r="N28" s="46"/>
      <c r="O28" s="221"/>
      <c r="P28" s="25"/>
      <c r="Q28" s="25"/>
      <c r="R28" s="25"/>
      <c r="S28" s="25"/>
      <c r="T28" s="25"/>
      <c r="U28" s="25"/>
      <c r="V28" s="25"/>
      <c r="W28" s="46"/>
      <c r="X28" s="46"/>
      <c r="Y28" s="23"/>
    </row>
    <row r="29" spans="2:25" ht="65.25" customHeight="1" thickBot="1" x14ac:dyDescent="0.65">
      <c r="B29" s="450"/>
      <c r="C29" s="449" t="s">
        <v>403</v>
      </c>
      <c r="D29" s="448"/>
      <c r="E29" s="448"/>
      <c r="F29" s="448"/>
      <c r="G29" s="397"/>
      <c r="H29" s="396">
        <f>SUM(H5:H28)</f>
        <v>271419.99239999999</v>
      </c>
      <c r="I29" s="396">
        <f>SUM(I5:I28)</f>
        <v>0</v>
      </c>
      <c r="J29" s="398">
        <f>SUM(J5:J28)</f>
        <v>0</v>
      </c>
      <c r="K29" s="396">
        <f>SUM(K5:K28)</f>
        <v>0</v>
      </c>
      <c r="L29" s="396">
        <f>SUM(L5:L28)</f>
        <v>0</v>
      </c>
      <c r="M29" s="396">
        <f>SUM(M5:M28)</f>
        <v>0</v>
      </c>
      <c r="N29" s="396">
        <f>SUM(N5:N28)</f>
        <v>271419.99239999999</v>
      </c>
      <c r="O29" s="397">
        <f>SUM(O5:O28)</f>
        <v>53321.439999999995</v>
      </c>
      <c r="P29" s="397">
        <f>SUM(P5:P28)</f>
        <v>0</v>
      </c>
      <c r="Q29" s="397">
        <f>SUM(Q5:Q28)</f>
        <v>0</v>
      </c>
      <c r="R29" s="397">
        <f>SUM(R5:R28)</f>
        <v>0</v>
      </c>
      <c r="S29" s="397">
        <f>SUM(S5:S28)</f>
        <v>0</v>
      </c>
      <c r="T29" s="397">
        <f>SUM(T5:T28)</f>
        <v>0</v>
      </c>
      <c r="U29" s="397">
        <f>SUM(U5:U28)</f>
        <v>53321.439999999995</v>
      </c>
      <c r="V29" s="397">
        <f>SUM(V5:V28)</f>
        <v>218098.55240000002</v>
      </c>
      <c r="W29" s="396">
        <f>SUM(W5:W28)</f>
        <v>0</v>
      </c>
      <c r="X29" s="396">
        <f>SUM(X5:X28)</f>
        <v>218098.55240000002</v>
      </c>
      <c r="Y29" s="177"/>
    </row>
    <row r="30" spans="2:25" s="8" customFormat="1" ht="65.25" customHeight="1" thickBot="1" x14ac:dyDescent="0.55000000000000004">
      <c r="B30" s="107" t="s">
        <v>57</v>
      </c>
      <c r="C30" s="90" t="s">
        <v>56</v>
      </c>
      <c r="D30" s="106" t="s">
        <v>55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4"/>
      <c r="O30" s="106" t="s">
        <v>54</v>
      </c>
      <c r="P30" s="105"/>
      <c r="Q30" s="105"/>
      <c r="R30" s="105"/>
      <c r="S30" s="105"/>
      <c r="T30" s="105"/>
      <c r="U30" s="104"/>
      <c r="V30" s="103"/>
      <c r="W30" s="102"/>
      <c r="X30" s="101"/>
      <c r="Y30" s="66" t="s">
        <v>53</v>
      </c>
    </row>
    <row r="31" spans="2:25" s="8" customFormat="1" ht="65.25" customHeight="1" thickBot="1" x14ac:dyDescent="0.5">
      <c r="B31" s="100"/>
      <c r="C31" s="99"/>
      <c r="D31" s="98" t="s">
        <v>52</v>
      </c>
      <c r="E31" s="98" t="s">
        <v>51</v>
      </c>
      <c r="F31" s="97" t="s">
        <v>29</v>
      </c>
      <c r="G31" s="761" t="s">
        <v>50</v>
      </c>
      <c r="H31" s="95" t="s">
        <v>49</v>
      </c>
      <c r="I31" s="94" t="s">
        <v>48</v>
      </c>
      <c r="J31" s="93" t="s">
        <v>47</v>
      </c>
      <c r="K31" s="92" t="s">
        <v>28</v>
      </c>
      <c r="L31" s="91" t="s">
        <v>46</v>
      </c>
      <c r="M31" s="91" t="s">
        <v>618</v>
      </c>
      <c r="N31" s="90" t="s">
        <v>38</v>
      </c>
      <c r="O31" s="87" t="s">
        <v>44</v>
      </c>
      <c r="P31" s="89" t="s">
        <v>43</v>
      </c>
      <c r="Q31" s="88" t="s">
        <v>42</v>
      </c>
      <c r="R31" s="87" t="s">
        <v>41</v>
      </c>
      <c r="S31" s="87" t="s">
        <v>40</v>
      </c>
      <c r="T31" s="87" t="s">
        <v>39</v>
      </c>
      <c r="U31" s="86" t="s">
        <v>38</v>
      </c>
      <c r="V31" s="84" t="s">
        <v>38</v>
      </c>
      <c r="W31" s="85" t="s">
        <v>37</v>
      </c>
      <c r="X31" s="84" t="s">
        <v>36</v>
      </c>
      <c r="Y31" s="66"/>
    </row>
    <row r="32" spans="2:25" s="8" customFormat="1" ht="65.25" customHeight="1" thickBot="1" x14ac:dyDescent="0.5">
      <c r="B32" s="83" t="s">
        <v>35</v>
      </c>
      <c r="C32" s="73"/>
      <c r="D32" s="82"/>
      <c r="E32" s="82"/>
      <c r="F32" s="81" t="s">
        <v>34</v>
      </c>
      <c r="G32" s="760" t="s">
        <v>33</v>
      </c>
      <c r="H32" s="79"/>
      <c r="I32" s="78"/>
      <c r="J32" s="77" t="s">
        <v>32</v>
      </c>
      <c r="K32" s="92" t="s">
        <v>31</v>
      </c>
      <c r="L32" s="75" t="s">
        <v>95</v>
      </c>
      <c r="M32" s="74" t="s">
        <v>610</v>
      </c>
      <c r="N32" s="73"/>
      <c r="O32" s="200">
        <v>1</v>
      </c>
      <c r="P32" s="72"/>
      <c r="Q32" s="71" t="s">
        <v>28</v>
      </c>
      <c r="R32" s="70" t="s">
        <v>27</v>
      </c>
      <c r="S32" s="70" t="s">
        <v>26</v>
      </c>
      <c r="T32" s="70" t="s">
        <v>25</v>
      </c>
      <c r="U32" s="69"/>
      <c r="V32" s="67" t="s">
        <v>24</v>
      </c>
      <c r="W32" s="199" t="s">
        <v>93</v>
      </c>
      <c r="X32" s="67" t="s">
        <v>22</v>
      </c>
      <c r="Y32" s="66"/>
    </row>
    <row r="33" spans="2:25" ht="65.25" customHeight="1" x14ac:dyDescent="0.45">
      <c r="B33" s="365" t="s">
        <v>402</v>
      </c>
      <c r="C33" s="148"/>
      <c r="D33" s="8"/>
      <c r="E33" s="8"/>
      <c r="F33" s="13"/>
      <c r="G33" s="108"/>
      <c r="H33" s="11"/>
      <c r="I33" s="9"/>
      <c r="J33" s="10"/>
      <c r="K33" s="9"/>
      <c r="L33" s="9"/>
      <c r="M33" s="9"/>
      <c r="N33" s="9"/>
      <c r="O33" s="447"/>
      <c r="P33" s="447"/>
      <c r="Q33" s="447"/>
      <c r="R33" s="447"/>
      <c r="S33" s="447" t="s">
        <v>401</v>
      </c>
      <c r="T33" s="447"/>
      <c r="U33" s="9"/>
      <c r="V33" s="9"/>
      <c r="W33" s="9"/>
      <c r="X33" s="9"/>
      <c r="Y33" s="148"/>
    </row>
    <row r="34" spans="2:25" ht="65.25" customHeight="1" x14ac:dyDescent="0.5">
      <c r="B34" s="218" t="s">
        <v>400</v>
      </c>
      <c r="C34" s="392"/>
      <c r="D34" s="392">
        <v>1100</v>
      </c>
      <c r="E34" s="392">
        <v>1000</v>
      </c>
      <c r="F34" s="283">
        <v>1350.23</v>
      </c>
      <c r="G34" s="182">
        <v>20.96</v>
      </c>
      <c r="H34" s="39">
        <v>28300.720000000001</v>
      </c>
      <c r="I34" s="387">
        <v>0</v>
      </c>
      <c r="J34" s="165">
        <v>0</v>
      </c>
      <c r="K34" s="36">
        <v>0</v>
      </c>
      <c r="L34" s="36">
        <v>0</v>
      </c>
      <c r="M34" s="824">
        <v>0</v>
      </c>
      <c r="N34" s="387">
        <f>H34+I34+J34+K34+L34+M34</f>
        <v>28300.720000000001</v>
      </c>
      <c r="O34" s="822">
        <v>5315.18</v>
      </c>
      <c r="P34" s="395">
        <v>0</v>
      </c>
      <c r="Q34" s="225">
        <v>0</v>
      </c>
      <c r="R34" s="225">
        <v>0</v>
      </c>
      <c r="S34" s="225">
        <v>0</v>
      </c>
      <c r="T34" s="225">
        <v>0</v>
      </c>
      <c r="U34" s="225">
        <f>O34+P34+Q34+R34+S34+T34</f>
        <v>5315.18</v>
      </c>
      <c r="V34" s="36">
        <f>N34-U34</f>
        <v>22985.54</v>
      </c>
      <c r="W34" s="36"/>
      <c r="X34" s="387">
        <f>V34-W34</f>
        <v>22985.54</v>
      </c>
      <c r="Y34" s="44"/>
    </row>
    <row r="35" spans="2:25" ht="65.25" customHeight="1" x14ac:dyDescent="0.5">
      <c r="B35" s="813" t="s">
        <v>399</v>
      </c>
      <c r="C35" s="392"/>
      <c r="D35" s="392"/>
      <c r="E35" s="392"/>
      <c r="F35" s="283"/>
      <c r="G35" s="210"/>
      <c r="H35" s="56"/>
      <c r="I35" s="387"/>
      <c r="J35" s="157"/>
      <c r="K35" s="26"/>
      <c r="L35" s="26"/>
      <c r="M35" s="823"/>
      <c r="N35" s="387"/>
      <c r="O35" s="822"/>
      <c r="P35" s="395"/>
      <c r="Q35" s="221"/>
      <c r="R35" s="221"/>
      <c r="S35" s="221"/>
      <c r="T35" s="221"/>
      <c r="U35" s="221"/>
      <c r="V35" s="26"/>
      <c r="W35" s="26"/>
      <c r="X35" s="387"/>
      <c r="Y35" s="44"/>
    </row>
    <row r="36" spans="2:25" ht="65.25" customHeight="1" x14ac:dyDescent="0.5">
      <c r="B36" s="218" t="s">
        <v>398</v>
      </c>
      <c r="C36" s="392"/>
      <c r="D36" s="392">
        <v>1100</v>
      </c>
      <c r="E36" s="392">
        <v>1000</v>
      </c>
      <c r="F36" s="182">
        <v>373.45</v>
      </c>
      <c r="G36" s="182">
        <v>37.39</v>
      </c>
      <c r="H36" s="39">
        <v>13963.3</v>
      </c>
      <c r="I36" s="387">
        <v>0</v>
      </c>
      <c r="J36" s="165">
        <v>0</v>
      </c>
      <c r="K36" s="165">
        <v>0</v>
      </c>
      <c r="L36" s="165">
        <v>0</v>
      </c>
      <c r="M36" s="165">
        <f>F36*5</f>
        <v>1867.25</v>
      </c>
      <c r="N36" s="26">
        <f>H36+I36+J36+K36+L36+M36</f>
        <v>15830.55</v>
      </c>
      <c r="O36" s="395">
        <v>1938.63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5">
        <f>O36+P36+Q36+R36+S36+T36</f>
        <v>1938.63</v>
      </c>
      <c r="V36" s="36">
        <f>N36-U36</f>
        <v>13891.919999999998</v>
      </c>
      <c r="W36" s="36"/>
      <c r="X36" s="387">
        <f>V36-W36</f>
        <v>13891.919999999998</v>
      </c>
      <c r="Y36" s="44"/>
    </row>
    <row r="37" spans="2:25" ht="65.25" customHeight="1" x14ac:dyDescent="0.5">
      <c r="B37" s="368" t="s">
        <v>397</v>
      </c>
      <c r="C37" s="392"/>
      <c r="D37" s="392"/>
      <c r="E37" s="392"/>
      <c r="F37" s="210"/>
      <c r="G37" s="210"/>
      <c r="H37" s="56"/>
      <c r="I37" s="387"/>
      <c r="J37" s="157"/>
      <c r="K37" s="157"/>
      <c r="L37" s="157"/>
      <c r="M37" s="157"/>
      <c r="N37" s="387"/>
      <c r="O37" s="395"/>
      <c r="P37" s="221"/>
      <c r="Q37" s="221"/>
      <c r="R37" s="221"/>
      <c r="S37" s="221"/>
      <c r="T37" s="221"/>
      <c r="U37" s="221"/>
      <c r="V37" s="26"/>
      <c r="W37" s="26"/>
      <c r="X37" s="387"/>
      <c r="Y37" s="44"/>
    </row>
    <row r="38" spans="2:25" ht="65.25" customHeight="1" x14ac:dyDescent="0.5">
      <c r="B38" s="58" t="s">
        <v>229</v>
      </c>
      <c r="C38" s="40"/>
      <c r="D38" s="51">
        <v>1100</v>
      </c>
      <c r="E38" s="51">
        <v>1000</v>
      </c>
      <c r="F38" s="283">
        <v>292.32</v>
      </c>
      <c r="G38" s="166">
        <v>37.39</v>
      </c>
      <c r="H38" s="50">
        <f>F38*G38</f>
        <v>10929.844800000001</v>
      </c>
      <c r="I38" s="281">
        <v>0</v>
      </c>
      <c r="J38" s="165">
        <v>0</v>
      </c>
      <c r="K38" s="164">
        <v>0</v>
      </c>
      <c r="L38" s="164">
        <v>0</v>
      </c>
      <c r="M38" s="164">
        <f>F38*5</f>
        <v>1461.6</v>
      </c>
      <c r="N38" s="281">
        <f>H38+I38+J38+K38+L38+M38</f>
        <v>12391.444800000001</v>
      </c>
      <c r="O38" s="282">
        <v>1362.26</v>
      </c>
      <c r="P38" s="35"/>
      <c r="Q38" s="35">
        <v>0</v>
      </c>
      <c r="R38" s="35">
        <v>0</v>
      </c>
      <c r="S38" s="35"/>
      <c r="T38" s="35">
        <f>I38*1%</f>
        <v>0</v>
      </c>
      <c r="U38" s="35">
        <f>O38+P38+Q38+R38+S38+T38</f>
        <v>1362.26</v>
      </c>
      <c r="V38" s="33">
        <f>N38-U38</f>
        <v>11029.184800000001</v>
      </c>
      <c r="W38" s="281">
        <v>0</v>
      </c>
      <c r="X38" s="281">
        <f>V38-W38</f>
        <v>11029.184800000001</v>
      </c>
      <c r="Y38" s="32"/>
    </row>
    <row r="39" spans="2:25" ht="65.25" customHeight="1" x14ac:dyDescent="0.5">
      <c r="B39" s="190" t="s">
        <v>396</v>
      </c>
      <c r="C39" s="49"/>
      <c r="D39" s="51"/>
      <c r="E39" s="51"/>
      <c r="F39" s="283"/>
      <c r="G39" s="158"/>
      <c r="H39" s="54"/>
      <c r="I39" s="281"/>
      <c r="J39" s="157"/>
      <c r="K39" s="156"/>
      <c r="L39" s="156"/>
      <c r="M39" s="156"/>
      <c r="N39" s="281"/>
      <c r="O39" s="282"/>
      <c r="P39" s="25"/>
      <c r="Q39" s="25"/>
      <c r="R39" s="25"/>
      <c r="S39" s="25"/>
      <c r="T39" s="25"/>
      <c r="U39" s="25"/>
      <c r="V39" s="46"/>
      <c r="W39" s="281"/>
      <c r="X39" s="281"/>
      <c r="Y39" s="23"/>
    </row>
    <row r="40" spans="2:25" ht="65.25" customHeight="1" x14ac:dyDescent="0.5">
      <c r="B40" s="41" t="s">
        <v>395</v>
      </c>
      <c r="C40" s="40"/>
      <c r="D40" s="51">
        <v>1100</v>
      </c>
      <c r="E40" s="51">
        <v>1000</v>
      </c>
      <c r="F40" s="283">
        <v>207.77</v>
      </c>
      <c r="G40" s="166">
        <v>37.39</v>
      </c>
      <c r="H40" s="50">
        <f>F40*G40</f>
        <v>7768.5203000000001</v>
      </c>
      <c r="I40" s="281">
        <v>0</v>
      </c>
      <c r="J40" s="165">
        <v>0</v>
      </c>
      <c r="K40" s="33">
        <v>0</v>
      </c>
      <c r="L40" s="33">
        <v>0</v>
      </c>
      <c r="M40" s="164">
        <f>F40*5</f>
        <v>1038.8500000000001</v>
      </c>
      <c r="N40" s="281">
        <f>H40+I40+J40+K40+L40+M40</f>
        <v>8807.3703000000005</v>
      </c>
      <c r="O40" s="282">
        <v>582.38</v>
      </c>
      <c r="P40" s="35"/>
      <c r="Q40" s="35">
        <v>0</v>
      </c>
      <c r="R40" s="35">
        <v>0</v>
      </c>
      <c r="S40" s="186"/>
      <c r="T40" s="35">
        <v>0</v>
      </c>
      <c r="U40" s="35">
        <f>O40+P40+Q40+R40+S40+T40</f>
        <v>582.38</v>
      </c>
      <c r="V40" s="33">
        <f>N40-U40</f>
        <v>8224.9903000000013</v>
      </c>
      <c r="W40" s="281"/>
      <c r="X40" s="281">
        <f>V40-W40</f>
        <v>8224.9903000000013</v>
      </c>
      <c r="Y40" s="32"/>
    </row>
    <row r="41" spans="2:25" ht="65.25" customHeight="1" x14ac:dyDescent="0.5">
      <c r="B41" s="161" t="s">
        <v>394</v>
      </c>
      <c r="C41" s="49"/>
      <c r="D41" s="51"/>
      <c r="E41" s="51"/>
      <c r="F41" s="283"/>
      <c r="G41" s="158"/>
      <c r="H41" s="54"/>
      <c r="I41" s="281"/>
      <c r="J41" s="157"/>
      <c r="K41" s="46"/>
      <c r="L41" s="46"/>
      <c r="M41" s="156"/>
      <c r="N41" s="281"/>
      <c r="O41" s="282"/>
      <c r="P41" s="25"/>
      <c r="Q41" s="25"/>
      <c r="R41" s="25"/>
      <c r="S41" s="184"/>
      <c r="T41" s="25"/>
      <c r="U41" s="25"/>
      <c r="V41" s="46"/>
      <c r="W41" s="281"/>
      <c r="X41" s="281"/>
      <c r="Y41" s="23"/>
    </row>
    <row r="42" spans="2:25" ht="65.25" customHeight="1" x14ac:dyDescent="0.5">
      <c r="B42" s="58" t="s">
        <v>106</v>
      </c>
      <c r="C42" s="40"/>
      <c r="D42" s="51">
        <v>1100</v>
      </c>
      <c r="E42" s="51">
        <v>1000</v>
      </c>
      <c r="F42" s="182">
        <v>257.26</v>
      </c>
      <c r="G42" s="166">
        <v>37.39</v>
      </c>
      <c r="H42" s="50">
        <f>F42*G42</f>
        <v>9618.9513999999999</v>
      </c>
      <c r="I42" s="281">
        <v>0</v>
      </c>
      <c r="J42" s="165">
        <v>0</v>
      </c>
      <c r="K42" s="33">
        <v>0</v>
      </c>
      <c r="L42" s="33">
        <v>0</v>
      </c>
      <c r="M42" s="164">
        <f>F42*5</f>
        <v>1286.3</v>
      </c>
      <c r="N42" s="281">
        <f>H42+I42+J42+K42+L42+M42</f>
        <v>10905.251399999999</v>
      </c>
      <c r="O42" s="282">
        <v>783.73</v>
      </c>
      <c r="P42" s="35">
        <v>0</v>
      </c>
      <c r="Q42" s="35">
        <v>0</v>
      </c>
      <c r="R42" s="35">
        <v>0</v>
      </c>
      <c r="S42" s="186">
        <v>0</v>
      </c>
      <c r="T42" s="35">
        <v>0</v>
      </c>
      <c r="U42" s="35">
        <f>O42+P42+Q42+R42+S42+T42</f>
        <v>783.73</v>
      </c>
      <c r="V42" s="33">
        <f>N42-U42</f>
        <v>10121.5214</v>
      </c>
      <c r="W42" s="281">
        <v>0</v>
      </c>
      <c r="X42" s="281">
        <f>V42-W42</f>
        <v>10121.5214</v>
      </c>
      <c r="Y42" s="32"/>
    </row>
    <row r="43" spans="2:25" ht="65.25" customHeight="1" x14ac:dyDescent="0.5">
      <c r="B43" s="31" t="s">
        <v>393</v>
      </c>
      <c r="C43" s="168"/>
      <c r="D43" s="51"/>
      <c r="E43" s="51"/>
      <c r="F43" s="210"/>
      <c r="G43" s="158"/>
      <c r="H43" s="54"/>
      <c r="I43" s="281"/>
      <c r="J43" s="157"/>
      <c r="K43" s="46"/>
      <c r="L43" s="46"/>
      <c r="M43" s="156"/>
      <c r="N43" s="281"/>
      <c r="O43" s="282"/>
      <c r="P43" s="25"/>
      <c r="Q43" s="25"/>
      <c r="R43" s="25"/>
      <c r="S43" s="184"/>
      <c r="T43" s="25"/>
      <c r="U43" s="25"/>
      <c r="V43" s="46"/>
      <c r="W43" s="281"/>
      <c r="X43" s="281"/>
      <c r="Y43" s="162"/>
    </row>
    <row r="44" spans="2:25" ht="65.25" customHeight="1" x14ac:dyDescent="0.5">
      <c r="B44" s="58" t="s">
        <v>156</v>
      </c>
      <c r="C44" s="40"/>
      <c r="D44" s="51">
        <v>1100</v>
      </c>
      <c r="E44" s="51">
        <v>1000</v>
      </c>
      <c r="F44" s="283">
        <v>172.91</v>
      </c>
      <c r="G44" s="166">
        <v>37.39</v>
      </c>
      <c r="H44" s="50">
        <f>F44*G44</f>
        <v>6465.1049000000003</v>
      </c>
      <c r="I44" s="281">
        <v>0</v>
      </c>
      <c r="J44" s="165">
        <v>0</v>
      </c>
      <c r="K44" s="164">
        <v>0</v>
      </c>
      <c r="L44" s="164">
        <v>0</v>
      </c>
      <c r="M44" s="164">
        <f>F44*5</f>
        <v>864.55</v>
      </c>
      <c r="N44" s="281">
        <f>H44+I44+J44+K44+L44+M44</f>
        <v>7329.6549000000005</v>
      </c>
      <c r="O44" s="282">
        <v>440.52</v>
      </c>
      <c r="P44" s="35"/>
      <c r="Q44" s="35">
        <v>0</v>
      </c>
      <c r="R44" s="35">
        <v>0</v>
      </c>
      <c r="S44" s="186">
        <v>0</v>
      </c>
      <c r="T44" s="35">
        <v>0</v>
      </c>
      <c r="U44" s="35">
        <f>O44+P44+Q44+R44+S44+T44</f>
        <v>440.52</v>
      </c>
      <c r="V44" s="33">
        <f>N44-U44</f>
        <v>6889.1349000000009</v>
      </c>
      <c r="W44" s="33"/>
      <c r="X44" s="281">
        <f>V44-W44</f>
        <v>6889.1349000000009</v>
      </c>
      <c r="Y44" s="32"/>
    </row>
    <row r="45" spans="2:25" ht="65.25" customHeight="1" x14ac:dyDescent="0.5">
      <c r="B45" s="31" t="s">
        <v>392</v>
      </c>
      <c r="C45" s="168"/>
      <c r="D45" s="51"/>
      <c r="E45" s="51"/>
      <c r="F45" s="283"/>
      <c r="G45" s="158"/>
      <c r="H45" s="54"/>
      <c r="I45" s="281"/>
      <c r="J45" s="157"/>
      <c r="K45" s="156"/>
      <c r="L45" s="156"/>
      <c r="M45" s="156"/>
      <c r="N45" s="281"/>
      <c r="O45" s="282"/>
      <c r="P45" s="25"/>
      <c r="Q45" s="25"/>
      <c r="R45" s="25"/>
      <c r="S45" s="184"/>
      <c r="T45" s="25"/>
      <c r="U45" s="25"/>
      <c r="V45" s="46"/>
      <c r="W45" s="46"/>
      <c r="X45" s="281"/>
      <c r="Y45" s="162"/>
    </row>
    <row r="46" spans="2:25" ht="65.25" customHeight="1" x14ac:dyDescent="0.5">
      <c r="B46" s="415"/>
      <c r="C46" s="155" t="s">
        <v>73</v>
      </c>
      <c r="D46" s="416"/>
      <c r="E46" s="416"/>
      <c r="F46" s="418"/>
      <c r="G46" s="433"/>
      <c r="H46" s="416">
        <f>SUM(H34:H45)</f>
        <v>77046.441400000011</v>
      </c>
      <c r="I46" s="416">
        <f>SUM(I34:I45)</f>
        <v>0</v>
      </c>
      <c r="J46" s="418">
        <f>SUM(J34:J45)</f>
        <v>0</v>
      </c>
      <c r="K46" s="416">
        <f>SUM(K34:K45)</f>
        <v>0</v>
      </c>
      <c r="L46" s="416">
        <f>SUM(L34:L45)</f>
        <v>0</v>
      </c>
      <c r="M46" s="416">
        <f>SUM(M34:M45)</f>
        <v>6518.55</v>
      </c>
      <c r="N46" s="416">
        <f>SUM(N34:N45)</f>
        <v>83564.991399999999</v>
      </c>
      <c r="O46" s="433">
        <f>SUM(O34:O45)</f>
        <v>10422.699999999999</v>
      </c>
      <c r="P46" s="433">
        <f>SUM(P34:P45)</f>
        <v>0</v>
      </c>
      <c r="Q46" s="433">
        <f>SUM(Q34:Q45)</f>
        <v>0</v>
      </c>
      <c r="R46" s="433">
        <f>SUM(R34:R45)</f>
        <v>0</v>
      </c>
      <c r="S46" s="433">
        <f>SUM(S34:S45)</f>
        <v>0</v>
      </c>
      <c r="T46" s="433">
        <f>SUM(T34:T45)</f>
        <v>0</v>
      </c>
      <c r="U46" s="433">
        <f>SUM(U34:U45)</f>
        <v>10422.699999999999</v>
      </c>
      <c r="V46" s="416">
        <f>SUM(V34:V45)</f>
        <v>73142.291400000002</v>
      </c>
      <c r="W46" s="416">
        <f>SUM(W34:W45)</f>
        <v>0</v>
      </c>
      <c r="X46" s="416">
        <f>SUM(X34:X45)</f>
        <v>73142.291400000002</v>
      </c>
      <c r="Y46" s="415"/>
    </row>
    <row r="47" spans="2:25" ht="65.25" customHeight="1" x14ac:dyDescent="0.5">
      <c r="B47" s="422" t="s">
        <v>391</v>
      </c>
      <c r="C47" s="422"/>
      <c r="D47" s="422"/>
      <c r="E47" s="422"/>
      <c r="F47" s="423"/>
      <c r="G47" s="422"/>
      <c r="H47" s="421"/>
      <c r="I47" s="421"/>
      <c r="J47" s="423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43" t="s">
        <v>390</v>
      </c>
    </row>
    <row r="48" spans="2:25" ht="65.25" customHeight="1" x14ac:dyDescent="0.45">
      <c r="B48" s="365"/>
      <c r="C48" s="8"/>
      <c r="D48" s="8"/>
      <c r="E48" s="8"/>
      <c r="F48" s="13"/>
      <c r="G48" s="108"/>
      <c r="H48" s="11"/>
      <c r="I48" s="9"/>
      <c r="J48" s="10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8"/>
    </row>
    <row r="49" spans="2:25" ht="65.25" customHeight="1" x14ac:dyDescent="0.45">
      <c r="B49" s="816" t="s">
        <v>389</v>
      </c>
      <c r="C49" s="390"/>
      <c r="D49" s="390">
        <v>1100</v>
      </c>
      <c r="E49" s="390">
        <v>1000</v>
      </c>
      <c r="F49" s="331">
        <v>155.37</v>
      </c>
      <c r="G49" s="249">
        <v>29.32</v>
      </c>
      <c r="H49" s="145">
        <v>4555.42</v>
      </c>
      <c r="I49" s="411">
        <v>0</v>
      </c>
      <c r="J49" s="248">
        <v>0</v>
      </c>
      <c r="K49" s="248">
        <v>0</v>
      </c>
      <c r="L49" s="248">
        <v>0</v>
      </c>
      <c r="M49" s="165">
        <f>F49*5</f>
        <v>776.85</v>
      </c>
      <c r="N49" s="411">
        <f>H49+I49+J49+K49+L49+M49</f>
        <v>5332.27</v>
      </c>
      <c r="O49" s="821">
        <v>143.12</v>
      </c>
      <c r="P49" s="246"/>
      <c r="Q49" s="246">
        <v>0</v>
      </c>
      <c r="R49" s="246">
        <v>0</v>
      </c>
      <c r="S49" s="246"/>
      <c r="T49" s="246">
        <v>0</v>
      </c>
      <c r="U49" s="246">
        <f>O49+P49+Q49+R49+S49+T49</f>
        <v>143.12</v>
      </c>
      <c r="V49" s="142">
        <f>N49-U49</f>
        <v>5189.1500000000005</v>
      </c>
      <c r="W49" s="411"/>
      <c r="X49" s="411">
        <f>V49-W49</f>
        <v>5189.1500000000005</v>
      </c>
      <c r="Y49" s="44"/>
    </row>
    <row r="50" spans="2:25" ht="65.25" customHeight="1" x14ac:dyDescent="0.45">
      <c r="B50" s="414" t="s">
        <v>388</v>
      </c>
      <c r="C50" s="390"/>
      <c r="D50" s="390"/>
      <c r="E50" s="390"/>
      <c r="F50" s="331"/>
      <c r="G50" s="242"/>
      <c r="H50" s="136"/>
      <c r="I50" s="411"/>
      <c r="J50" s="241"/>
      <c r="K50" s="241"/>
      <c r="L50" s="241"/>
      <c r="M50" s="157"/>
      <c r="N50" s="411"/>
      <c r="O50" s="821"/>
      <c r="P50" s="239"/>
      <c r="Q50" s="239"/>
      <c r="R50" s="239"/>
      <c r="S50" s="239"/>
      <c r="T50" s="239"/>
      <c r="U50" s="239"/>
      <c r="V50" s="133"/>
      <c r="W50" s="411"/>
      <c r="X50" s="411"/>
      <c r="Y50" s="44"/>
    </row>
    <row r="51" spans="2:25" ht="65.25" customHeight="1" x14ac:dyDescent="0.5">
      <c r="B51" s="58" t="s">
        <v>387</v>
      </c>
      <c r="C51" s="40"/>
      <c r="D51" s="51">
        <v>1100</v>
      </c>
      <c r="E51" s="51">
        <v>1000</v>
      </c>
      <c r="F51" s="283">
        <v>225.9</v>
      </c>
      <c r="G51" s="166">
        <v>37.39</v>
      </c>
      <c r="H51" s="50">
        <f>F51*G51</f>
        <v>8446.4009999999998</v>
      </c>
      <c r="I51" s="281">
        <v>0</v>
      </c>
      <c r="J51" s="165">
        <v>0</v>
      </c>
      <c r="K51" s="164">
        <v>0</v>
      </c>
      <c r="L51" s="164">
        <v>0</v>
      </c>
      <c r="M51" s="164">
        <f>F51*5</f>
        <v>1129.5</v>
      </c>
      <c r="N51" s="281">
        <f>H51+I51+J51+K51+L51+M51</f>
        <v>9575.9009999999998</v>
      </c>
      <c r="O51" s="282">
        <v>656.8</v>
      </c>
      <c r="P51" s="35"/>
      <c r="Q51" s="35">
        <v>0</v>
      </c>
      <c r="R51" s="35">
        <v>0</v>
      </c>
      <c r="S51" s="35"/>
      <c r="T51" s="35">
        <f>I51*1%</f>
        <v>0</v>
      </c>
      <c r="U51" s="35">
        <f>O51+P51+Q51+R51+S51+T51</f>
        <v>656.8</v>
      </c>
      <c r="V51" s="33">
        <f>N51-U51</f>
        <v>8919.1010000000006</v>
      </c>
      <c r="W51" s="281">
        <v>0</v>
      </c>
      <c r="X51" s="281">
        <f>V51-W51</f>
        <v>8919.1010000000006</v>
      </c>
      <c r="Y51" s="32"/>
    </row>
    <row r="52" spans="2:25" ht="65.25" customHeight="1" x14ac:dyDescent="0.5">
      <c r="B52" s="57" t="s">
        <v>386</v>
      </c>
      <c r="C52" s="49"/>
      <c r="D52" s="51"/>
      <c r="E52" s="51"/>
      <c r="F52" s="283"/>
      <c r="G52" s="158"/>
      <c r="H52" s="54"/>
      <c r="I52" s="281"/>
      <c r="J52" s="157"/>
      <c r="K52" s="156"/>
      <c r="L52" s="156"/>
      <c r="M52" s="156"/>
      <c r="N52" s="281"/>
      <c r="O52" s="282"/>
      <c r="P52" s="25"/>
      <c r="Q52" s="25"/>
      <c r="R52" s="25"/>
      <c r="S52" s="25"/>
      <c r="T52" s="25"/>
      <c r="U52" s="25"/>
      <c r="V52" s="46"/>
      <c r="W52" s="281"/>
      <c r="X52" s="281"/>
      <c r="Y52" s="23"/>
    </row>
    <row r="53" spans="2:25" ht="65.25" hidden="1" customHeight="1" x14ac:dyDescent="0.5">
      <c r="B53" s="58"/>
      <c r="C53" s="40"/>
      <c r="D53" s="51"/>
      <c r="E53" s="51"/>
      <c r="F53" s="287">
        <v>0</v>
      </c>
      <c r="G53" s="166">
        <v>0</v>
      </c>
      <c r="H53" s="50">
        <f>F53*G53</f>
        <v>0</v>
      </c>
      <c r="I53" s="281">
        <v>0</v>
      </c>
      <c r="J53" s="165">
        <v>0</v>
      </c>
      <c r="K53" s="164">
        <v>0</v>
      </c>
      <c r="L53" s="164">
        <v>0</v>
      </c>
      <c r="M53" s="164">
        <v>0</v>
      </c>
      <c r="N53" s="281">
        <f>H53+I53+J53+K53+L53+M53</f>
        <v>0</v>
      </c>
      <c r="O53" s="282">
        <v>0</v>
      </c>
      <c r="P53" s="35"/>
      <c r="Q53" s="35">
        <v>0</v>
      </c>
      <c r="R53" s="35">
        <v>0</v>
      </c>
      <c r="S53" s="35"/>
      <c r="T53" s="35">
        <f>I53*1%</f>
        <v>0</v>
      </c>
      <c r="U53" s="35">
        <f>O53+P53+Q53+R53+S53+T53</f>
        <v>0</v>
      </c>
      <c r="V53" s="33">
        <f>N53-U53</f>
        <v>0</v>
      </c>
      <c r="W53" s="281"/>
      <c r="X53" s="281">
        <f>V53-W53</f>
        <v>0</v>
      </c>
      <c r="Y53" s="32"/>
    </row>
    <row r="54" spans="2:25" ht="65.25" hidden="1" customHeight="1" x14ac:dyDescent="0.5">
      <c r="B54" s="230"/>
      <c r="C54" s="49"/>
      <c r="D54" s="51"/>
      <c r="E54" s="51"/>
      <c r="F54" s="287"/>
      <c r="G54" s="158"/>
      <c r="H54" s="54"/>
      <c r="I54" s="281"/>
      <c r="J54" s="157"/>
      <c r="K54" s="156"/>
      <c r="L54" s="156"/>
      <c r="M54" s="156"/>
      <c r="N54" s="281"/>
      <c r="O54" s="282"/>
      <c r="P54" s="25"/>
      <c r="Q54" s="25"/>
      <c r="R54" s="25"/>
      <c r="S54" s="25"/>
      <c r="T54" s="25"/>
      <c r="U54" s="25"/>
      <c r="V54" s="46"/>
      <c r="W54" s="281"/>
      <c r="X54" s="281"/>
      <c r="Y54" s="23"/>
    </row>
    <row r="55" spans="2:25" ht="65.25" customHeight="1" thickBot="1" x14ac:dyDescent="0.55000000000000004">
      <c r="B55" s="435"/>
      <c r="C55" s="155" t="s">
        <v>73</v>
      </c>
      <c r="D55" s="416"/>
      <c r="E55" s="416"/>
      <c r="F55" s="418"/>
      <c r="G55" s="433"/>
      <c r="H55" s="416">
        <f>SUM(H49:H54)</f>
        <v>13001.821</v>
      </c>
      <c r="I55" s="416">
        <f>SUM(I49:I54)</f>
        <v>0</v>
      </c>
      <c r="J55" s="418">
        <f>SUM(J49:J54)</f>
        <v>0</v>
      </c>
      <c r="K55" s="416">
        <f>SUM(K49:K54)</f>
        <v>0</v>
      </c>
      <c r="L55" s="416">
        <f>SUM(L49:L54)</f>
        <v>0</v>
      </c>
      <c r="M55" s="416">
        <f>SUM(M49:M54)</f>
        <v>1906.35</v>
      </c>
      <c r="N55" s="416">
        <f>SUM(N49:N54)</f>
        <v>14908.171</v>
      </c>
      <c r="O55" s="433">
        <f>SUM(O49:O54)</f>
        <v>799.92</v>
      </c>
      <c r="P55" s="433">
        <f>SUM(P49:P54)</f>
        <v>0</v>
      </c>
      <c r="Q55" s="433">
        <f>SUM(Q49:Q54)</f>
        <v>0</v>
      </c>
      <c r="R55" s="433">
        <f>SUM(R49:R54)</f>
        <v>0</v>
      </c>
      <c r="S55" s="433">
        <f>SUM(S49:S54)</f>
        <v>0</v>
      </c>
      <c r="T55" s="433">
        <f>SUM(T49:T54)</f>
        <v>0</v>
      </c>
      <c r="U55" s="433">
        <f>SUM(U49:U54)</f>
        <v>799.92</v>
      </c>
      <c r="V55" s="416">
        <f>SUM(V49:V54)</f>
        <v>14108.251</v>
      </c>
      <c r="W55" s="416">
        <f>SUM(W49:W54)</f>
        <v>0</v>
      </c>
      <c r="X55" s="416">
        <f>SUM(X49:X54)</f>
        <v>14108.251</v>
      </c>
      <c r="Y55" s="415"/>
    </row>
    <row r="56" spans="2:25" s="8" customFormat="1" ht="65.25" customHeight="1" thickBot="1" x14ac:dyDescent="0.55000000000000004">
      <c r="B56" s="107" t="s">
        <v>57</v>
      </c>
      <c r="C56" s="90" t="s">
        <v>56</v>
      </c>
      <c r="D56" s="106" t="s">
        <v>55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4"/>
      <c r="O56" s="106" t="s">
        <v>54</v>
      </c>
      <c r="P56" s="105"/>
      <c r="Q56" s="105"/>
      <c r="R56" s="105"/>
      <c r="S56" s="105"/>
      <c r="T56" s="105"/>
      <c r="U56" s="104"/>
      <c r="V56" s="103"/>
      <c r="W56" s="102"/>
      <c r="X56" s="101"/>
      <c r="Y56" s="66" t="s">
        <v>53</v>
      </c>
    </row>
    <row r="57" spans="2:25" s="8" customFormat="1" ht="65.25" customHeight="1" x14ac:dyDescent="0.45">
      <c r="B57" s="100"/>
      <c r="C57" s="99"/>
      <c r="D57" s="98" t="s">
        <v>52</v>
      </c>
      <c r="E57" s="98" t="s">
        <v>51</v>
      </c>
      <c r="F57" s="97" t="s">
        <v>29</v>
      </c>
      <c r="G57" s="761" t="s">
        <v>50</v>
      </c>
      <c r="H57" s="95" t="s">
        <v>49</v>
      </c>
      <c r="I57" s="94" t="s">
        <v>48</v>
      </c>
      <c r="J57" s="93" t="s">
        <v>47</v>
      </c>
      <c r="K57" s="92" t="s">
        <v>28</v>
      </c>
      <c r="L57" s="91" t="s">
        <v>46</v>
      </c>
      <c r="M57" s="91" t="s">
        <v>618</v>
      </c>
      <c r="N57" s="90" t="s">
        <v>38</v>
      </c>
      <c r="O57" s="87" t="s">
        <v>44</v>
      </c>
      <c r="P57" s="89" t="s">
        <v>43</v>
      </c>
      <c r="Q57" s="88" t="s">
        <v>42</v>
      </c>
      <c r="R57" s="87" t="s">
        <v>41</v>
      </c>
      <c r="S57" s="87" t="s">
        <v>40</v>
      </c>
      <c r="T57" s="87" t="s">
        <v>39</v>
      </c>
      <c r="U57" s="86" t="s">
        <v>38</v>
      </c>
      <c r="V57" s="84" t="s">
        <v>38</v>
      </c>
      <c r="W57" s="85" t="s">
        <v>37</v>
      </c>
      <c r="X57" s="84" t="s">
        <v>36</v>
      </c>
      <c r="Y57" s="66"/>
    </row>
    <row r="58" spans="2:25" s="8" customFormat="1" ht="65.25" customHeight="1" thickBot="1" x14ac:dyDescent="0.5">
      <c r="B58" s="83" t="s">
        <v>35</v>
      </c>
      <c r="C58" s="73"/>
      <c r="D58" s="82"/>
      <c r="E58" s="82"/>
      <c r="F58" s="81" t="s">
        <v>34</v>
      </c>
      <c r="G58" s="760" t="s">
        <v>33</v>
      </c>
      <c r="H58" s="79"/>
      <c r="I58" s="78"/>
      <c r="J58" s="77" t="s">
        <v>32</v>
      </c>
      <c r="K58" s="76" t="s">
        <v>31</v>
      </c>
      <c r="L58" s="75" t="s">
        <v>95</v>
      </c>
      <c r="M58" s="74" t="s">
        <v>610</v>
      </c>
      <c r="N58" s="73"/>
      <c r="O58" s="200">
        <v>1</v>
      </c>
      <c r="P58" s="72"/>
      <c r="Q58" s="71" t="s">
        <v>28</v>
      </c>
      <c r="R58" s="70" t="s">
        <v>27</v>
      </c>
      <c r="S58" s="70" t="s">
        <v>26</v>
      </c>
      <c r="T58" s="70" t="s">
        <v>25</v>
      </c>
      <c r="U58" s="69"/>
      <c r="V58" s="67" t="s">
        <v>24</v>
      </c>
      <c r="W58" s="199" t="s">
        <v>93</v>
      </c>
      <c r="X58" s="67" t="s">
        <v>22</v>
      </c>
      <c r="Y58" s="66"/>
    </row>
    <row r="59" spans="2:25" ht="65.25" customHeight="1" x14ac:dyDescent="0.5">
      <c r="B59" s="65" t="s">
        <v>385</v>
      </c>
      <c r="C59" s="422"/>
      <c r="D59" s="421"/>
      <c r="E59" s="421"/>
      <c r="F59" s="423"/>
      <c r="G59" s="422"/>
      <c r="H59" s="421"/>
      <c r="I59" s="421"/>
      <c r="J59" s="423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</row>
    <row r="60" spans="2:25" ht="65.25" customHeight="1" x14ac:dyDescent="0.5">
      <c r="B60" s="264" t="s">
        <v>384</v>
      </c>
      <c r="C60" s="183"/>
      <c r="D60" s="183">
        <v>1100</v>
      </c>
      <c r="E60" s="183">
        <v>1000</v>
      </c>
      <c r="F60" s="182">
        <v>589.29</v>
      </c>
      <c r="G60" s="182">
        <v>25.06</v>
      </c>
      <c r="H60" s="39">
        <v>22033.439999999999</v>
      </c>
      <c r="I60" s="36">
        <v>0</v>
      </c>
      <c r="J60" s="165">
        <v>0</v>
      </c>
      <c r="K60" s="165">
        <v>0</v>
      </c>
      <c r="L60" s="165">
        <v>0</v>
      </c>
      <c r="M60" s="165">
        <f>F60*5</f>
        <v>2946.45</v>
      </c>
      <c r="N60" s="387">
        <f>H60+I60+J60+K60+L60+M60</f>
        <v>24979.89</v>
      </c>
      <c r="O60" s="225">
        <v>4112.1499999999996</v>
      </c>
      <c r="P60" s="225">
        <v>0</v>
      </c>
      <c r="Q60" s="225">
        <v>0</v>
      </c>
      <c r="R60" s="225">
        <v>0</v>
      </c>
      <c r="S60" s="225">
        <v>0</v>
      </c>
      <c r="T60" s="225">
        <v>0</v>
      </c>
      <c r="U60" s="225">
        <f>O60+P60+Q60+R60+S60+T60</f>
        <v>4112.1499999999996</v>
      </c>
      <c r="V60" s="36">
        <f>N60-U60</f>
        <v>20867.739999999998</v>
      </c>
      <c r="W60" s="36"/>
      <c r="X60" s="387">
        <f>V60-W60</f>
        <v>20867.739999999998</v>
      </c>
      <c r="Y60" s="32"/>
    </row>
    <row r="61" spans="2:25" ht="65.25" customHeight="1" x14ac:dyDescent="0.5">
      <c r="B61" s="368" t="s">
        <v>383</v>
      </c>
      <c r="C61" s="160"/>
      <c r="D61" s="160"/>
      <c r="E61" s="160"/>
      <c r="F61" s="210"/>
      <c r="G61" s="210"/>
      <c r="H61" s="56"/>
      <c r="I61" s="26"/>
      <c r="J61" s="157"/>
      <c r="K61" s="157"/>
      <c r="L61" s="157"/>
      <c r="M61" s="157"/>
      <c r="N61" s="387"/>
      <c r="O61" s="221"/>
      <c r="P61" s="221"/>
      <c r="Q61" s="221"/>
      <c r="R61" s="221"/>
      <c r="S61" s="221"/>
      <c r="T61" s="221"/>
      <c r="U61" s="221"/>
      <c r="V61" s="26"/>
      <c r="W61" s="26"/>
      <c r="X61" s="387"/>
      <c r="Y61" s="23"/>
    </row>
    <row r="62" spans="2:25" ht="65.25" hidden="1" customHeight="1" x14ac:dyDescent="0.5">
      <c r="B62" s="58" t="s">
        <v>91</v>
      </c>
      <c r="C62" s="40"/>
      <c r="D62" s="40">
        <v>1100</v>
      </c>
      <c r="E62" s="40">
        <v>1000</v>
      </c>
      <c r="F62" s="180"/>
      <c r="G62" s="166"/>
      <c r="H62" s="50">
        <f>F62*G62</f>
        <v>0</v>
      </c>
      <c r="I62" s="45">
        <v>0</v>
      </c>
      <c r="J62" s="165">
        <v>0</v>
      </c>
      <c r="K62" s="197"/>
      <c r="L62" s="197">
        <v>0</v>
      </c>
      <c r="M62" s="197">
        <v>0</v>
      </c>
      <c r="N62" s="281">
        <f>H62+I62+J62+K62+L62+M62</f>
        <v>0</v>
      </c>
      <c r="O62" s="163"/>
      <c r="P62" s="35">
        <v>0</v>
      </c>
      <c r="Q62" s="35"/>
      <c r="R62" s="35">
        <v>0</v>
      </c>
      <c r="S62" s="35">
        <f>H62*1%</f>
        <v>0</v>
      </c>
      <c r="T62" s="35">
        <v>0</v>
      </c>
      <c r="U62" s="35">
        <f>O62+P62+Q62+R62+S62+T62</f>
        <v>0</v>
      </c>
      <c r="V62" s="33">
        <f>N62-U62</f>
        <v>0</v>
      </c>
      <c r="W62" s="45">
        <v>0</v>
      </c>
      <c r="X62" s="281">
        <f>V62-W62</f>
        <v>0</v>
      </c>
      <c r="Y62" s="32"/>
    </row>
    <row r="63" spans="2:25" ht="65.25" hidden="1" customHeight="1" x14ac:dyDescent="0.5">
      <c r="B63" s="304"/>
      <c r="C63" s="168"/>
      <c r="D63" s="168"/>
      <c r="E63" s="168"/>
      <c r="F63" s="210"/>
      <c r="G63" s="158"/>
      <c r="H63" s="54"/>
      <c r="I63" s="46"/>
      <c r="J63" s="157"/>
      <c r="K63" s="157"/>
      <c r="L63" s="157"/>
      <c r="M63" s="157"/>
      <c r="N63" s="281"/>
      <c r="O63" s="25"/>
      <c r="P63" s="25"/>
      <c r="Q63" s="25"/>
      <c r="R63" s="25"/>
      <c r="S63" s="25"/>
      <c r="T63" s="25"/>
      <c r="U63" s="25"/>
      <c r="V63" s="46"/>
      <c r="W63" s="46"/>
      <c r="X63" s="281"/>
      <c r="Y63" s="162"/>
    </row>
    <row r="64" spans="2:25" ht="66.75" customHeight="1" x14ac:dyDescent="0.45">
      <c r="B64" s="250" t="s">
        <v>382</v>
      </c>
      <c r="C64" s="146"/>
      <c r="D64" s="146">
        <v>1100</v>
      </c>
      <c r="E64" s="146">
        <v>1000</v>
      </c>
      <c r="F64" s="261">
        <v>388</v>
      </c>
      <c r="G64" s="764">
        <v>37.39</v>
      </c>
      <c r="H64" s="143">
        <f>F64*G64</f>
        <v>14507.32</v>
      </c>
      <c r="I64" s="257">
        <v>0</v>
      </c>
      <c r="J64" s="248">
        <v>0</v>
      </c>
      <c r="K64" s="442">
        <v>0</v>
      </c>
      <c r="L64" s="442">
        <v>0</v>
      </c>
      <c r="M64" s="164">
        <f>F64*5</f>
        <v>1940</v>
      </c>
      <c r="N64" s="329">
        <f>H64+I64+J64+K64+L64+M64</f>
        <v>16447.32</v>
      </c>
      <c r="O64" s="258">
        <v>2430.04</v>
      </c>
      <c r="P64" s="244">
        <v>0</v>
      </c>
      <c r="Q64" s="244"/>
      <c r="R64" s="244">
        <v>0</v>
      </c>
      <c r="S64" s="244">
        <v>0</v>
      </c>
      <c r="T64" s="244">
        <f>I64*0.8%/2</f>
        <v>0</v>
      </c>
      <c r="U64" s="244">
        <f>O64+P64+Q64+R64+S64+T64</f>
        <v>2430.04</v>
      </c>
      <c r="V64" s="141">
        <f>N64-U64</f>
        <v>14017.279999999999</v>
      </c>
      <c r="W64" s="141"/>
      <c r="X64" s="329">
        <f>V64-W64</f>
        <v>14017.279999999999</v>
      </c>
      <c r="Y64" s="32"/>
    </row>
    <row r="65" spans="2:25" ht="65.25" customHeight="1" x14ac:dyDescent="0.45">
      <c r="B65" s="441" t="s">
        <v>381</v>
      </c>
      <c r="C65" s="265"/>
      <c r="D65" s="137"/>
      <c r="E65" s="137"/>
      <c r="F65" s="242"/>
      <c r="G65" s="763"/>
      <c r="H65" s="134"/>
      <c r="I65" s="132"/>
      <c r="J65" s="241"/>
      <c r="K65" s="241"/>
      <c r="L65" s="241"/>
      <c r="M65" s="156"/>
      <c r="N65" s="329"/>
      <c r="O65" s="237"/>
      <c r="P65" s="237"/>
      <c r="Q65" s="237"/>
      <c r="R65" s="237"/>
      <c r="S65" s="237"/>
      <c r="T65" s="237"/>
      <c r="U65" s="237"/>
      <c r="V65" s="132"/>
      <c r="W65" s="132"/>
      <c r="X65" s="329"/>
      <c r="Y65" s="162"/>
    </row>
    <row r="66" spans="2:25" ht="66.75" hidden="1" customHeight="1" x14ac:dyDescent="0.5">
      <c r="B66" s="58"/>
      <c r="C66" s="40"/>
      <c r="D66" s="40">
        <v>1100</v>
      </c>
      <c r="E66" s="40">
        <v>1000</v>
      </c>
      <c r="F66" s="180">
        <v>0</v>
      </c>
      <c r="G66" s="166"/>
      <c r="H66" s="50">
        <f>F66*G66</f>
        <v>0</v>
      </c>
      <c r="I66" s="45">
        <v>0</v>
      </c>
      <c r="J66" s="165">
        <v>0</v>
      </c>
      <c r="K66" s="197">
        <v>0</v>
      </c>
      <c r="L66" s="197">
        <v>0</v>
      </c>
      <c r="M66" s="197">
        <v>0</v>
      </c>
      <c r="N66" s="281">
        <f>H66+I66+J66+K66+L66+M66</f>
        <v>0</v>
      </c>
      <c r="O66" s="163">
        <v>0</v>
      </c>
      <c r="P66" s="35">
        <f>H66*1.187%</f>
        <v>0</v>
      </c>
      <c r="Q66" s="35">
        <v>0</v>
      </c>
      <c r="R66" s="35">
        <f>G66*0.8%/2</f>
        <v>0</v>
      </c>
      <c r="S66" s="35">
        <f>H66*0.8%/2</f>
        <v>0</v>
      </c>
      <c r="T66" s="35">
        <f>I66*0.8%/2</f>
        <v>0</v>
      </c>
      <c r="U66" s="35">
        <f>O66+P66+Q66+R66+S66+T66</f>
        <v>0</v>
      </c>
      <c r="V66" s="33">
        <f>N66-U66</f>
        <v>0</v>
      </c>
      <c r="W66" s="45">
        <v>0</v>
      </c>
      <c r="X66" s="281">
        <f>V66-W66</f>
        <v>0</v>
      </c>
      <c r="Y66" s="32"/>
    </row>
    <row r="67" spans="2:25" ht="65.25" hidden="1" customHeight="1" x14ac:dyDescent="0.5">
      <c r="B67" s="198"/>
      <c r="C67" s="168"/>
      <c r="D67" s="49"/>
      <c r="E67" s="49"/>
      <c r="F67" s="210"/>
      <c r="G67" s="158"/>
      <c r="H67" s="54"/>
      <c r="I67" s="46"/>
      <c r="J67" s="157"/>
      <c r="K67" s="157"/>
      <c r="L67" s="157"/>
      <c r="M67" s="157"/>
      <c r="N67" s="281"/>
      <c r="O67" s="25"/>
      <c r="P67" s="25"/>
      <c r="Q67" s="25"/>
      <c r="R67" s="25"/>
      <c r="S67" s="25"/>
      <c r="T67" s="25"/>
      <c r="U67" s="25"/>
      <c r="V67" s="46"/>
      <c r="W67" s="46"/>
      <c r="X67" s="281"/>
      <c r="Y67" s="162"/>
    </row>
    <row r="68" spans="2:25" ht="65.25" customHeight="1" x14ac:dyDescent="0.5">
      <c r="B68" s="435"/>
      <c r="C68" s="155" t="s">
        <v>73</v>
      </c>
      <c r="D68" s="416"/>
      <c r="E68" s="416"/>
      <c r="F68" s="434"/>
      <c r="G68" s="433"/>
      <c r="H68" s="416">
        <f>SUM(H60:H67)</f>
        <v>36540.759999999995</v>
      </c>
      <c r="I68" s="416">
        <f>SUM(I60:I67)</f>
        <v>0</v>
      </c>
      <c r="J68" s="418">
        <f>SUM(J60:J67)</f>
        <v>0</v>
      </c>
      <c r="K68" s="416">
        <f>SUM(K60:K67)</f>
        <v>0</v>
      </c>
      <c r="L68" s="416">
        <f>SUM(L60:L67)</f>
        <v>0</v>
      </c>
      <c r="M68" s="416">
        <f>SUM(M60:M67)</f>
        <v>4886.45</v>
      </c>
      <c r="N68" s="416">
        <f>SUM(N60:N67)</f>
        <v>41427.21</v>
      </c>
      <c r="O68" s="433">
        <f>SUM(O60:O67)</f>
        <v>6542.19</v>
      </c>
      <c r="P68" s="433">
        <f>SUM(P60:P67)</f>
        <v>0</v>
      </c>
      <c r="Q68" s="433">
        <f>SUM(Q60:Q67)</f>
        <v>0</v>
      </c>
      <c r="R68" s="433">
        <f>SUM(R60:R67)</f>
        <v>0</v>
      </c>
      <c r="S68" s="433">
        <f>SUM(S60:S67)</f>
        <v>0</v>
      </c>
      <c r="T68" s="433">
        <f>SUM(T60:T67)</f>
        <v>0</v>
      </c>
      <c r="U68" s="433">
        <f>SUM(U60:U67)</f>
        <v>6542.19</v>
      </c>
      <c r="V68" s="416">
        <f>SUM(V60:V67)</f>
        <v>34885.019999999997</v>
      </c>
      <c r="W68" s="416">
        <f>SUM(W60:W67)</f>
        <v>0</v>
      </c>
      <c r="X68" s="416">
        <f>SUM(X60:X67)</f>
        <v>34885.019999999997</v>
      </c>
      <c r="Y68" s="415"/>
    </row>
    <row r="69" spans="2:25" ht="65.25" customHeight="1" x14ac:dyDescent="0.5">
      <c r="B69" s="65" t="s">
        <v>380</v>
      </c>
      <c r="C69" s="429"/>
      <c r="D69" s="428"/>
      <c r="E69" s="428"/>
      <c r="F69" s="432"/>
      <c r="G69" s="429"/>
      <c r="H69" s="428"/>
      <c r="I69" s="428"/>
      <c r="J69" s="430"/>
      <c r="K69" s="428"/>
      <c r="L69" s="428"/>
      <c r="M69" s="428"/>
      <c r="N69" s="428"/>
      <c r="O69" s="429"/>
      <c r="P69" s="429"/>
      <c r="Q69" s="429"/>
      <c r="R69" s="429"/>
      <c r="S69" s="429"/>
      <c r="T69" s="429"/>
      <c r="U69" s="429"/>
      <c r="V69" s="428"/>
      <c r="W69" s="428"/>
      <c r="X69" s="428"/>
      <c r="Y69" s="428"/>
    </row>
    <row r="70" spans="2:25" ht="65.25" customHeight="1" x14ac:dyDescent="0.5">
      <c r="B70" s="170" t="s">
        <v>379</v>
      </c>
      <c r="C70" s="168"/>
      <c r="D70" s="168">
        <v>1100</v>
      </c>
      <c r="E70" s="168">
        <v>1000</v>
      </c>
      <c r="F70" s="180">
        <v>262.45999999999998</v>
      </c>
      <c r="G70" s="166">
        <v>37.39</v>
      </c>
      <c r="H70" s="50">
        <f>F70*G70</f>
        <v>9813.3793999999998</v>
      </c>
      <c r="I70" s="45">
        <v>0</v>
      </c>
      <c r="J70" s="165">
        <v>0</v>
      </c>
      <c r="K70" s="33">
        <v>0</v>
      </c>
      <c r="L70" s="33">
        <v>0</v>
      </c>
      <c r="M70" s="164">
        <f>F70*5</f>
        <v>1312.3</v>
      </c>
      <c r="N70" s="281">
        <f>H70+I70+J70+K70+L70+M70</f>
        <v>11125.679399999999</v>
      </c>
      <c r="O70" s="163">
        <v>804.84</v>
      </c>
      <c r="P70" s="163">
        <v>0</v>
      </c>
      <c r="Q70" s="35">
        <v>0</v>
      </c>
      <c r="R70" s="35">
        <v>0</v>
      </c>
      <c r="S70" s="35">
        <v>0</v>
      </c>
      <c r="T70" s="35">
        <v>0</v>
      </c>
      <c r="U70" s="35">
        <f>O70+P70+Q70+R70+S70+T70</f>
        <v>804.84</v>
      </c>
      <c r="V70" s="33">
        <f>N70-U70</f>
        <v>10320.839399999999</v>
      </c>
      <c r="W70" s="33">
        <v>0</v>
      </c>
      <c r="X70" s="281">
        <f>V70-W70</f>
        <v>10320.839399999999</v>
      </c>
      <c r="Y70" s="162"/>
    </row>
    <row r="71" spans="2:25" ht="65.25" customHeight="1" x14ac:dyDescent="0.5">
      <c r="B71" s="208" t="s">
        <v>378</v>
      </c>
      <c r="C71" s="49"/>
      <c r="D71" s="49"/>
      <c r="E71" s="49"/>
      <c r="F71" s="210"/>
      <c r="G71" s="158"/>
      <c r="H71" s="54"/>
      <c r="I71" s="46"/>
      <c r="J71" s="157"/>
      <c r="K71" s="46"/>
      <c r="L71" s="46"/>
      <c r="M71" s="156"/>
      <c r="N71" s="281"/>
      <c r="O71" s="25"/>
      <c r="P71" s="25"/>
      <c r="Q71" s="25"/>
      <c r="R71" s="25"/>
      <c r="S71" s="25"/>
      <c r="T71" s="25"/>
      <c r="U71" s="25"/>
      <c r="V71" s="46"/>
      <c r="W71" s="46"/>
      <c r="X71" s="281"/>
      <c r="Y71" s="23"/>
    </row>
    <row r="72" spans="2:25" ht="65.25" customHeight="1" x14ac:dyDescent="0.5">
      <c r="B72" s="440"/>
      <c r="C72" s="155" t="s">
        <v>73</v>
      </c>
      <c r="D72" s="416"/>
      <c r="E72" s="416"/>
      <c r="F72" s="434"/>
      <c r="G72" s="433"/>
      <c r="H72" s="416">
        <f>SUM(H70)</f>
        <v>9813.3793999999998</v>
      </c>
      <c r="I72" s="416">
        <f>SUM(I70)</f>
        <v>0</v>
      </c>
      <c r="J72" s="418">
        <f>SUM(J70)</f>
        <v>0</v>
      </c>
      <c r="K72" s="416">
        <f>SUM(K70)</f>
        <v>0</v>
      </c>
      <c r="L72" s="416">
        <f>SUM(L70)</f>
        <v>0</v>
      </c>
      <c r="M72" s="416">
        <f>SUM(M70)</f>
        <v>1312.3</v>
      </c>
      <c r="N72" s="416">
        <f>SUM(N70)</f>
        <v>11125.679399999999</v>
      </c>
      <c r="O72" s="433">
        <f>SUM(O70)</f>
        <v>804.84</v>
      </c>
      <c r="P72" s="433">
        <f>SUM(P70)</f>
        <v>0</v>
      </c>
      <c r="Q72" s="433">
        <f>SUM(Q70)</f>
        <v>0</v>
      </c>
      <c r="R72" s="433">
        <f>SUM(R70)</f>
        <v>0</v>
      </c>
      <c r="S72" s="433">
        <f>SUM(S70)</f>
        <v>0</v>
      </c>
      <c r="T72" s="433">
        <f>SUM(T70)</f>
        <v>0</v>
      </c>
      <c r="U72" s="433">
        <f>SUM(U70)</f>
        <v>804.84</v>
      </c>
      <c r="V72" s="416">
        <f>SUM(V70)</f>
        <v>10320.839399999999</v>
      </c>
      <c r="W72" s="416">
        <f>SUM(W70)</f>
        <v>0</v>
      </c>
      <c r="X72" s="416">
        <f>SUM(X70)</f>
        <v>10320.839399999999</v>
      </c>
      <c r="Y72" s="415"/>
    </row>
    <row r="73" spans="2:25" ht="65.25" customHeight="1" x14ac:dyDescent="0.5">
      <c r="B73" s="439" t="s">
        <v>377</v>
      </c>
      <c r="C73" s="429"/>
      <c r="D73" s="428"/>
      <c r="E73" s="428"/>
      <c r="F73" s="432"/>
      <c r="G73" s="429"/>
      <c r="H73" s="428"/>
      <c r="I73" s="428"/>
      <c r="J73" s="430"/>
      <c r="K73" s="428"/>
      <c r="L73" s="428"/>
      <c r="M73" s="428"/>
      <c r="N73" s="428"/>
      <c r="O73" s="429"/>
      <c r="P73" s="429"/>
      <c r="Q73" s="429"/>
      <c r="R73" s="429"/>
      <c r="S73" s="429"/>
      <c r="T73" s="429"/>
      <c r="U73" s="429"/>
      <c r="V73" s="428"/>
      <c r="W73" s="428"/>
      <c r="X73" s="428"/>
      <c r="Y73" s="428"/>
    </row>
    <row r="74" spans="2:25" ht="65.25" customHeight="1" x14ac:dyDescent="0.5">
      <c r="B74" s="58" t="s">
        <v>376</v>
      </c>
      <c r="C74" s="40"/>
      <c r="D74" s="40">
        <v>1100</v>
      </c>
      <c r="E74" s="40">
        <v>1000</v>
      </c>
      <c r="F74" s="182">
        <v>303.66000000000003</v>
      </c>
      <c r="G74" s="166"/>
      <c r="H74" s="50">
        <f>F74*G74</f>
        <v>0</v>
      </c>
      <c r="I74" s="33">
        <v>0</v>
      </c>
      <c r="J74" s="165">
        <v>0</v>
      </c>
      <c r="K74" s="164">
        <v>0</v>
      </c>
      <c r="L74" s="164">
        <v>0</v>
      </c>
      <c r="M74" s="164"/>
      <c r="N74" s="281">
        <f>H74+I74+J74+K74+L74+M74</f>
        <v>0</v>
      </c>
      <c r="O74" s="35"/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f>O74+P74+Q74+R74+S74+T74</f>
        <v>0</v>
      </c>
      <c r="V74" s="33">
        <f>N74-U74</f>
        <v>0</v>
      </c>
      <c r="W74" s="33"/>
      <c r="X74" s="281">
        <f>V74-W74</f>
        <v>0</v>
      </c>
      <c r="Y74" s="32"/>
    </row>
    <row r="75" spans="2:25" ht="65.25" customHeight="1" x14ac:dyDescent="0.5">
      <c r="B75" s="230"/>
      <c r="C75" s="49"/>
      <c r="D75" s="49"/>
      <c r="E75" s="49"/>
      <c r="F75" s="210"/>
      <c r="G75" s="158"/>
      <c r="H75" s="54"/>
      <c r="I75" s="46"/>
      <c r="J75" s="157"/>
      <c r="K75" s="156"/>
      <c r="L75" s="156"/>
      <c r="M75" s="156"/>
      <c r="N75" s="281"/>
      <c r="O75" s="25"/>
      <c r="P75" s="25"/>
      <c r="Q75" s="25"/>
      <c r="R75" s="25"/>
      <c r="S75" s="25"/>
      <c r="T75" s="25"/>
      <c r="U75" s="25"/>
      <c r="V75" s="46"/>
      <c r="W75" s="46"/>
      <c r="X75" s="281"/>
      <c r="Y75" s="23"/>
    </row>
    <row r="76" spans="2:25" ht="65.25" hidden="1" customHeight="1" x14ac:dyDescent="0.5">
      <c r="B76" s="58" t="s">
        <v>374</v>
      </c>
      <c r="C76" s="40"/>
      <c r="D76" s="40"/>
      <c r="E76" s="40"/>
      <c r="F76" s="182"/>
      <c r="G76" s="166"/>
      <c r="H76" s="50">
        <f>F76*G76</f>
        <v>0</v>
      </c>
      <c r="I76" s="36">
        <v>0</v>
      </c>
      <c r="J76" s="165">
        <f>F76*1.04</f>
        <v>0</v>
      </c>
      <c r="K76" s="164">
        <v>0</v>
      </c>
      <c r="L76" s="164">
        <v>0</v>
      </c>
      <c r="M76" s="164">
        <v>0</v>
      </c>
      <c r="N76" s="281">
        <f>H76+I76+J76+K76+L76+M76</f>
        <v>0</v>
      </c>
      <c r="O76" s="186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f>O76+P76+Q76+R76+S76+T76</f>
        <v>0</v>
      </c>
      <c r="V76" s="33">
        <f>N76-U76</f>
        <v>0</v>
      </c>
      <c r="W76" s="33">
        <v>0</v>
      </c>
      <c r="X76" s="281">
        <f>V76-W76</f>
        <v>0</v>
      </c>
      <c r="Y76" s="32"/>
    </row>
    <row r="77" spans="2:25" ht="65.25" hidden="1" customHeight="1" x14ac:dyDescent="0.5">
      <c r="B77" s="161"/>
      <c r="C77" s="49"/>
      <c r="D77" s="49"/>
      <c r="E77" s="49"/>
      <c r="F77" s="210"/>
      <c r="G77" s="158"/>
      <c r="H77" s="54"/>
      <c r="I77" s="26"/>
      <c r="J77" s="157"/>
      <c r="K77" s="156"/>
      <c r="L77" s="156"/>
      <c r="M77" s="156"/>
      <c r="N77" s="281"/>
      <c r="O77" s="184"/>
      <c r="P77" s="25"/>
      <c r="Q77" s="25"/>
      <c r="R77" s="25"/>
      <c r="S77" s="25"/>
      <c r="T77" s="25"/>
      <c r="U77" s="25"/>
      <c r="V77" s="46"/>
      <c r="W77" s="46"/>
      <c r="X77" s="281"/>
      <c r="Y77" s="23"/>
    </row>
    <row r="78" spans="2:25" ht="65.25" hidden="1" customHeight="1" x14ac:dyDescent="0.5">
      <c r="B78" s="58" t="s">
        <v>373</v>
      </c>
      <c r="C78" s="40"/>
      <c r="D78" s="40"/>
      <c r="E78" s="40"/>
      <c r="F78" s="182"/>
      <c r="G78" s="166"/>
      <c r="H78" s="50">
        <f>F78*G78</f>
        <v>0</v>
      </c>
      <c r="I78" s="33">
        <v>0</v>
      </c>
      <c r="J78" s="165">
        <f>F78*1.04</f>
        <v>0</v>
      </c>
      <c r="K78" s="164">
        <v>0</v>
      </c>
      <c r="L78" s="164">
        <v>0</v>
      </c>
      <c r="M78" s="164">
        <v>0</v>
      </c>
      <c r="N78" s="281">
        <f>H78+I78+J78+K78+L78+M78</f>
        <v>0</v>
      </c>
      <c r="O78" s="35"/>
      <c r="P78" s="35"/>
      <c r="Q78" s="35">
        <v>0</v>
      </c>
      <c r="R78" s="35">
        <v>0</v>
      </c>
      <c r="S78" s="35"/>
      <c r="T78" s="35">
        <f>I78*1%</f>
        <v>0</v>
      </c>
      <c r="U78" s="35">
        <f>O78+P78+Q78+R78+S78+T78</f>
        <v>0</v>
      </c>
      <c r="V78" s="33">
        <f>N78-U78</f>
        <v>0</v>
      </c>
      <c r="W78" s="33">
        <v>0</v>
      </c>
      <c r="X78" s="281">
        <f>V78-W78</f>
        <v>0</v>
      </c>
      <c r="Y78" s="32"/>
    </row>
    <row r="79" spans="2:25" ht="65.25" hidden="1" customHeight="1" x14ac:dyDescent="0.5">
      <c r="B79" s="52"/>
      <c r="C79" s="168"/>
      <c r="D79" s="49"/>
      <c r="E79" s="49"/>
      <c r="F79" s="210"/>
      <c r="G79" s="158"/>
      <c r="H79" s="54"/>
      <c r="I79" s="46"/>
      <c r="J79" s="157"/>
      <c r="K79" s="156"/>
      <c r="L79" s="156"/>
      <c r="M79" s="156"/>
      <c r="N79" s="281"/>
      <c r="O79" s="25"/>
      <c r="P79" s="25"/>
      <c r="Q79" s="25"/>
      <c r="R79" s="25"/>
      <c r="S79" s="25"/>
      <c r="T79" s="25"/>
      <c r="U79" s="25"/>
      <c r="V79" s="46"/>
      <c r="W79" s="46"/>
      <c r="X79" s="281"/>
      <c r="Y79" s="162"/>
    </row>
    <row r="80" spans="2:25" ht="65.25" customHeight="1" x14ac:dyDescent="0.5">
      <c r="B80" s="58" t="s">
        <v>372</v>
      </c>
      <c r="C80" s="40"/>
      <c r="D80" s="40">
        <v>1100</v>
      </c>
      <c r="E80" s="40">
        <v>1000</v>
      </c>
      <c r="F80" s="182">
        <v>258.20999999999998</v>
      </c>
      <c r="G80" s="166"/>
      <c r="H80" s="50">
        <f>F80*G80</f>
        <v>0</v>
      </c>
      <c r="I80" s="33">
        <v>0</v>
      </c>
      <c r="J80" s="165">
        <v>0</v>
      </c>
      <c r="K80" s="164">
        <v>0</v>
      </c>
      <c r="L80" s="164">
        <v>0</v>
      </c>
      <c r="M80" s="164">
        <v>0</v>
      </c>
      <c r="N80" s="281">
        <f>H80+I80+J80+K80+L80+M80</f>
        <v>0</v>
      </c>
      <c r="O80" s="35"/>
      <c r="P80" s="35">
        <f>H80*1.1875%</f>
        <v>0</v>
      </c>
      <c r="Q80" s="35">
        <v>0</v>
      </c>
      <c r="R80" s="35">
        <v>0</v>
      </c>
      <c r="S80" s="186">
        <f>H80*1%</f>
        <v>0</v>
      </c>
      <c r="T80" s="35">
        <v>0</v>
      </c>
      <c r="U80" s="35">
        <f>O80+P80+Q80+R80+S80+T80</f>
        <v>0</v>
      </c>
      <c r="V80" s="33">
        <f>N80-U80</f>
        <v>0</v>
      </c>
      <c r="W80" s="33">
        <v>0</v>
      </c>
      <c r="X80" s="281">
        <f>V80-W80</f>
        <v>0</v>
      </c>
      <c r="Y80" s="32"/>
    </row>
    <row r="81" spans="2:25" ht="65.25" customHeight="1" x14ac:dyDescent="0.5">
      <c r="B81" s="31"/>
      <c r="C81" s="168"/>
      <c r="D81" s="49"/>
      <c r="E81" s="49"/>
      <c r="F81" s="210"/>
      <c r="G81" s="158"/>
      <c r="H81" s="54"/>
      <c r="I81" s="46"/>
      <c r="J81" s="157"/>
      <c r="K81" s="156"/>
      <c r="L81" s="156"/>
      <c r="M81" s="156"/>
      <c r="N81" s="281"/>
      <c r="O81" s="25"/>
      <c r="P81" s="25"/>
      <c r="Q81" s="25"/>
      <c r="R81" s="25"/>
      <c r="S81" s="184"/>
      <c r="T81" s="25"/>
      <c r="U81" s="25"/>
      <c r="V81" s="46"/>
      <c r="W81" s="46"/>
      <c r="X81" s="281"/>
      <c r="Y81" s="162"/>
    </row>
    <row r="82" spans="2:25" ht="65.25" customHeight="1" x14ac:dyDescent="0.5">
      <c r="B82" s="435"/>
      <c r="C82" s="155" t="s">
        <v>73</v>
      </c>
      <c r="D82" s="416"/>
      <c r="E82" s="416"/>
      <c r="F82" s="418"/>
      <c r="G82" s="433"/>
      <c r="H82" s="416">
        <f>SUM(H74:H81)</f>
        <v>0</v>
      </c>
      <c r="I82" s="416">
        <f>SUM(I74:I81)</f>
        <v>0</v>
      </c>
      <c r="J82" s="418">
        <f>SUM(J74:J81)</f>
        <v>0</v>
      </c>
      <c r="K82" s="416">
        <f>SUM(K74:K81)</f>
        <v>0</v>
      </c>
      <c r="L82" s="416">
        <f>SUM(L74:L81)</f>
        <v>0</v>
      </c>
      <c r="M82" s="416">
        <f>SUM(M74:M81)</f>
        <v>0</v>
      </c>
      <c r="N82" s="416">
        <f>SUM(N74:N81)</f>
        <v>0</v>
      </c>
      <c r="O82" s="433">
        <f>SUM(O74:O81)</f>
        <v>0</v>
      </c>
      <c r="P82" s="433">
        <f>SUM(P74:P81)</f>
        <v>0</v>
      </c>
      <c r="Q82" s="433">
        <f>SUM(Q74:Q81)</f>
        <v>0</v>
      </c>
      <c r="R82" s="433">
        <f>SUM(R74:R81)</f>
        <v>0</v>
      </c>
      <c r="S82" s="433">
        <f>SUM(S74:S81)</f>
        <v>0</v>
      </c>
      <c r="T82" s="433">
        <f>SUM(T74:T81)</f>
        <v>0</v>
      </c>
      <c r="U82" s="433">
        <f>SUM(U74:U81)</f>
        <v>0</v>
      </c>
      <c r="V82" s="416">
        <f>SUM(V74:V81)</f>
        <v>0</v>
      </c>
      <c r="W82" s="416">
        <f>SUM(W74:W81)</f>
        <v>0</v>
      </c>
      <c r="X82" s="416">
        <f>SUM(X74:X81)</f>
        <v>0</v>
      </c>
      <c r="Y82" s="415"/>
    </row>
    <row r="83" spans="2:25" ht="65.25" customHeight="1" thickBot="1" x14ac:dyDescent="0.55000000000000004">
      <c r="B83" s="427"/>
      <c r="C83" s="177"/>
      <c r="D83" s="396"/>
      <c r="E83" s="396"/>
      <c r="F83" s="398"/>
      <c r="G83" s="397"/>
      <c r="H83" s="396"/>
      <c r="I83" s="396"/>
      <c r="J83" s="398"/>
      <c r="K83" s="396"/>
      <c r="L83" s="396"/>
      <c r="M83" s="396"/>
      <c r="N83" s="396"/>
      <c r="O83" s="396"/>
      <c r="P83" s="396"/>
      <c r="Q83" s="396"/>
      <c r="R83" s="396"/>
      <c r="S83" s="396"/>
      <c r="T83" s="396"/>
      <c r="U83" s="396"/>
      <c r="V83" s="396"/>
      <c r="W83" s="396"/>
      <c r="X83" s="396"/>
      <c r="Y83" s="421"/>
    </row>
    <row r="84" spans="2:25" ht="65.25" customHeight="1" thickBot="1" x14ac:dyDescent="0.55000000000000004">
      <c r="B84" s="107" t="s">
        <v>57</v>
      </c>
      <c r="C84" s="90" t="s">
        <v>56</v>
      </c>
      <c r="D84" s="106" t="s">
        <v>55</v>
      </c>
      <c r="E84" s="105"/>
      <c r="F84" s="105"/>
      <c r="G84" s="105"/>
      <c r="H84" s="105"/>
      <c r="I84" s="105"/>
      <c r="J84" s="105"/>
      <c r="K84" s="105"/>
      <c r="L84" s="105"/>
      <c r="M84" s="105"/>
      <c r="N84" s="104"/>
      <c r="O84" s="106" t="s">
        <v>54</v>
      </c>
      <c r="P84" s="105"/>
      <c r="Q84" s="105"/>
      <c r="R84" s="105"/>
      <c r="S84" s="105"/>
      <c r="T84" s="105"/>
      <c r="U84" s="104"/>
      <c r="V84" s="103"/>
      <c r="W84" s="102"/>
      <c r="X84" s="101"/>
      <c r="Y84" s="66" t="s">
        <v>53</v>
      </c>
    </row>
    <row r="85" spans="2:25" ht="65.25" customHeight="1" x14ac:dyDescent="0.45">
      <c r="B85" s="100"/>
      <c r="C85" s="99"/>
      <c r="D85" s="98" t="s">
        <v>52</v>
      </c>
      <c r="E85" s="98" t="s">
        <v>51</v>
      </c>
      <c r="F85" s="97" t="s">
        <v>29</v>
      </c>
      <c r="G85" s="761" t="s">
        <v>50</v>
      </c>
      <c r="H85" s="95" t="s">
        <v>49</v>
      </c>
      <c r="I85" s="94" t="s">
        <v>48</v>
      </c>
      <c r="J85" s="93" t="s">
        <v>47</v>
      </c>
      <c r="K85" s="92" t="s">
        <v>28</v>
      </c>
      <c r="L85" s="91" t="s">
        <v>46</v>
      </c>
      <c r="M85" s="91" t="s">
        <v>618</v>
      </c>
      <c r="N85" s="90" t="s">
        <v>38</v>
      </c>
      <c r="O85" s="87" t="s">
        <v>44</v>
      </c>
      <c r="P85" s="89" t="s">
        <v>43</v>
      </c>
      <c r="Q85" s="88" t="s">
        <v>42</v>
      </c>
      <c r="R85" s="87" t="s">
        <v>41</v>
      </c>
      <c r="S85" s="87" t="s">
        <v>40</v>
      </c>
      <c r="T85" s="87" t="s">
        <v>39</v>
      </c>
      <c r="U85" s="86" t="s">
        <v>38</v>
      </c>
      <c r="V85" s="84" t="s">
        <v>38</v>
      </c>
      <c r="W85" s="85" t="s">
        <v>37</v>
      </c>
      <c r="X85" s="84" t="s">
        <v>36</v>
      </c>
      <c r="Y85" s="66"/>
    </row>
    <row r="86" spans="2:25" ht="65.25" customHeight="1" thickBot="1" x14ac:dyDescent="0.5">
      <c r="B86" s="83" t="s">
        <v>35</v>
      </c>
      <c r="C86" s="73"/>
      <c r="D86" s="82"/>
      <c r="E86" s="82"/>
      <c r="F86" s="81" t="s">
        <v>34</v>
      </c>
      <c r="G86" s="760" t="s">
        <v>33</v>
      </c>
      <c r="H86" s="79"/>
      <c r="I86" s="78"/>
      <c r="J86" s="77" t="s">
        <v>32</v>
      </c>
      <c r="K86" s="76" t="s">
        <v>31</v>
      </c>
      <c r="L86" s="75" t="s">
        <v>95</v>
      </c>
      <c r="M86" s="74" t="s">
        <v>610</v>
      </c>
      <c r="N86" s="73"/>
      <c r="O86" s="200">
        <v>1</v>
      </c>
      <c r="P86" s="72"/>
      <c r="Q86" s="71" t="s">
        <v>28</v>
      </c>
      <c r="R86" s="70" t="s">
        <v>27</v>
      </c>
      <c r="S86" s="70" t="s">
        <v>26</v>
      </c>
      <c r="T86" s="70" t="s">
        <v>25</v>
      </c>
      <c r="U86" s="69"/>
      <c r="V86" s="67" t="s">
        <v>24</v>
      </c>
      <c r="W86" s="199" t="s">
        <v>93</v>
      </c>
      <c r="X86" s="67" t="s">
        <v>22</v>
      </c>
      <c r="Y86" s="66"/>
    </row>
    <row r="87" spans="2:25" ht="65.25" customHeight="1" x14ac:dyDescent="0.5">
      <c r="B87" s="65" t="s">
        <v>371</v>
      </c>
      <c r="C87" s="429"/>
      <c r="D87" s="428"/>
      <c r="E87" s="428"/>
      <c r="F87" s="430"/>
      <c r="G87" s="429"/>
      <c r="H87" s="428"/>
      <c r="I87" s="428"/>
      <c r="J87" s="430"/>
      <c r="K87" s="428"/>
      <c r="L87" s="428"/>
      <c r="M87" s="428"/>
      <c r="N87" s="428"/>
      <c r="O87" s="428"/>
      <c r="P87" s="428"/>
      <c r="Q87" s="428"/>
      <c r="R87" s="428"/>
      <c r="S87" s="428"/>
      <c r="T87" s="428"/>
      <c r="U87" s="428"/>
      <c r="V87" s="428"/>
      <c r="W87" s="428"/>
      <c r="X87" s="428"/>
      <c r="Y87" s="428"/>
    </row>
    <row r="88" spans="2:25" ht="65.25" customHeight="1" x14ac:dyDescent="0.5">
      <c r="B88" s="170" t="s">
        <v>370</v>
      </c>
      <c r="C88" s="168"/>
      <c r="D88" s="40">
        <v>1100</v>
      </c>
      <c r="E88" s="40">
        <v>1000</v>
      </c>
      <c r="F88" s="182">
        <v>258.20999999999998</v>
      </c>
      <c r="G88" s="166">
        <v>37.39</v>
      </c>
      <c r="H88" s="234">
        <f>F88*G88</f>
        <v>9654.4718999999986</v>
      </c>
      <c r="I88" s="33">
        <v>0</v>
      </c>
      <c r="J88" s="165">
        <v>0</v>
      </c>
      <c r="K88" s="164">
        <v>0</v>
      </c>
      <c r="L88" s="164">
        <v>0</v>
      </c>
      <c r="M88" s="164">
        <f>F88*5</f>
        <v>1291.05</v>
      </c>
      <c r="N88" s="281">
        <f>H88+I88+J88+K88+L88+M88</f>
        <v>10945.521899999998</v>
      </c>
      <c r="O88" s="35">
        <v>787.54</v>
      </c>
      <c r="P88" s="35"/>
      <c r="Q88" s="35">
        <v>0</v>
      </c>
      <c r="R88" s="35">
        <v>0</v>
      </c>
      <c r="S88" s="186"/>
      <c r="T88" s="35">
        <f>I88*1%</f>
        <v>0</v>
      </c>
      <c r="U88" s="35">
        <f>O88+P88+Q88+R88+S88+T88</f>
        <v>787.54</v>
      </c>
      <c r="V88" s="33">
        <f>N88-U88</f>
        <v>10157.981899999999</v>
      </c>
      <c r="W88" s="33">
        <v>0</v>
      </c>
      <c r="X88" s="281">
        <f>V88-W88</f>
        <v>10157.981899999999</v>
      </c>
      <c r="Y88" s="162"/>
    </row>
    <row r="89" spans="2:25" ht="65.25" customHeight="1" x14ac:dyDescent="0.5">
      <c r="B89" s="31" t="s">
        <v>369</v>
      </c>
      <c r="C89" s="168"/>
      <c r="D89" s="49"/>
      <c r="E89" s="49"/>
      <c r="F89" s="210"/>
      <c r="G89" s="158"/>
      <c r="H89" s="231"/>
      <c r="I89" s="46"/>
      <c r="J89" s="157"/>
      <c r="K89" s="156"/>
      <c r="L89" s="156"/>
      <c r="M89" s="156"/>
      <c r="N89" s="281"/>
      <c r="O89" s="25"/>
      <c r="P89" s="25"/>
      <c r="Q89" s="25"/>
      <c r="R89" s="25"/>
      <c r="S89" s="184"/>
      <c r="T89" s="25"/>
      <c r="U89" s="25"/>
      <c r="V89" s="46"/>
      <c r="W89" s="46"/>
      <c r="X89" s="281"/>
      <c r="Y89" s="162"/>
    </row>
    <row r="90" spans="2:25" ht="65.25" customHeight="1" x14ac:dyDescent="0.5">
      <c r="B90" s="435"/>
      <c r="C90" s="155" t="s">
        <v>73</v>
      </c>
      <c r="D90" s="416"/>
      <c r="E90" s="416"/>
      <c r="F90" s="434"/>
      <c r="G90" s="433"/>
      <c r="H90" s="416">
        <f>SUM(H88)</f>
        <v>9654.4718999999986</v>
      </c>
      <c r="I90" s="416">
        <f>SUM(I88)</f>
        <v>0</v>
      </c>
      <c r="J90" s="418">
        <f>SUM(J88)</f>
        <v>0</v>
      </c>
      <c r="K90" s="416">
        <f>SUM(K88)</f>
        <v>0</v>
      </c>
      <c r="L90" s="416">
        <f>SUM(L88)</f>
        <v>0</v>
      </c>
      <c r="M90" s="416">
        <f>SUM(M88)</f>
        <v>1291.05</v>
      </c>
      <c r="N90" s="416">
        <f>SUM(N88)</f>
        <v>10945.521899999998</v>
      </c>
      <c r="O90" s="433">
        <f>SUM(O88)</f>
        <v>787.54</v>
      </c>
      <c r="P90" s="433">
        <f>SUM(P88)</f>
        <v>0</v>
      </c>
      <c r="Q90" s="433">
        <f>SUM(Q88)</f>
        <v>0</v>
      </c>
      <c r="R90" s="433">
        <f>SUM(R88)</f>
        <v>0</v>
      </c>
      <c r="S90" s="433">
        <f>SUM(S88)</f>
        <v>0</v>
      </c>
      <c r="T90" s="433">
        <f>SUM(T88)</f>
        <v>0</v>
      </c>
      <c r="U90" s="433">
        <f>SUM(U88)</f>
        <v>787.54</v>
      </c>
      <c r="V90" s="416">
        <f>SUM(V88)</f>
        <v>10157.981899999999</v>
      </c>
      <c r="W90" s="416">
        <f>SUM(W88)</f>
        <v>0</v>
      </c>
      <c r="X90" s="416">
        <f>SUM(X88)</f>
        <v>10157.981899999999</v>
      </c>
      <c r="Y90" s="416">
        <f>SUM(Y88)</f>
        <v>0</v>
      </c>
    </row>
    <row r="91" spans="2:25" ht="65.25" customHeight="1" x14ac:dyDescent="0.5">
      <c r="B91" s="438"/>
      <c r="F91" s="437"/>
      <c r="O91" s="436"/>
      <c r="P91" s="436"/>
      <c r="Q91" s="436"/>
      <c r="R91" s="436"/>
      <c r="S91" s="436"/>
      <c r="T91" s="436"/>
      <c r="U91" s="436"/>
    </row>
    <row r="92" spans="2:25" ht="65.25" customHeight="1" x14ac:dyDescent="0.5">
      <c r="B92" s="65" t="s">
        <v>368</v>
      </c>
      <c r="C92" s="429"/>
      <c r="D92" s="428"/>
      <c r="E92" s="428"/>
      <c r="F92" s="432"/>
      <c r="G92" s="429"/>
      <c r="H92" s="428"/>
      <c r="I92" s="428"/>
      <c r="J92" s="430"/>
      <c r="K92" s="428"/>
      <c r="L92" s="428"/>
      <c r="M92" s="428"/>
      <c r="N92" s="428"/>
      <c r="O92" s="429"/>
      <c r="P92" s="429"/>
      <c r="Q92" s="429"/>
      <c r="R92" s="429"/>
      <c r="S92" s="429"/>
      <c r="T92" s="429"/>
      <c r="U92" s="429"/>
      <c r="V92" s="428"/>
      <c r="W92" s="428"/>
      <c r="X92" s="428"/>
      <c r="Y92" s="428"/>
    </row>
    <row r="93" spans="2:25" ht="65.25" hidden="1" customHeight="1" x14ac:dyDescent="0.5">
      <c r="B93" s="170" t="s">
        <v>367</v>
      </c>
      <c r="C93" s="168"/>
      <c r="D93" s="168"/>
      <c r="E93" s="168"/>
      <c r="F93" s="180">
        <v>0</v>
      </c>
      <c r="G93" s="182">
        <v>0</v>
      </c>
      <c r="H93" s="50">
        <f>F93*G93</f>
        <v>0</v>
      </c>
      <c r="I93" s="45">
        <v>0</v>
      </c>
      <c r="J93" s="165">
        <v>0</v>
      </c>
      <c r="K93" s="164">
        <v>0</v>
      </c>
      <c r="L93" s="164">
        <v>0</v>
      </c>
      <c r="M93" s="164">
        <v>0</v>
      </c>
      <c r="N93" s="281">
        <f>H93+I93+J93+K93+L93+M93</f>
        <v>0</v>
      </c>
      <c r="O93" s="163">
        <v>0</v>
      </c>
      <c r="P93" s="163">
        <v>0</v>
      </c>
      <c r="Q93" s="35">
        <v>0</v>
      </c>
      <c r="R93" s="35">
        <v>0</v>
      </c>
      <c r="S93" s="35">
        <v>0</v>
      </c>
      <c r="T93" s="35">
        <f>I93*1%</f>
        <v>0</v>
      </c>
      <c r="U93" s="35">
        <f>O93+P93+Q93+R93+S93+T93</f>
        <v>0</v>
      </c>
      <c r="V93" s="33">
        <f>N93-U93</f>
        <v>0</v>
      </c>
      <c r="W93" s="45">
        <f>H93*3%</f>
        <v>0</v>
      </c>
      <c r="X93" s="281">
        <f>V93-W93</f>
        <v>0</v>
      </c>
      <c r="Y93" s="162"/>
    </row>
    <row r="94" spans="2:25" ht="65.25" hidden="1" customHeight="1" x14ac:dyDescent="0.5">
      <c r="B94" s="198"/>
      <c r="C94" s="168"/>
      <c r="D94" s="168"/>
      <c r="E94" s="168"/>
      <c r="F94" s="180"/>
      <c r="G94" s="210"/>
      <c r="H94" s="54"/>
      <c r="I94" s="45"/>
      <c r="J94" s="157"/>
      <c r="K94" s="156"/>
      <c r="L94" s="156"/>
      <c r="M94" s="156"/>
      <c r="N94" s="281"/>
      <c r="O94" s="163"/>
      <c r="P94" s="163"/>
      <c r="Q94" s="25"/>
      <c r="R94" s="25"/>
      <c r="S94" s="25"/>
      <c r="T94" s="25"/>
      <c r="U94" s="25"/>
      <c r="V94" s="46"/>
      <c r="W94" s="45"/>
      <c r="X94" s="281"/>
      <c r="Y94" s="162"/>
    </row>
    <row r="95" spans="2:25" ht="65.25" customHeight="1" x14ac:dyDescent="0.5">
      <c r="B95" s="435"/>
      <c r="C95" s="155" t="s">
        <v>73</v>
      </c>
      <c r="D95" s="416"/>
      <c r="E95" s="416"/>
      <c r="F95" s="434"/>
      <c r="G95" s="433"/>
      <c r="H95" s="416">
        <f>SUM(H93)</f>
        <v>0</v>
      </c>
      <c r="I95" s="416">
        <f>SUM(I93)</f>
        <v>0</v>
      </c>
      <c r="J95" s="418">
        <f>SUM(J93)</f>
        <v>0</v>
      </c>
      <c r="K95" s="416">
        <f>SUM(K93)</f>
        <v>0</v>
      </c>
      <c r="L95" s="416">
        <f>SUM(L93)</f>
        <v>0</v>
      </c>
      <c r="M95" s="416">
        <f>SUM(M93)</f>
        <v>0</v>
      </c>
      <c r="N95" s="416">
        <f>SUM(N93)</f>
        <v>0</v>
      </c>
      <c r="O95" s="433">
        <f>SUM(O93)</f>
        <v>0</v>
      </c>
      <c r="P95" s="433">
        <f>SUM(P93)</f>
        <v>0</v>
      </c>
      <c r="Q95" s="433">
        <f>SUM(Q93)</f>
        <v>0</v>
      </c>
      <c r="R95" s="433">
        <f>SUM(R93)</f>
        <v>0</v>
      </c>
      <c r="S95" s="433">
        <f>SUM(S93)</f>
        <v>0</v>
      </c>
      <c r="T95" s="433">
        <f>SUM(T93)</f>
        <v>0</v>
      </c>
      <c r="U95" s="433"/>
      <c r="V95" s="416">
        <f>SUM(V93)</f>
        <v>0</v>
      </c>
      <c r="W95" s="416">
        <f>SUM(W93)</f>
        <v>0</v>
      </c>
      <c r="X95" s="416">
        <f>SUM(X93)</f>
        <v>0</v>
      </c>
      <c r="Y95" s="415"/>
    </row>
    <row r="96" spans="2:25" ht="65.25" customHeight="1" x14ac:dyDescent="0.5">
      <c r="B96" s="65" t="s">
        <v>366</v>
      </c>
      <c r="C96" s="429"/>
      <c r="D96" s="428"/>
      <c r="E96" s="428"/>
      <c r="F96" s="432"/>
      <c r="G96" s="429"/>
      <c r="H96" s="428"/>
      <c r="I96" s="428"/>
      <c r="J96" s="430"/>
      <c r="K96" s="428"/>
      <c r="L96" s="428"/>
      <c r="M96" s="428"/>
      <c r="N96" s="428"/>
      <c r="O96" s="429"/>
      <c r="P96" s="429"/>
      <c r="Q96" s="429"/>
      <c r="R96" s="429"/>
      <c r="S96" s="429"/>
      <c r="T96" s="429"/>
      <c r="U96" s="429"/>
      <c r="V96" s="428"/>
      <c r="W96" s="428"/>
      <c r="X96" s="428"/>
      <c r="Y96" s="428"/>
    </row>
    <row r="97" spans="2:25" ht="65.25" customHeight="1" x14ac:dyDescent="0.5">
      <c r="B97" s="170" t="s">
        <v>365</v>
      </c>
      <c r="C97" s="168"/>
      <c r="D97" s="168">
        <v>1100</v>
      </c>
      <c r="E97" s="168">
        <v>1000</v>
      </c>
      <c r="F97" s="180">
        <v>449.95</v>
      </c>
      <c r="G97" s="166">
        <v>37.39</v>
      </c>
      <c r="H97" s="50">
        <f>F97*G97</f>
        <v>16823.630499999999</v>
      </c>
      <c r="I97" s="45">
        <v>0</v>
      </c>
      <c r="J97" s="165">
        <v>0</v>
      </c>
      <c r="K97" s="164">
        <v>0</v>
      </c>
      <c r="L97" s="164">
        <v>0</v>
      </c>
      <c r="M97" s="164">
        <f>F97*5</f>
        <v>2249.75</v>
      </c>
      <c r="N97" s="281">
        <f>H97+I97+J97+K97+L97+M97</f>
        <v>19073.380499999999</v>
      </c>
      <c r="O97" s="163">
        <v>3077.7</v>
      </c>
      <c r="P97" s="163">
        <v>0</v>
      </c>
      <c r="Q97" s="35">
        <v>0</v>
      </c>
      <c r="R97" s="35">
        <v>0</v>
      </c>
      <c r="S97" s="35">
        <v>0</v>
      </c>
      <c r="T97" s="35">
        <v>0</v>
      </c>
      <c r="U97" s="35">
        <f>O97+P97+Q97+R97+S97+T97</f>
        <v>3077.7</v>
      </c>
      <c r="V97" s="33">
        <f>N97-U97</f>
        <v>15995.680499999999</v>
      </c>
      <c r="W97" s="33"/>
      <c r="X97" s="281">
        <f>V97-W97</f>
        <v>15995.680499999999</v>
      </c>
      <c r="Y97" s="162"/>
    </row>
    <row r="98" spans="2:25" ht="65.25" customHeight="1" x14ac:dyDescent="0.5">
      <c r="B98" s="208" t="s">
        <v>364</v>
      </c>
      <c r="C98" s="49"/>
      <c r="D98" s="49"/>
      <c r="E98" s="49"/>
      <c r="F98" s="210"/>
      <c r="G98" s="158"/>
      <c r="H98" s="54"/>
      <c r="I98" s="46"/>
      <c r="J98" s="157"/>
      <c r="K98" s="156"/>
      <c r="L98" s="156"/>
      <c r="M98" s="156"/>
      <c r="N98" s="281"/>
      <c r="O98" s="25"/>
      <c r="P98" s="25"/>
      <c r="Q98" s="25"/>
      <c r="R98" s="25"/>
      <c r="S98" s="25"/>
      <c r="T98" s="25"/>
      <c r="U98" s="25"/>
      <c r="V98" s="46"/>
      <c r="W98" s="46"/>
      <c r="X98" s="281"/>
      <c r="Y98" s="23"/>
    </row>
    <row r="99" spans="2:25" ht="65.25" customHeight="1" x14ac:dyDescent="0.5">
      <c r="B99" s="170" t="s">
        <v>363</v>
      </c>
      <c r="C99" s="168"/>
      <c r="D99" s="168">
        <v>1100</v>
      </c>
      <c r="E99" s="168">
        <v>1000</v>
      </c>
      <c r="F99" s="180">
        <v>0</v>
      </c>
      <c r="G99" s="166">
        <v>0</v>
      </c>
      <c r="H99" s="50">
        <f>F99*G99</f>
        <v>0</v>
      </c>
      <c r="I99" s="45">
        <v>0</v>
      </c>
      <c r="J99" s="165">
        <v>0</v>
      </c>
      <c r="K99" s="164">
        <v>0</v>
      </c>
      <c r="L99" s="164">
        <v>0</v>
      </c>
      <c r="M99" s="164">
        <v>0</v>
      </c>
      <c r="N99" s="281">
        <f>H99+I99+J99+K99+L99+M99</f>
        <v>0</v>
      </c>
      <c r="O99" s="163">
        <v>0</v>
      </c>
      <c r="P99" s="163">
        <v>0</v>
      </c>
      <c r="Q99" s="35">
        <v>0</v>
      </c>
      <c r="R99" s="35">
        <v>0</v>
      </c>
      <c r="S99" s="35">
        <v>0</v>
      </c>
      <c r="T99" s="35">
        <v>0</v>
      </c>
      <c r="U99" s="35">
        <f>O99+P99+Q99+R99+S99+T99</f>
        <v>0</v>
      </c>
      <c r="V99" s="33">
        <f>N99-U99</f>
        <v>0</v>
      </c>
      <c r="W99" s="33">
        <f>H99*0.04</f>
        <v>0</v>
      </c>
      <c r="X99" s="281">
        <f>V99-W99</f>
        <v>0</v>
      </c>
      <c r="Y99" s="162"/>
    </row>
    <row r="100" spans="2:25" ht="65.25" customHeight="1" x14ac:dyDescent="0.5">
      <c r="B100" s="190"/>
      <c r="C100" s="49"/>
      <c r="D100" s="49"/>
      <c r="E100" s="49"/>
      <c r="F100" s="210"/>
      <c r="G100" s="158"/>
      <c r="H100" s="54"/>
      <c r="I100" s="46"/>
      <c r="J100" s="157"/>
      <c r="K100" s="156"/>
      <c r="L100" s="156"/>
      <c r="M100" s="156"/>
      <c r="N100" s="281"/>
      <c r="O100" s="25"/>
      <c r="P100" s="25"/>
      <c r="Q100" s="25"/>
      <c r="R100" s="25"/>
      <c r="S100" s="25"/>
      <c r="T100" s="25"/>
      <c r="U100" s="25"/>
      <c r="V100" s="46"/>
      <c r="W100" s="46"/>
      <c r="X100" s="281"/>
      <c r="Y100" s="23"/>
    </row>
    <row r="101" spans="2:25" ht="65.25" customHeight="1" x14ac:dyDescent="0.5">
      <c r="B101" s="170" t="s">
        <v>362</v>
      </c>
      <c r="C101" s="168"/>
      <c r="D101" s="168">
        <v>1100</v>
      </c>
      <c r="E101" s="168">
        <v>1000</v>
      </c>
      <c r="F101" s="180">
        <v>238.71</v>
      </c>
      <c r="G101" s="166">
        <v>37.39</v>
      </c>
      <c r="H101" s="50">
        <f>F101*G101</f>
        <v>8925.3669000000009</v>
      </c>
      <c r="I101" s="45">
        <v>0</v>
      </c>
      <c r="J101" s="165">
        <v>0</v>
      </c>
      <c r="K101" s="164">
        <v>0</v>
      </c>
      <c r="L101" s="164">
        <v>0</v>
      </c>
      <c r="M101" s="164">
        <f>F101*5</f>
        <v>1193.55</v>
      </c>
      <c r="N101" s="281">
        <f>H101+I101+J101+K101+L101+M101</f>
        <v>10118.9169</v>
      </c>
      <c r="O101" s="163">
        <v>708.19</v>
      </c>
      <c r="P101" s="35">
        <v>0</v>
      </c>
      <c r="Q101" s="35"/>
      <c r="R101" s="35">
        <v>0</v>
      </c>
      <c r="S101" s="35"/>
      <c r="T101" s="35">
        <v>0</v>
      </c>
      <c r="U101" s="35">
        <f>O101+P101+Q101+R101+S101+T101</f>
        <v>708.19</v>
      </c>
      <c r="V101" s="33">
        <f>N101-U101</f>
        <v>9410.7268999999997</v>
      </c>
      <c r="W101" s="33">
        <v>0</v>
      </c>
      <c r="X101" s="281">
        <f>V101-W101</f>
        <v>9410.7268999999997</v>
      </c>
      <c r="Y101" s="162"/>
    </row>
    <row r="102" spans="2:25" ht="65.25" customHeight="1" x14ac:dyDescent="0.5">
      <c r="B102" s="208" t="s">
        <v>361</v>
      </c>
      <c r="C102" s="49"/>
      <c r="D102" s="49"/>
      <c r="E102" s="49"/>
      <c r="F102" s="210"/>
      <c r="G102" s="158"/>
      <c r="H102" s="54"/>
      <c r="I102" s="46"/>
      <c r="J102" s="157"/>
      <c r="K102" s="156"/>
      <c r="L102" s="156"/>
      <c r="M102" s="156"/>
      <c r="N102" s="281"/>
      <c r="O102" s="25"/>
      <c r="P102" s="25"/>
      <c r="Q102" s="25"/>
      <c r="R102" s="25"/>
      <c r="S102" s="25"/>
      <c r="T102" s="25"/>
      <c r="U102" s="25"/>
      <c r="V102" s="46"/>
      <c r="W102" s="46"/>
      <c r="X102" s="281"/>
      <c r="Y102" s="23"/>
    </row>
    <row r="103" spans="2:25" ht="65.25" customHeight="1" x14ac:dyDescent="0.5">
      <c r="B103" s="170" t="s">
        <v>360</v>
      </c>
      <c r="C103" s="168"/>
      <c r="D103" s="168">
        <v>1100</v>
      </c>
      <c r="E103" s="168">
        <v>1000</v>
      </c>
      <c r="F103" s="180">
        <v>348.03</v>
      </c>
      <c r="G103" s="166">
        <v>37.39</v>
      </c>
      <c r="H103" s="50">
        <f>F103*G103</f>
        <v>13012.841699999999</v>
      </c>
      <c r="I103" s="45">
        <v>0</v>
      </c>
      <c r="J103" s="165">
        <v>0</v>
      </c>
      <c r="K103" s="164">
        <v>0</v>
      </c>
      <c r="L103" s="164">
        <v>0</v>
      </c>
      <c r="M103" s="164">
        <f>F103*5</f>
        <v>1740.1499999999999</v>
      </c>
      <c r="N103" s="281">
        <f>H103+I103+J103+K103+L103+M103</f>
        <v>14752.991699999999</v>
      </c>
      <c r="O103" s="163">
        <v>1899.03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f>O103+P103+Q103+R103+S103+T103</f>
        <v>1899.03</v>
      </c>
      <c r="V103" s="33">
        <f>N103-U103</f>
        <v>12853.961699999998</v>
      </c>
      <c r="W103" s="33"/>
      <c r="X103" s="281">
        <f>V103-W103</f>
        <v>12853.961699999998</v>
      </c>
      <c r="Y103" s="162"/>
    </row>
    <row r="104" spans="2:25" ht="65.25" customHeight="1" x14ac:dyDescent="0.5">
      <c r="B104" s="57" t="s">
        <v>359</v>
      </c>
      <c r="C104" s="49"/>
      <c r="D104" s="49"/>
      <c r="E104" s="49"/>
      <c r="F104" s="210"/>
      <c r="G104" s="158"/>
      <c r="H104" s="54"/>
      <c r="I104" s="46"/>
      <c r="J104" s="157"/>
      <c r="K104" s="156"/>
      <c r="L104" s="156"/>
      <c r="M104" s="156"/>
      <c r="N104" s="281"/>
      <c r="O104" s="25"/>
      <c r="P104" s="25"/>
      <c r="Q104" s="25"/>
      <c r="R104" s="25"/>
      <c r="S104" s="25"/>
      <c r="T104" s="25"/>
      <c r="U104" s="25"/>
      <c r="V104" s="46"/>
      <c r="W104" s="46"/>
      <c r="X104" s="281"/>
      <c r="Y104" s="23"/>
    </row>
    <row r="105" spans="2:25" ht="65.25" customHeight="1" x14ac:dyDescent="0.5">
      <c r="B105" s="427"/>
      <c r="C105" s="177" t="s">
        <v>73</v>
      </c>
      <c r="D105" s="396"/>
      <c r="E105" s="396"/>
      <c r="F105" s="426"/>
      <c r="G105" s="397"/>
      <c r="H105" s="396">
        <f>SUM(H97:H104)</f>
        <v>38761.839099999997</v>
      </c>
      <c r="I105" s="396">
        <f>SUM(I97:I104)</f>
        <v>0</v>
      </c>
      <c r="J105" s="398">
        <f>SUM(J97:J104)</f>
        <v>0</v>
      </c>
      <c r="K105" s="396">
        <f>SUM(K97:K104)</f>
        <v>0</v>
      </c>
      <c r="L105" s="396">
        <f>SUM(L97:L104)</f>
        <v>0</v>
      </c>
      <c r="M105" s="396">
        <f>SUM(M97:M104)</f>
        <v>5183.45</v>
      </c>
      <c r="N105" s="396">
        <f>SUM(N97:N104)</f>
        <v>43945.289099999995</v>
      </c>
      <c r="O105" s="397">
        <f>SUM(O97:O104)</f>
        <v>5684.92</v>
      </c>
      <c r="P105" s="397">
        <f>SUM(P97:P104)</f>
        <v>0</v>
      </c>
      <c r="Q105" s="397">
        <f>SUM(Q97:Q104)</f>
        <v>0</v>
      </c>
      <c r="R105" s="397">
        <f>SUM(R97:R104)</f>
        <v>0</v>
      </c>
      <c r="S105" s="397">
        <f>SUM(S97:S104)</f>
        <v>0</v>
      </c>
      <c r="T105" s="397">
        <f>SUM(T97:T104)</f>
        <v>0</v>
      </c>
      <c r="U105" s="397">
        <f>SUM(U97:U104)</f>
        <v>5684.92</v>
      </c>
      <c r="V105" s="396">
        <f>SUM(V97:V104)</f>
        <v>38260.369099999996</v>
      </c>
      <c r="W105" s="396">
        <f>SUM(W97:W104)</f>
        <v>0</v>
      </c>
      <c r="X105" s="396">
        <f>SUM(X97:X104)</f>
        <v>38260.369099999996</v>
      </c>
      <c r="Y105" s="421"/>
    </row>
    <row r="106" spans="2:25" ht="65.25" customHeight="1" x14ac:dyDescent="0.5">
      <c r="B106" s="65" t="s">
        <v>358</v>
      </c>
      <c r="C106" s="422"/>
      <c r="D106" s="421"/>
      <c r="E106" s="421"/>
      <c r="F106" s="425"/>
      <c r="G106" s="422"/>
      <c r="H106" s="421"/>
      <c r="I106" s="421"/>
      <c r="J106" s="423"/>
      <c r="K106" s="421"/>
      <c r="L106" s="421"/>
      <c r="M106" s="421"/>
      <c r="N106" s="421"/>
      <c r="O106" s="422"/>
      <c r="P106" s="422"/>
      <c r="Q106" s="422"/>
      <c r="R106" s="422"/>
      <c r="S106" s="422"/>
      <c r="T106" s="422"/>
      <c r="U106" s="422"/>
      <c r="V106" s="421"/>
      <c r="W106" s="421"/>
      <c r="X106" s="421"/>
      <c r="Y106" s="421"/>
    </row>
    <row r="107" spans="2:25" ht="65.25" customHeight="1" x14ac:dyDescent="0.5">
      <c r="B107" s="170" t="s">
        <v>357</v>
      </c>
      <c r="C107" s="40"/>
      <c r="D107" s="40">
        <v>1100</v>
      </c>
      <c r="E107" s="40">
        <v>1000</v>
      </c>
      <c r="F107" s="182">
        <v>423.02</v>
      </c>
      <c r="G107" s="166">
        <v>37.39</v>
      </c>
      <c r="H107" s="50">
        <f>F107*G107</f>
        <v>15816.7178</v>
      </c>
      <c r="I107" s="33">
        <v>0</v>
      </c>
      <c r="J107" s="165">
        <v>0</v>
      </c>
      <c r="K107" s="164">
        <v>0</v>
      </c>
      <c r="L107" s="164">
        <v>0</v>
      </c>
      <c r="M107" s="164">
        <f>F107*5</f>
        <v>2115.1</v>
      </c>
      <c r="N107" s="281">
        <f>H107+I107+J107+K107+L107+M107</f>
        <v>17931.817800000001</v>
      </c>
      <c r="O107" s="35">
        <v>2862.68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f>O107+P107+Q107+R107+S107+T107</f>
        <v>2862.68</v>
      </c>
      <c r="V107" s="33">
        <f>N107-U107</f>
        <v>15069.1378</v>
      </c>
      <c r="W107" s="33"/>
      <c r="X107" s="281">
        <f>V107-W107</f>
        <v>15069.1378</v>
      </c>
      <c r="Y107" s="32"/>
    </row>
    <row r="108" spans="2:25" ht="65.25" customHeight="1" x14ac:dyDescent="0.5">
      <c r="B108" s="190" t="s">
        <v>356</v>
      </c>
      <c r="C108" s="49"/>
      <c r="D108" s="49"/>
      <c r="E108" s="49"/>
      <c r="F108" s="210"/>
      <c r="G108" s="158"/>
      <c r="H108" s="54"/>
      <c r="I108" s="46"/>
      <c r="J108" s="157"/>
      <c r="K108" s="156"/>
      <c r="L108" s="156"/>
      <c r="M108" s="156"/>
      <c r="N108" s="281"/>
      <c r="O108" s="25"/>
      <c r="P108" s="25"/>
      <c r="Q108" s="25"/>
      <c r="R108" s="25"/>
      <c r="S108" s="25"/>
      <c r="T108" s="25"/>
      <c r="U108" s="25"/>
      <c r="V108" s="46"/>
      <c r="W108" s="46"/>
      <c r="X108" s="281"/>
      <c r="Y108" s="23"/>
    </row>
    <row r="109" spans="2:25" ht="65.25" customHeight="1" x14ac:dyDescent="0.5">
      <c r="B109" s="420" t="s">
        <v>355</v>
      </c>
      <c r="C109" s="168"/>
      <c r="D109" s="168">
        <v>1100</v>
      </c>
      <c r="E109" s="168">
        <v>1000</v>
      </c>
      <c r="F109" s="180">
        <v>225.21</v>
      </c>
      <c r="G109" s="166">
        <v>37.39</v>
      </c>
      <c r="H109" s="50">
        <f>F109*G109</f>
        <v>8420.6018999999997</v>
      </c>
      <c r="I109" s="45">
        <v>0</v>
      </c>
      <c r="J109" s="165">
        <v>0</v>
      </c>
      <c r="K109" s="217">
        <v>0</v>
      </c>
      <c r="L109" s="217">
        <v>0</v>
      </c>
      <c r="M109" s="164">
        <f>F109*5</f>
        <v>1126.05</v>
      </c>
      <c r="N109" s="281">
        <f>H109+I109+J109+K109+L109+M109</f>
        <v>9546.6518999999989</v>
      </c>
      <c r="O109" s="163">
        <v>653.30999999999995</v>
      </c>
      <c r="P109" s="35"/>
      <c r="Q109" s="35"/>
      <c r="R109" s="35">
        <v>0</v>
      </c>
      <c r="S109" s="186"/>
      <c r="T109" s="35">
        <f>I109*1%</f>
        <v>0</v>
      </c>
      <c r="U109" s="35">
        <f>O109+P109+Q109+R109+S109+T109</f>
        <v>653.30999999999995</v>
      </c>
      <c r="V109" s="33">
        <f>N109-U109</f>
        <v>8893.3418999999994</v>
      </c>
      <c r="W109" s="45"/>
      <c r="X109" s="281">
        <f>V109-W109</f>
        <v>8893.3418999999994</v>
      </c>
      <c r="Y109" s="162"/>
    </row>
    <row r="110" spans="2:25" ht="65.25" customHeight="1" x14ac:dyDescent="0.5">
      <c r="B110" s="229" t="s">
        <v>3</v>
      </c>
      <c r="C110" s="49"/>
      <c r="D110" s="49"/>
      <c r="E110" s="49"/>
      <c r="F110" s="210"/>
      <c r="G110" s="158"/>
      <c r="H110" s="54"/>
      <c r="I110" s="46"/>
      <c r="J110" s="157"/>
      <c r="K110" s="156"/>
      <c r="L110" s="156"/>
      <c r="M110" s="156"/>
      <c r="N110" s="281"/>
      <c r="O110" s="25"/>
      <c r="P110" s="25"/>
      <c r="Q110" s="25"/>
      <c r="R110" s="25"/>
      <c r="S110" s="184"/>
      <c r="T110" s="25"/>
      <c r="U110" s="25"/>
      <c r="V110" s="46"/>
      <c r="W110" s="46"/>
      <c r="X110" s="281"/>
      <c r="Y110" s="23"/>
    </row>
    <row r="111" spans="2:25" ht="65.25" customHeight="1" x14ac:dyDescent="0.5">
      <c r="B111" s="335" t="s">
        <v>229</v>
      </c>
      <c r="C111" s="40"/>
      <c r="D111" s="40">
        <v>1100</v>
      </c>
      <c r="E111" s="40">
        <v>1000</v>
      </c>
      <c r="F111" s="180">
        <v>207.79</v>
      </c>
      <c r="G111" s="166">
        <v>37.39</v>
      </c>
      <c r="H111" s="50">
        <f>F111*G111</f>
        <v>7769.2681000000002</v>
      </c>
      <c r="I111" s="45">
        <v>0</v>
      </c>
      <c r="J111" s="165">
        <v>0</v>
      </c>
      <c r="K111" s="217">
        <v>0</v>
      </c>
      <c r="L111" s="217">
        <v>0</v>
      </c>
      <c r="M111" s="164">
        <f>F111*5</f>
        <v>1038.95</v>
      </c>
      <c r="N111" s="281">
        <f>H111+I111+J111+K111+L111+M111</f>
        <v>8808.2181</v>
      </c>
      <c r="O111" s="163">
        <v>582.42999999999995</v>
      </c>
      <c r="P111" s="35"/>
      <c r="Q111" s="35">
        <v>0</v>
      </c>
      <c r="R111" s="35">
        <v>0</v>
      </c>
      <c r="S111" s="186"/>
      <c r="T111" s="35">
        <f>I111*1%</f>
        <v>0</v>
      </c>
      <c r="U111" s="35">
        <f>O111+P111+Q111+R111+S111+T111</f>
        <v>582.42999999999995</v>
      </c>
      <c r="V111" s="33">
        <f>N111-U111</f>
        <v>8225.7880999999998</v>
      </c>
      <c r="W111" s="45">
        <v>0</v>
      </c>
      <c r="X111" s="281">
        <f>V111-W111</f>
        <v>8225.7880999999998</v>
      </c>
      <c r="Y111" s="32"/>
    </row>
    <row r="112" spans="2:25" ht="65.25" customHeight="1" x14ac:dyDescent="0.5">
      <c r="B112" s="190" t="s">
        <v>354</v>
      </c>
      <c r="C112" s="49"/>
      <c r="D112" s="49"/>
      <c r="E112" s="49"/>
      <c r="F112" s="210"/>
      <c r="G112" s="158"/>
      <c r="H112" s="54"/>
      <c r="I112" s="46"/>
      <c r="J112" s="157"/>
      <c r="K112" s="156"/>
      <c r="L112" s="156"/>
      <c r="M112" s="156"/>
      <c r="N112" s="281"/>
      <c r="O112" s="25"/>
      <c r="P112" s="25"/>
      <c r="Q112" s="25"/>
      <c r="R112" s="25"/>
      <c r="S112" s="184"/>
      <c r="T112" s="25"/>
      <c r="U112" s="25"/>
      <c r="V112" s="46"/>
      <c r="W112" s="46"/>
      <c r="X112" s="281"/>
      <c r="Y112" s="23"/>
    </row>
    <row r="113" spans="2:25" ht="65.25" customHeight="1" x14ac:dyDescent="0.5">
      <c r="B113" s="41" t="s">
        <v>91</v>
      </c>
      <c r="C113" s="40"/>
      <c r="D113" s="40">
        <v>1100</v>
      </c>
      <c r="E113" s="40">
        <v>1000</v>
      </c>
      <c r="F113" s="180">
        <v>207.79</v>
      </c>
      <c r="G113" s="185">
        <v>37.39</v>
      </c>
      <c r="H113" s="50">
        <f>F113*G113</f>
        <v>7769.2681000000002</v>
      </c>
      <c r="I113" s="45">
        <v>0</v>
      </c>
      <c r="J113" s="165">
        <v>0</v>
      </c>
      <c r="K113" s="217">
        <v>0</v>
      </c>
      <c r="L113" s="217">
        <v>0</v>
      </c>
      <c r="M113" s="164">
        <f>F113*5</f>
        <v>1038.95</v>
      </c>
      <c r="N113" s="281">
        <f>H113+I113+J113+K113+L113+M113</f>
        <v>8808.2181</v>
      </c>
      <c r="O113" s="163">
        <v>582.41</v>
      </c>
      <c r="P113" s="35"/>
      <c r="Q113" s="163">
        <v>0</v>
      </c>
      <c r="R113" s="163">
        <v>0</v>
      </c>
      <c r="S113" s="253"/>
      <c r="T113" s="163">
        <f>I113*1%</f>
        <v>0</v>
      </c>
      <c r="U113" s="35">
        <f>O113+P113+Q113+R113+S113+T113</f>
        <v>582.41</v>
      </c>
      <c r="V113" s="33">
        <f>N113-U113</f>
        <v>8225.8081000000002</v>
      </c>
      <c r="W113" s="45">
        <v>0</v>
      </c>
      <c r="X113" s="281">
        <f>V113-W113</f>
        <v>8225.8081000000002</v>
      </c>
      <c r="Y113" s="32"/>
    </row>
    <row r="114" spans="2:25" ht="65.25" customHeight="1" thickBot="1" x14ac:dyDescent="0.55000000000000004">
      <c r="B114" s="419" t="s">
        <v>353</v>
      </c>
      <c r="C114" s="30"/>
      <c r="D114" s="30"/>
      <c r="E114" s="30"/>
      <c r="F114" s="210"/>
      <c r="G114" s="158"/>
      <c r="H114" s="54"/>
      <c r="I114" s="46"/>
      <c r="J114" s="203"/>
      <c r="K114" s="156"/>
      <c r="L114" s="156"/>
      <c r="M114" s="156"/>
      <c r="N114" s="281"/>
      <c r="O114" s="25"/>
      <c r="P114" s="25"/>
      <c r="Q114" s="25"/>
      <c r="R114" s="25"/>
      <c r="S114" s="184"/>
      <c r="T114" s="25"/>
      <c r="U114" s="25"/>
      <c r="V114" s="46"/>
      <c r="W114" s="46"/>
      <c r="X114" s="281"/>
      <c r="Y114" s="202"/>
    </row>
    <row r="115" spans="2:25" ht="65.25" customHeight="1" thickBot="1" x14ac:dyDescent="0.55000000000000004">
      <c r="B115" s="107" t="s">
        <v>57</v>
      </c>
      <c r="C115" s="90" t="s">
        <v>56</v>
      </c>
      <c r="D115" s="106" t="s">
        <v>55</v>
      </c>
      <c r="E115" s="105"/>
      <c r="F115" s="105"/>
      <c r="G115" s="105"/>
      <c r="H115" s="105"/>
      <c r="I115" s="105"/>
      <c r="J115" s="105"/>
      <c r="K115" s="105"/>
      <c r="L115" s="105"/>
      <c r="M115" s="105"/>
      <c r="N115" s="104"/>
      <c r="O115" s="106" t="s">
        <v>54</v>
      </c>
      <c r="P115" s="105"/>
      <c r="Q115" s="105"/>
      <c r="R115" s="105"/>
      <c r="S115" s="105"/>
      <c r="T115" s="105"/>
      <c r="U115" s="104"/>
      <c r="V115" s="103"/>
      <c r="W115" s="102"/>
      <c r="X115" s="101"/>
      <c r="Y115" s="66" t="s">
        <v>53</v>
      </c>
    </row>
    <row r="116" spans="2:25" ht="65.25" customHeight="1" x14ac:dyDescent="0.45">
      <c r="B116" s="100"/>
      <c r="C116" s="99"/>
      <c r="D116" s="98" t="s">
        <v>52</v>
      </c>
      <c r="E116" s="98" t="s">
        <v>51</v>
      </c>
      <c r="F116" s="97" t="s">
        <v>29</v>
      </c>
      <c r="G116" s="761" t="s">
        <v>50</v>
      </c>
      <c r="H116" s="95" t="s">
        <v>49</v>
      </c>
      <c r="I116" s="94" t="s">
        <v>48</v>
      </c>
      <c r="J116" s="93" t="s">
        <v>47</v>
      </c>
      <c r="K116" s="92" t="s">
        <v>28</v>
      </c>
      <c r="L116" s="91" t="s">
        <v>46</v>
      </c>
      <c r="M116" s="91" t="s">
        <v>618</v>
      </c>
      <c r="N116" s="90" t="s">
        <v>38</v>
      </c>
      <c r="O116" s="87" t="s">
        <v>44</v>
      </c>
      <c r="P116" s="89" t="s">
        <v>43</v>
      </c>
      <c r="Q116" s="88" t="s">
        <v>42</v>
      </c>
      <c r="R116" s="87" t="s">
        <v>41</v>
      </c>
      <c r="S116" s="87" t="s">
        <v>40</v>
      </c>
      <c r="T116" s="87" t="s">
        <v>39</v>
      </c>
      <c r="U116" s="86" t="s">
        <v>38</v>
      </c>
      <c r="V116" s="84" t="s">
        <v>38</v>
      </c>
      <c r="W116" s="85" t="s">
        <v>37</v>
      </c>
      <c r="X116" s="84" t="s">
        <v>36</v>
      </c>
      <c r="Y116" s="66"/>
    </row>
    <row r="117" spans="2:25" s="5" customFormat="1" ht="65.25" customHeight="1" thickBot="1" x14ac:dyDescent="0.5">
      <c r="B117" s="83" t="s">
        <v>35</v>
      </c>
      <c r="C117" s="73"/>
      <c r="D117" s="82"/>
      <c r="E117" s="82"/>
      <c r="F117" s="81" t="s">
        <v>34</v>
      </c>
      <c r="G117" s="760" t="s">
        <v>33</v>
      </c>
      <c r="H117" s="79"/>
      <c r="I117" s="78"/>
      <c r="J117" s="77" t="s">
        <v>32</v>
      </c>
      <c r="K117" s="76" t="s">
        <v>31</v>
      </c>
      <c r="L117" s="75" t="s">
        <v>95</v>
      </c>
      <c r="M117" s="74" t="s">
        <v>610</v>
      </c>
      <c r="N117" s="73"/>
      <c r="O117" s="200">
        <v>1</v>
      </c>
      <c r="P117" s="72"/>
      <c r="Q117" s="71" t="s">
        <v>28</v>
      </c>
      <c r="R117" s="70" t="s">
        <v>27</v>
      </c>
      <c r="S117" s="70" t="s">
        <v>26</v>
      </c>
      <c r="T117" s="70" t="s">
        <v>25</v>
      </c>
      <c r="U117" s="69"/>
      <c r="V117" s="67" t="s">
        <v>24</v>
      </c>
      <c r="W117" s="199" t="s">
        <v>93</v>
      </c>
      <c r="X117" s="67" t="s">
        <v>22</v>
      </c>
      <c r="Y117" s="66"/>
    </row>
    <row r="118" spans="2:25" ht="65.25" hidden="1" customHeight="1" x14ac:dyDescent="0.5">
      <c r="B118" s="58" t="s">
        <v>91</v>
      </c>
      <c r="C118" s="40"/>
      <c r="D118" s="40">
        <v>1100</v>
      </c>
      <c r="E118" s="40">
        <v>1000</v>
      </c>
      <c r="F118" s="48">
        <v>0</v>
      </c>
      <c r="G118" s="185">
        <v>0</v>
      </c>
      <c r="H118" s="213">
        <f>F118*G118</f>
        <v>0</v>
      </c>
      <c r="I118" s="45">
        <v>0</v>
      </c>
      <c r="J118" s="767">
        <v>0</v>
      </c>
      <c r="K118" s="217">
        <v>0</v>
      </c>
      <c r="L118" s="217">
        <v>0</v>
      </c>
      <c r="M118" s="217">
        <v>0</v>
      </c>
      <c r="N118" s="281">
        <f>H118+I118+J118+K118+L118+M118</f>
        <v>0</v>
      </c>
      <c r="O118" s="45">
        <v>0</v>
      </c>
      <c r="P118" s="34">
        <f>H118*1.187%</f>
        <v>0</v>
      </c>
      <c r="Q118" s="34">
        <v>0</v>
      </c>
      <c r="R118" s="45">
        <v>0</v>
      </c>
      <c r="S118" s="45">
        <f>H118*1%</f>
        <v>0</v>
      </c>
      <c r="T118" s="45">
        <f>I118*1%</f>
        <v>0</v>
      </c>
      <c r="U118" s="33">
        <f>O118+P118+Q118+R118+S118+T118</f>
        <v>0</v>
      </c>
      <c r="V118" s="33">
        <f>N118-U118</f>
        <v>0</v>
      </c>
      <c r="W118" s="45">
        <v>0</v>
      </c>
      <c r="X118" s="281">
        <f>V118-W118</f>
        <v>0</v>
      </c>
      <c r="Y118" s="32"/>
    </row>
    <row r="119" spans="2:25" ht="65.25" hidden="1" customHeight="1" x14ac:dyDescent="0.5">
      <c r="B119" s="198"/>
      <c r="C119" s="168"/>
      <c r="D119" s="168"/>
      <c r="E119" s="168"/>
      <c r="F119" s="56"/>
      <c r="G119" s="158"/>
      <c r="H119" s="54"/>
      <c r="I119" s="46"/>
      <c r="J119" s="157"/>
      <c r="K119" s="156"/>
      <c r="L119" s="156"/>
      <c r="M119" s="156"/>
      <c r="N119" s="281"/>
      <c r="O119" s="46"/>
      <c r="P119" s="45"/>
      <c r="Q119" s="46"/>
      <c r="R119" s="46"/>
      <c r="S119" s="46"/>
      <c r="T119" s="46"/>
      <c r="U119" s="46"/>
      <c r="V119" s="46"/>
      <c r="W119" s="46"/>
      <c r="X119" s="281"/>
      <c r="Y119" s="162"/>
    </row>
    <row r="120" spans="2:25" ht="65.25" hidden="1" customHeight="1" x14ac:dyDescent="0.5">
      <c r="B120" s="58" t="s">
        <v>91</v>
      </c>
      <c r="C120" s="40"/>
      <c r="D120" s="40">
        <v>1100</v>
      </c>
      <c r="E120" s="40">
        <v>1000</v>
      </c>
      <c r="F120" s="48">
        <v>0</v>
      </c>
      <c r="G120" s="185">
        <v>0</v>
      </c>
      <c r="H120" s="213">
        <f>F120*G120</f>
        <v>0</v>
      </c>
      <c r="I120" s="45">
        <v>0</v>
      </c>
      <c r="J120" s="165">
        <v>0</v>
      </c>
      <c r="K120" s="217">
        <v>0</v>
      </c>
      <c r="L120" s="217">
        <v>0</v>
      </c>
      <c r="M120" s="217">
        <v>0</v>
      </c>
      <c r="N120" s="281">
        <f>H120+I120+J120+K120+L120+M120</f>
        <v>0</v>
      </c>
      <c r="O120" s="45">
        <v>0</v>
      </c>
      <c r="P120" s="281">
        <f>H120*1.187%</f>
        <v>0</v>
      </c>
      <c r="Q120" s="33">
        <v>0</v>
      </c>
      <c r="R120" s="45">
        <f>G120*1%</f>
        <v>0</v>
      </c>
      <c r="S120" s="45">
        <f>H120*1%</f>
        <v>0</v>
      </c>
      <c r="T120" s="45">
        <v>0</v>
      </c>
      <c r="U120" s="33">
        <f>O120+P120+Q120+R120+S120+T120</f>
        <v>0</v>
      </c>
      <c r="V120" s="33">
        <f>N120-U120</f>
        <v>0</v>
      </c>
      <c r="W120" s="45">
        <v>0</v>
      </c>
      <c r="X120" s="281">
        <f>V120-W120</f>
        <v>0</v>
      </c>
      <c r="Y120" s="32"/>
    </row>
    <row r="121" spans="2:25" ht="65.25" hidden="1" customHeight="1" x14ac:dyDescent="0.5">
      <c r="B121" s="198"/>
      <c r="C121" s="168"/>
      <c r="D121" s="168"/>
      <c r="E121" s="168"/>
      <c r="F121" s="56"/>
      <c r="G121" s="158"/>
      <c r="H121" s="54"/>
      <c r="I121" s="46"/>
      <c r="J121" s="157"/>
      <c r="K121" s="156"/>
      <c r="L121" s="156"/>
      <c r="M121" s="156"/>
      <c r="N121" s="281"/>
      <c r="O121" s="46"/>
      <c r="P121" s="281"/>
      <c r="Q121" s="46"/>
      <c r="R121" s="46"/>
      <c r="S121" s="46"/>
      <c r="T121" s="46"/>
      <c r="U121" s="46"/>
      <c r="V121" s="46"/>
      <c r="W121" s="46"/>
      <c r="X121" s="281"/>
      <c r="Y121" s="162"/>
    </row>
    <row r="122" spans="2:25" ht="65.25" customHeight="1" x14ac:dyDescent="0.5">
      <c r="B122" s="415"/>
      <c r="C122" s="155" t="s">
        <v>73</v>
      </c>
      <c r="D122" s="416"/>
      <c r="E122" s="416"/>
      <c r="F122" s="418"/>
      <c r="G122" s="433"/>
      <c r="H122" s="416">
        <f>H120+H118+H113+H111+H109+H107</f>
        <v>39775.855900000002</v>
      </c>
      <c r="I122" s="416">
        <f>I120+I118+I113+I111+I109+I107</f>
        <v>0</v>
      </c>
      <c r="J122" s="418">
        <f>J120+J118+J113+J111+J109+J107</f>
        <v>0</v>
      </c>
      <c r="K122" s="416">
        <f>K120+K118+K113+K111+K109+K107</f>
        <v>0</v>
      </c>
      <c r="L122" s="416">
        <f>L120+L118+L113+L111+L109+L107</f>
        <v>0</v>
      </c>
      <c r="M122" s="416">
        <f>M120+M118+M113+M111+M109+M107</f>
        <v>5319.0499999999993</v>
      </c>
      <c r="N122" s="416">
        <f>N120+N118+N113+N111+N109+N107</f>
        <v>45094.905899999998</v>
      </c>
      <c r="O122" s="433">
        <f>O120+O118+O113+O111+O109+O107</f>
        <v>4680.83</v>
      </c>
      <c r="P122" s="433">
        <f>P120+P118+P113+P111+P109+P107</f>
        <v>0</v>
      </c>
      <c r="Q122" s="433">
        <v>0</v>
      </c>
      <c r="R122" s="433">
        <f>R120+R118+R113+R111+R109+R107</f>
        <v>0</v>
      </c>
      <c r="S122" s="433">
        <f>S120+S118+S113+S111+S109+S107</f>
        <v>0</v>
      </c>
      <c r="T122" s="433">
        <f>T120+T118+T113+T111+T109+T107</f>
        <v>0</v>
      </c>
      <c r="U122" s="433">
        <f>U120+U118+U113+U111+U109+U107</f>
        <v>4680.83</v>
      </c>
      <c r="V122" s="416">
        <f>V120+V118+V113+V111+V109+V107</f>
        <v>40414.075899999996</v>
      </c>
      <c r="W122" s="416">
        <f>W120+W118+W113+W111+W109+W107</f>
        <v>0</v>
      </c>
      <c r="X122" s="416">
        <f>X120+X118+X113+X111+X109+X107</f>
        <v>40414.075899999996</v>
      </c>
      <c r="Y122" s="415"/>
    </row>
    <row r="123" spans="2:25" s="5" customFormat="1" ht="65.25" customHeight="1" x14ac:dyDescent="0.45">
      <c r="B123" s="365" t="s">
        <v>352</v>
      </c>
      <c r="C123" s="8"/>
      <c r="D123" s="8"/>
      <c r="E123" s="8"/>
      <c r="F123" s="13"/>
      <c r="G123" s="108"/>
      <c r="H123" s="11"/>
      <c r="I123" s="9"/>
      <c r="J123" s="10"/>
      <c r="K123" s="9"/>
      <c r="L123" s="9"/>
      <c r="M123" s="9"/>
      <c r="N123" s="9"/>
      <c r="O123" s="149"/>
      <c r="P123" s="149"/>
      <c r="Q123" s="149"/>
      <c r="R123" s="149"/>
      <c r="S123" s="149"/>
      <c r="T123" s="149"/>
      <c r="U123" s="149"/>
      <c r="V123" s="9"/>
      <c r="W123" s="9"/>
      <c r="X123" s="9"/>
      <c r="Y123" s="8"/>
    </row>
    <row r="124" spans="2:25" s="5" customFormat="1" ht="65.25" customHeight="1" x14ac:dyDescent="0.5">
      <c r="B124" s="195" t="s">
        <v>351</v>
      </c>
      <c r="C124" s="51"/>
      <c r="D124" s="51">
        <v>1100</v>
      </c>
      <c r="E124" s="51">
        <v>1000</v>
      </c>
      <c r="F124" s="283">
        <v>386.26</v>
      </c>
      <c r="G124" s="166">
        <v>37.39</v>
      </c>
      <c r="H124" s="50">
        <f>F124*G124</f>
        <v>14442.261399999999</v>
      </c>
      <c r="I124" s="387">
        <v>0</v>
      </c>
      <c r="J124" s="165">
        <v>0</v>
      </c>
      <c r="K124" s="164">
        <v>0</v>
      </c>
      <c r="L124" s="164">
        <v>0</v>
      </c>
      <c r="M124" s="164">
        <f>F124*5</f>
        <v>1931.3</v>
      </c>
      <c r="N124" s="281">
        <f>H124+I124+J124+K124+L124+M124</f>
        <v>16373.561399999999</v>
      </c>
      <c r="O124" s="282">
        <v>2394.6</v>
      </c>
      <c r="P124" s="282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f>O124+P124+Q124+R124+S124+T124</f>
        <v>2394.6</v>
      </c>
      <c r="V124" s="33">
        <f>N124-U124</f>
        <v>13978.961399999998</v>
      </c>
      <c r="W124" s="33"/>
      <c r="X124" s="281">
        <f>V124-W124</f>
        <v>13978.961399999998</v>
      </c>
      <c r="Y124" s="44"/>
    </row>
    <row r="125" spans="2:25" s="5" customFormat="1" ht="65.25" customHeight="1" x14ac:dyDescent="0.5">
      <c r="B125" s="324" t="s">
        <v>350</v>
      </c>
      <c r="C125" s="51"/>
      <c r="D125" s="51"/>
      <c r="E125" s="51"/>
      <c r="F125" s="283"/>
      <c r="G125" s="158"/>
      <c r="H125" s="54"/>
      <c r="I125" s="387"/>
      <c r="J125" s="157"/>
      <c r="K125" s="156"/>
      <c r="L125" s="156"/>
      <c r="M125" s="156"/>
      <c r="N125" s="281"/>
      <c r="O125" s="282"/>
      <c r="P125" s="282"/>
      <c r="Q125" s="25"/>
      <c r="R125" s="25"/>
      <c r="S125" s="25"/>
      <c r="T125" s="25"/>
      <c r="U125" s="25"/>
      <c r="V125" s="46"/>
      <c r="W125" s="46"/>
      <c r="X125" s="281"/>
      <c r="Y125" s="44"/>
    </row>
    <row r="126" spans="2:25" ht="65.25" customHeight="1" x14ac:dyDescent="0.5">
      <c r="B126" s="218" t="s">
        <v>348</v>
      </c>
      <c r="C126" s="183"/>
      <c r="D126" s="183">
        <v>1100</v>
      </c>
      <c r="E126" s="183">
        <v>1000</v>
      </c>
      <c r="F126" s="182">
        <v>145.51</v>
      </c>
      <c r="G126" s="182">
        <v>33.15</v>
      </c>
      <c r="H126" s="39">
        <f>F126*G126</f>
        <v>4823.6564999999991</v>
      </c>
      <c r="I126" s="36">
        <v>0</v>
      </c>
      <c r="J126" s="165">
        <v>0</v>
      </c>
      <c r="K126" s="165">
        <v>0</v>
      </c>
      <c r="L126" s="165">
        <v>0</v>
      </c>
      <c r="M126" s="165">
        <f>F126*5</f>
        <v>727.55</v>
      </c>
      <c r="N126" s="387">
        <f>H126+I126+J126+K126+L126+M126</f>
        <v>5551.2064999999993</v>
      </c>
      <c r="O126" s="225">
        <v>153.97</v>
      </c>
      <c r="P126" s="225"/>
      <c r="Q126" s="225">
        <v>0</v>
      </c>
      <c r="R126" s="225">
        <v>0</v>
      </c>
      <c r="S126" s="225"/>
      <c r="T126" s="225">
        <v>0</v>
      </c>
      <c r="U126" s="225">
        <f>O126+P126+Q126+R126+S126+T126</f>
        <v>153.97</v>
      </c>
      <c r="V126" s="36">
        <f>N126-U126</f>
        <v>5397.2364999999991</v>
      </c>
      <c r="W126" s="36">
        <v>0</v>
      </c>
      <c r="X126" s="387">
        <f>V126-W126</f>
        <v>5397.2364999999991</v>
      </c>
      <c r="Y126" s="32"/>
    </row>
    <row r="127" spans="2:25" ht="65.25" customHeight="1" x14ac:dyDescent="0.5">
      <c r="B127" s="368" t="s">
        <v>349</v>
      </c>
      <c r="C127" s="160"/>
      <c r="D127" s="160"/>
      <c r="E127" s="160"/>
      <c r="F127" s="210"/>
      <c r="G127" s="210"/>
      <c r="H127" s="56"/>
      <c r="I127" s="26"/>
      <c r="J127" s="157"/>
      <c r="K127" s="157"/>
      <c r="L127" s="157"/>
      <c r="M127" s="157"/>
      <c r="N127" s="387"/>
      <c r="O127" s="221"/>
      <c r="P127" s="221"/>
      <c r="Q127" s="221"/>
      <c r="R127" s="221"/>
      <c r="S127" s="221"/>
      <c r="T127" s="221"/>
      <c r="U127" s="221"/>
      <c r="V127" s="26"/>
      <c r="W127" s="26"/>
      <c r="X127" s="387"/>
      <c r="Y127" s="23"/>
    </row>
    <row r="128" spans="2:25" ht="65.25" customHeight="1" x14ac:dyDescent="0.5">
      <c r="B128" s="41" t="s">
        <v>346</v>
      </c>
      <c r="C128" s="40"/>
      <c r="D128" s="40">
        <v>1100</v>
      </c>
      <c r="E128" s="40">
        <v>1000</v>
      </c>
      <c r="F128" s="283">
        <v>207.79</v>
      </c>
      <c r="G128" s="166">
        <v>37.39</v>
      </c>
      <c r="H128" s="50">
        <f>F128*G128</f>
        <v>7769.2681000000002</v>
      </c>
      <c r="I128" s="387">
        <v>0</v>
      </c>
      <c r="J128" s="165">
        <v>0</v>
      </c>
      <c r="K128" s="164">
        <v>0</v>
      </c>
      <c r="L128" s="164">
        <v>0</v>
      </c>
      <c r="M128" s="164">
        <f>F128*5</f>
        <v>1038.95</v>
      </c>
      <c r="N128" s="281">
        <f>H128+I128+J128+K128+L128+M128</f>
        <v>8808.2181</v>
      </c>
      <c r="O128" s="282">
        <v>582.41</v>
      </c>
      <c r="P128" s="35"/>
      <c r="Q128" s="35">
        <v>0</v>
      </c>
      <c r="R128" s="35">
        <v>0</v>
      </c>
      <c r="S128" s="186"/>
      <c r="T128" s="35">
        <f>I128*1%</f>
        <v>0</v>
      </c>
      <c r="U128" s="35">
        <f>O128+P128+Q128+R128+S128+T128</f>
        <v>582.41</v>
      </c>
      <c r="V128" s="33">
        <f>N128-U128</f>
        <v>8225.8081000000002</v>
      </c>
      <c r="W128" s="281">
        <v>0</v>
      </c>
      <c r="X128" s="281">
        <f>V128-W128</f>
        <v>8225.8081000000002</v>
      </c>
      <c r="Y128" s="32"/>
    </row>
    <row r="129" spans="2:25" ht="65.25" customHeight="1" x14ac:dyDescent="0.5">
      <c r="B129" s="229" t="s">
        <v>345</v>
      </c>
      <c r="C129" s="49"/>
      <c r="D129" s="49"/>
      <c r="E129" s="49"/>
      <c r="F129" s="283"/>
      <c r="G129" s="158"/>
      <c r="H129" s="54"/>
      <c r="I129" s="387"/>
      <c r="J129" s="157"/>
      <c r="K129" s="156"/>
      <c r="L129" s="156"/>
      <c r="M129" s="156"/>
      <c r="N129" s="281"/>
      <c r="O129" s="282"/>
      <c r="P129" s="25"/>
      <c r="Q129" s="25"/>
      <c r="R129" s="25"/>
      <c r="S129" s="184"/>
      <c r="T129" s="25"/>
      <c r="U129" s="25"/>
      <c r="V129" s="46"/>
      <c r="W129" s="281"/>
      <c r="X129" s="281"/>
      <c r="Y129" s="23"/>
    </row>
    <row r="130" spans="2:25" ht="65.25" hidden="1" customHeight="1" x14ac:dyDescent="0.5">
      <c r="B130" s="41" t="s">
        <v>344</v>
      </c>
      <c r="C130" s="40"/>
      <c r="D130" s="40">
        <v>1100</v>
      </c>
      <c r="E130" s="40">
        <v>1000</v>
      </c>
      <c r="F130" s="283">
        <v>207.79</v>
      </c>
      <c r="G130" s="166">
        <v>0</v>
      </c>
      <c r="H130" s="50">
        <f>F130*G130</f>
        <v>0</v>
      </c>
      <c r="I130" s="387">
        <v>0</v>
      </c>
      <c r="J130" s="165"/>
      <c r="K130" s="164">
        <v>0</v>
      </c>
      <c r="L130" s="164">
        <v>0</v>
      </c>
      <c r="M130" s="164">
        <v>0</v>
      </c>
      <c r="N130" s="281">
        <f>H130+I130+J130+K130+L130+M130</f>
        <v>0</v>
      </c>
      <c r="O130" s="282">
        <v>0</v>
      </c>
      <c r="P130" s="35">
        <f>H130*1.1875%</f>
        <v>0</v>
      </c>
      <c r="Q130" s="35">
        <v>0</v>
      </c>
      <c r="R130" s="35">
        <v>0</v>
      </c>
      <c r="S130" s="186">
        <f>H130*1%</f>
        <v>0</v>
      </c>
      <c r="T130" s="35">
        <f>I130*1%</f>
        <v>0</v>
      </c>
      <c r="U130" s="35">
        <f>O130+P130+Q130+R130+S130+T130</f>
        <v>0</v>
      </c>
      <c r="V130" s="33">
        <f>N130-U130</f>
        <v>0</v>
      </c>
      <c r="W130" s="281">
        <v>0</v>
      </c>
      <c r="X130" s="281">
        <f>V130-W130</f>
        <v>0</v>
      </c>
      <c r="Y130" s="32"/>
    </row>
    <row r="131" spans="2:25" ht="65.25" hidden="1" customHeight="1" x14ac:dyDescent="0.45">
      <c r="B131" s="343"/>
      <c r="C131" s="49"/>
      <c r="D131" s="49"/>
      <c r="E131" s="49"/>
      <c r="F131" s="283"/>
      <c r="G131" s="158"/>
      <c r="H131" s="54"/>
      <c r="I131" s="387"/>
      <c r="J131" s="157"/>
      <c r="K131" s="156"/>
      <c r="L131" s="156"/>
      <c r="M131" s="156"/>
      <c r="N131" s="281"/>
      <c r="O131" s="282"/>
      <c r="P131" s="25"/>
      <c r="Q131" s="25"/>
      <c r="R131" s="25"/>
      <c r="S131" s="184"/>
      <c r="T131" s="25"/>
      <c r="U131" s="25"/>
      <c r="V131" s="46"/>
      <c r="W131" s="281"/>
      <c r="X131" s="281"/>
      <c r="Y131" s="23"/>
    </row>
    <row r="132" spans="2:25" ht="65.25" customHeight="1" x14ac:dyDescent="0.45">
      <c r="B132" s="413" t="s">
        <v>340</v>
      </c>
      <c r="C132" s="146"/>
      <c r="D132" s="146">
        <v>1100</v>
      </c>
      <c r="E132" s="146">
        <v>1000</v>
      </c>
      <c r="F132" s="331">
        <v>225.48</v>
      </c>
      <c r="G132" s="764">
        <v>37.39</v>
      </c>
      <c r="H132" s="143">
        <f>F132*G132</f>
        <v>8430.6972000000005</v>
      </c>
      <c r="I132" s="411">
        <v>0</v>
      </c>
      <c r="J132" s="248"/>
      <c r="K132" s="247">
        <v>0</v>
      </c>
      <c r="L132" s="247">
        <v>0</v>
      </c>
      <c r="M132" s="164">
        <f>F132*5</f>
        <v>1127.3999999999999</v>
      </c>
      <c r="N132" s="329">
        <f>H132+I132+J132+K132+L132+M132</f>
        <v>9558.0972000000002</v>
      </c>
      <c r="O132" s="330">
        <v>654.36</v>
      </c>
      <c r="P132" s="244"/>
      <c r="Q132" s="244">
        <v>0</v>
      </c>
      <c r="R132" s="244">
        <v>0</v>
      </c>
      <c r="S132" s="245"/>
      <c r="T132" s="244">
        <f>I132*1%</f>
        <v>0</v>
      </c>
      <c r="U132" s="244">
        <f>O132+P132+Q132+R132+S132+T132</f>
        <v>654.36</v>
      </c>
      <c r="V132" s="141">
        <f>N132-U132</f>
        <v>8903.7371999999996</v>
      </c>
      <c r="W132" s="329">
        <v>0</v>
      </c>
      <c r="X132" s="329">
        <f>V132-W132</f>
        <v>8903.7371999999996</v>
      </c>
      <c r="Y132" s="32"/>
    </row>
    <row r="133" spans="2:25" ht="65.25" customHeight="1" x14ac:dyDescent="0.45">
      <c r="B133" s="375" t="s">
        <v>342</v>
      </c>
      <c r="C133" s="137"/>
      <c r="D133" s="137"/>
      <c r="E133" s="137"/>
      <c r="F133" s="331"/>
      <c r="G133" s="763"/>
      <c r="H133" s="134"/>
      <c r="I133" s="411"/>
      <c r="J133" s="241"/>
      <c r="K133" s="240"/>
      <c r="L133" s="240"/>
      <c r="M133" s="156"/>
      <c r="N133" s="329"/>
      <c r="O133" s="330"/>
      <c r="P133" s="237"/>
      <c r="Q133" s="237"/>
      <c r="R133" s="237"/>
      <c r="S133" s="238"/>
      <c r="T133" s="237"/>
      <c r="U133" s="237"/>
      <c r="V133" s="132"/>
      <c r="W133" s="329"/>
      <c r="X133" s="329"/>
      <c r="Y133" s="23"/>
    </row>
    <row r="134" spans="2:25" ht="65.25" hidden="1" customHeight="1" x14ac:dyDescent="0.45">
      <c r="B134" s="263" t="s">
        <v>340</v>
      </c>
      <c r="C134" s="412"/>
      <c r="D134" s="146">
        <v>1100</v>
      </c>
      <c r="E134" s="146">
        <v>1000</v>
      </c>
      <c r="F134" s="249"/>
      <c r="G134" s="764"/>
      <c r="H134" s="143">
        <f>F134*G134</f>
        <v>0</v>
      </c>
      <c r="I134" s="142">
        <v>0</v>
      </c>
      <c r="J134" s="248">
        <f>F134*1.04</f>
        <v>0</v>
      </c>
      <c r="K134" s="247">
        <v>0</v>
      </c>
      <c r="L134" s="247">
        <v>0</v>
      </c>
      <c r="M134" s="247">
        <v>0</v>
      </c>
      <c r="N134" s="329">
        <f>H134+I134+J134+K134+L134+M134</f>
        <v>0</v>
      </c>
      <c r="O134" s="244"/>
      <c r="P134" s="244">
        <v>0</v>
      </c>
      <c r="Q134" s="244">
        <v>0</v>
      </c>
      <c r="R134" s="244">
        <v>0</v>
      </c>
      <c r="S134" s="244">
        <v>0</v>
      </c>
      <c r="T134" s="244">
        <v>0</v>
      </c>
      <c r="U134" s="244"/>
      <c r="V134" s="141"/>
      <c r="W134" s="141"/>
      <c r="X134" s="329"/>
      <c r="Y134" s="32"/>
    </row>
    <row r="135" spans="2:25" ht="65.25" hidden="1" customHeight="1" x14ac:dyDescent="0.45">
      <c r="B135" s="256"/>
      <c r="C135" s="255"/>
      <c r="D135" s="137"/>
      <c r="E135" s="137"/>
      <c r="F135" s="242"/>
      <c r="G135" s="763"/>
      <c r="H135" s="134"/>
      <c r="I135" s="133"/>
      <c r="J135" s="241"/>
      <c r="K135" s="240"/>
      <c r="L135" s="240"/>
      <c r="M135" s="240"/>
      <c r="N135" s="329"/>
      <c r="O135" s="237"/>
      <c r="P135" s="237"/>
      <c r="Q135" s="237"/>
      <c r="R135" s="237"/>
      <c r="S135" s="237"/>
      <c r="T135" s="237"/>
      <c r="U135" s="237"/>
      <c r="V135" s="132"/>
      <c r="W135" s="132"/>
      <c r="X135" s="329"/>
      <c r="Y135" s="23"/>
    </row>
    <row r="136" spans="2:25" ht="65.25" hidden="1" customHeight="1" x14ac:dyDescent="0.45">
      <c r="B136" s="250"/>
      <c r="C136" s="146"/>
      <c r="D136" s="146">
        <v>1100</v>
      </c>
      <c r="E136" s="146">
        <v>1000</v>
      </c>
      <c r="F136" s="331"/>
      <c r="G136" s="764"/>
      <c r="H136" s="143">
        <f>F136*G136</f>
        <v>0</v>
      </c>
      <c r="I136" s="411">
        <v>0</v>
      </c>
      <c r="J136" s="248">
        <f>F136*1.04</f>
        <v>0</v>
      </c>
      <c r="K136" s="247">
        <v>0</v>
      </c>
      <c r="L136" s="247">
        <v>0</v>
      </c>
      <c r="M136" s="247">
        <v>0</v>
      </c>
      <c r="N136" s="329">
        <f>H136+I136+J136+K136+L136+M136</f>
        <v>0</v>
      </c>
      <c r="O136" s="330"/>
      <c r="P136" s="330">
        <f>H136*1.187%</f>
        <v>0</v>
      </c>
      <c r="Q136" s="244">
        <v>0</v>
      </c>
      <c r="R136" s="244">
        <v>0</v>
      </c>
      <c r="S136" s="244"/>
      <c r="T136" s="244">
        <f>I136*1%</f>
        <v>0</v>
      </c>
      <c r="U136" s="244">
        <f>O136+P136+Q136+R136+S136+T136</f>
        <v>0</v>
      </c>
      <c r="V136" s="141">
        <f>N136-U136</f>
        <v>0</v>
      </c>
      <c r="W136" s="329">
        <v>0</v>
      </c>
      <c r="X136" s="329">
        <f>V136-W136</f>
        <v>0</v>
      </c>
      <c r="Y136" s="32"/>
    </row>
    <row r="137" spans="2:25" ht="65.25" hidden="1" customHeight="1" x14ac:dyDescent="0.45">
      <c r="B137" s="139"/>
      <c r="C137" s="137"/>
      <c r="D137" s="137"/>
      <c r="E137" s="137"/>
      <c r="F137" s="331"/>
      <c r="G137" s="763"/>
      <c r="H137" s="134"/>
      <c r="I137" s="411"/>
      <c r="J137" s="241"/>
      <c r="K137" s="240"/>
      <c r="L137" s="240"/>
      <c r="M137" s="240"/>
      <c r="N137" s="329"/>
      <c r="O137" s="330"/>
      <c r="P137" s="330"/>
      <c r="Q137" s="237"/>
      <c r="R137" s="237"/>
      <c r="S137" s="237"/>
      <c r="T137" s="237"/>
      <c r="U137" s="237"/>
      <c r="V137" s="132"/>
      <c r="W137" s="329"/>
      <c r="X137" s="329"/>
      <c r="Y137" s="23"/>
    </row>
    <row r="138" spans="2:25" ht="65.25" customHeight="1" x14ac:dyDescent="0.45">
      <c r="B138" s="250" t="s">
        <v>340</v>
      </c>
      <c r="C138" s="146"/>
      <c r="D138" s="146">
        <v>1100</v>
      </c>
      <c r="E138" s="146">
        <v>1000</v>
      </c>
      <c r="F138" s="331">
        <v>284.97000000000003</v>
      </c>
      <c r="G138" s="764">
        <v>37.39</v>
      </c>
      <c r="H138" s="143">
        <f>F138*G138</f>
        <v>10655.028300000002</v>
      </c>
      <c r="I138" s="411">
        <v>0</v>
      </c>
      <c r="J138" s="248">
        <v>0</v>
      </c>
      <c r="K138" s="247">
        <v>0</v>
      </c>
      <c r="L138" s="247">
        <v>0</v>
      </c>
      <c r="M138" s="164">
        <f>F138*5</f>
        <v>1424.8500000000001</v>
      </c>
      <c r="N138" s="329">
        <f>H138+I138+J138+K138+L138+M138</f>
        <v>12079.878300000002</v>
      </c>
      <c r="O138" s="410">
        <v>1269</v>
      </c>
      <c r="P138" s="244"/>
      <c r="Q138" s="244">
        <v>0</v>
      </c>
      <c r="R138" s="244">
        <v>0</v>
      </c>
      <c r="S138" s="244"/>
      <c r="T138" s="244">
        <f>I138*1%</f>
        <v>0</v>
      </c>
      <c r="U138" s="244">
        <f>O138+P138+Q138+R138+S138+T138</f>
        <v>1269</v>
      </c>
      <c r="V138" s="141">
        <f>N138-U138</f>
        <v>10810.878300000002</v>
      </c>
      <c r="W138" s="329">
        <v>0</v>
      </c>
      <c r="X138" s="329">
        <f>V138-W138</f>
        <v>10810.878300000002</v>
      </c>
      <c r="Y138" s="32"/>
    </row>
    <row r="139" spans="2:25" ht="65.25" customHeight="1" x14ac:dyDescent="0.45">
      <c r="B139" s="375" t="s">
        <v>341</v>
      </c>
      <c r="C139" s="137"/>
      <c r="D139" s="137"/>
      <c r="E139" s="137"/>
      <c r="F139" s="331"/>
      <c r="G139" s="763"/>
      <c r="H139" s="134"/>
      <c r="I139" s="411"/>
      <c r="J139" s="241"/>
      <c r="K139" s="240"/>
      <c r="L139" s="240"/>
      <c r="M139" s="156"/>
      <c r="N139" s="329"/>
      <c r="O139" s="410"/>
      <c r="P139" s="237"/>
      <c r="Q139" s="237"/>
      <c r="R139" s="237"/>
      <c r="S139" s="237"/>
      <c r="T139" s="237"/>
      <c r="U139" s="237"/>
      <c r="V139" s="132"/>
      <c r="W139" s="329"/>
      <c r="X139" s="329"/>
      <c r="Y139" s="23"/>
    </row>
    <row r="140" spans="2:25" ht="65.25" customHeight="1" x14ac:dyDescent="0.5">
      <c r="B140" s="41" t="s">
        <v>340</v>
      </c>
      <c r="C140" s="40"/>
      <c r="D140" s="40">
        <v>1100</v>
      </c>
      <c r="E140" s="40">
        <v>1000</v>
      </c>
      <c r="F140" s="283">
        <v>284.97000000000003</v>
      </c>
      <c r="G140" s="166">
        <v>37.39</v>
      </c>
      <c r="H140" s="50">
        <f>F140*G140</f>
        <v>10655.028300000002</v>
      </c>
      <c r="I140" s="387">
        <v>0</v>
      </c>
      <c r="J140" s="165">
        <v>0</v>
      </c>
      <c r="K140" s="164">
        <v>0</v>
      </c>
      <c r="L140" s="164">
        <v>0</v>
      </c>
      <c r="M140" s="164">
        <f>F140*5</f>
        <v>1424.8500000000001</v>
      </c>
      <c r="N140" s="281">
        <f>H140+I140+J140+K140+L140+M140</f>
        <v>12079.878300000002</v>
      </c>
      <c r="O140" s="282">
        <v>1269</v>
      </c>
      <c r="P140" s="282">
        <v>0</v>
      </c>
      <c r="Q140" s="35">
        <v>0</v>
      </c>
      <c r="R140" s="35">
        <v>0</v>
      </c>
      <c r="S140" s="35"/>
      <c r="T140" s="35">
        <f>I140*1%</f>
        <v>0</v>
      </c>
      <c r="U140" s="35">
        <f>O140+P140+Q140+R140+S140+T140</f>
        <v>1269</v>
      </c>
      <c r="V140" s="33">
        <f>N140-U140</f>
        <v>10810.878300000002</v>
      </c>
      <c r="W140" s="281">
        <v>0</v>
      </c>
      <c r="X140" s="281">
        <f>V140-W140</f>
        <v>10810.878300000002</v>
      </c>
      <c r="Y140" s="32"/>
    </row>
    <row r="141" spans="2:25" ht="65.25" customHeight="1" x14ac:dyDescent="0.5">
      <c r="B141" s="190" t="s">
        <v>339</v>
      </c>
      <c r="C141" s="49"/>
      <c r="D141" s="49"/>
      <c r="E141" s="49"/>
      <c r="F141" s="283"/>
      <c r="G141" s="158"/>
      <c r="H141" s="54"/>
      <c r="I141" s="387"/>
      <c r="J141" s="157"/>
      <c r="K141" s="156"/>
      <c r="L141" s="156"/>
      <c r="M141" s="156"/>
      <c r="N141" s="281"/>
      <c r="O141" s="282"/>
      <c r="P141" s="282"/>
      <c r="Q141" s="25"/>
      <c r="R141" s="25"/>
      <c r="S141" s="25"/>
      <c r="T141" s="25"/>
      <c r="U141" s="25"/>
      <c r="V141" s="46"/>
      <c r="W141" s="281"/>
      <c r="X141" s="281"/>
      <c r="Y141" s="23"/>
    </row>
    <row r="142" spans="2:25" ht="65.25" customHeight="1" x14ac:dyDescent="0.5">
      <c r="B142" s="41" t="s">
        <v>337</v>
      </c>
      <c r="C142" s="40"/>
      <c r="D142" s="40">
        <v>1100</v>
      </c>
      <c r="E142" s="40">
        <v>1000</v>
      </c>
      <c r="F142" s="283">
        <v>211.27</v>
      </c>
      <c r="G142" s="166">
        <v>37.39</v>
      </c>
      <c r="H142" s="50">
        <f>F142*G142</f>
        <v>7899.3853000000008</v>
      </c>
      <c r="I142" s="387">
        <v>0</v>
      </c>
      <c r="J142" s="165">
        <v>0</v>
      </c>
      <c r="K142" s="164">
        <v>0</v>
      </c>
      <c r="L142" s="164">
        <v>0</v>
      </c>
      <c r="M142" s="164">
        <f>F142*5</f>
        <v>1056.3500000000001</v>
      </c>
      <c r="N142" s="281">
        <f>H142+I142+J142+K142+L142+M142</f>
        <v>8955.7353000000003</v>
      </c>
      <c r="O142" s="282">
        <v>596.54</v>
      </c>
      <c r="P142" s="163">
        <v>0</v>
      </c>
      <c r="Q142" s="35">
        <v>0</v>
      </c>
      <c r="R142" s="35">
        <v>0</v>
      </c>
      <c r="S142" s="35"/>
      <c r="T142" s="35">
        <f>I142*1%</f>
        <v>0</v>
      </c>
      <c r="U142" s="35">
        <f>O142+P142+Q142+R142+S142+T142</f>
        <v>596.54</v>
      </c>
      <c r="V142" s="33">
        <f>N142-U142</f>
        <v>8359.1952999999994</v>
      </c>
      <c r="W142" s="33"/>
      <c r="X142" s="281">
        <f>V142-W142</f>
        <v>8359.1952999999994</v>
      </c>
      <c r="Y142" s="32"/>
    </row>
    <row r="143" spans="2:25" ht="65.25" customHeight="1" x14ac:dyDescent="0.5">
      <c r="B143" s="229" t="s">
        <v>338</v>
      </c>
      <c r="C143" s="49"/>
      <c r="D143" s="49"/>
      <c r="E143" s="49"/>
      <c r="F143" s="283"/>
      <c r="G143" s="158"/>
      <c r="H143" s="54"/>
      <c r="I143" s="387"/>
      <c r="J143" s="157"/>
      <c r="K143" s="156"/>
      <c r="L143" s="156"/>
      <c r="M143" s="156"/>
      <c r="N143" s="281"/>
      <c r="O143" s="282"/>
      <c r="P143" s="25"/>
      <c r="Q143" s="25"/>
      <c r="R143" s="25"/>
      <c r="S143" s="25"/>
      <c r="T143" s="25"/>
      <c r="U143" s="25"/>
      <c r="V143" s="46"/>
      <c r="W143" s="46"/>
      <c r="X143" s="281"/>
      <c r="Y143" s="23"/>
    </row>
    <row r="144" spans="2:25" ht="65.25" customHeight="1" x14ac:dyDescent="0.5">
      <c r="B144" s="58" t="s">
        <v>337</v>
      </c>
      <c r="C144" s="40"/>
      <c r="D144" s="40">
        <v>1100</v>
      </c>
      <c r="E144" s="40">
        <v>1000</v>
      </c>
      <c r="F144" s="283">
        <v>166.56</v>
      </c>
      <c r="G144" s="166">
        <v>37.39</v>
      </c>
      <c r="H144" s="50">
        <f>F144*G144</f>
        <v>6227.6783999999998</v>
      </c>
      <c r="I144" s="387">
        <v>0</v>
      </c>
      <c r="J144" s="165">
        <v>0</v>
      </c>
      <c r="K144" s="164">
        <v>0</v>
      </c>
      <c r="L144" s="164">
        <v>0</v>
      </c>
      <c r="M144" s="164">
        <f>F144*5</f>
        <v>832.8</v>
      </c>
      <c r="N144" s="281">
        <f>H144+I144+J144+K144+L144+M144</f>
        <v>7060.4784</v>
      </c>
      <c r="O144" s="282">
        <v>414.62</v>
      </c>
      <c r="P144" s="282"/>
      <c r="Q144" s="35">
        <v>0</v>
      </c>
      <c r="R144" s="35">
        <v>0</v>
      </c>
      <c r="S144" s="35"/>
      <c r="T144" s="35">
        <f>I144*1%</f>
        <v>0</v>
      </c>
      <c r="U144" s="35">
        <f>O144+P144+Q144+R144+S144+T144</f>
        <v>414.62</v>
      </c>
      <c r="V144" s="33">
        <f>N144-U144</f>
        <v>6645.8584000000001</v>
      </c>
      <c r="W144" s="33"/>
      <c r="X144" s="281">
        <f>V144-W144</f>
        <v>6645.8584000000001</v>
      </c>
      <c r="Y144" s="32"/>
    </row>
    <row r="145" spans="2:25" ht="65.25" customHeight="1" x14ac:dyDescent="0.5">
      <c r="B145" s="389" t="s">
        <v>336</v>
      </c>
      <c r="C145" s="49"/>
      <c r="D145" s="49"/>
      <c r="E145" s="49"/>
      <c r="F145" s="283"/>
      <c r="G145" s="158"/>
      <c r="H145" s="54"/>
      <c r="I145" s="387"/>
      <c r="J145" s="157"/>
      <c r="K145" s="156"/>
      <c r="L145" s="156"/>
      <c r="M145" s="156"/>
      <c r="N145" s="281"/>
      <c r="O145" s="282"/>
      <c r="P145" s="282"/>
      <c r="Q145" s="25"/>
      <c r="R145" s="25"/>
      <c r="S145" s="25"/>
      <c r="T145" s="25"/>
      <c r="U145" s="25"/>
      <c r="V145" s="46"/>
      <c r="W145" s="46"/>
      <c r="X145" s="281"/>
      <c r="Y145" s="23"/>
    </row>
    <row r="146" spans="2:25" s="219" customFormat="1" ht="65.25" customHeight="1" x14ac:dyDescent="0.5">
      <c r="B146" s="409" t="s">
        <v>335</v>
      </c>
      <c r="C146" s="169"/>
      <c r="D146" s="183">
        <v>1100</v>
      </c>
      <c r="E146" s="183">
        <v>1000</v>
      </c>
      <c r="F146" s="180">
        <v>225.89</v>
      </c>
      <c r="G146" s="182">
        <v>37.39</v>
      </c>
      <c r="H146" s="50">
        <f>F146*G146</f>
        <v>8446.0270999999993</v>
      </c>
      <c r="I146" s="224">
        <v>0</v>
      </c>
      <c r="J146" s="165">
        <v>0</v>
      </c>
      <c r="K146" s="197">
        <v>0</v>
      </c>
      <c r="L146" s="197">
        <v>0</v>
      </c>
      <c r="M146" s="164">
        <f>F146*5</f>
        <v>1129.4499999999998</v>
      </c>
      <c r="N146" s="281">
        <f>H146+I146+J146+K146+L146+M146</f>
        <v>9575.4771000000001</v>
      </c>
      <c r="O146" s="226">
        <v>656.07</v>
      </c>
      <c r="P146" s="35"/>
      <c r="Q146" s="225">
        <v>0</v>
      </c>
      <c r="R146" s="225">
        <v>0</v>
      </c>
      <c r="S146" s="186"/>
      <c r="T146" s="225">
        <v>0</v>
      </c>
      <c r="U146" s="35">
        <f>O146+P146+Q146+R146+S146+T146</f>
        <v>656.07</v>
      </c>
      <c r="V146" s="33">
        <f>N146-U146</f>
        <v>8919.4071000000004</v>
      </c>
      <c r="W146" s="224">
        <v>0</v>
      </c>
      <c r="X146" s="281">
        <f>V146-W146</f>
        <v>8919.4071000000004</v>
      </c>
      <c r="Y146" s="223"/>
    </row>
    <row r="147" spans="2:25" s="219" customFormat="1" ht="65.25" customHeight="1" x14ac:dyDescent="0.5">
      <c r="B147" s="408" t="s">
        <v>334</v>
      </c>
      <c r="C147" s="160"/>
      <c r="D147" s="160"/>
      <c r="E147" s="160"/>
      <c r="F147" s="210"/>
      <c r="G147" s="210"/>
      <c r="H147" s="54"/>
      <c r="I147" s="26"/>
      <c r="J147" s="157"/>
      <c r="K147" s="157"/>
      <c r="L147" s="157"/>
      <c r="M147" s="156"/>
      <c r="N147" s="281"/>
      <c r="O147" s="221"/>
      <c r="P147" s="25"/>
      <c r="Q147" s="221"/>
      <c r="R147" s="221"/>
      <c r="S147" s="184"/>
      <c r="T147" s="221"/>
      <c r="U147" s="25"/>
      <c r="V147" s="46"/>
      <c r="W147" s="26"/>
      <c r="X147" s="281"/>
      <c r="Y147" s="220"/>
    </row>
    <row r="148" spans="2:25" s="219" customFormat="1" ht="65.25" hidden="1" customHeight="1" x14ac:dyDescent="0.5">
      <c r="B148" s="312"/>
      <c r="C148" s="407"/>
      <c r="D148" s="407"/>
      <c r="E148" s="407"/>
      <c r="F148" s="305"/>
      <c r="G148" s="305"/>
      <c r="H148" s="405"/>
      <c r="I148" s="402"/>
      <c r="J148" s="298"/>
      <c r="K148" s="298"/>
      <c r="L148" s="298"/>
      <c r="M148" s="298"/>
      <c r="N148" s="401"/>
      <c r="O148" s="403"/>
      <c r="P148" s="404"/>
      <c r="Q148" s="403"/>
      <c r="R148" s="403"/>
      <c r="S148" s="296"/>
      <c r="T148" s="403"/>
      <c r="U148" s="295"/>
      <c r="V148" s="294"/>
      <c r="W148" s="402"/>
      <c r="X148" s="401"/>
      <c r="Y148" s="400"/>
    </row>
    <row r="149" spans="2:25" ht="72" customHeight="1" x14ac:dyDescent="0.5">
      <c r="B149" s="41" t="s">
        <v>333</v>
      </c>
      <c r="C149" s="168"/>
      <c r="D149" s="40">
        <v>1100</v>
      </c>
      <c r="E149" s="168">
        <v>1000</v>
      </c>
      <c r="F149" s="182">
        <v>112.49</v>
      </c>
      <c r="G149" s="166">
        <v>37.39</v>
      </c>
      <c r="H149" s="50">
        <f>F149*G149</f>
        <v>4206.0010999999995</v>
      </c>
      <c r="I149" s="33">
        <v>0</v>
      </c>
      <c r="J149" s="165">
        <v>0</v>
      </c>
      <c r="K149" s="164">
        <v>0</v>
      </c>
      <c r="L149" s="164">
        <v>0</v>
      </c>
      <c r="M149" s="164">
        <f>F149*5</f>
        <v>562.44999999999993</v>
      </c>
      <c r="N149" s="281">
        <f>H149+I149+J149+K149+L149+M149</f>
        <v>4768.4510999999993</v>
      </c>
      <c r="O149" s="35">
        <v>114.48</v>
      </c>
      <c r="P149" s="35"/>
      <c r="Q149" s="35">
        <v>0</v>
      </c>
      <c r="R149" s="35">
        <v>0</v>
      </c>
      <c r="S149" s="35">
        <v>0</v>
      </c>
      <c r="T149" s="35">
        <f>I149*1%</f>
        <v>0</v>
      </c>
      <c r="U149" s="35">
        <f>O149+P149+Q149+R149+S149+T149</f>
        <v>114.48</v>
      </c>
      <c r="V149" s="33">
        <f>N149-U149</f>
        <v>4653.9710999999998</v>
      </c>
      <c r="W149" s="45">
        <v>0</v>
      </c>
      <c r="X149" s="281">
        <f>V149-W149</f>
        <v>4653.9710999999998</v>
      </c>
      <c r="Y149" s="32"/>
    </row>
    <row r="150" spans="2:25" ht="65.25" customHeight="1" x14ac:dyDescent="0.5">
      <c r="B150" s="161" t="s">
        <v>332</v>
      </c>
      <c r="C150" s="49"/>
      <c r="D150" s="49"/>
      <c r="E150" s="49"/>
      <c r="F150" s="210"/>
      <c r="G150" s="158"/>
      <c r="H150" s="54"/>
      <c r="I150" s="46"/>
      <c r="J150" s="157"/>
      <c r="K150" s="156"/>
      <c r="L150" s="156"/>
      <c r="M150" s="156"/>
      <c r="N150" s="281"/>
      <c r="O150" s="25"/>
      <c r="P150" s="25"/>
      <c r="Q150" s="25"/>
      <c r="R150" s="25"/>
      <c r="S150" s="25"/>
      <c r="T150" s="25"/>
      <c r="U150" s="25"/>
      <c r="V150" s="46"/>
      <c r="W150" s="46"/>
      <c r="X150" s="281"/>
      <c r="Y150" s="23"/>
    </row>
    <row r="151" spans="2:25" ht="65.25" customHeight="1" x14ac:dyDescent="0.5">
      <c r="B151" s="293" t="s">
        <v>331</v>
      </c>
      <c r="C151" s="168"/>
      <c r="D151" s="168">
        <v>1100</v>
      </c>
      <c r="E151" s="168">
        <v>1000</v>
      </c>
      <c r="F151" s="180">
        <v>253.09</v>
      </c>
      <c r="G151" s="166">
        <v>37.39</v>
      </c>
      <c r="H151" s="50">
        <f>F151*G151</f>
        <v>9463.035100000001</v>
      </c>
      <c r="I151" s="45">
        <v>0</v>
      </c>
      <c r="J151" s="165">
        <v>0</v>
      </c>
      <c r="K151" s="217">
        <v>0</v>
      </c>
      <c r="L151" s="217">
        <v>0</v>
      </c>
      <c r="M151" s="164">
        <f>F151*5</f>
        <v>1265.45</v>
      </c>
      <c r="N151" s="281">
        <f>H151+I151+J151+K151+L151+M151</f>
        <v>10728.485100000002</v>
      </c>
      <c r="O151" s="163">
        <v>766.72</v>
      </c>
      <c r="P151" s="35">
        <v>0</v>
      </c>
      <c r="Q151" s="35">
        <v>0</v>
      </c>
      <c r="R151" s="35">
        <v>0</v>
      </c>
      <c r="S151" s="35"/>
      <c r="T151" s="35">
        <v>0</v>
      </c>
      <c r="U151" s="35">
        <f>O151+P151+Q151+R151+S151+T151</f>
        <v>766.72</v>
      </c>
      <c r="V151" s="33">
        <f>N151-U151</f>
        <v>9961.7651000000023</v>
      </c>
      <c r="W151" s="45">
        <v>0</v>
      </c>
      <c r="X151" s="281">
        <f>V151-W151</f>
        <v>9961.7651000000023</v>
      </c>
      <c r="Y151" s="162"/>
    </row>
    <row r="152" spans="2:25" ht="65.25" customHeight="1" x14ac:dyDescent="0.5">
      <c r="B152" s="161" t="s">
        <v>330</v>
      </c>
      <c r="C152" s="49"/>
      <c r="D152" s="49"/>
      <c r="E152" s="49"/>
      <c r="F152" s="210"/>
      <c r="G152" s="158"/>
      <c r="H152" s="54"/>
      <c r="I152" s="46"/>
      <c r="J152" s="157"/>
      <c r="K152" s="156"/>
      <c r="L152" s="156"/>
      <c r="M152" s="156"/>
      <c r="N152" s="281"/>
      <c r="O152" s="25"/>
      <c r="P152" s="25"/>
      <c r="Q152" s="25"/>
      <c r="R152" s="25"/>
      <c r="S152" s="25"/>
      <c r="T152" s="25"/>
      <c r="U152" s="25"/>
      <c r="V152" s="46"/>
      <c r="W152" s="46"/>
      <c r="X152" s="281"/>
      <c r="Y152" s="23"/>
    </row>
    <row r="153" spans="2:25" ht="65.25" customHeight="1" thickBot="1" x14ac:dyDescent="0.55000000000000004">
      <c r="B153" s="15"/>
      <c r="C153" s="177" t="s">
        <v>73</v>
      </c>
      <c r="D153" s="396"/>
      <c r="E153" s="396"/>
      <c r="F153" s="398"/>
      <c r="G153" s="397"/>
      <c r="H153" s="396">
        <f>SUM(H124:H152)</f>
        <v>93018.066800000001</v>
      </c>
      <c r="I153" s="396">
        <f>SUM(I124:I152)</f>
        <v>0</v>
      </c>
      <c r="J153" s="398">
        <f>SUM(J124:J152)</f>
        <v>0</v>
      </c>
      <c r="K153" s="396">
        <f>SUM(K124:K152)</f>
        <v>0</v>
      </c>
      <c r="L153" s="396">
        <f>SUM(L124:L152)</f>
        <v>0</v>
      </c>
      <c r="M153" s="396">
        <f>SUM(M124:M152)</f>
        <v>12521.400000000001</v>
      </c>
      <c r="N153" s="396">
        <f>SUM(N124:N152)</f>
        <v>105539.46680000002</v>
      </c>
      <c r="O153" s="397">
        <f>SUM(O124:O152)</f>
        <v>8871.7699999999986</v>
      </c>
      <c r="P153" s="397">
        <f>SUM(P124:P152)</f>
        <v>0</v>
      </c>
      <c r="Q153" s="397">
        <f>SUM(Q124:Q152)</f>
        <v>0</v>
      </c>
      <c r="R153" s="397">
        <f>SUM(R124:R152)</f>
        <v>0</v>
      </c>
      <c r="S153" s="397">
        <f>SUM(S124:S152)</f>
        <v>0</v>
      </c>
      <c r="T153" s="397">
        <f>SUM(T124:T152)</f>
        <v>0</v>
      </c>
      <c r="U153" s="397">
        <f>SUM(U124:U152)</f>
        <v>8871.7699999999986</v>
      </c>
      <c r="V153" s="396">
        <f>SUM(V124:V152)</f>
        <v>96667.696800000005</v>
      </c>
      <c r="W153" s="396">
        <f>SUM(W124:W152)</f>
        <v>0</v>
      </c>
      <c r="X153" s="396">
        <f>SUM(X124:X152)</f>
        <v>96667.696800000005</v>
      </c>
      <c r="Y153" s="8"/>
    </row>
    <row r="154" spans="2:25" s="8" customFormat="1" ht="65.25" customHeight="1" thickBot="1" x14ac:dyDescent="0.55000000000000004">
      <c r="B154" s="107" t="s">
        <v>57</v>
      </c>
      <c r="C154" s="90" t="s">
        <v>56</v>
      </c>
      <c r="D154" s="106" t="s">
        <v>55</v>
      </c>
      <c r="E154" s="105"/>
      <c r="F154" s="105"/>
      <c r="G154" s="105"/>
      <c r="H154" s="105"/>
      <c r="I154" s="105"/>
      <c r="J154" s="105"/>
      <c r="K154" s="105"/>
      <c r="L154" s="105"/>
      <c r="M154" s="105"/>
      <c r="N154" s="104"/>
      <c r="O154" s="106" t="s">
        <v>54</v>
      </c>
      <c r="P154" s="105"/>
      <c r="Q154" s="105"/>
      <c r="R154" s="105"/>
      <c r="S154" s="105"/>
      <c r="T154" s="105"/>
      <c r="U154" s="104"/>
      <c r="V154" s="103"/>
      <c r="W154" s="102"/>
      <c r="X154" s="101"/>
      <c r="Y154" s="66" t="s">
        <v>53</v>
      </c>
    </row>
    <row r="155" spans="2:25" s="8" customFormat="1" ht="65.25" customHeight="1" x14ac:dyDescent="0.45">
      <c r="B155" s="100"/>
      <c r="C155" s="99"/>
      <c r="D155" s="98" t="s">
        <v>52</v>
      </c>
      <c r="E155" s="98" t="s">
        <v>51</v>
      </c>
      <c r="F155" s="97" t="s">
        <v>29</v>
      </c>
      <c r="G155" s="761" t="s">
        <v>50</v>
      </c>
      <c r="H155" s="95" t="s">
        <v>49</v>
      </c>
      <c r="I155" s="94" t="s">
        <v>48</v>
      </c>
      <c r="J155" s="93" t="s">
        <v>47</v>
      </c>
      <c r="K155" s="92" t="s">
        <v>28</v>
      </c>
      <c r="L155" s="91" t="s">
        <v>46</v>
      </c>
      <c r="M155" s="91" t="s">
        <v>618</v>
      </c>
      <c r="N155" s="90" t="s">
        <v>38</v>
      </c>
      <c r="O155" s="87" t="s">
        <v>44</v>
      </c>
      <c r="P155" s="89" t="s">
        <v>43</v>
      </c>
      <c r="Q155" s="88" t="s">
        <v>42</v>
      </c>
      <c r="R155" s="87" t="s">
        <v>41</v>
      </c>
      <c r="S155" s="87" t="s">
        <v>40</v>
      </c>
      <c r="T155" s="87" t="s">
        <v>39</v>
      </c>
      <c r="U155" s="86" t="s">
        <v>38</v>
      </c>
      <c r="V155" s="84" t="s">
        <v>38</v>
      </c>
      <c r="W155" s="85" t="s">
        <v>37</v>
      </c>
      <c r="X155" s="84" t="s">
        <v>36</v>
      </c>
      <c r="Y155" s="66"/>
    </row>
    <row r="156" spans="2:25" s="8" customFormat="1" ht="65.25" customHeight="1" thickBot="1" x14ac:dyDescent="0.5">
      <c r="B156" s="83" t="s">
        <v>35</v>
      </c>
      <c r="C156" s="73"/>
      <c r="D156" s="82"/>
      <c r="E156" s="82"/>
      <c r="F156" s="81" t="s">
        <v>34</v>
      </c>
      <c r="G156" s="760" t="s">
        <v>33</v>
      </c>
      <c r="H156" s="79"/>
      <c r="I156" s="78"/>
      <c r="J156" s="77" t="s">
        <v>32</v>
      </c>
      <c r="K156" s="76" t="s">
        <v>31</v>
      </c>
      <c r="L156" s="75" t="s">
        <v>95</v>
      </c>
      <c r="M156" s="74" t="s">
        <v>610</v>
      </c>
      <c r="N156" s="73"/>
      <c r="O156" s="200">
        <v>1</v>
      </c>
      <c r="P156" s="72"/>
      <c r="Q156" s="71" t="s">
        <v>28</v>
      </c>
      <c r="R156" s="70" t="s">
        <v>27</v>
      </c>
      <c r="S156" s="70" t="s">
        <v>26</v>
      </c>
      <c r="T156" s="70" t="s">
        <v>25</v>
      </c>
      <c r="U156" s="69"/>
      <c r="V156" s="67" t="s">
        <v>24</v>
      </c>
      <c r="W156" s="199" t="s">
        <v>93</v>
      </c>
      <c r="X156" s="67" t="s">
        <v>22</v>
      </c>
      <c r="Y156" s="66"/>
    </row>
    <row r="157" spans="2:25" ht="65.25" customHeight="1" x14ac:dyDescent="0.45">
      <c r="B157" s="365" t="s">
        <v>329</v>
      </c>
      <c r="C157" s="148"/>
      <c r="D157" s="8"/>
      <c r="E157" s="8"/>
      <c r="F157" s="13"/>
      <c r="G157" s="108"/>
      <c r="H157" s="11"/>
      <c r="I157" s="9"/>
      <c r="J157" s="10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8"/>
    </row>
    <row r="158" spans="2:25" ht="65.25" customHeight="1" x14ac:dyDescent="0.5">
      <c r="B158" s="58" t="s">
        <v>271</v>
      </c>
      <c r="C158" s="392"/>
      <c r="D158" s="51">
        <v>1100</v>
      </c>
      <c r="E158" s="51">
        <v>1000</v>
      </c>
      <c r="F158" s="283">
        <v>348.03</v>
      </c>
      <c r="G158" s="166">
        <v>37.39</v>
      </c>
      <c r="H158" s="50">
        <f>F158*G158</f>
        <v>13012.841699999999</v>
      </c>
      <c r="I158" s="281">
        <v>0</v>
      </c>
      <c r="J158" s="165">
        <v>0</v>
      </c>
      <c r="K158" s="33">
        <v>0</v>
      </c>
      <c r="L158" s="33">
        <v>0</v>
      </c>
      <c r="M158" s="164">
        <f>F158*5</f>
        <v>1740.1499999999999</v>
      </c>
      <c r="N158" s="281">
        <f>H158+I158+J158+K158+L158+M158</f>
        <v>14752.991699999999</v>
      </c>
      <c r="O158" s="282">
        <v>1899.07</v>
      </c>
      <c r="P158" s="282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f>O158+P158+Q158+R158+S158+T158</f>
        <v>1899.07</v>
      </c>
      <c r="V158" s="33">
        <f>N158-U158</f>
        <v>12853.921699999999</v>
      </c>
      <c r="W158" s="33"/>
      <c r="X158" s="281">
        <f>V158-W158</f>
        <v>12853.921699999999</v>
      </c>
      <c r="Y158" s="44"/>
    </row>
    <row r="159" spans="2:25" ht="65.25" customHeight="1" x14ac:dyDescent="0.5">
      <c r="B159" s="334" t="s">
        <v>328</v>
      </c>
      <c r="C159" s="392"/>
      <c r="D159" s="51"/>
      <c r="E159" s="51"/>
      <c r="F159" s="283"/>
      <c r="G159" s="158"/>
      <c r="H159" s="54"/>
      <c r="I159" s="281"/>
      <c r="J159" s="157"/>
      <c r="K159" s="46"/>
      <c r="L159" s="46"/>
      <c r="M159" s="156"/>
      <c r="N159" s="281"/>
      <c r="O159" s="282"/>
      <c r="P159" s="282"/>
      <c r="Q159" s="25"/>
      <c r="R159" s="25"/>
      <c r="S159" s="25"/>
      <c r="T159" s="25"/>
      <c r="U159" s="25"/>
      <c r="V159" s="46"/>
      <c r="W159" s="46"/>
      <c r="X159" s="281"/>
      <c r="Y159" s="44"/>
    </row>
    <row r="160" spans="2:25" ht="65.25" hidden="1" customHeight="1" x14ac:dyDescent="0.5">
      <c r="B160" s="58" t="s">
        <v>327</v>
      </c>
      <c r="C160" s="392"/>
      <c r="D160" s="51"/>
      <c r="E160" s="51"/>
      <c r="F160" s="283"/>
      <c r="G160" s="166"/>
      <c r="H160" s="50">
        <f>F160*G160</f>
        <v>0</v>
      </c>
      <c r="I160" s="281">
        <v>0</v>
      </c>
      <c r="J160" s="165">
        <f>F160*1.04</f>
        <v>0</v>
      </c>
      <c r="K160" s="33">
        <v>0</v>
      </c>
      <c r="L160" s="33">
        <v>0</v>
      </c>
      <c r="M160" s="273"/>
      <c r="N160" s="281">
        <f>H160+I160+J160+K160+L160+M160</f>
        <v>0</v>
      </c>
      <c r="O160" s="282">
        <v>0</v>
      </c>
      <c r="P160" s="282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f>O160+P160+Q160+R160+S160+T160</f>
        <v>0</v>
      </c>
      <c r="V160" s="33">
        <f>N160-U160</f>
        <v>0</v>
      </c>
      <c r="W160" s="33">
        <f>N160*3%</f>
        <v>0</v>
      </c>
      <c r="X160" s="281">
        <f>V160-W160</f>
        <v>0</v>
      </c>
      <c r="Y160" s="44"/>
    </row>
    <row r="161" spans="2:25" ht="65.25" hidden="1" customHeight="1" x14ac:dyDescent="0.5">
      <c r="B161" s="323"/>
      <c r="C161" s="392"/>
      <c r="D161" s="51"/>
      <c r="E161" s="51"/>
      <c r="F161" s="283"/>
      <c r="G161" s="158"/>
      <c r="H161" s="54"/>
      <c r="I161" s="281"/>
      <c r="J161" s="157"/>
      <c r="K161" s="46"/>
      <c r="L161" s="46"/>
      <c r="M161" s="272"/>
      <c r="N161" s="281"/>
      <c r="O161" s="282"/>
      <c r="P161" s="282"/>
      <c r="Q161" s="25"/>
      <c r="R161" s="25"/>
      <c r="S161" s="25"/>
      <c r="T161" s="25"/>
      <c r="U161" s="25"/>
      <c r="V161" s="46"/>
      <c r="W161" s="46"/>
      <c r="X161" s="281"/>
      <c r="Y161" s="44"/>
    </row>
    <row r="162" spans="2:25" ht="65.25" customHeight="1" x14ac:dyDescent="0.5">
      <c r="B162" s="195" t="s">
        <v>326</v>
      </c>
      <c r="C162" s="392"/>
      <c r="D162" s="51">
        <v>1100</v>
      </c>
      <c r="E162" s="51">
        <v>1000</v>
      </c>
      <c r="F162" s="283">
        <v>207.79</v>
      </c>
      <c r="G162" s="166">
        <v>37.39</v>
      </c>
      <c r="H162" s="50">
        <f>F162*G162</f>
        <v>7769.2681000000002</v>
      </c>
      <c r="I162" s="281">
        <v>0</v>
      </c>
      <c r="J162" s="165">
        <v>0</v>
      </c>
      <c r="K162" s="33">
        <v>0</v>
      </c>
      <c r="L162" s="33">
        <v>0</v>
      </c>
      <c r="M162" s="164">
        <f>F162*5</f>
        <v>1038.95</v>
      </c>
      <c r="N162" s="281">
        <f>H162+I162+J162+K162+L162+M162</f>
        <v>8808.2181</v>
      </c>
      <c r="O162" s="282">
        <v>582.41</v>
      </c>
      <c r="P162" s="282"/>
      <c r="Q162" s="35">
        <v>0</v>
      </c>
      <c r="R162" s="35">
        <v>0</v>
      </c>
      <c r="S162" s="35"/>
      <c r="T162" s="35">
        <v>0</v>
      </c>
      <c r="U162" s="35">
        <f>O162+P162+Q162+R162+S162+T162</f>
        <v>582.41</v>
      </c>
      <c r="V162" s="33">
        <f>N162-U162</f>
        <v>8225.8081000000002</v>
      </c>
      <c r="W162" s="33">
        <v>0</v>
      </c>
      <c r="X162" s="281">
        <f>V162-W162</f>
        <v>8225.8081000000002</v>
      </c>
      <c r="Y162" s="44"/>
    </row>
    <row r="163" spans="2:25" ht="65.25" customHeight="1" x14ac:dyDescent="0.5">
      <c r="B163" s="389" t="s">
        <v>325</v>
      </c>
      <c r="C163" s="392"/>
      <c r="D163" s="51"/>
      <c r="E163" s="51"/>
      <c r="F163" s="283"/>
      <c r="G163" s="158"/>
      <c r="H163" s="54"/>
      <c r="I163" s="281"/>
      <c r="J163" s="157"/>
      <c r="K163" s="46"/>
      <c r="L163" s="46"/>
      <c r="M163" s="156"/>
      <c r="N163" s="281"/>
      <c r="O163" s="282"/>
      <c r="P163" s="282"/>
      <c r="Q163" s="25"/>
      <c r="R163" s="25"/>
      <c r="S163" s="25"/>
      <c r="T163" s="25"/>
      <c r="U163" s="25"/>
      <c r="V163" s="46"/>
      <c r="W163" s="46"/>
      <c r="X163" s="281"/>
      <c r="Y163" s="44"/>
    </row>
    <row r="164" spans="2:25" ht="65.25" customHeight="1" x14ac:dyDescent="0.5">
      <c r="B164" s="58" t="s">
        <v>324</v>
      </c>
      <c r="C164" s="51"/>
      <c r="D164" s="51">
        <v>1100</v>
      </c>
      <c r="E164" s="51">
        <v>1000</v>
      </c>
      <c r="F164" s="283">
        <v>299.95999999999998</v>
      </c>
      <c r="G164" s="166">
        <v>37.39</v>
      </c>
      <c r="H164" s="50">
        <f>F164*G164</f>
        <v>11215.5044</v>
      </c>
      <c r="I164" s="281">
        <v>0</v>
      </c>
      <c r="J164" s="165">
        <v>0</v>
      </c>
      <c r="K164" s="33">
        <v>0</v>
      </c>
      <c r="L164" s="33">
        <v>0</v>
      </c>
      <c r="M164" s="164">
        <f>F164*5</f>
        <v>1499.8</v>
      </c>
      <c r="N164" s="281">
        <f>H164+I164+J164+K164+L164+M164</f>
        <v>12715.304399999999</v>
      </c>
      <c r="O164" s="282">
        <v>1407.95</v>
      </c>
      <c r="P164" s="282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f>O164+P164+Q164+R164+S164+T164</f>
        <v>1407.95</v>
      </c>
      <c r="V164" s="33">
        <f>N164-U164</f>
        <v>11307.354399999998</v>
      </c>
      <c r="W164" s="33"/>
      <c r="X164" s="281">
        <f>V164-W164</f>
        <v>11307.354399999998</v>
      </c>
      <c r="Y164" s="44"/>
    </row>
    <row r="165" spans="2:25" ht="65.25" customHeight="1" x14ac:dyDescent="0.5">
      <c r="B165" s="323" t="s">
        <v>323</v>
      </c>
      <c r="C165" s="51"/>
      <c r="D165" s="51"/>
      <c r="E165" s="51"/>
      <c r="F165" s="283"/>
      <c r="G165" s="158"/>
      <c r="H165" s="54"/>
      <c r="I165" s="281"/>
      <c r="J165" s="157"/>
      <c r="K165" s="46"/>
      <c r="L165" s="46"/>
      <c r="M165" s="156"/>
      <c r="N165" s="281"/>
      <c r="O165" s="282"/>
      <c r="P165" s="282"/>
      <c r="Q165" s="25"/>
      <c r="R165" s="25"/>
      <c r="S165" s="25"/>
      <c r="T165" s="25"/>
      <c r="U165" s="25"/>
      <c r="V165" s="46"/>
      <c r="W165" s="46"/>
      <c r="X165" s="281"/>
      <c r="Y165" s="44"/>
    </row>
    <row r="166" spans="2:25" ht="65.25" customHeight="1" x14ac:dyDescent="0.5">
      <c r="B166" s="41" t="s">
        <v>322</v>
      </c>
      <c r="C166" s="40"/>
      <c r="D166" s="40">
        <v>1100</v>
      </c>
      <c r="E166" s="40">
        <v>1000</v>
      </c>
      <c r="F166" s="283">
        <v>207.79</v>
      </c>
      <c r="G166" s="166">
        <v>37.39</v>
      </c>
      <c r="H166" s="50">
        <f>F166*G166</f>
        <v>7769.2681000000002</v>
      </c>
      <c r="I166" s="387">
        <v>0</v>
      </c>
      <c r="J166" s="165">
        <v>0</v>
      </c>
      <c r="K166" s="164">
        <v>0</v>
      </c>
      <c r="L166" s="164">
        <v>0</v>
      </c>
      <c r="M166" s="164">
        <f>F166*5</f>
        <v>1038.95</v>
      </c>
      <c r="N166" s="281">
        <f>H166+I166+J166+K166+L166+M166</f>
        <v>8808.2181</v>
      </c>
      <c r="O166" s="282">
        <v>582.42999999999995</v>
      </c>
      <c r="P166" s="35"/>
      <c r="Q166" s="35">
        <v>0</v>
      </c>
      <c r="R166" s="35">
        <v>0</v>
      </c>
      <c r="S166" s="186"/>
      <c r="T166" s="35">
        <f>I166*1%</f>
        <v>0</v>
      </c>
      <c r="U166" s="35">
        <f>O166+P166+Q166+R166+S166+T166</f>
        <v>582.42999999999995</v>
      </c>
      <c r="V166" s="33">
        <f>N166-U166</f>
        <v>8225.7880999999998</v>
      </c>
      <c r="W166" s="281"/>
      <c r="X166" s="281">
        <f>V166-W166</f>
        <v>8225.7880999999998</v>
      </c>
      <c r="Y166" s="32"/>
    </row>
    <row r="167" spans="2:25" ht="65.25" customHeight="1" x14ac:dyDescent="0.5">
      <c r="B167" s="57" t="s">
        <v>321</v>
      </c>
      <c r="C167" s="49"/>
      <c r="D167" s="49"/>
      <c r="E167" s="49"/>
      <c r="F167" s="283"/>
      <c r="G167" s="158"/>
      <c r="H167" s="54"/>
      <c r="I167" s="387"/>
      <c r="J167" s="157"/>
      <c r="K167" s="156"/>
      <c r="L167" s="156"/>
      <c r="M167" s="156"/>
      <c r="N167" s="281"/>
      <c r="O167" s="282"/>
      <c r="P167" s="25"/>
      <c r="Q167" s="25"/>
      <c r="R167" s="25"/>
      <c r="S167" s="184"/>
      <c r="T167" s="25"/>
      <c r="U167" s="25"/>
      <c r="V167" s="46"/>
      <c r="W167" s="281"/>
      <c r="X167" s="281"/>
      <c r="Y167" s="23"/>
    </row>
    <row r="168" spans="2:25" s="219" customFormat="1" ht="65.25" customHeight="1" x14ac:dyDescent="0.5">
      <c r="B168" s="194" t="s">
        <v>320</v>
      </c>
      <c r="C168" s="392"/>
      <c r="D168" s="392">
        <v>1100</v>
      </c>
      <c r="E168" s="392">
        <v>1000</v>
      </c>
      <c r="F168" s="283">
        <v>180.72</v>
      </c>
      <c r="G168" s="182">
        <v>37.39</v>
      </c>
      <c r="H168" s="50">
        <f>F168*G168</f>
        <v>6757.1207999999997</v>
      </c>
      <c r="I168" s="387">
        <v>0</v>
      </c>
      <c r="J168" s="165">
        <v>0</v>
      </c>
      <c r="K168" s="36">
        <v>0</v>
      </c>
      <c r="L168" s="36">
        <v>0</v>
      </c>
      <c r="M168" s="164">
        <f>F168*5</f>
        <v>903.6</v>
      </c>
      <c r="N168" s="281">
        <f>H168+I168+J168+K168+L168+M168</f>
        <v>7660.7208000000001</v>
      </c>
      <c r="O168" s="395">
        <v>472.26</v>
      </c>
      <c r="P168" s="395">
        <v>0</v>
      </c>
      <c r="Q168" s="225">
        <v>0</v>
      </c>
      <c r="R168" s="225">
        <v>0</v>
      </c>
      <c r="S168" s="186"/>
      <c r="T168" s="225">
        <v>0</v>
      </c>
      <c r="U168" s="35">
        <f>O168+P168+Q168+R168+S168+T168</f>
        <v>472.26</v>
      </c>
      <c r="V168" s="33">
        <f>N168-U168</f>
        <v>7188.4607999999998</v>
      </c>
      <c r="W168" s="387">
        <v>0</v>
      </c>
      <c r="X168" s="281">
        <f>V168-W168</f>
        <v>7188.4607999999998</v>
      </c>
      <c r="Y168" s="394"/>
    </row>
    <row r="169" spans="2:25" s="219" customFormat="1" ht="65.25" customHeight="1" x14ac:dyDescent="0.5">
      <c r="B169" s="334" t="s">
        <v>319</v>
      </c>
      <c r="C169" s="392"/>
      <c r="D169" s="392"/>
      <c r="E169" s="392"/>
      <c r="F169" s="283"/>
      <c r="G169" s="210"/>
      <c r="H169" s="54"/>
      <c r="I169" s="387"/>
      <c r="J169" s="157"/>
      <c r="K169" s="26"/>
      <c r="L169" s="26"/>
      <c r="M169" s="156"/>
      <c r="N169" s="281"/>
      <c r="O169" s="395"/>
      <c r="P169" s="395"/>
      <c r="Q169" s="221"/>
      <c r="R169" s="221"/>
      <c r="S169" s="184"/>
      <c r="T169" s="221"/>
      <c r="U169" s="25"/>
      <c r="V169" s="46"/>
      <c r="W169" s="387"/>
      <c r="X169" s="281"/>
      <c r="Y169" s="394"/>
    </row>
    <row r="170" spans="2:25" ht="65.25" customHeight="1" x14ac:dyDescent="0.5">
      <c r="B170" s="41" t="s">
        <v>317</v>
      </c>
      <c r="C170" s="51"/>
      <c r="D170" s="51">
        <v>1100</v>
      </c>
      <c r="E170" s="51">
        <v>1000</v>
      </c>
      <c r="F170" s="283">
        <v>273.95</v>
      </c>
      <c r="G170" s="182">
        <v>37.39</v>
      </c>
      <c r="H170" s="50">
        <f>F170*G170</f>
        <v>10242.9905</v>
      </c>
      <c r="I170" s="281">
        <v>0</v>
      </c>
      <c r="J170" s="165">
        <v>0</v>
      </c>
      <c r="K170" s="33">
        <v>0</v>
      </c>
      <c r="L170" s="33">
        <v>0</v>
      </c>
      <c r="M170" s="164">
        <f>F170*5</f>
        <v>1369.75</v>
      </c>
      <c r="N170" s="281">
        <f>H170+I170+J170+K170+L170+M170</f>
        <v>11612.7405</v>
      </c>
      <c r="O170" s="282">
        <v>999.76</v>
      </c>
      <c r="P170" s="35"/>
      <c r="Q170" s="35">
        <v>0</v>
      </c>
      <c r="R170" s="35">
        <v>0</v>
      </c>
      <c r="S170" s="186"/>
      <c r="T170" s="35">
        <v>0</v>
      </c>
      <c r="U170" s="35">
        <f>O170+P170+Q170+R170+S170+T170</f>
        <v>999.76</v>
      </c>
      <c r="V170" s="33">
        <f>N170-U170</f>
        <v>10612.9805</v>
      </c>
      <c r="W170" s="281">
        <v>0</v>
      </c>
      <c r="X170" s="281">
        <f>V170-W170</f>
        <v>10612.9805</v>
      </c>
      <c r="Y170" s="44"/>
    </row>
    <row r="171" spans="2:25" ht="65.25" customHeight="1" x14ac:dyDescent="0.5">
      <c r="B171" s="334" t="s">
        <v>318</v>
      </c>
      <c r="C171" s="51"/>
      <c r="D171" s="51"/>
      <c r="E171" s="51"/>
      <c r="F171" s="283"/>
      <c r="G171" s="210"/>
      <c r="H171" s="54"/>
      <c r="I171" s="281"/>
      <c r="J171" s="157"/>
      <c r="K171" s="46"/>
      <c r="L171" s="46"/>
      <c r="M171" s="156"/>
      <c r="N171" s="281"/>
      <c r="O171" s="282"/>
      <c r="P171" s="25"/>
      <c r="Q171" s="25"/>
      <c r="R171" s="25"/>
      <c r="S171" s="184"/>
      <c r="T171" s="25"/>
      <c r="U171" s="25"/>
      <c r="V171" s="46"/>
      <c r="W171" s="281"/>
      <c r="X171" s="281"/>
      <c r="Y171" s="44"/>
    </row>
    <row r="172" spans="2:25" ht="65.25" customHeight="1" x14ac:dyDescent="0.5">
      <c r="B172" s="218" t="s">
        <v>317</v>
      </c>
      <c r="C172" s="392"/>
      <c r="D172" s="392">
        <v>1100</v>
      </c>
      <c r="E172" s="392">
        <v>1000</v>
      </c>
      <c r="F172" s="182">
        <v>175.86</v>
      </c>
      <c r="G172" s="182">
        <v>37.39</v>
      </c>
      <c r="H172" s="39">
        <f>F172*G172</f>
        <v>6575.4054000000006</v>
      </c>
      <c r="I172" s="387">
        <v>0</v>
      </c>
      <c r="J172" s="165">
        <v>0</v>
      </c>
      <c r="K172" s="36">
        <v>0</v>
      </c>
      <c r="L172" s="36">
        <v>0</v>
      </c>
      <c r="M172" s="165">
        <f>F172*5</f>
        <v>879.30000000000007</v>
      </c>
      <c r="N172" s="387">
        <f>H172+I172+J172+K172+L172+M172</f>
        <v>7454.7054000000007</v>
      </c>
      <c r="O172" s="395">
        <v>452.46</v>
      </c>
      <c r="P172" s="225"/>
      <c r="Q172" s="225">
        <v>0</v>
      </c>
      <c r="R172" s="225">
        <v>0</v>
      </c>
      <c r="S172" s="225"/>
      <c r="T172" s="225">
        <v>0</v>
      </c>
      <c r="U172" s="225">
        <f>O172+P172+Q172+R172+S172+T172</f>
        <v>452.46</v>
      </c>
      <c r="V172" s="36">
        <f>N172-U172</f>
        <v>7002.2454000000007</v>
      </c>
      <c r="W172" s="387">
        <v>0</v>
      </c>
      <c r="X172" s="387">
        <f>V172-W172</f>
        <v>7002.2454000000007</v>
      </c>
      <c r="Y172" s="44"/>
    </row>
    <row r="173" spans="2:25" ht="65.25" customHeight="1" x14ac:dyDescent="0.5">
      <c r="B173" s="368" t="s">
        <v>316</v>
      </c>
      <c r="C173" s="392"/>
      <c r="D173" s="392"/>
      <c r="E173" s="392"/>
      <c r="F173" s="210"/>
      <c r="G173" s="210"/>
      <c r="H173" s="56"/>
      <c r="I173" s="387"/>
      <c r="J173" s="157"/>
      <c r="K173" s="26"/>
      <c r="L173" s="26"/>
      <c r="M173" s="157"/>
      <c r="N173" s="387"/>
      <c r="O173" s="395"/>
      <c r="P173" s="221"/>
      <c r="Q173" s="221"/>
      <c r="R173" s="221"/>
      <c r="S173" s="221"/>
      <c r="T173" s="221"/>
      <c r="U173" s="221"/>
      <c r="V173" s="26"/>
      <c r="W173" s="387"/>
      <c r="X173" s="387"/>
      <c r="Y173" s="44"/>
    </row>
    <row r="174" spans="2:25" ht="65.25" customHeight="1" x14ac:dyDescent="0.5">
      <c r="B174" s="15"/>
      <c r="C174" s="177" t="s">
        <v>73</v>
      </c>
      <c r="D174" s="8"/>
      <c r="E174" s="8"/>
      <c r="F174" s="176"/>
      <c r="G174" s="174"/>
      <c r="H174" s="111">
        <f>SUM(H158:H173)</f>
        <v>63342.398999999998</v>
      </c>
      <c r="I174" s="111">
        <f>SUM(I158:I173)</f>
        <v>0</v>
      </c>
      <c r="J174" s="129">
        <f>SUM(J158:J173)</f>
        <v>0</v>
      </c>
      <c r="K174" s="111">
        <f>SUM(K158:K173)</f>
        <v>0</v>
      </c>
      <c r="L174" s="111">
        <f>SUM(L158:L173)</f>
        <v>0</v>
      </c>
      <c r="M174" s="111">
        <f>SUM(M158:M173)</f>
        <v>8470.5</v>
      </c>
      <c r="N174" s="111">
        <f>SUM(N158:N173)</f>
        <v>71812.899000000005</v>
      </c>
      <c r="O174" s="174">
        <f>SUM(O158:O173)</f>
        <v>6396.3400000000011</v>
      </c>
      <c r="P174" s="174">
        <f>SUM(P158:P173)</f>
        <v>0</v>
      </c>
      <c r="Q174" s="174">
        <f>SUM(Q158:Q173)</f>
        <v>0</v>
      </c>
      <c r="R174" s="174">
        <f>SUM(R158:R173)</f>
        <v>0</v>
      </c>
      <c r="S174" s="174">
        <f>SUM(S158:S173)</f>
        <v>0</v>
      </c>
      <c r="T174" s="174">
        <f>SUM(T158:T173)</f>
        <v>0</v>
      </c>
      <c r="U174" s="174">
        <f>SUM(U158:U173)</f>
        <v>6396.3400000000011</v>
      </c>
      <c r="V174" s="111">
        <f>SUM(V158:V173)</f>
        <v>65416.558999999994</v>
      </c>
      <c r="W174" s="111">
        <f>SUM(W158:W173)</f>
        <v>0</v>
      </c>
      <c r="X174" s="111">
        <f>SUM(X158:X173)</f>
        <v>65416.558999999994</v>
      </c>
      <c r="Y174" s="8"/>
    </row>
    <row r="175" spans="2:25" ht="65.25" customHeight="1" x14ac:dyDescent="0.5">
      <c r="B175" s="15"/>
      <c r="C175" s="177"/>
      <c r="D175" s="8"/>
      <c r="E175" s="8"/>
      <c r="F175" s="176"/>
      <c r="G175" s="174"/>
      <c r="H175" s="111"/>
      <c r="I175" s="111"/>
      <c r="J175" s="129"/>
      <c r="K175" s="111"/>
      <c r="L175" s="111"/>
      <c r="M175" s="111"/>
      <c r="N175" s="111"/>
      <c r="O175" s="174"/>
      <c r="P175" s="174"/>
      <c r="Q175" s="174"/>
      <c r="R175" s="174"/>
      <c r="S175" s="174"/>
      <c r="T175" s="174"/>
      <c r="U175" s="174"/>
      <c r="V175" s="111"/>
      <c r="W175" s="111"/>
      <c r="X175" s="111"/>
      <c r="Y175" s="8"/>
    </row>
    <row r="176" spans="2:25" ht="65.25" customHeight="1" x14ac:dyDescent="0.45">
      <c r="B176" s="393" t="s">
        <v>315</v>
      </c>
      <c r="C176" s="148"/>
      <c r="D176" s="8"/>
      <c r="E176" s="8"/>
      <c r="F176" s="109"/>
      <c r="G176" s="108"/>
      <c r="H176" s="11"/>
      <c r="I176" s="9"/>
      <c r="J176" s="10"/>
      <c r="K176" s="9"/>
      <c r="L176" s="9"/>
      <c r="M176" s="9"/>
      <c r="N176" s="9"/>
      <c r="O176" s="149"/>
      <c r="P176" s="149"/>
      <c r="Q176" s="149"/>
      <c r="R176" s="149"/>
      <c r="S176" s="149"/>
      <c r="T176" s="149"/>
      <c r="U176" s="149"/>
      <c r="V176" s="9"/>
      <c r="W176" s="9"/>
      <c r="X176" s="9"/>
      <c r="Y176" s="8"/>
    </row>
    <row r="177" spans="2:25" ht="65.25" hidden="1" customHeight="1" x14ac:dyDescent="0.5">
      <c r="B177" s="41" t="s">
        <v>314</v>
      </c>
      <c r="C177" s="392"/>
      <c r="D177" s="51">
        <v>1100</v>
      </c>
      <c r="E177" s="51">
        <v>1000</v>
      </c>
      <c r="F177" s="283"/>
      <c r="G177" s="166"/>
      <c r="H177" s="50">
        <f>F177*G177</f>
        <v>0</v>
      </c>
      <c r="I177" s="281">
        <v>0</v>
      </c>
      <c r="J177" s="36">
        <v>0</v>
      </c>
      <c r="K177" s="164">
        <v>0</v>
      </c>
      <c r="L177" s="164">
        <v>0</v>
      </c>
      <c r="M177" s="164">
        <v>0</v>
      </c>
      <c r="N177" s="281">
        <f>H177+I177+J177+K177+L177+M177</f>
        <v>0</v>
      </c>
      <c r="O177" s="282"/>
      <c r="P177" s="282">
        <v>0</v>
      </c>
      <c r="Q177" s="35">
        <v>0</v>
      </c>
      <c r="R177" s="35">
        <v>0</v>
      </c>
      <c r="S177" s="35"/>
      <c r="T177" s="35">
        <v>0</v>
      </c>
      <c r="U177" s="35">
        <f>O177+P177+Q177+R177+S177+T177</f>
        <v>0</v>
      </c>
      <c r="V177" s="33">
        <f>N177-U177</f>
        <v>0</v>
      </c>
      <c r="W177" s="33">
        <f>N177*3%</f>
        <v>0</v>
      </c>
      <c r="X177" s="281">
        <f>V177-W177</f>
        <v>0</v>
      </c>
      <c r="Y177" s="44"/>
    </row>
    <row r="178" spans="2:25" ht="65.25" hidden="1" customHeight="1" x14ac:dyDescent="0.5">
      <c r="B178" s="312"/>
      <c r="C178" s="392"/>
      <c r="D178" s="51"/>
      <c r="E178" s="51"/>
      <c r="F178" s="283"/>
      <c r="G178" s="158"/>
      <c r="H178" s="54"/>
      <c r="I178" s="281"/>
      <c r="J178" s="26"/>
      <c r="K178" s="156"/>
      <c r="L178" s="156"/>
      <c r="M178" s="156"/>
      <c r="N178" s="281"/>
      <c r="O178" s="282"/>
      <c r="P178" s="282"/>
      <c r="Q178" s="25"/>
      <c r="R178" s="25"/>
      <c r="S178" s="25"/>
      <c r="T178" s="25"/>
      <c r="U178" s="25"/>
      <c r="V178" s="46"/>
      <c r="W178" s="46"/>
      <c r="X178" s="281"/>
      <c r="Y178" s="44"/>
    </row>
    <row r="179" spans="2:25" ht="65.25" customHeight="1" x14ac:dyDescent="0.45">
      <c r="B179" s="263" t="s">
        <v>314</v>
      </c>
      <c r="C179" s="390"/>
      <c r="D179" s="332">
        <v>1100</v>
      </c>
      <c r="E179" s="332">
        <v>1000</v>
      </c>
      <c r="F179" s="331">
        <v>273.02999999999997</v>
      </c>
      <c r="G179" s="764">
        <v>37.39</v>
      </c>
      <c r="H179" s="143">
        <f>F179*G179</f>
        <v>10208.591699999999</v>
      </c>
      <c r="I179" s="329">
        <v>0</v>
      </c>
      <c r="J179" s="248">
        <v>0</v>
      </c>
      <c r="K179" s="247">
        <v>0</v>
      </c>
      <c r="L179" s="247">
        <v>0</v>
      </c>
      <c r="M179" s="164">
        <f>F179*5</f>
        <v>1365.1499999999999</v>
      </c>
      <c r="N179" s="329">
        <f>H179+I179+J179+K179+L179+M179</f>
        <v>11573.741699999999</v>
      </c>
      <c r="O179" s="330">
        <v>977.57</v>
      </c>
      <c r="P179" s="330">
        <v>0</v>
      </c>
      <c r="Q179" s="244"/>
      <c r="R179" s="244">
        <v>0</v>
      </c>
      <c r="S179" s="244">
        <v>0</v>
      </c>
      <c r="T179" s="244">
        <v>0</v>
      </c>
      <c r="U179" s="244">
        <f>O179+P179+Q179+R179+S179+T179</f>
        <v>977.57</v>
      </c>
      <c r="V179" s="141">
        <f>N179-U179</f>
        <v>10596.171699999999</v>
      </c>
      <c r="W179" s="141">
        <v>0</v>
      </c>
      <c r="X179" s="329">
        <f>V179-W179</f>
        <v>10596.171699999999</v>
      </c>
      <c r="Y179" s="44"/>
    </row>
    <row r="180" spans="2:25" ht="65.25" customHeight="1" x14ac:dyDescent="0.45">
      <c r="B180" s="391" t="s">
        <v>313</v>
      </c>
      <c r="C180" s="390"/>
      <c r="D180" s="332"/>
      <c r="E180" s="332"/>
      <c r="F180" s="331"/>
      <c r="G180" s="763"/>
      <c r="H180" s="134"/>
      <c r="I180" s="329"/>
      <c r="J180" s="241"/>
      <c r="K180" s="240"/>
      <c r="L180" s="240"/>
      <c r="M180" s="156"/>
      <c r="N180" s="329"/>
      <c r="O180" s="330"/>
      <c r="P180" s="330"/>
      <c r="Q180" s="237"/>
      <c r="R180" s="237"/>
      <c r="S180" s="237"/>
      <c r="T180" s="237"/>
      <c r="U180" s="237"/>
      <c r="V180" s="132"/>
      <c r="W180" s="132"/>
      <c r="X180" s="329"/>
      <c r="Y180" s="44"/>
    </row>
    <row r="181" spans="2:25" ht="65.25" customHeight="1" x14ac:dyDescent="0.5">
      <c r="C181" s="177" t="s">
        <v>73</v>
      </c>
      <c r="D181" s="8"/>
      <c r="E181" s="8"/>
      <c r="F181" s="176"/>
      <c r="G181" s="174"/>
      <c r="H181" s="111">
        <f>H177+H179</f>
        <v>10208.591699999999</v>
      </c>
      <c r="I181" s="111">
        <f>SUM(I179)</f>
        <v>0</v>
      </c>
      <c r="J181" s="129">
        <f>SUM(J177:J179)</f>
        <v>0</v>
      </c>
      <c r="K181" s="111">
        <f>SUM(K177+K179)</f>
        <v>0</v>
      </c>
      <c r="L181" s="111">
        <f>SUM(L179)</f>
        <v>0</v>
      </c>
      <c r="M181" s="111">
        <f>SUM(M179)</f>
        <v>1365.1499999999999</v>
      </c>
      <c r="N181" s="111">
        <f>SUM(N177:N179)</f>
        <v>11573.741699999999</v>
      </c>
      <c r="O181" s="174">
        <f>SUM(O177:O179)</f>
        <v>977.57</v>
      </c>
      <c r="P181" s="174">
        <f>SUM(P179)</f>
        <v>0</v>
      </c>
      <c r="Q181" s="174">
        <f>SUM(Q179)</f>
        <v>0</v>
      </c>
      <c r="R181" s="174">
        <f>SUM(R177+R179)</f>
        <v>0</v>
      </c>
      <c r="S181" s="174">
        <f>SUM(S179)</f>
        <v>0</v>
      </c>
      <c r="T181" s="174">
        <f>SUM(T179)</f>
        <v>0</v>
      </c>
      <c r="U181" s="174">
        <f>SUM(U177:U179)</f>
        <v>977.57</v>
      </c>
      <c r="V181" s="111">
        <f>SUM(V177:V179)</f>
        <v>10596.171699999999</v>
      </c>
      <c r="W181" s="111">
        <v>0</v>
      </c>
      <c r="X181" s="111">
        <f>SUM(X177:X179)</f>
        <v>10596.171699999999</v>
      </c>
      <c r="Y181" s="8"/>
    </row>
    <row r="182" spans="2:25" ht="65.25" customHeight="1" x14ac:dyDescent="0.45">
      <c r="B182" s="365" t="s">
        <v>312</v>
      </c>
      <c r="C182" s="148"/>
      <c r="D182" s="8"/>
      <c r="E182" s="8"/>
      <c r="F182" s="109"/>
      <c r="G182" s="108"/>
      <c r="H182" s="11"/>
      <c r="I182" s="9"/>
      <c r="J182" s="10"/>
      <c r="K182" s="9"/>
      <c r="L182" s="9"/>
      <c r="M182" s="9"/>
      <c r="N182" s="9"/>
      <c r="O182" s="149"/>
      <c r="P182" s="149"/>
      <c r="Q182" s="149"/>
      <c r="R182" s="149"/>
      <c r="S182" s="149"/>
      <c r="T182" s="149"/>
      <c r="U182" s="149"/>
      <c r="V182" s="9"/>
      <c r="W182" s="9"/>
      <c r="X182" s="9"/>
      <c r="Y182" s="8"/>
    </row>
    <row r="183" spans="2:25" ht="65.25" customHeight="1" x14ac:dyDescent="0.5">
      <c r="B183" s="58" t="s">
        <v>311</v>
      </c>
      <c r="C183" s="51"/>
      <c r="D183" s="51">
        <v>1100</v>
      </c>
      <c r="E183" s="51">
        <v>1000</v>
      </c>
      <c r="F183" s="283">
        <v>337.46</v>
      </c>
      <c r="G183" s="166">
        <v>37.39</v>
      </c>
      <c r="H183" s="50">
        <f>F183*G183</f>
        <v>12617.6294</v>
      </c>
      <c r="I183" s="281">
        <v>0</v>
      </c>
      <c r="J183" s="165">
        <v>0</v>
      </c>
      <c r="K183" s="33">
        <v>0</v>
      </c>
      <c r="L183" s="33">
        <v>0</v>
      </c>
      <c r="M183" s="164">
        <f>F183*5</f>
        <v>1687.3</v>
      </c>
      <c r="N183" s="281">
        <f>H183+I183+J183+K183+L183+M183</f>
        <v>14304.929399999999</v>
      </c>
      <c r="O183" s="282">
        <v>1828.21</v>
      </c>
      <c r="P183" s="35"/>
      <c r="Q183" s="35"/>
      <c r="R183" s="35">
        <v>0</v>
      </c>
      <c r="S183" s="35">
        <v>0</v>
      </c>
      <c r="T183" s="35">
        <v>0</v>
      </c>
      <c r="U183" s="35">
        <f>O183+P183+Q183+R183+S183+T183</f>
        <v>1828.21</v>
      </c>
      <c r="V183" s="33">
        <f>N183-U183</f>
        <v>12476.719399999998</v>
      </c>
      <c r="W183" s="33"/>
      <c r="X183" s="281">
        <f>V183-W183</f>
        <v>12476.719399999998</v>
      </c>
      <c r="Y183" s="44"/>
    </row>
    <row r="184" spans="2:25" ht="65.25" customHeight="1" x14ac:dyDescent="0.5">
      <c r="B184" s="389" t="s">
        <v>310</v>
      </c>
      <c r="C184" s="51"/>
      <c r="D184" s="51"/>
      <c r="E184" s="51"/>
      <c r="F184" s="283"/>
      <c r="G184" s="158"/>
      <c r="H184" s="54"/>
      <c r="I184" s="281"/>
      <c r="J184" s="157"/>
      <c r="K184" s="46"/>
      <c r="L184" s="46"/>
      <c r="M184" s="156"/>
      <c r="N184" s="281"/>
      <c r="O184" s="282"/>
      <c r="P184" s="25"/>
      <c r="Q184" s="25"/>
      <c r="R184" s="25"/>
      <c r="S184" s="25"/>
      <c r="T184" s="25"/>
      <c r="U184" s="25"/>
      <c r="V184" s="46"/>
      <c r="W184" s="46"/>
      <c r="X184" s="281"/>
      <c r="Y184" s="44"/>
    </row>
    <row r="185" spans="2:25" ht="65.25" customHeight="1" x14ac:dyDescent="0.5">
      <c r="B185" s="15"/>
      <c r="C185" s="177" t="s">
        <v>73</v>
      </c>
      <c r="D185" s="8"/>
      <c r="E185" s="8"/>
      <c r="F185" s="176"/>
      <c r="G185" s="174"/>
      <c r="H185" s="111">
        <f>SUM(H183)</f>
        <v>12617.6294</v>
      </c>
      <c r="I185" s="111">
        <f>SUM(I183)</f>
        <v>0</v>
      </c>
      <c r="J185" s="129">
        <f>SUM(J183)</f>
        <v>0</v>
      </c>
      <c r="K185" s="111">
        <f>SUM(K183)</f>
        <v>0</v>
      </c>
      <c r="L185" s="111">
        <f>SUM(L183)</f>
        <v>0</v>
      </c>
      <c r="M185" s="111">
        <f>SUM(M183)</f>
        <v>1687.3</v>
      </c>
      <c r="N185" s="111">
        <f>SUM(N183)</f>
        <v>14304.929399999999</v>
      </c>
      <c r="O185" s="174">
        <f>SUM(O183)</f>
        <v>1828.21</v>
      </c>
      <c r="P185" s="174">
        <f>SUM(P183)</f>
        <v>0</v>
      </c>
      <c r="Q185" s="174">
        <f>SUM(Q183)</f>
        <v>0</v>
      </c>
      <c r="R185" s="174">
        <f>SUM(R183)</f>
        <v>0</v>
      </c>
      <c r="S185" s="174">
        <f>SUM(S183)</f>
        <v>0</v>
      </c>
      <c r="T185" s="174">
        <f>SUM(T183)</f>
        <v>0</v>
      </c>
      <c r="U185" s="174">
        <f>SUM(U183)</f>
        <v>1828.21</v>
      </c>
      <c r="V185" s="111">
        <f>SUM(V183)</f>
        <v>12476.719399999998</v>
      </c>
      <c r="W185" s="111">
        <f>SUM(W183)</f>
        <v>0</v>
      </c>
      <c r="X185" s="111">
        <f>SUM(X183)</f>
        <v>12476.719399999998</v>
      </c>
      <c r="Y185" s="8"/>
    </row>
    <row r="186" spans="2:25" ht="65.25" hidden="1" customHeight="1" x14ac:dyDescent="0.5">
      <c r="B186" s="15"/>
      <c r="C186" s="177"/>
      <c r="D186" s="8"/>
      <c r="E186" s="8"/>
      <c r="F186" s="176"/>
      <c r="G186" s="174"/>
      <c r="H186" s="111"/>
      <c r="I186" s="111"/>
      <c r="J186" s="129"/>
      <c r="K186" s="111"/>
      <c r="L186" s="111"/>
      <c r="M186" s="111"/>
      <c r="N186" s="111"/>
      <c r="O186" s="174"/>
      <c r="P186" s="174"/>
      <c r="Q186" s="174"/>
      <c r="R186" s="174"/>
      <c r="S186" s="174"/>
      <c r="T186" s="174"/>
      <c r="U186" s="174"/>
      <c r="V186" s="111"/>
      <c r="W186" s="111"/>
      <c r="X186" s="111"/>
      <c r="Y186" s="8"/>
    </row>
    <row r="187" spans="2:25" ht="65.25" hidden="1" customHeight="1" x14ac:dyDescent="0.5">
      <c r="B187" s="15"/>
      <c r="C187" s="177"/>
      <c r="D187" s="8"/>
      <c r="E187" s="8"/>
      <c r="F187" s="176"/>
      <c r="G187" s="174"/>
      <c r="H187" s="111"/>
      <c r="I187" s="111"/>
      <c r="J187" s="129"/>
      <c r="K187" s="111"/>
      <c r="L187" s="111"/>
      <c r="M187" s="111"/>
      <c r="N187" s="111"/>
      <c r="O187" s="174"/>
      <c r="P187" s="174"/>
      <c r="Q187" s="174"/>
      <c r="R187" s="174"/>
      <c r="S187" s="174"/>
      <c r="T187" s="174"/>
      <c r="U187" s="174"/>
      <c r="V187" s="111"/>
      <c r="W187" s="111"/>
      <c r="X187" s="111"/>
      <c r="Y187" s="8"/>
    </row>
    <row r="188" spans="2:25" ht="65.25" customHeight="1" x14ac:dyDescent="0.45">
      <c r="B188" s="365" t="s">
        <v>309</v>
      </c>
      <c r="C188" s="148"/>
      <c r="D188" s="8"/>
      <c r="E188" s="8"/>
      <c r="F188" s="109"/>
      <c r="G188" s="108"/>
      <c r="H188" s="11"/>
      <c r="I188" s="9"/>
      <c r="J188" s="10"/>
      <c r="K188" s="9"/>
      <c r="L188" s="9"/>
      <c r="M188" s="9"/>
      <c r="N188" s="9"/>
      <c r="O188" s="149"/>
      <c r="P188" s="149"/>
      <c r="Q188" s="149"/>
      <c r="R188" s="149"/>
      <c r="S188" s="149"/>
      <c r="T188" s="149"/>
      <c r="U188" s="149"/>
      <c r="V188" s="9"/>
      <c r="W188" s="9"/>
      <c r="X188" s="9"/>
      <c r="Y188" s="8"/>
    </row>
    <row r="189" spans="2:25" ht="65.25" customHeight="1" x14ac:dyDescent="0.5">
      <c r="B189" s="195" t="s">
        <v>308</v>
      </c>
      <c r="C189" s="51"/>
      <c r="D189" s="51">
        <v>1100</v>
      </c>
      <c r="E189" s="51">
        <v>1000</v>
      </c>
      <c r="F189" s="283">
        <v>423.02</v>
      </c>
      <c r="G189" s="166">
        <v>37.39</v>
      </c>
      <c r="H189" s="50">
        <f>F189*G189</f>
        <v>15816.7178</v>
      </c>
      <c r="I189" s="281">
        <v>0</v>
      </c>
      <c r="J189" s="165">
        <v>0</v>
      </c>
      <c r="K189" s="33">
        <v>0</v>
      </c>
      <c r="L189" s="33">
        <v>0</v>
      </c>
      <c r="M189" s="164">
        <f>F189*5</f>
        <v>2115.1</v>
      </c>
      <c r="N189" s="281">
        <f>H189+I189+J189+K189+L189+M189</f>
        <v>17931.817800000001</v>
      </c>
      <c r="O189" s="282">
        <v>2862.68</v>
      </c>
      <c r="P189" s="282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f>O189+P189+Q189+R189+S189+T189</f>
        <v>2862.68</v>
      </c>
      <c r="V189" s="33">
        <f>N189-U189</f>
        <v>15069.1378</v>
      </c>
      <c r="W189" s="33"/>
      <c r="X189" s="281">
        <f>V189-W189</f>
        <v>15069.1378</v>
      </c>
      <c r="Y189" s="44"/>
    </row>
    <row r="190" spans="2:25" ht="65.25" customHeight="1" x14ac:dyDescent="0.5">
      <c r="B190" s="208" t="s">
        <v>307</v>
      </c>
      <c r="C190" s="51"/>
      <c r="D190" s="51"/>
      <c r="E190" s="51"/>
      <c r="F190" s="283"/>
      <c r="G190" s="158"/>
      <c r="H190" s="54"/>
      <c r="I190" s="281"/>
      <c r="J190" s="157"/>
      <c r="K190" s="46"/>
      <c r="L190" s="46"/>
      <c r="M190" s="156"/>
      <c r="N190" s="281"/>
      <c r="O190" s="282"/>
      <c r="P190" s="282"/>
      <c r="Q190" s="25"/>
      <c r="R190" s="25"/>
      <c r="S190" s="25"/>
      <c r="T190" s="25"/>
      <c r="U190" s="25"/>
      <c r="V190" s="46"/>
      <c r="W190" s="46"/>
      <c r="X190" s="281"/>
      <c r="Y190" s="44"/>
    </row>
    <row r="191" spans="2:25" ht="65.25" customHeight="1" x14ac:dyDescent="0.5">
      <c r="B191" s="58" t="s">
        <v>306</v>
      </c>
      <c r="C191" s="51"/>
      <c r="D191" s="51">
        <v>1100</v>
      </c>
      <c r="E191" s="51">
        <v>1000</v>
      </c>
      <c r="F191" s="283">
        <v>348.03</v>
      </c>
      <c r="G191" s="166">
        <v>0</v>
      </c>
      <c r="H191" s="50">
        <f>F191*G191</f>
        <v>0</v>
      </c>
      <c r="I191" s="281">
        <v>0</v>
      </c>
      <c r="J191" s="165">
        <v>0</v>
      </c>
      <c r="K191" s="33">
        <v>0</v>
      </c>
      <c r="L191" s="33">
        <v>0</v>
      </c>
      <c r="M191" s="33">
        <v>0</v>
      </c>
      <c r="N191" s="281">
        <f>H191+I191+J191+K191+L191+M191</f>
        <v>0</v>
      </c>
      <c r="O191" s="282">
        <v>0</v>
      </c>
      <c r="P191" s="35">
        <f>H191*1.1875%</f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f>O191+P191+Q191+R191+S191+T191</f>
        <v>0</v>
      </c>
      <c r="V191" s="33">
        <f>N191-U191</f>
        <v>0</v>
      </c>
      <c r="W191" s="33">
        <v>0</v>
      </c>
      <c r="X191" s="281">
        <f>V191-W191</f>
        <v>0</v>
      </c>
      <c r="Y191" s="44"/>
    </row>
    <row r="192" spans="2:25" ht="65.25" customHeight="1" x14ac:dyDescent="0.5">
      <c r="B192" s="57"/>
      <c r="C192" s="51"/>
      <c r="D192" s="51"/>
      <c r="E192" s="51"/>
      <c r="F192" s="283"/>
      <c r="G192" s="158"/>
      <c r="H192" s="54"/>
      <c r="I192" s="281"/>
      <c r="J192" s="157"/>
      <c r="K192" s="46"/>
      <c r="L192" s="46"/>
      <c r="M192" s="46"/>
      <c r="N192" s="281"/>
      <c r="O192" s="282"/>
      <c r="P192" s="25"/>
      <c r="Q192" s="25"/>
      <c r="R192" s="25"/>
      <c r="S192" s="25"/>
      <c r="T192" s="25"/>
      <c r="U192" s="25"/>
      <c r="V192" s="46"/>
      <c r="W192" s="46"/>
      <c r="X192" s="281"/>
      <c r="Y192" s="44"/>
    </row>
    <row r="193" spans="2:27" ht="65.25" hidden="1" customHeight="1" x14ac:dyDescent="0.5">
      <c r="B193" s="58" t="s">
        <v>91</v>
      </c>
      <c r="C193" s="51"/>
      <c r="D193" s="51"/>
      <c r="E193" s="51"/>
      <c r="F193" s="287">
        <v>0</v>
      </c>
      <c r="G193" s="182">
        <v>0</v>
      </c>
      <c r="H193" s="50">
        <f>F193*G193</f>
        <v>0</v>
      </c>
      <c r="I193" s="281">
        <v>0</v>
      </c>
      <c r="J193" s="36">
        <v>0</v>
      </c>
      <c r="K193" s="33">
        <v>0</v>
      </c>
      <c r="L193" s="33">
        <v>0</v>
      </c>
      <c r="M193" s="33">
        <v>0</v>
      </c>
      <c r="N193" s="281">
        <f>H193+I193+J193+K193+L193+M193</f>
        <v>0</v>
      </c>
      <c r="O193" s="282">
        <v>0</v>
      </c>
      <c r="P193" s="282">
        <v>0</v>
      </c>
      <c r="Q193" s="35">
        <v>0</v>
      </c>
      <c r="R193" s="35">
        <f>G193*1%</f>
        <v>0</v>
      </c>
      <c r="S193" s="35">
        <f>H193*1%</f>
        <v>0</v>
      </c>
      <c r="T193" s="35">
        <f>I193*1%</f>
        <v>0</v>
      </c>
      <c r="U193" s="35">
        <f>O193+P193+Q193+R193+S193+T193</f>
        <v>0</v>
      </c>
      <c r="V193" s="33">
        <f>N193-U193</f>
        <v>0</v>
      </c>
      <c r="W193" s="281">
        <v>0</v>
      </c>
      <c r="X193" s="281">
        <f>V193-W193</f>
        <v>0</v>
      </c>
      <c r="Y193" s="44"/>
    </row>
    <row r="194" spans="2:27" ht="65.25" hidden="1" customHeight="1" x14ac:dyDescent="0.5">
      <c r="B194" s="214"/>
      <c r="C194" s="51"/>
      <c r="D194" s="51"/>
      <c r="E194" s="51"/>
      <c r="F194" s="287"/>
      <c r="G194" s="210"/>
      <c r="H194" s="54"/>
      <c r="I194" s="281"/>
      <c r="J194" s="26"/>
      <c r="K194" s="46"/>
      <c r="L194" s="46"/>
      <c r="M194" s="46"/>
      <c r="N194" s="281"/>
      <c r="O194" s="282"/>
      <c r="P194" s="282"/>
      <c r="Q194" s="25"/>
      <c r="R194" s="25"/>
      <c r="S194" s="25"/>
      <c r="T194" s="25"/>
      <c r="U194" s="25"/>
      <c r="V194" s="46"/>
      <c r="W194" s="281"/>
      <c r="X194" s="281"/>
      <c r="Y194" s="44"/>
    </row>
    <row r="195" spans="2:27" ht="65.25" customHeight="1" thickBot="1" x14ac:dyDescent="0.55000000000000004">
      <c r="B195" s="15"/>
      <c r="C195" s="177" t="s">
        <v>73</v>
      </c>
      <c r="D195" s="8"/>
      <c r="E195" s="8"/>
      <c r="F195" s="129"/>
      <c r="G195" s="174"/>
      <c r="H195" s="111">
        <f>SUM(H189:H194)</f>
        <v>15816.7178</v>
      </c>
      <c r="I195" s="111">
        <f>SUM(I189:I194)</f>
        <v>0</v>
      </c>
      <c r="J195" s="129">
        <f>SUM(J189:J194)</f>
        <v>0</v>
      </c>
      <c r="K195" s="111">
        <f>SUM(K189:K194)</f>
        <v>0</v>
      </c>
      <c r="L195" s="111">
        <f>SUM(L189:L194)</f>
        <v>0</v>
      </c>
      <c r="M195" s="111">
        <f>SUM(M189:M194)</f>
        <v>2115.1</v>
      </c>
      <c r="N195" s="111">
        <f>SUM(N189:N194)</f>
        <v>17931.817800000001</v>
      </c>
      <c r="O195" s="174">
        <f>SUM(O189:O194)</f>
        <v>2862.68</v>
      </c>
      <c r="P195" s="174">
        <f>SUM(P189:P194)</f>
        <v>0</v>
      </c>
      <c r="Q195" s="174">
        <f>SUM(Q189:Q194)</f>
        <v>0</v>
      </c>
      <c r="R195" s="174">
        <f>SUM(R189:R194)</f>
        <v>0</v>
      </c>
      <c r="S195" s="174">
        <f>SUM(S189:S194)</f>
        <v>0</v>
      </c>
      <c r="T195" s="174">
        <f>SUM(T189:T194)</f>
        <v>0</v>
      </c>
      <c r="U195" s="174">
        <f>SUM(U189:U194)</f>
        <v>2862.68</v>
      </c>
      <c r="V195" s="111">
        <f>SUM(V189:V194)</f>
        <v>15069.1378</v>
      </c>
      <c r="W195" s="111">
        <f>SUM(W189:W194)</f>
        <v>0</v>
      </c>
      <c r="X195" s="111">
        <f>SUM(X189:X194)</f>
        <v>15069.1378</v>
      </c>
      <c r="Y195" s="8"/>
    </row>
    <row r="196" spans="2:27" s="8" customFormat="1" ht="65.25" customHeight="1" thickBot="1" x14ac:dyDescent="0.55000000000000004">
      <c r="B196" s="107" t="s">
        <v>57</v>
      </c>
      <c r="C196" s="90" t="s">
        <v>56</v>
      </c>
      <c r="D196" s="106" t="s">
        <v>55</v>
      </c>
      <c r="E196" s="105"/>
      <c r="F196" s="105"/>
      <c r="G196" s="105"/>
      <c r="H196" s="105"/>
      <c r="I196" s="105"/>
      <c r="J196" s="105"/>
      <c r="K196" s="105"/>
      <c r="L196" s="105"/>
      <c r="M196" s="105"/>
      <c r="N196" s="104"/>
      <c r="O196" s="106" t="s">
        <v>54</v>
      </c>
      <c r="P196" s="105"/>
      <c r="Q196" s="105"/>
      <c r="R196" s="105"/>
      <c r="S196" s="105"/>
      <c r="T196" s="105"/>
      <c r="U196" s="104"/>
      <c r="V196" s="103"/>
      <c r="W196" s="102"/>
      <c r="X196" s="101"/>
      <c r="Y196" s="66" t="s">
        <v>53</v>
      </c>
    </row>
    <row r="197" spans="2:27" s="8" customFormat="1" ht="65.25" customHeight="1" x14ac:dyDescent="0.45">
      <c r="B197" s="100"/>
      <c r="C197" s="99"/>
      <c r="D197" s="98" t="s">
        <v>52</v>
      </c>
      <c r="E197" s="98" t="s">
        <v>51</v>
      </c>
      <c r="F197" s="97" t="s">
        <v>29</v>
      </c>
      <c r="G197" s="761" t="s">
        <v>50</v>
      </c>
      <c r="H197" s="95" t="s">
        <v>49</v>
      </c>
      <c r="I197" s="94" t="s">
        <v>48</v>
      </c>
      <c r="J197" s="93" t="s">
        <v>47</v>
      </c>
      <c r="K197" s="92" t="s">
        <v>28</v>
      </c>
      <c r="L197" s="91" t="s">
        <v>46</v>
      </c>
      <c r="M197" s="91" t="s">
        <v>618</v>
      </c>
      <c r="N197" s="90" t="s">
        <v>38</v>
      </c>
      <c r="O197" s="87" t="s">
        <v>44</v>
      </c>
      <c r="P197" s="89" t="s">
        <v>43</v>
      </c>
      <c r="Q197" s="88" t="s">
        <v>42</v>
      </c>
      <c r="R197" s="87" t="s">
        <v>41</v>
      </c>
      <c r="S197" s="87" t="s">
        <v>40</v>
      </c>
      <c r="T197" s="87" t="s">
        <v>39</v>
      </c>
      <c r="U197" s="86" t="s">
        <v>38</v>
      </c>
      <c r="V197" s="84" t="s">
        <v>38</v>
      </c>
      <c r="W197" s="85" t="s">
        <v>37</v>
      </c>
      <c r="X197" s="84" t="s">
        <v>36</v>
      </c>
      <c r="Y197" s="66"/>
    </row>
    <row r="198" spans="2:27" s="8" customFormat="1" ht="65.25" customHeight="1" thickBot="1" x14ac:dyDescent="0.5">
      <c r="B198" s="83" t="s">
        <v>35</v>
      </c>
      <c r="C198" s="73"/>
      <c r="D198" s="82"/>
      <c r="E198" s="82"/>
      <c r="F198" s="81" t="s">
        <v>34</v>
      </c>
      <c r="G198" s="760" t="s">
        <v>33</v>
      </c>
      <c r="H198" s="79"/>
      <c r="I198" s="78"/>
      <c r="J198" s="77" t="s">
        <v>32</v>
      </c>
      <c r="K198" s="76" t="s">
        <v>31</v>
      </c>
      <c r="L198" s="75" t="s">
        <v>95</v>
      </c>
      <c r="M198" s="74" t="s">
        <v>610</v>
      </c>
      <c r="N198" s="73"/>
      <c r="O198" s="200">
        <v>1</v>
      </c>
      <c r="P198" s="72"/>
      <c r="Q198" s="71" t="s">
        <v>28</v>
      </c>
      <c r="R198" s="70" t="s">
        <v>27</v>
      </c>
      <c r="S198" s="70" t="s">
        <v>26</v>
      </c>
      <c r="T198" s="70" t="s">
        <v>25</v>
      </c>
      <c r="U198" s="69"/>
      <c r="V198" s="67" t="s">
        <v>24</v>
      </c>
      <c r="W198" s="199" t="s">
        <v>93</v>
      </c>
      <c r="X198" s="67" t="s">
        <v>22</v>
      </c>
      <c r="Y198" s="66"/>
    </row>
    <row r="199" spans="2:27" ht="65.25" customHeight="1" x14ac:dyDescent="0.45">
      <c r="B199" s="365" t="s">
        <v>305</v>
      </c>
      <c r="C199" s="148"/>
      <c r="D199" s="8"/>
      <c r="E199" s="8"/>
      <c r="F199" s="13"/>
      <c r="G199" s="108"/>
      <c r="H199" s="11"/>
      <c r="I199" s="9"/>
      <c r="J199" s="10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8"/>
    </row>
    <row r="200" spans="2:27" ht="65.25" hidden="1" customHeight="1" x14ac:dyDescent="0.5">
      <c r="B200" s="58" t="s">
        <v>304</v>
      </c>
      <c r="C200" s="51"/>
      <c r="D200" s="51"/>
      <c r="E200" s="51"/>
      <c r="F200" s="287">
        <v>0</v>
      </c>
      <c r="G200" s="166">
        <v>0</v>
      </c>
      <c r="H200" s="50">
        <f>F200*G200</f>
        <v>0</v>
      </c>
      <c r="I200" s="281">
        <v>0</v>
      </c>
      <c r="J200" s="36">
        <v>0</v>
      </c>
      <c r="K200" s="33">
        <v>0</v>
      </c>
      <c r="L200" s="33">
        <v>0</v>
      </c>
      <c r="M200" s="33">
        <v>0</v>
      </c>
      <c r="N200" s="281">
        <f>H200+I200+J200+K200+L200+M200</f>
        <v>0</v>
      </c>
      <c r="O200" s="281">
        <v>0</v>
      </c>
      <c r="P200" s="281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f>O200+P200+Q200+R200+S200+T200</f>
        <v>0</v>
      </c>
      <c r="V200" s="33">
        <f>N200-U200</f>
        <v>0</v>
      </c>
      <c r="W200" s="281">
        <v>0</v>
      </c>
      <c r="X200" s="281">
        <f>V200-W200</f>
        <v>0</v>
      </c>
      <c r="Y200" s="44"/>
    </row>
    <row r="201" spans="2:27" ht="65.25" hidden="1" customHeight="1" x14ac:dyDescent="0.5">
      <c r="B201" s="388"/>
      <c r="C201" s="51"/>
      <c r="D201" s="51"/>
      <c r="E201" s="51"/>
      <c r="F201" s="287"/>
      <c r="G201" s="158"/>
      <c r="H201" s="54"/>
      <c r="I201" s="281"/>
      <c r="J201" s="26"/>
      <c r="K201" s="46"/>
      <c r="L201" s="46"/>
      <c r="M201" s="46"/>
      <c r="N201" s="281"/>
      <c r="O201" s="281"/>
      <c r="P201" s="281"/>
      <c r="Q201" s="46"/>
      <c r="R201" s="46"/>
      <c r="S201" s="46"/>
      <c r="T201" s="46"/>
      <c r="U201" s="46"/>
      <c r="V201" s="46"/>
      <c r="W201" s="281"/>
      <c r="X201" s="281"/>
      <c r="Y201" s="44"/>
    </row>
    <row r="202" spans="2:27" ht="65.25" customHeight="1" x14ac:dyDescent="0.5">
      <c r="B202" s="15"/>
      <c r="C202" s="177" t="s">
        <v>73</v>
      </c>
      <c r="D202" s="8"/>
      <c r="E202" s="8"/>
      <c r="F202" s="129"/>
      <c r="G202" s="174"/>
      <c r="H202" s="111">
        <f>SUM(H200)</f>
        <v>0</v>
      </c>
      <c r="I202" s="111">
        <f>SUM(I200)</f>
        <v>0</v>
      </c>
      <c r="J202" s="129">
        <f>SUM(J200)</f>
        <v>0</v>
      </c>
      <c r="K202" s="111">
        <f>SUM(K200)</f>
        <v>0</v>
      </c>
      <c r="L202" s="111">
        <f>SUM(L200)</f>
        <v>0</v>
      </c>
      <c r="M202" s="111">
        <f>SUM(M200)</f>
        <v>0</v>
      </c>
      <c r="N202" s="111">
        <f>SUM(N200)</f>
        <v>0</v>
      </c>
      <c r="O202" s="111">
        <f>SUM(O200)</f>
        <v>0</v>
      </c>
      <c r="P202" s="111">
        <f>SUM(P200)</f>
        <v>0</v>
      </c>
      <c r="Q202" s="111">
        <f>SUM(Q200)</f>
        <v>0</v>
      </c>
      <c r="R202" s="111">
        <f>SUM(R200)</f>
        <v>0</v>
      </c>
      <c r="S202" s="111">
        <f>SUM(S200)</f>
        <v>0</v>
      </c>
      <c r="T202" s="111">
        <f>SUM(T200)</f>
        <v>0</v>
      </c>
      <c r="U202" s="111"/>
      <c r="V202" s="111">
        <f>SUM(V200)</f>
        <v>0</v>
      </c>
      <c r="W202" s="111">
        <f>SUM(W200)</f>
        <v>0</v>
      </c>
      <c r="X202" s="111">
        <f>SUM(X200)</f>
        <v>0</v>
      </c>
      <c r="Y202" s="8"/>
    </row>
    <row r="203" spans="2:27" ht="65.25" customHeight="1" thickBot="1" x14ac:dyDescent="0.55000000000000004">
      <c r="B203" s="14"/>
      <c r="C203" s="8"/>
      <c r="D203" s="8"/>
      <c r="E203" s="8"/>
      <c r="F203" s="13"/>
      <c r="G203" s="108"/>
      <c r="H203" s="11"/>
      <c r="I203" s="9"/>
      <c r="J203" s="10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  <c r="Y203" s="8"/>
    </row>
    <row r="204" spans="2:27" ht="65.25" customHeight="1" thickBot="1" x14ac:dyDescent="0.55000000000000004">
      <c r="B204" s="117" t="s">
        <v>72</v>
      </c>
      <c r="C204" s="128"/>
      <c r="D204" s="127"/>
      <c r="E204" s="127"/>
      <c r="F204" s="115"/>
      <c r="G204" s="762"/>
      <c r="H204" s="18">
        <f>H202+H195+H185+H181+H174+H153+H122+H105+H95+H90+H82+H72+H68+H55+H46</f>
        <v>419597.97340000002</v>
      </c>
      <c r="I204" s="18">
        <f>I202+I195+I185+I181+I174+I153+I122+I105+I95+I90+I82+I72+I68+I55+I46+I29</f>
        <v>0</v>
      </c>
      <c r="J204" s="18">
        <f>J202+J195+J185+J181+J174+J153+J122+J105+J95+J90+J82+J72+J68+J55+J46</f>
        <v>0</v>
      </c>
      <c r="K204" s="18">
        <f>K202+K195+K185+K181+K174+K153+K122+K105+K95+K90+K82+K72+K68+K55+K46+K29</f>
        <v>0</v>
      </c>
      <c r="L204" s="18">
        <f>L202+L195+L185+L181+L174+L153+L122+L105+L95+L90+L82+L72+L68+L55+L46+L29</f>
        <v>0</v>
      </c>
      <c r="M204" s="18">
        <f>M202+M195+M185+M181+M174+M153+M122+M105+M95+M90+M82+M72+M68+M55+M46</f>
        <v>52576.65</v>
      </c>
      <c r="N204" s="18">
        <f>N202+N195+N185+N181+N174+N153+N122+N105+N95+N90+N82+N72+N68+N55+N46</f>
        <v>472174.62340000004</v>
      </c>
      <c r="O204" s="113">
        <f>O202+O195+O185+O181+O174+O153+O122+O105+O95+O90+O82+O72+O68+O55+O46</f>
        <v>50659.509999999995</v>
      </c>
      <c r="P204" s="113">
        <f>P202+P195+P185+P181+P174+P153+P122+P105+P95+P90+P82+P72+P68+P55+P46</f>
        <v>0</v>
      </c>
      <c r="Q204" s="113">
        <f>Q202+Q195+Q185+Q181+Q174+Q153+Q122+Q105+Q95+Q90+Q82+Q72+Q68+Q55+Q46</f>
        <v>0</v>
      </c>
      <c r="R204" s="113">
        <f>R202+R195+R185+R181+R174+R153+R122+R105+R95+R90+R82+R72+R68+R55+R46</f>
        <v>0</v>
      </c>
      <c r="S204" s="113">
        <f>S202+S195+S185+S181+S174+S153+S122+S105+S95+S90+S82+S72+S68+S55+S46</f>
        <v>0</v>
      </c>
      <c r="T204" s="113">
        <f>T202+T195+T185+T181+T174+T153+T122+T105+T95+T90+T82+T72+T68+T55+T46</f>
        <v>0</v>
      </c>
      <c r="U204" s="113">
        <f>U202+U195+U185+U181+U174+U153+U122+U105+U95+U90+U82+U72+U68+U55+U46</f>
        <v>50659.509999999995</v>
      </c>
      <c r="V204" s="18">
        <f>V202+V195+V185+V181+V174+V153+V122+V105+V95+V90+V82+V72+V68+V55+V46</f>
        <v>421515.11339999997</v>
      </c>
      <c r="W204" s="18">
        <f>W202+W195+W185+W181+W174+W153+W122+W105+W95+W90+W82+W72+W68+W55+W46</f>
        <v>0</v>
      </c>
      <c r="X204" s="18">
        <f>X202+X195+X185+X181+X174+X153+X122+X105+X95+X90+X82+X72+X68+X55+X46</f>
        <v>421515.11339999997</v>
      </c>
      <c r="Y204" s="386"/>
    </row>
    <row r="205" spans="2:27" ht="65.25" customHeight="1" x14ac:dyDescent="0.5">
      <c r="B205" s="126"/>
      <c r="C205" s="148"/>
      <c r="D205" s="8"/>
      <c r="E205" s="8"/>
      <c r="F205" s="13"/>
      <c r="G205" s="108"/>
      <c r="H205" s="11"/>
      <c r="I205" s="9"/>
      <c r="J205" s="10"/>
      <c r="K205" s="9"/>
      <c r="L205" s="9"/>
      <c r="M205" s="9"/>
      <c r="N205" s="9"/>
      <c r="O205" s="149"/>
      <c r="P205" s="149"/>
      <c r="Q205" s="149"/>
      <c r="R205" s="149"/>
      <c r="S205" s="149"/>
      <c r="T205" s="149"/>
      <c r="U205" s="149"/>
      <c r="V205" s="9"/>
      <c r="W205" s="9"/>
      <c r="X205" s="9"/>
      <c r="Y205" s="8"/>
    </row>
    <row r="206" spans="2:27" ht="65.25" customHeight="1" x14ac:dyDescent="0.5">
      <c r="B206" s="15"/>
      <c r="C206" s="8"/>
      <c r="D206" s="8"/>
      <c r="E206" s="8"/>
      <c r="F206" s="13"/>
      <c r="G206" s="108"/>
      <c r="H206" s="11"/>
      <c r="I206" s="9"/>
      <c r="J206" s="10"/>
      <c r="K206" s="9"/>
      <c r="L206" s="9"/>
      <c r="M206" s="9"/>
      <c r="N206" s="9"/>
      <c r="O206" s="149"/>
      <c r="P206" s="149"/>
      <c r="Q206" s="149"/>
      <c r="R206" s="149"/>
      <c r="S206" s="149"/>
      <c r="T206" s="149"/>
      <c r="U206" s="149"/>
      <c r="V206" s="9"/>
      <c r="W206" s="9"/>
      <c r="X206" s="9"/>
      <c r="Y206" s="385" t="s">
        <v>303</v>
      </c>
      <c r="Z206" s="384"/>
      <c r="AA206" s="384"/>
    </row>
    <row r="207" spans="2:27" ht="65.25" customHeight="1" x14ac:dyDescent="0.45">
      <c r="B207" s="383" t="s">
        <v>302</v>
      </c>
      <c r="C207" s="376"/>
      <c r="D207" s="380"/>
      <c r="E207" s="380"/>
      <c r="F207" s="380"/>
      <c r="G207" s="820"/>
      <c r="H207" s="380"/>
      <c r="I207" s="381"/>
      <c r="J207" s="380"/>
      <c r="K207" s="380"/>
      <c r="L207" s="380"/>
      <c r="M207" s="380"/>
      <c r="N207" s="376"/>
      <c r="O207" s="379"/>
      <c r="P207" s="379"/>
      <c r="Q207" s="379"/>
      <c r="R207" s="379"/>
      <c r="S207" s="379"/>
      <c r="T207" s="379"/>
      <c r="U207" s="379"/>
      <c r="V207" s="378"/>
      <c r="W207" s="378"/>
      <c r="X207" s="377"/>
      <c r="Y207" s="376"/>
    </row>
    <row r="208" spans="2:27" ht="65.25" customHeight="1" x14ac:dyDescent="0.5">
      <c r="B208" s="41" t="s">
        <v>301</v>
      </c>
      <c r="C208" s="183"/>
      <c r="D208" s="40">
        <v>1100</v>
      </c>
      <c r="E208" s="40">
        <v>1000</v>
      </c>
      <c r="F208" s="182">
        <v>164.98</v>
      </c>
      <c r="G208" s="166">
        <v>37.39</v>
      </c>
      <c r="H208" s="50">
        <f>F208*G208</f>
        <v>6168.6021999999994</v>
      </c>
      <c r="I208" s="33">
        <v>0</v>
      </c>
      <c r="J208" s="165">
        <v>0</v>
      </c>
      <c r="K208" s="164">
        <v>0</v>
      </c>
      <c r="L208" s="164">
        <v>0</v>
      </c>
      <c r="M208" s="164">
        <f>F208*5</f>
        <v>824.9</v>
      </c>
      <c r="N208" s="33">
        <f>H208+I208+J208+K208+L208+M208</f>
        <v>6993.502199999999</v>
      </c>
      <c r="O208" s="35">
        <v>408.21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f>O208+P208+Q208+R208+S208+T208</f>
        <v>408.21</v>
      </c>
      <c r="V208" s="33">
        <f>N208-U208</f>
        <v>6585.292199999999</v>
      </c>
      <c r="W208" s="33"/>
      <c r="X208" s="281">
        <f>V208-W208</f>
        <v>6585.292199999999</v>
      </c>
      <c r="Y208" s="32"/>
    </row>
    <row r="209" spans="2:25" ht="65.25" customHeight="1" x14ac:dyDescent="0.5">
      <c r="B209" s="190" t="s">
        <v>300</v>
      </c>
      <c r="C209" s="160"/>
      <c r="D209" s="49"/>
      <c r="E209" s="49"/>
      <c r="F209" s="210"/>
      <c r="G209" s="158"/>
      <c r="H209" s="54"/>
      <c r="I209" s="46"/>
      <c r="J209" s="157"/>
      <c r="K209" s="156"/>
      <c r="L209" s="156"/>
      <c r="M209" s="156"/>
      <c r="N209" s="46"/>
      <c r="O209" s="25"/>
      <c r="P209" s="25"/>
      <c r="Q209" s="25"/>
      <c r="R209" s="25"/>
      <c r="S209" s="25"/>
      <c r="T209" s="25"/>
      <c r="U209" s="25"/>
      <c r="V209" s="46"/>
      <c r="W209" s="46"/>
      <c r="X209" s="281"/>
      <c r="Y209" s="23"/>
    </row>
    <row r="210" spans="2:25" ht="65.25" customHeight="1" x14ac:dyDescent="0.45">
      <c r="B210" s="263" t="s">
        <v>299</v>
      </c>
      <c r="C210" s="146"/>
      <c r="D210" s="146">
        <v>1100</v>
      </c>
      <c r="E210" s="146">
        <v>1000</v>
      </c>
      <c r="F210" s="249">
        <v>108.16</v>
      </c>
      <c r="G210" s="764">
        <v>37.39</v>
      </c>
      <c r="H210" s="143">
        <f>F210*G210</f>
        <v>4044.1023999999998</v>
      </c>
      <c r="I210" s="141">
        <v>0</v>
      </c>
      <c r="J210" s="248">
        <v>0</v>
      </c>
      <c r="K210" s="247">
        <v>0</v>
      </c>
      <c r="L210" s="247">
        <v>0</v>
      </c>
      <c r="M210" s="164">
        <f>F210*5</f>
        <v>540.79999999999995</v>
      </c>
      <c r="N210" s="141">
        <f>H210+I210+J210+K210+L210+M210</f>
        <v>4584.9023999999999</v>
      </c>
      <c r="O210" s="244">
        <v>90</v>
      </c>
      <c r="P210" s="244">
        <v>0</v>
      </c>
      <c r="Q210" s="244">
        <v>0</v>
      </c>
      <c r="R210" s="244">
        <v>0</v>
      </c>
      <c r="S210" s="244">
        <v>0</v>
      </c>
      <c r="T210" s="244">
        <v>0</v>
      </c>
      <c r="U210" s="244">
        <f>O210+P210+Q210+R210+S210+T210</f>
        <v>90</v>
      </c>
      <c r="V210" s="141">
        <f>N210-U210</f>
        <v>4494.9023999999999</v>
      </c>
      <c r="W210" s="141">
        <v>0</v>
      </c>
      <c r="X210" s="329">
        <f>V210-W210</f>
        <v>4494.9023999999999</v>
      </c>
      <c r="Y210" s="32"/>
    </row>
    <row r="211" spans="2:25" ht="65.25" customHeight="1" x14ac:dyDescent="0.45">
      <c r="B211" s="375" t="s">
        <v>298</v>
      </c>
      <c r="C211" s="137"/>
      <c r="D211" s="137"/>
      <c r="E211" s="137"/>
      <c r="F211" s="242"/>
      <c r="G211" s="763"/>
      <c r="H211" s="134"/>
      <c r="I211" s="132"/>
      <c r="J211" s="241"/>
      <c r="K211" s="240"/>
      <c r="L211" s="240"/>
      <c r="M211" s="156"/>
      <c r="N211" s="132"/>
      <c r="O211" s="237"/>
      <c r="P211" s="237"/>
      <c r="Q211" s="237"/>
      <c r="R211" s="237"/>
      <c r="S211" s="237"/>
      <c r="T211" s="237"/>
      <c r="U211" s="237"/>
      <c r="V211" s="132"/>
      <c r="W211" s="132"/>
      <c r="X211" s="329"/>
      <c r="Y211" s="23"/>
    </row>
    <row r="212" spans="2:25" ht="65.25" customHeight="1" x14ac:dyDescent="0.5">
      <c r="B212" s="41" t="s">
        <v>151</v>
      </c>
      <c r="C212" s="40"/>
      <c r="D212" s="40">
        <v>1100</v>
      </c>
      <c r="E212" s="40">
        <v>1000</v>
      </c>
      <c r="F212" s="182">
        <v>100.86</v>
      </c>
      <c r="G212" s="166">
        <v>37.39</v>
      </c>
      <c r="H212" s="50">
        <f>F212*G212</f>
        <v>3771.1554000000001</v>
      </c>
      <c r="I212" s="33">
        <v>0</v>
      </c>
      <c r="J212" s="165">
        <v>0</v>
      </c>
      <c r="K212" s="164">
        <v>0</v>
      </c>
      <c r="L212" s="164">
        <v>0</v>
      </c>
      <c r="M212" s="164">
        <f>F212*5</f>
        <v>504.3</v>
      </c>
      <c r="N212" s="33">
        <f>H212+I212+J212+K212+L212+M212</f>
        <v>4275.4553999999998</v>
      </c>
      <c r="O212" s="35">
        <v>86.65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f>O212+P212+Q212+R212+S212+T212</f>
        <v>86.65</v>
      </c>
      <c r="V212" s="33">
        <f>N212-U212</f>
        <v>4188.8054000000002</v>
      </c>
      <c r="W212" s="33">
        <v>0</v>
      </c>
      <c r="X212" s="281">
        <f>V212-W212</f>
        <v>4188.8054000000002</v>
      </c>
      <c r="Y212" s="32"/>
    </row>
    <row r="213" spans="2:25" ht="65.25" customHeight="1" x14ac:dyDescent="0.5">
      <c r="B213" s="57" t="s">
        <v>297</v>
      </c>
      <c r="C213" s="49"/>
      <c r="D213" s="49"/>
      <c r="E213" s="49"/>
      <c r="F213" s="210"/>
      <c r="G213" s="158"/>
      <c r="H213" s="54"/>
      <c r="I213" s="46"/>
      <c r="J213" s="157"/>
      <c r="K213" s="156"/>
      <c r="L213" s="156"/>
      <c r="M213" s="156"/>
      <c r="N213" s="46"/>
      <c r="O213" s="25"/>
      <c r="P213" s="25"/>
      <c r="Q213" s="25"/>
      <c r="R213" s="25"/>
      <c r="S213" s="25"/>
      <c r="T213" s="25"/>
      <c r="U213" s="25"/>
      <c r="V213" s="46"/>
      <c r="W213" s="46"/>
      <c r="X213" s="281"/>
      <c r="Y213" s="23"/>
    </row>
    <row r="214" spans="2:25" ht="65.25" customHeight="1" x14ac:dyDescent="0.5">
      <c r="B214" s="41" t="s">
        <v>296</v>
      </c>
      <c r="C214" s="51"/>
      <c r="D214" s="40">
        <v>1100</v>
      </c>
      <c r="E214" s="40">
        <v>1000</v>
      </c>
      <c r="F214" s="182">
        <v>86.37</v>
      </c>
      <c r="G214" s="166">
        <v>37.39</v>
      </c>
      <c r="H214" s="50">
        <f>F214*G214</f>
        <v>3229.3743000000004</v>
      </c>
      <c r="I214" s="33">
        <v>0</v>
      </c>
      <c r="J214" s="165">
        <v>0</v>
      </c>
      <c r="K214" s="164">
        <v>0</v>
      </c>
      <c r="L214" s="164">
        <v>0</v>
      </c>
      <c r="M214" s="164">
        <f>F214*5</f>
        <v>431.85</v>
      </c>
      <c r="N214" s="33">
        <f>H214+I214+J214+K214+L214+M214</f>
        <v>3661.2243000000003</v>
      </c>
      <c r="O214" s="35">
        <v>51.99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f>O214+P214+Q214+R214+S214+T214</f>
        <v>51.99</v>
      </c>
      <c r="V214" s="33">
        <f>N214-U214</f>
        <v>3609.2343000000005</v>
      </c>
      <c r="W214" s="33">
        <v>0</v>
      </c>
      <c r="X214" s="281">
        <f>V214-W214</f>
        <v>3609.2343000000005</v>
      </c>
      <c r="Y214" s="44"/>
    </row>
    <row r="215" spans="2:25" ht="65.25" customHeight="1" x14ac:dyDescent="0.5">
      <c r="B215" s="161" t="s">
        <v>295</v>
      </c>
      <c r="C215" s="51"/>
      <c r="D215" s="49"/>
      <c r="E215" s="49"/>
      <c r="F215" s="210"/>
      <c r="G215" s="158"/>
      <c r="H215" s="54"/>
      <c r="I215" s="46"/>
      <c r="J215" s="157"/>
      <c r="K215" s="156"/>
      <c r="L215" s="156"/>
      <c r="M215" s="156"/>
      <c r="N215" s="46"/>
      <c r="O215" s="25"/>
      <c r="P215" s="25"/>
      <c r="Q215" s="25"/>
      <c r="R215" s="25"/>
      <c r="S215" s="25"/>
      <c r="T215" s="25"/>
      <c r="U215" s="25"/>
      <c r="V215" s="46"/>
      <c r="W215" s="46"/>
      <c r="X215" s="281"/>
      <c r="Y215" s="44"/>
    </row>
    <row r="216" spans="2:25" ht="65.25" customHeight="1" thickBot="1" x14ac:dyDescent="0.55000000000000004">
      <c r="B216" s="374"/>
      <c r="C216" s="177" t="s">
        <v>73</v>
      </c>
      <c r="D216" s="8"/>
      <c r="E216" s="8"/>
      <c r="F216" s="129"/>
      <c r="G216" s="174"/>
      <c r="H216" s="111">
        <f>SUM(H208:H215)</f>
        <v>17213.2343</v>
      </c>
      <c r="I216" s="111">
        <f>SUM(I208:I215)</f>
        <v>0</v>
      </c>
      <c r="J216" s="129">
        <f>SUM(J208:J215)</f>
        <v>0</v>
      </c>
      <c r="K216" s="111">
        <f>SUM(K208:K215)</f>
        <v>0</v>
      </c>
      <c r="L216" s="111">
        <f>SUM(L208:L215)</f>
        <v>0</v>
      </c>
      <c r="M216" s="111">
        <f>SUM(M208:M215)</f>
        <v>2301.85</v>
      </c>
      <c r="N216" s="111">
        <f>SUM(N208:N215)</f>
        <v>19515.084299999999</v>
      </c>
      <c r="O216" s="174">
        <f>SUM(O208:O215)</f>
        <v>636.85</v>
      </c>
      <c r="P216" s="174">
        <f>SUM(P208:P215)</f>
        <v>0</v>
      </c>
      <c r="Q216" s="174">
        <f>SUM(Q208:Q215)</f>
        <v>0</v>
      </c>
      <c r="R216" s="174">
        <f>SUM(R208:R215)</f>
        <v>0</v>
      </c>
      <c r="S216" s="174">
        <f>SUM(S208:S215)</f>
        <v>0</v>
      </c>
      <c r="T216" s="174">
        <f>SUM(T208:T215)</f>
        <v>0</v>
      </c>
      <c r="U216" s="174">
        <f>SUM(U208:U215)</f>
        <v>636.85</v>
      </c>
      <c r="V216" s="111">
        <f>SUM(V208:V215)</f>
        <v>18878.2343</v>
      </c>
      <c r="W216" s="111">
        <f>SUM(W208:W215)</f>
        <v>0</v>
      </c>
      <c r="X216" s="111">
        <f>SUM(X208:X215)</f>
        <v>18878.2343</v>
      </c>
      <c r="Y216" s="8"/>
    </row>
    <row r="217" spans="2:25" s="8" customFormat="1" ht="65.25" customHeight="1" thickBot="1" x14ac:dyDescent="0.55000000000000004">
      <c r="B217" s="107" t="s">
        <v>57</v>
      </c>
      <c r="C217" s="90" t="s">
        <v>56</v>
      </c>
      <c r="D217" s="106" t="s">
        <v>55</v>
      </c>
      <c r="E217" s="105"/>
      <c r="F217" s="105"/>
      <c r="G217" s="105"/>
      <c r="H217" s="105"/>
      <c r="I217" s="105"/>
      <c r="J217" s="105"/>
      <c r="K217" s="105"/>
      <c r="L217" s="105"/>
      <c r="M217" s="105"/>
      <c r="N217" s="104"/>
      <c r="O217" s="106" t="s">
        <v>54</v>
      </c>
      <c r="P217" s="105"/>
      <c r="Q217" s="105"/>
      <c r="R217" s="105"/>
      <c r="S217" s="105"/>
      <c r="T217" s="105"/>
      <c r="U217" s="104"/>
      <c r="V217" s="103"/>
      <c r="W217" s="102"/>
      <c r="X217" s="101"/>
      <c r="Y217" s="66" t="s">
        <v>53</v>
      </c>
    </row>
    <row r="218" spans="2:25" s="8" customFormat="1" ht="65.25" customHeight="1" x14ac:dyDescent="0.45">
      <c r="B218" s="100"/>
      <c r="C218" s="99"/>
      <c r="D218" s="98" t="s">
        <v>52</v>
      </c>
      <c r="E218" s="98" t="s">
        <v>51</v>
      </c>
      <c r="F218" s="97" t="s">
        <v>29</v>
      </c>
      <c r="G218" s="761" t="s">
        <v>50</v>
      </c>
      <c r="H218" s="95" t="s">
        <v>49</v>
      </c>
      <c r="I218" s="94" t="s">
        <v>48</v>
      </c>
      <c r="J218" s="93" t="s">
        <v>47</v>
      </c>
      <c r="K218" s="92" t="s">
        <v>28</v>
      </c>
      <c r="L218" s="91" t="s">
        <v>46</v>
      </c>
      <c r="M218" s="91" t="s">
        <v>618</v>
      </c>
      <c r="N218" s="90" t="s">
        <v>38</v>
      </c>
      <c r="O218" s="87" t="s">
        <v>44</v>
      </c>
      <c r="P218" s="89" t="s">
        <v>43</v>
      </c>
      <c r="Q218" s="88" t="s">
        <v>42</v>
      </c>
      <c r="R218" s="87" t="s">
        <v>41</v>
      </c>
      <c r="S218" s="87" t="s">
        <v>40</v>
      </c>
      <c r="T218" s="87" t="s">
        <v>39</v>
      </c>
      <c r="U218" s="86" t="s">
        <v>38</v>
      </c>
      <c r="V218" s="84" t="s">
        <v>38</v>
      </c>
      <c r="W218" s="85" t="s">
        <v>37</v>
      </c>
      <c r="X218" s="84" t="s">
        <v>36</v>
      </c>
      <c r="Y218" s="66"/>
    </row>
    <row r="219" spans="2:25" s="8" customFormat="1" ht="65.25" customHeight="1" thickBot="1" x14ac:dyDescent="0.5">
      <c r="B219" s="83" t="s">
        <v>35</v>
      </c>
      <c r="C219" s="73"/>
      <c r="D219" s="82"/>
      <c r="E219" s="82"/>
      <c r="F219" s="81" t="s">
        <v>34</v>
      </c>
      <c r="G219" s="760" t="s">
        <v>33</v>
      </c>
      <c r="H219" s="79"/>
      <c r="I219" s="78"/>
      <c r="J219" s="77" t="s">
        <v>32</v>
      </c>
      <c r="K219" s="76" t="s">
        <v>31</v>
      </c>
      <c r="L219" s="75" t="s">
        <v>95</v>
      </c>
      <c r="M219" s="74" t="s">
        <v>610</v>
      </c>
      <c r="N219" s="73"/>
      <c r="O219" s="200">
        <v>1</v>
      </c>
      <c r="P219" s="72"/>
      <c r="Q219" s="71" t="s">
        <v>28</v>
      </c>
      <c r="R219" s="70" t="s">
        <v>27</v>
      </c>
      <c r="S219" s="70" t="s">
        <v>26</v>
      </c>
      <c r="T219" s="70" t="s">
        <v>25</v>
      </c>
      <c r="U219" s="69"/>
      <c r="V219" s="67" t="s">
        <v>24</v>
      </c>
      <c r="W219" s="199" t="s">
        <v>93</v>
      </c>
      <c r="X219" s="67" t="s">
        <v>22</v>
      </c>
      <c r="Y219" s="66"/>
    </row>
    <row r="220" spans="2:25" ht="65.25" customHeight="1" x14ac:dyDescent="0.45">
      <c r="B220" s="65" t="s">
        <v>294</v>
      </c>
      <c r="C220" s="148"/>
      <c r="D220" s="8"/>
      <c r="E220" s="8"/>
      <c r="F220" s="13"/>
      <c r="G220" s="108"/>
      <c r="H220" s="11"/>
      <c r="I220" s="9"/>
      <c r="J220" s="10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8"/>
    </row>
    <row r="221" spans="2:25" ht="65.25" customHeight="1" x14ac:dyDescent="0.5">
      <c r="B221" s="58" t="s">
        <v>293</v>
      </c>
      <c r="C221" s="183"/>
      <c r="D221" s="40">
        <v>1100</v>
      </c>
      <c r="E221" s="40">
        <v>1000</v>
      </c>
      <c r="F221" s="182">
        <v>164.98</v>
      </c>
      <c r="G221" s="166">
        <v>37.39</v>
      </c>
      <c r="H221" s="50">
        <f>F221*G221</f>
        <v>6168.6021999999994</v>
      </c>
      <c r="I221" s="33">
        <v>0</v>
      </c>
      <c r="J221" s="165">
        <v>0</v>
      </c>
      <c r="K221" s="164">
        <v>0</v>
      </c>
      <c r="L221" s="164">
        <v>0</v>
      </c>
      <c r="M221" s="164">
        <f>F221*5</f>
        <v>824.9</v>
      </c>
      <c r="N221" s="33">
        <f>H221+I221+J221+K221+L221+M221</f>
        <v>6993.502199999999</v>
      </c>
      <c r="O221" s="35">
        <v>408.18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f>O221+P221+Q221+R221+S221+T221</f>
        <v>408.18</v>
      </c>
      <c r="V221" s="33">
        <f>N221-U221</f>
        <v>6585.3221999999987</v>
      </c>
      <c r="W221" s="33"/>
      <c r="X221" s="33">
        <f>V221-W221</f>
        <v>6585.3221999999987</v>
      </c>
      <c r="Y221" s="32"/>
    </row>
    <row r="222" spans="2:25" ht="65.25" customHeight="1" x14ac:dyDescent="0.5">
      <c r="B222" s="57" t="s">
        <v>292</v>
      </c>
      <c r="C222" s="160"/>
      <c r="D222" s="49"/>
      <c r="E222" s="49"/>
      <c r="F222" s="210"/>
      <c r="G222" s="158"/>
      <c r="H222" s="54"/>
      <c r="I222" s="46"/>
      <c r="J222" s="157"/>
      <c r="K222" s="156"/>
      <c r="L222" s="156"/>
      <c r="M222" s="156"/>
      <c r="N222" s="46"/>
      <c r="O222" s="25"/>
      <c r="P222" s="25"/>
      <c r="Q222" s="25"/>
      <c r="R222" s="25"/>
      <c r="S222" s="25"/>
      <c r="T222" s="25"/>
      <c r="U222" s="25"/>
      <c r="V222" s="46"/>
      <c r="W222" s="46"/>
      <c r="X222" s="46"/>
      <c r="Y222" s="23"/>
    </row>
    <row r="223" spans="2:25" ht="65.25" customHeight="1" x14ac:dyDescent="0.5">
      <c r="B223" s="373" t="s">
        <v>291</v>
      </c>
      <c r="C223" s="40"/>
      <c r="D223" s="40">
        <v>1100</v>
      </c>
      <c r="E223" s="40">
        <v>1000</v>
      </c>
      <c r="F223" s="180">
        <v>144.52000000000001</v>
      </c>
      <c r="G223" s="166">
        <v>37.39</v>
      </c>
      <c r="H223" s="50">
        <f>F223*G223</f>
        <v>5403.6028000000006</v>
      </c>
      <c r="I223" s="45">
        <v>0</v>
      </c>
      <c r="J223" s="165">
        <v>0</v>
      </c>
      <c r="K223" s="217">
        <v>0</v>
      </c>
      <c r="L223" s="217">
        <v>0</v>
      </c>
      <c r="M223" s="164">
        <f>F223*5</f>
        <v>722.6</v>
      </c>
      <c r="N223" s="33">
        <f>H223+I223+J223+K223+L223+M223</f>
        <v>6126.2028000000009</v>
      </c>
      <c r="O223" s="163">
        <v>191.18</v>
      </c>
      <c r="P223" s="35">
        <v>0</v>
      </c>
      <c r="Q223" s="35"/>
      <c r="R223" s="35">
        <v>0</v>
      </c>
      <c r="S223" s="186"/>
      <c r="T223" s="35">
        <v>0</v>
      </c>
      <c r="U223" s="35">
        <f>O223+P223+Q223+R223+S223+T223</f>
        <v>191.18</v>
      </c>
      <c r="V223" s="33">
        <f>N223-U223</f>
        <v>5935.0228000000006</v>
      </c>
      <c r="W223" s="45">
        <v>0</v>
      </c>
      <c r="X223" s="33">
        <f>V223-W223</f>
        <v>5935.0228000000006</v>
      </c>
      <c r="Y223" s="32"/>
    </row>
    <row r="224" spans="2:25" ht="65.25" customHeight="1" x14ac:dyDescent="0.5">
      <c r="B224" s="352" t="s">
        <v>290</v>
      </c>
      <c r="C224" s="49"/>
      <c r="D224" s="49"/>
      <c r="E224" s="49"/>
      <c r="F224" s="210"/>
      <c r="G224" s="158"/>
      <c r="H224" s="54"/>
      <c r="I224" s="46"/>
      <c r="J224" s="157"/>
      <c r="K224" s="156"/>
      <c r="L224" s="156"/>
      <c r="M224" s="156"/>
      <c r="N224" s="46"/>
      <c r="O224" s="25"/>
      <c r="P224" s="25"/>
      <c r="Q224" s="25"/>
      <c r="R224" s="25"/>
      <c r="S224" s="184"/>
      <c r="T224" s="25"/>
      <c r="U224" s="25"/>
      <c r="V224" s="46"/>
      <c r="W224" s="46"/>
      <c r="X224" s="46"/>
      <c r="Y224" s="23"/>
    </row>
    <row r="225" spans="2:25" ht="65.25" customHeight="1" x14ac:dyDescent="0.5">
      <c r="B225" s="41" t="s">
        <v>289</v>
      </c>
      <c r="C225" s="40"/>
      <c r="D225" s="40">
        <v>1100</v>
      </c>
      <c r="E225" s="40">
        <v>1000</v>
      </c>
      <c r="F225" s="180">
        <v>162.06</v>
      </c>
      <c r="G225" s="166">
        <v>37.39</v>
      </c>
      <c r="H225" s="50">
        <f>F225*G225</f>
        <v>6059.4234000000006</v>
      </c>
      <c r="I225" s="45">
        <v>0</v>
      </c>
      <c r="J225" s="165">
        <v>0</v>
      </c>
      <c r="K225" s="217">
        <v>0</v>
      </c>
      <c r="L225" s="217">
        <v>0</v>
      </c>
      <c r="M225" s="164">
        <f>F225*5</f>
        <v>810.3</v>
      </c>
      <c r="N225" s="33">
        <f>H225+I225+J225+K225+L225+M225</f>
        <v>6869.7234000000008</v>
      </c>
      <c r="O225" s="163">
        <v>370.42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f>O225+P225+Q225+R225+S225+T225</f>
        <v>370.42</v>
      </c>
      <c r="V225" s="33">
        <f>N225-U225</f>
        <v>6499.3034000000007</v>
      </c>
      <c r="W225" s="33">
        <v>0</v>
      </c>
      <c r="X225" s="33">
        <f>V225-W225</f>
        <v>6499.3034000000007</v>
      </c>
      <c r="Y225" s="32"/>
    </row>
    <row r="226" spans="2:25" ht="65.25" customHeight="1" x14ac:dyDescent="0.5">
      <c r="B226" s="161" t="s">
        <v>288</v>
      </c>
      <c r="C226" s="49"/>
      <c r="D226" s="49"/>
      <c r="E226" s="49"/>
      <c r="F226" s="210"/>
      <c r="G226" s="158"/>
      <c r="H226" s="54"/>
      <c r="I226" s="46"/>
      <c r="J226" s="157"/>
      <c r="K226" s="156"/>
      <c r="L226" s="156"/>
      <c r="M226" s="156"/>
      <c r="N226" s="46"/>
      <c r="O226" s="25"/>
      <c r="P226" s="25"/>
      <c r="Q226" s="25"/>
      <c r="R226" s="25"/>
      <c r="S226" s="25"/>
      <c r="T226" s="25"/>
      <c r="U226" s="25"/>
      <c r="V226" s="46"/>
      <c r="W226" s="46"/>
      <c r="X226" s="46"/>
      <c r="Y226" s="23"/>
    </row>
    <row r="227" spans="2:25" ht="65.25" hidden="1" customHeight="1" x14ac:dyDescent="0.5">
      <c r="B227" s="41"/>
      <c r="C227" s="40"/>
      <c r="D227" s="40">
        <v>1100</v>
      </c>
      <c r="E227" s="40">
        <v>1000</v>
      </c>
      <c r="F227" s="180"/>
      <c r="G227" s="166"/>
      <c r="H227" s="50">
        <f>F227*G227</f>
        <v>0</v>
      </c>
      <c r="I227" s="45">
        <v>0</v>
      </c>
      <c r="J227" s="165">
        <f>F227*1.04</f>
        <v>0</v>
      </c>
      <c r="K227" s="217">
        <v>0</v>
      </c>
      <c r="L227" s="217">
        <v>0</v>
      </c>
      <c r="M227" s="217"/>
      <c r="N227" s="33">
        <f>H227+I227+J227+K227+L227+M227</f>
        <v>0</v>
      </c>
      <c r="O227" s="163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f>O227+P227+Q227+R227+S227+T227</f>
        <v>0</v>
      </c>
      <c r="V227" s="33">
        <f>N227-U227</f>
        <v>0</v>
      </c>
      <c r="W227" s="45">
        <v>0</v>
      </c>
      <c r="X227" s="33">
        <f>V227-W227</f>
        <v>0</v>
      </c>
      <c r="Y227" s="32"/>
    </row>
    <row r="228" spans="2:25" ht="65.25" hidden="1" customHeight="1" x14ac:dyDescent="0.5">
      <c r="B228" s="161"/>
      <c r="C228" s="49"/>
      <c r="D228" s="49"/>
      <c r="E228" s="49"/>
      <c r="F228" s="210"/>
      <c r="G228" s="158"/>
      <c r="H228" s="54"/>
      <c r="I228" s="46"/>
      <c r="J228" s="157"/>
      <c r="K228" s="156"/>
      <c r="L228" s="156"/>
      <c r="M228" s="156"/>
      <c r="N228" s="46"/>
      <c r="O228" s="25"/>
      <c r="P228" s="25"/>
      <c r="Q228" s="25"/>
      <c r="R228" s="25"/>
      <c r="S228" s="25"/>
      <c r="T228" s="25"/>
      <c r="U228" s="25"/>
      <c r="V228" s="46"/>
      <c r="W228" s="46"/>
      <c r="X228" s="46"/>
      <c r="Y228" s="23"/>
    </row>
    <row r="229" spans="2:25" ht="65.25" customHeight="1" x14ac:dyDescent="0.5">
      <c r="B229" s="41" t="s">
        <v>287</v>
      </c>
      <c r="C229" s="40"/>
      <c r="D229" s="40">
        <v>1100</v>
      </c>
      <c r="E229" s="40">
        <v>1000</v>
      </c>
      <c r="F229" s="180">
        <v>198.78</v>
      </c>
      <c r="G229" s="166">
        <v>37.39</v>
      </c>
      <c r="H229" s="50">
        <f>F229*G229</f>
        <v>7432.3842000000004</v>
      </c>
      <c r="I229" s="45">
        <v>0</v>
      </c>
      <c r="J229" s="165">
        <v>0</v>
      </c>
      <c r="K229" s="217">
        <v>0</v>
      </c>
      <c r="L229" s="217">
        <v>0</v>
      </c>
      <c r="M229" s="164">
        <f>F229*5</f>
        <v>993.9</v>
      </c>
      <c r="N229" s="33">
        <f>H229+I229+J229+K229+L229+M229</f>
        <v>8426.2842000000001</v>
      </c>
      <c r="O229" s="163">
        <v>545.73</v>
      </c>
      <c r="P229" s="35"/>
      <c r="Q229" s="35">
        <v>0</v>
      </c>
      <c r="R229" s="35">
        <v>0</v>
      </c>
      <c r="S229" s="186"/>
      <c r="T229" s="35">
        <v>0</v>
      </c>
      <c r="U229" s="35">
        <f>O229+P229+Q229+R229+S229+T229</f>
        <v>545.73</v>
      </c>
      <c r="V229" s="33">
        <f>N229-U229</f>
        <v>7880.5542000000005</v>
      </c>
      <c r="W229" s="45">
        <v>0</v>
      </c>
      <c r="X229" s="33">
        <f>V229-W229</f>
        <v>7880.5542000000005</v>
      </c>
      <c r="Y229" s="32"/>
    </row>
    <row r="230" spans="2:25" ht="65.25" customHeight="1" x14ac:dyDescent="0.5">
      <c r="B230" s="57" t="s">
        <v>286</v>
      </c>
      <c r="C230" s="49"/>
      <c r="D230" s="49"/>
      <c r="E230" s="49"/>
      <c r="F230" s="210"/>
      <c r="G230" s="158"/>
      <c r="H230" s="54"/>
      <c r="I230" s="46"/>
      <c r="J230" s="157"/>
      <c r="K230" s="156"/>
      <c r="L230" s="156"/>
      <c r="M230" s="156"/>
      <c r="N230" s="46"/>
      <c r="O230" s="25"/>
      <c r="P230" s="25"/>
      <c r="Q230" s="25"/>
      <c r="R230" s="25"/>
      <c r="S230" s="184"/>
      <c r="T230" s="25"/>
      <c r="U230" s="25"/>
      <c r="V230" s="46"/>
      <c r="W230" s="46"/>
      <c r="X230" s="46"/>
      <c r="Y230" s="23"/>
    </row>
    <row r="231" spans="2:25" ht="65.25" customHeight="1" x14ac:dyDescent="0.5">
      <c r="B231" s="14"/>
      <c r="C231" s="177" t="s">
        <v>73</v>
      </c>
      <c r="D231" s="8"/>
      <c r="E231" s="8"/>
      <c r="F231" s="129"/>
      <c r="G231" s="174"/>
      <c r="H231" s="111">
        <f>SUM(H221:H230)</f>
        <v>25064.012600000002</v>
      </c>
      <c r="I231" s="111">
        <f>SUM(I221:I230)</f>
        <v>0</v>
      </c>
      <c r="J231" s="129">
        <f>SUM(J221:J230)</f>
        <v>0</v>
      </c>
      <c r="K231" s="111">
        <f>SUM(K221:K230)</f>
        <v>0</v>
      </c>
      <c r="L231" s="111">
        <f>SUM(L221:L230)</f>
        <v>0</v>
      </c>
      <c r="M231" s="111">
        <f>SUM(M221:M230)</f>
        <v>3351.7000000000003</v>
      </c>
      <c r="N231" s="111">
        <f>SUM(N221:N230)</f>
        <v>28415.712599999999</v>
      </c>
      <c r="O231" s="174">
        <f>SUM(O221:O230)</f>
        <v>1515.51</v>
      </c>
      <c r="P231" s="174">
        <f>SUM(P221:P230)</f>
        <v>0</v>
      </c>
      <c r="Q231" s="174">
        <f>SUM(Q221:Q230)</f>
        <v>0</v>
      </c>
      <c r="R231" s="174">
        <f>SUM(R221:R230)</f>
        <v>0</v>
      </c>
      <c r="S231" s="174">
        <f>SUM(S221:S230)</f>
        <v>0</v>
      </c>
      <c r="T231" s="174">
        <f>SUM(T221:T230)</f>
        <v>0</v>
      </c>
      <c r="U231" s="174">
        <f>SUM(U221:U230)</f>
        <v>1515.51</v>
      </c>
      <c r="V231" s="111">
        <f>SUM(V221:V230)</f>
        <v>26900.202599999997</v>
      </c>
      <c r="W231" s="111">
        <f>SUM(W221:W230)</f>
        <v>0</v>
      </c>
      <c r="X231" s="111">
        <f>SUM(X221:X230)</f>
        <v>26900.202599999997</v>
      </c>
      <c r="Y231" s="8"/>
    </row>
    <row r="232" spans="2:25" ht="65.25" customHeight="1" thickBot="1" x14ac:dyDescent="0.55000000000000004">
      <c r="B232" s="130"/>
      <c r="C232" s="148"/>
      <c r="D232" s="8"/>
      <c r="E232" s="8"/>
      <c r="F232" s="13"/>
      <c r="G232" s="108"/>
      <c r="H232" s="11"/>
      <c r="I232" s="11"/>
      <c r="J232" s="13"/>
      <c r="K232" s="11"/>
      <c r="L232" s="11"/>
      <c r="M232" s="11"/>
      <c r="N232" s="11"/>
      <c r="O232" s="108"/>
      <c r="P232" s="108"/>
      <c r="Q232" s="108"/>
      <c r="R232" s="108"/>
      <c r="S232" s="108"/>
      <c r="T232" s="108"/>
      <c r="U232" s="108"/>
      <c r="V232" s="11"/>
      <c r="W232" s="11"/>
      <c r="X232" s="11"/>
      <c r="Y232" s="8"/>
    </row>
    <row r="233" spans="2:25" ht="65.25" customHeight="1" thickBot="1" x14ac:dyDescent="0.55000000000000004">
      <c r="B233" s="117" t="s">
        <v>72</v>
      </c>
      <c r="C233" s="128"/>
      <c r="D233" s="127"/>
      <c r="E233" s="127"/>
      <c r="F233" s="115"/>
      <c r="G233" s="762"/>
      <c r="H233" s="18">
        <f>H231+H216</f>
        <v>42277.246899999998</v>
      </c>
      <c r="I233" s="18">
        <f>I231+I216</f>
        <v>0</v>
      </c>
      <c r="J233" s="18">
        <f>J231+J216</f>
        <v>0</v>
      </c>
      <c r="K233" s="18">
        <f>K231+K216</f>
        <v>0</v>
      </c>
      <c r="L233" s="18">
        <f>L231+L216</f>
        <v>0</v>
      </c>
      <c r="M233" s="18">
        <f>M231+M216</f>
        <v>5653.55</v>
      </c>
      <c r="N233" s="18">
        <f>N231+N216</f>
        <v>47930.796900000001</v>
      </c>
      <c r="O233" s="113">
        <f>O231+O216</f>
        <v>2152.36</v>
      </c>
      <c r="P233" s="113">
        <f>P231+P216</f>
        <v>0</v>
      </c>
      <c r="Q233" s="113">
        <f>Q231+Q216</f>
        <v>0</v>
      </c>
      <c r="R233" s="113">
        <f>R231+R216</f>
        <v>0</v>
      </c>
      <c r="S233" s="113">
        <f>S231+S216</f>
        <v>0</v>
      </c>
      <c r="T233" s="113">
        <f>T231+T216</f>
        <v>0</v>
      </c>
      <c r="U233" s="113">
        <f>U231+U216</f>
        <v>2152.36</v>
      </c>
      <c r="V233" s="18">
        <f>V231+V216</f>
        <v>45778.436900000001</v>
      </c>
      <c r="W233" s="18">
        <f>W231+W216</f>
        <v>0</v>
      </c>
      <c r="X233" s="18">
        <f>X231+X216</f>
        <v>45778.436900000001</v>
      </c>
      <c r="Y233" s="372"/>
    </row>
    <row r="234" spans="2:25" ht="65.25" customHeight="1" x14ac:dyDescent="0.5">
      <c r="B234" s="371"/>
      <c r="C234" s="112"/>
      <c r="D234" s="177"/>
      <c r="E234" s="177"/>
      <c r="F234" s="129"/>
      <c r="G234" s="174"/>
      <c r="H234" s="111"/>
      <c r="I234" s="111"/>
      <c r="J234" s="129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77"/>
    </row>
    <row r="235" spans="2:25" ht="65.25" customHeight="1" x14ac:dyDescent="0.5">
      <c r="B235" s="14"/>
      <c r="C235" s="112"/>
      <c r="D235" s="177"/>
      <c r="E235" s="177"/>
      <c r="F235" s="129"/>
      <c r="G235" s="174"/>
      <c r="H235" s="111"/>
      <c r="I235" s="111"/>
      <c r="J235" s="129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77"/>
    </row>
    <row r="236" spans="2:25" ht="65.25" customHeight="1" thickBot="1" x14ac:dyDescent="0.55000000000000004">
      <c r="B236" s="15"/>
      <c r="C236" s="8"/>
      <c r="D236" s="8"/>
      <c r="E236" s="8"/>
      <c r="F236" s="13"/>
      <c r="G236" s="108"/>
      <c r="H236" s="11"/>
      <c r="I236" s="9"/>
      <c r="J236" s="10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16" t="s">
        <v>0</v>
      </c>
    </row>
    <row r="237" spans="2:25" ht="65.25" customHeight="1" thickBot="1" x14ac:dyDescent="0.55000000000000004">
      <c r="B237" s="107" t="s">
        <v>57</v>
      </c>
      <c r="C237" s="90" t="s">
        <v>56</v>
      </c>
      <c r="D237" s="106" t="s">
        <v>55</v>
      </c>
      <c r="E237" s="105"/>
      <c r="F237" s="105"/>
      <c r="G237" s="105"/>
      <c r="H237" s="105"/>
      <c r="I237" s="105"/>
      <c r="J237" s="105"/>
      <c r="K237" s="105"/>
      <c r="L237" s="105"/>
      <c r="M237" s="105"/>
      <c r="N237" s="104"/>
      <c r="O237" s="106" t="s">
        <v>54</v>
      </c>
      <c r="P237" s="105"/>
      <c r="Q237" s="105"/>
      <c r="R237" s="105"/>
      <c r="S237" s="105"/>
      <c r="T237" s="105"/>
      <c r="U237" s="104"/>
      <c r="V237" s="103"/>
      <c r="W237" s="102"/>
      <c r="X237" s="101"/>
      <c r="Y237" s="66" t="s">
        <v>53</v>
      </c>
    </row>
    <row r="238" spans="2:25" ht="65.25" customHeight="1" x14ac:dyDescent="0.45">
      <c r="B238" s="100"/>
      <c r="C238" s="99"/>
      <c r="D238" s="98" t="s">
        <v>52</v>
      </c>
      <c r="E238" s="98" t="s">
        <v>51</v>
      </c>
      <c r="F238" s="97" t="s">
        <v>29</v>
      </c>
      <c r="G238" s="761" t="s">
        <v>50</v>
      </c>
      <c r="H238" s="95" t="s">
        <v>58</v>
      </c>
      <c r="I238" s="94" t="s">
        <v>48</v>
      </c>
      <c r="J238" s="93" t="s">
        <v>47</v>
      </c>
      <c r="K238" s="92" t="s">
        <v>28</v>
      </c>
      <c r="L238" s="91" t="s">
        <v>46</v>
      </c>
      <c r="M238" s="91" t="s">
        <v>618</v>
      </c>
      <c r="N238" s="90" t="s">
        <v>38</v>
      </c>
      <c r="O238" s="87" t="s">
        <v>44</v>
      </c>
      <c r="P238" s="89" t="s">
        <v>43</v>
      </c>
      <c r="Q238" s="88" t="s">
        <v>42</v>
      </c>
      <c r="R238" s="87" t="s">
        <v>41</v>
      </c>
      <c r="S238" s="87" t="s">
        <v>40</v>
      </c>
      <c r="T238" s="87" t="s">
        <v>39</v>
      </c>
      <c r="U238" s="86" t="s">
        <v>38</v>
      </c>
      <c r="V238" s="84" t="s">
        <v>38</v>
      </c>
      <c r="W238" s="85" t="s">
        <v>37</v>
      </c>
      <c r="X238" s="84" t="s">
        <v>36</v>
      </c>
      <c r="Y238" s="66"/>
    </row>
    <row r="239" spans="2:25" ht="65.25" customHeight="1" thickBot="1" x14ac:dyDescent="0.5">
      <c r="B239" s="83" t="s">
        <v>35</v>
      </c>
      <c r="C239" s="73"/>
      <c r="D239" s="82"/>
      <c r="E239" s="82"/>
      <c r="F239" s="81" t="s">
        <v>34</v>
      </c>
      <c r="G239" s="760" t="s">
        <v>33</v>
      </c>
      <c r="H239" s="79"/>
      <c r="I239" s="78"/>
      <c r="J239" s="77" t="s">
        <v>32</v>
      </c>
      <c r="K239" s="76" t="s">
        <v>31</v>
      </c>
      <c r="L239" s="75" t="s">
        <v>95</v>
      </c>
      <c r="M239" s="74" t="s">
        <v>610</v>
      </c>
      <c r="N239" s="73"/>
      <c r="O239" s="200">
        <v>1</v>
      </c>
      <c r="P239" s="72"/>
      <c r="Q239" s="71" t="s">
        <v>28</v>
      </c>
      <c r="R239" s="70" t="s">
        <v>27</v>
      </c>
      <c r="S239" s="70" t="s">
        <v>26</v>
      </c>
      <c r="T239" s="70" t="s">
        <v>25</v>
      </c>
      <c r="U239" s="69"/>
      <c r="V239" s="67" t="s">
        <v>24</v>
      </c>
      <c r="W239" s="199" t="s">
        <v>93</v>
      </c>
      <c r="X239" s="67" t="s">
        <v>22</v>
      </c>
      <c r="Y239" s="66"/>
    </row>
    <row r="240" spans="2:25" ht="65.25" customHeight="1" x14ac:dyDescent="0.45">
      <c r="B240" s="365" t="s">
        <v>285</v>
      </c>
      <c r="C240" s="8"/>
      <c r="D240" s="8"/>
      <c r="E240" s="8"/>
      <c r="F240" s="13"/>
      <c r="G240" s="108"/>
      <c r="H240" s="11"/>
      <c r="I240" s="9"/>
      <c r="J240" s="10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8"/>
    </row>
    <row r="241" spans="2:25" ht="65.25" customHeight="1" x14ac:dyDescent="0.5">
      <c r="B241" s="58" t="s">
        <v>284</v>
      </c>
      <c r="C241" s="40"/>
      <c r="D241" s="40">
        <v>1100</v>
      </c>
      <c r="E241" s="40">
        <v>1000</v>
      </c>
      <c r="F241" s="182">
        <v>707.98</v>
      </c>
      <c r="G241" s="166">
        <v>37.39</v>
      </c>
      <c r="H241" s="50">
        <f>F241*G241</f>
        <v>26471.372200000002</v>
      </c>
      <c r="I241" s="33">
        <v>0</v>
      </c>
      <c r="J241" s="165">
        <v>0</v>
      </c>
      <c r="K241" s="164">
        <v>0</v>
      </c>
      <c r="L241" s="164">
        <v>0</v>
      </c>
      <c r="M241" s="164">
        <f>F241*5</f>
        <v>3539.9</v>
      </c>
      <c r="N241" s="33">
        <f>H241+I241+J241+K241+L241+M241</f>
        <v>30011.272200000003</v>
      </c>
      <c r="O241" s="35">
        <v>5138.97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f>O241+P241+Q241+R241+S241+T241</f>
        <v>5138.97</v>
      </c>
      <c r="V241" s="33">
        <f>N241-U241</f>
        <v>24872.302200000002</v>
      </c>
      <c r="W241" s="33"/>
      <c r="X241" s="33">
        <f>V241-W241</f>
        <v>24872.302200000002</v>
      </c>
      <c r="Y241" s="32"/>
    </row>
    <row r="242" spans="2:25" ht="65.25" customHeight="1" x14ac:dyDescent="0.5">
      <c r="B242" s="208" t="s">
        <v>283</v>
      </c>
      <c r="C242" s="49"/>
      <c r="D242" s="49"/>
      <c r="E242" s="49"/>
      <c r="F242" s="210"/>
      <c r="G242" s="158"/>
      <c r="H242" s="54"/>
      <c r="I242" s="46"/>
      <c r="J242" s="157"/>
      <c r="K242" s="156"/>
      <c r="L242" s="156"/>
      <c r="M242" s="156"/>
      <c r="N242" s="46"/>
      <c r="O242" s="25"/>
      <c r="P242" s="25"/>
      <c r="Q242" s="25"/>
      <c r="R242" s="25"/>
      <c r="S242" s="25"/>
      <c r="T242" s="25"/>
      <c r="U242" s="25"/>
      <c r="V242" s="46"/>
      <c r="W242" s="46"/>
      <c r="X242" s="46"/>
      <c r="Y242" s="23"/>
    </row>
    <row r="243" spans="2:25" ht="65.25" hidden="1" customHeight="1" x14ac:dyDescent="0.5">
      <c r="B243" s="58"/>
      <c r="C243" s="40"/>
      <c r="D243" s="40"/>
      <c r="E243" s="40"/>
      <c r="F243" s="182">
        <v>0</v>
      </c>
      <c r="G243" s="166">
        <v>0</v>
      </c>
      <c r="H243" s="50">
        <f>F243*G243</f>
        <v>0</v>
      </c>
      <c r="I243" s="33">
        <v>0</v>
      </c>
      <c r="J243" s="165">
        <f>F243*1.04</f>
        <v>0</v>
      </c>
      <c r="K243" s="164">
        <v>0</v>
      </c>
      <c r="L243" s="164">
        <v>0</v>
      </c>
      <c r="M243" s="164">
        <v>0</v>
      </c>
      <c r="N243" s="33">
        <f>H243+I243+J243+K243+L243+M243</f>
        <v>0</v>
      </c>
      <c r="O243" s="35">
        <v>0</v>
      </c>
      <c r="P243" s="225">
        <v>0</v>
      </c>
      <c r="Q243" s="35">
        <v>0</v>
      </c>
      <c r="R243" s="35">
        <v>0</v>
      </c>
      <c r="S243" s="35">
        <v>0</v>
      </c>
      <c r="T243" s="35">
        <f>I243*1%</f>
        <v>0</v>
      </c>
      <c r="U243" s="35">
        <f>O243+P243+Q243+R243+S243+T243</f>
        <v>0</v>
      </c>
      <c r="V243" s="33">
        <f>N243-U243</f>
        <v>0</v>
      </c>
      <c r="W243" s="33">
        <v>0</v>
      </c>
      <c r="X243" s="33">
        <f>V243-W243</f>
        <v>0</v>
      </c>
      <c r="Y243" s="32"/>
    </row>
    <row r="244" spans="2:25" s="5" customFormat="1" ht="65.25" hidden="1" customHeight="1" x14ac:dyDescent="0.5">
      <c r="B244" s="216"/>
      <c r="C244" s="49"/>
      <c r="D244" s="49"/>
      <c r="E244" s="49"/>
      <c r="F244" s="210"/>
      <c r="G244" s="158"/>
      <c r="H244" s="54"/>
      <c r="I244" s="46"/>
      <c r="J244" s="157"/>
      <c r="K244" s="156"/>
      <c r="L244" s="156"/>
      <c r="M244" s="156"/>
      <c r="N244" s="46"/>
      <c r="O244" s="25"/>
      <c r="P244" s="221"/>
      <c r="Q244" s="25"/>
      <c r="R244" s="25"/>
      <c r="S244" s="25"/>
      <c r="T244" s="25"/>
      <c r="U244" s="25"/>
      <c r="V244" s="46"/>
      <c r="W244" s="46"/>
      <c r="X244" s="46"/>
      <c r="Y244" s="23"/>
    </row>
    <row r="245" spans="2:25" ht="65.25" customHeight="1" x14ac:dyDescent="0.5">
      <c r="B245" s="58" t="s">
        <v>282</v>
      </c>
      <c r="C245" s="40"/>
      <c r="D245" s="40">
        <v>1100</v>
      </c>
      <c r="E245" s="40">
        <v>1000</v>
      </c>
      <c r="F245" s="182">
        <v>571.51</v>
      </c>
      <c r="G245" s="166">
        <v>37.39</v>
      </c>
      <c r="H245" s="50">
        <f>F245*G245</f>
        <v>21368.758900000001</v>
      </c>
      <c r="I245" s="33">
        <v>0</v>
      </c>
      <c r="J245" s="165">
        <v>0</v>
      </c>
      <c r="K245" s="164">
        <v>0</v>
      </c>
      <c r="L245" s="164">
        <v>0</v>
      </c>
      <c r="M245" s="164">
        <f>F245*5</f>
        <v>2857.55</v>
      </c>
      <c r="N245" s="33">
        <f>H245+I245+J245+K245+L245+M245</f>
        <v>24226.3089</v>
      </c>
      <c r="O245" s="35">
        <v>4048.74</v>
      </c>
      <c r="P245" s="35"/>
      <c r="Q245" s="35">
        <v>0</v>
      </c>
      <c r="R245" s="35">
        <v>0</v>
      </c>
      <c r="S245" s="35"/>
      <c r="T245" s="35">
        <f>I245*1%</f>
        <v>0</v>
      </c>
      <c r="U245" s="35">
        <f>O245+P245+Q245+R245+S245+T245</f>
        <v>4048.74</v>
      </c>
      <c r="V245" s="33">
        <f>N245-U245</f>
        <v>20177.568899999998</v>
      </c>
      <c r="W245" s="33">
        <v>0</v>
      </c>
      <c r="X245" s="33">
        <f>V245-W245</f>
        <v>20177.568899999998</v>
      </c>
      <c r="Y245" s="32"/>
    </row>
    <row r="246" spans="2:25" s="5" customFormat="1" ht="65.25" customHeight="1" x14ac:dyDescent="0.5">
      <c r="B246" s="31" t="s">
        <v>281</v>
      </c>
      <c r="C246" s="49"/>
      <c r="D246" s="49"/>
      <c r="E246" s="49"/>
      <c r="F246" s="210"/>
      <c r="G246" s="158"/>
      <c r="H246" s="54"/>
      <c r="I246" s="46"/>
      <c r="J246" s="157"/>
      <c r="K246" s="156"/>
      <c r="L246" s="156"/>
      <c r="M246" s="156"/>
      <c r="N246" s="46"/>
      <c r="O246" s="25"/>
      <c r="P246" s="25"/>
      <c r="Q246" s="25"/>
      <c r="R246" s="25"/>
      <c r="S246" s="25"/>
      <c r="T246" s="25"/>
      <c r="U246" s="25"/>
      <c r="V246" s="46"/>
      <c r="W246" s="46"/>
      <c r="X246" s="46"/>
      <c r="Y246" s="23"/>
    </row>
    <row r="247" spans="2:25" ht="65.25" customHeight="1" x14ac:dyDescent="0.5">
      <c r="B247" s="195" t="s">
        <v>280</v>
      </c>
      <c r="C247" s="183"/>
      <c r="D247" s="40">
        <v>1100</v>
      </c>
      <c r="E247" s="40">
        <v>1000</v>
      </c>
      <c r="F247" s="182">
        <v>403.87</v>
      </c>
      <c r="G247" s="166">
        <v>37.39</v>
      </c>
      <c r="H247" s="50">
        <f>F247*G247</f>
        <v>15100.6993</v>
      </c>
      <c r="I247" s="33">
        <v>0</v>
      </c>
      <c r="J247" s="165">
        <v>0</v>
      </c>
      <c r="K247" s="164">
        <v>0</v>
      </c>
      <c r="L247" s="164"/>
      <c r="M247" s="164">
        <f>F247*5</f>
        <v>2019.35</v>
      </c>
      <c r="N247" s="33">
        <f>H247+I247+J247+K247+L247+M247</f>
        <v>17120.049299999999</v>
      </c>
      <c r="O247" s="186">
        <v>2709.6</v>
      </c>
      <c r="P247" s="35"/>
      <c r="Q247" s="35"/>
      <c r="R247" s="35">
        <v>0</v>
      </c>
      <c r="S247" s="35"/>
      <c r="T247" s="35">
        <v>0</v>
      </c>
      <c r="U247" s="35">
        <f>O247+P247+Q247+R247+S247+T247</f>
        <v>2709.6</v>
      </c>
      <c r="V247" s="33">
        <f>N247-U247</f>
        <v>14410.449299999998</v>
      </c>
      <c r="W247" s="33">
        <v>0</v>
      </c>
      <c r="X247" s="33">
        <f>V247-W247</f>
        <v>14410.449299999998</v>
      </c>
      <c r="Y247" s="32"/>
    </row>
    <row r="248" spans="2:25" s="5" customFormat="1" ht="65.25" customHeight="1" x14ac:dyDescent="0.5">
      <c r="B248" s="181" t="s">
        <v>279</v>
      </c>
      <c r="C248" s="160"/>
      <c r="D248" s="49"/>
      <c r="E248" s="49"/>
      <c r="F248" s="210"/>
      <c r="G248" s="158"/>
      <c r="H248" s="54"/>
      <c r="I248" s="46"/>
      <c r="J248" s="157"/>
      <c r="K248" s="156"/>
      <c r="L248" s="156"/>
      <c r="M248" s="156"/>
      <c r="N248" s="46"/>
      <c r="O248" s="184"/>
      <c r="P248" s="25"/>
      <c r="Q248" s="25"/>
      <c r="R248" s="25"/>
      <c r="S248" s="25"/>
      <c r="T248" s="25"/>
      <c r="U248" s="25"/>
      <c r="V248" s="46"/>
      <c r="W248" s="46"/>
      <c r="X248" s="46"/>
      <c r="Y248" s="23"/>
    </row>
    <row r="249" spans="2:25" ht="65.25" hidden="1" customHeight="1" x14ac:dyDescent="0.5">
      <c r="B249" s="58" t="s">
        <v>278</v>
      </c>
      <c r="C249" s="183"/>
      <c r="D249" s="40">
        <v>1100</v>
      </c>
      <c r="E249" s="40">
        <v>1000</v>
      </c>
      <c r="F249" s="182">
        <v>0</v>
      </c>
      <c r="G249" s="166">
        <v>0</v>
      </c>
      <c r="H249" s="50">
        <f>F249*G249</f>
        <v>0</v>
      </c>
      <c r="I249" s="33">
        <v>0</v>
      </c>
      <c r="J249" s="165">
        <v>0</v>
      </c>
      <c r="K249" s="164">
        <v>0</v>
      </c>
      <c r="L249" s="164">
        <v>0</v>
      </c>
      <c r="M249" s="164">
        <v>0</v>
      </c>
      <c r="N249" s="33">
        <f>H249+I249+J249+K249+L249+M249</f>
        <v>0</v>
      </c>
      <c r="O249" s="35">
        <v>0</v>
      </c>
      <c r="P249" s="225">
        <f>H249*1.187%</f>
        <v>0</v>
      </c>
      <c r="Q249" s="35">
        <v>0</v>
      </c>
      <c r="R249" s="35">
        <v>0</v>
      </c>
      <c r="S249" s="35">
        <f>H249*1%</f>
        <v>0</v>
      </c>
      <c r="T249" s="35">
        <v>0</v>
      </c>
      <c r="U249" s="35">
        <f>O249+P249+Q249+R249+S249+T249</f>
        <v>0</v>
      </c>
      <c r="V249" s="33">
        <f>N249-U249</f>
        <v>0</v>
      </c>
      <c r="W249" s="33">
        <v>0</v>
      </c>
      <c r="X249" s="33">
        <f>V249-W249</f>
        <v>0</v>
      </c>
      <c r="Y249" s="32"/>
    </row>
    <row r="250" spans="2:25" s="5" customFormat="1" ht="65.25" hidden="1" customHeight="1" x14ac:dyDescent="0.5">
      <c r="B250" s="216"/>
      <c r="C250" s="160"/>
      <c r="D250" s="49"/>
      <c r="E250" s="49"/>
      <c r="F250" s="210"/>
      <c r="G250" s="158"/>
      <c r="H250" s="54"/>
      <c r="I250" s="46"/>
      <c r="J250" s="157"/>
      <c r="K250" s="156"/>
      <c r="L250" s="156"/>
      <c r="M250" s="156"/>
      <c r="N250" s="46"/>
      <c r="O250" s="25"/>
      <c r="P250" s="221"/>
      <c r="Q250" s="25"/>
      <c r="R250" s="25"/>
      <c r="S250" s="25"/>
      <c r="T250" s="25"/>
      <c r="U250" s="25"/>
      <c r="V250" s="46"/>
      <c r="W250" s="46"/>
      <c r="X250" s="46"/>
      <c r="Y250" s="23"/>
    </row>
    <row r="251" spans="2:25" s="5" customFormat="1" ht="65.25" customHeight="1" x14ac:dyDescent="0.5">
      <c r="B251" s="179"/>
      <c r="C251" s="155" t="s">
        <v>73</v>
      </c>
      <c r="D251" s="150"/>
      <c r="E251" s="150"/>
      <c r="F251" s="178"/>
      <c r="G251" s="152"/>
      <c r="H251" s="151">
        <f>SUM(H241:H250)</f>
        <v>62940.830399999999</v>
      </c>
      <c r="I251" s="151">
        <f>SUM(I241:I250)</f>
        <v>0</v>
      </c>
      <c r="J251" s="153">
        <f>SUM(J241:J250)</f>
        <v>0</v>
      </c>
      <c r="K251" s="151">
        <f>SUM(K241:K250)</f>
        <v>0</v>
      </c>
      <c r="L251" s="151">
        <f>SUM(L241:L250)</f>
        <v>0</v>
      </c>
      <c r="M251" s="151">
        <f>SUM(M241:M250)</f>
        <v>8416.8000000000011</v>
      </c>
      <c r="N251" s="151">
        <f>SUM(N241:N250)</f>
        <v>71357.630399999995</v>
      </c>
      <c r="O251" s="152">
        <f>SUM(O241:O250)</f>
        <v>11897.31</v>
      </c>
      <c r="P251" s="152">
        <f>SUM(P241:P250)</f>
        <v>0</v>
      </c>
      <c r="Q251" s="152">
        <f>SUM(Q241:Q250)</f>
        <v>0</v>
      </c>
      <c r="R251" s="152">
        <f>SUM(R241:R250)</f>
        <v>0</v>
      </c>
      <c r="S251" s="152">
        <f>SUM(S241:S250)</f>
        <v>0</v>
      </c>
      <c r="T251" s="152">
        <f>SUM(T241:T250)</f>
        <v>0</v>
      </c>
      <c r="U251" s="152">
        <f>SUM(U241:U250)</f>
        <v>11897.31</v>
      </c>
      <c r="V251" s="151">
        <f>SUM(V241:V250)</f>
        <v>59460.320400000004</v>
      </c>
      <c r="W251" s="151">
        <f>SUM(W241:W250)</f>
        <v>0</v>
      </c>
      <c r="X251" s="151">
        <f>SUM(X241:X250)</f>
        <v>59460.320400000004</v>
      </c>
      <c r="Y251" s="370"/>
    </row>
    <row r="252" spans="2:25" s="5" customFormat="1" ht="65.25" customHeight="1" x14ac:dyDescent="0.45">
      <c r="B252" s="65" t="s">
        <v>277</v>
      </c>
      <c r="C252" s="59"/>
      <c r="D252" s="59"/>
      <c r="E252" s="59"/>
      <c r="F252" s="172"/>
      <c r="G252" s="172"/>
      <c r="H252" s="64"/>
      <c r="I252" s="60"/>
      <c r="J252" s="61"/>
      <c r="K252" s="60"/>
      <c r="L252" s="60"/>
      <c r="M252" s="60"/>
      <c r="N252" s="60"/>
      <c r="O252" s="171"/>
      <c r="P252" s="171"/>
      <c r="Q252" s="171"/>
      <c r="R252" s="171"/>
      <c r="S252" s="171"/>
      <c r="T252" s="171"/>
      <c r="U252" s="171"/>
      <c r="V252" s="60"/>
      <c r="W252" s="60"/>
      <c r="X252" s="60"/>
      <c r="Y252" s="59"/>
    </row>
    <row r="253" spans="2:25" s="5" customFormat="1" ht="65.25" customHeight="1" x14ac:dyDescent="0.5">
      <c r="B253" s="293" t="s">
        <v>276</v>
      </c>
      <c r="C253" s="40"/>
      <c r="D253" s="40">
        <v>1100</v>
      </c>
      <c r="E253" s="40">
        <v>1000</v>
      </c>
      <c r="F253" s="182">
        <v>381.52</v>
      </c>
      <c r="G253" s="166">
        <v>37.39</v>
      </c>
      <c r="H253" s="50">
        <f>F253*G253</f>
        <v>14265.032799999999</v>
      </c>
      <c r="I253" s="33">
        <v>0</v>
      </c>
      <c r="J253" s="165">
        <v>0</v>
      </c>
      <c r="K253" s="164">
        <v>0</v>
      </c>
      <c r="L253" s="164">
        <v>0</v>
      </c>
      <c r="M253" s="164">
        <f>F253*5</f>
        <v>1907.6</v>
      </c>
      <c r="N253" s="33">
        <f>H253+I253+J253+K253+L253+M253</f>
        <v>16172.632799999999</v>
      </c>
      <c r="O253" s="35">
        <v>2298.06</v>
      </c>
      <c r="P253" s="35"/>
      <c r="Q253" s="35">
        <v>0</v>
      </c>
      <c r="R253" s="35">
        <v>0</v>
      </c>
      <c r="S253" s="186"/>
      <c r="T253" s="35">
        <v>0</v>
      </c>
      <c r="U253" s="35">
        <f>O253+P253+Q253+R253+S253+T253</f>
        <v>2298.06</v>
      </c>
      <c r="V253" s="33">
        <f>N253-U253</f>
        <v>13874.5728</v>
      </c>
      <c r="W253" s="33">
        <v>0</v>
      </c>
      <c r="X253" s="36">
        <f>V253-W253</f>
        <v>13874.5728</v>
      </c>
      <c r="Y253" s="32"/>
    </row>
    <row r="254" spans="2:25" s="5" customFormat="1" ht="65.25" customHeight="1" x14ac:dyDescent="0.5">
      <c r="B254" s="57" t="s">
        <v>275</v>
      </c>
      <c r="C254" s="49"/>
      <c r="D254" s="49"/>
      <c r="E254" s="49"/>
      <c r="F254" s="210"/>
      <c r="G254" s="158"/>
      <c r="H254" s="54"/>
      <c r="I254" s="46"/>
      <c r="J254" s="157"/>
      <c r="K254" s="156"/>
      <c r="L254" s="156"/>
      <c r="M254" s="156"/>
      <c r="N254" s="46"/>
      <c r="O254" s="25"/>
      <c r="P254" s="25"/>
      <c r="Q254" s="25"/>
      <c r="R254" s="25"/>
      <c r="S254" s="184"/>
      <c r="T254" s="25"/>
      <c r="U254" s="25"/>
      <c r="V254" s="46"/>
      <c r="W254" s="46"/>
      <c r="X254" s="26"/>
      <c r="Y254" s="23"/>
    </row>
    <row r="255" spans="2:25" s="5" customFormat="1" ht="65.25" hidden="1" customHeight="1" x14ac:dyDescent="0.5">
      <c r="B255" s="58"/>
      <c r="C255" s="40"/>
      <c r="D255" s="40">
        <v>1100</v>
      </c>
      <c r="E255" s="40">
        <v>1000</v>
      </c>
      <c r="F255" s="182">
        <v>0</v>
      </c>
      <c r="G255" s="166">
        <v>0</v>
      </c>
      <c r="H255" s="50">
        <f>F255*G255</f>
        <v>0</v>
      </c>
      <c r="I255" s="33">
        <v>0</v>
      </c>
      <c r="J255" s="165">
        <f>F255*1.04</f>
        <v>0</v>
      </c>
      <c r="K255" s="164">
        <v>0</v>
      </c>
      <c r="L255" s="164">
        <v>0</v>
      </c>
      <c r="M255" s="164">
        <v>0</v>
      </c>
      <c r="N255" s="33">
        <f>H255+I255+J255+K255+L255+M255</f>
        <v>0</v>
      </c>
      <c r="O255" s="35">
        <v>0</v>
      </c>
      <c r="P255" s="225">
        <f>H255*1.187%</f>
        <v>0</v>
      </c>
      <c r="Q255" s="35">
        <v>0</v>
      </c>
      <c r="R255" s="35">
        <v>0</v>
      </c>
      <c r="S255" s="35">
        <f>H255*1%</f>
        <v>0</v>
      </c>
      <c r="T255" s="35">
        <v>0</v>
      </c>
      <c r="U255" s="35">
        <f>O255+P255+Q255+R255+S255+T255</f>
        <v>0</v>
      </c>
      <c r="V255" s="33">
        <f>N255-U255</f>
        <v>0</v>
      </c>
      <c r="W255" s="33">
        <v>0</v>
      </c>
      <c r="X255" s="36">
        <f>V255-W255</f>
        <v>0</v>
      </c>
      <c r="Y255" s="32"/>
    </row>
    <row r="256" spans="2:25" s="5" customFormat="1" ht="65.25" hidden="1" customHeight="1" x14ac:dyDescent="0.5">
      <c r="B256" s="230"/>
      <c r="C256" s="49"/>
      <c r="D256" s="49"/>
      <c r="E256" s="49"/>
      <c r="F256" s="210"/>
      <c r="G256" s="158"/>
      <c r="H256" s="54"/>
      <c r="I256" s="46"/>
      <c r="J256" s="157"/>
      <c r="K256" s="156"/>
      <c r="L256" s="156"/>
      <c r="M256" s="156"/>
      <c r="N256" s="46"/>
      <c r="O256" s="25"/>
      <c r="P256" s="221"/>
      <c r="Q256" s="25"/>
      <c r="R256" s="25"/>
      <c r="S256" s="25"/>
      <c r="T256" s="25"/>
      <c r="U256" s="25"/>
      <c r="V256" s="46"/>
      <c r="W256" s="46"/>
      <c r="X256" s="26"/>
      <c r="Y256" s="23"/>
    </row>
    <row r="257" spans="2:25" s="5" customFormat="1" ht="65.25" customHeight="1" x14ac:dyDescent="0.5">
      <c r="B257" s="58" t="s">
        <v>274</v>
      </c>
      <c r="C257" s="40"/>
      <c r="D257" s="40">
        <v>1100</v>
      </c>
      <c r="E257" s="40">
        <v>1000</v>
      </c>
      <c r="F257" s="182">
        <v>281.22000000000003</v>
      </c>
      <c r="G257" s="166">
        <v>37.39</v>
      </c>
      <c r="H257" s="50">
        <f>F257*G257</f>
        <v>10514.8158</v>
      </c>
      <c r="I257" s="33">
        <v>0</v>
      </c>
      <c r="J257" s="165">
        <v>0</v>
      </c>
      <c r="K257" s="164">
        <v>0</v>
      </c>
      <c r="L257" s="164">
        <v>0</v>
      </c>
      <c r="M257" s="164">
        <f>F257*5</f>
        <v>1406.1000000000001</v>
      </c>
      <c r="N257" s="33">
        <f>H257+I257+J257+K257+L257+M257</f>
        <v>11920.915800000001</v>
      </c>
      <c r="O257" s="35">
        <v>1177.32</v>
      </c>
      <c r="P257" s="225"/>
      <c r="Q257" s="35">
        <v>0</v>
      </c>
      <c r="R257" s="35">
        <v>0</v>
      </c>
      <c r="S257" s="35">
        <v>0</v>
      </c>
      <c r="T257" s="35">
        <v>0</v>
      </c>
      <c r="U257" s="35">
        <f>O257+P257+Q257+R257+S257+T257</f>
        <v>1177.32</v>
      </c>
      <c r="V257" s="33">
        <f>N257-U257</f>
        <v>10743.595800000001</v>
      </c>
      <c r="W257" s="33">
        <v>0</v>
      </c>
      <c r="X257" s="36">
        <f>V257-W257</f>
        <v>10743.595800000001</v>
      </c>
      <c r="Y257" s="32"/>
    </row>
    <row r="258" spans="2:25" s="5" customFormat="1" ht="65.25" customHeight="1" x14ac:dyDescent="0.5">
      <c r="B258" s="181" t="s">
        <v>273</v>
      </c>
      <c r="C258" s="168"/>
      <c r="D258" s="49"/>
      <c r="E258" s="49"/>
      <c r="F258" s="210"/>
      <c r="G258" s="158"/>
      <c r="H258" s="54"/>
      <c r="I258" s="46"/>
      <c r="J258" s="157"/>
      <c r="K258" s="156"/>
      <c r="L258" s="156"/>
      <c r="M258" s="156"/>
      <c r="N258" s="46"/>
      <c r="O258" s="25"/>
      <c r="P258" s="221"/>
      <c r="Q258" s="25"/>
      <c r="R258" s="25"/>
      <c r="S258" s="25"/>
      <c r="T258" s="25"/>
      <c r="U258" s="25"/>
      <c r="V258" s="46"/>
      <c r="W258" s="46"/>
      <c r="X258" s="26"/>
      <c r="Y258" s="162"/>
    </row>
    <row r="259" spans="2:25" s="5" customFormat="1" ht="65.25" customHeight="1" x14ac:dyDescent="0.5">
      <c r="B259" s="179"/>
      <c r="C259" s="155" t="s">
        <v>73</v>
      </c>
      <c r="D259" s="150"/>
      <c r="E259" s="150"/>
      <c r="F259" s="178"/>
      <c r="G259" s="152"/>
      <c r="H259" s="151">
        <f>SUM(H253:H258)</f>
        <v>24779.848599999998</v>
      </c>
      <c r="I259" s="151">
        <f>SUM(I253:I258)</f>
        <v>0</v>
      </c>
      <c r="J259" s="153">
        <f>SUM(J253:J258)</f>
        <v>0</v>
      </c>
      <c r="K259" s="151">
        <f>SUM(K253:K258)</f>
        <v>0</v>
      </c>
      <c r="L259" s="151">
        <f>SUM(L253:L258)</f>
        <v>0</v>
      </c>
      <c r="M259" s="151">
        <f>SUM(M253:M258)</f>
        <v>3313.7</v>
      </c>
      <c r="N259" s="151">
        <f>SUM(N253:N258)</f>
        <v>28093.548600000002</v>
      </c>
      <c r="O259" s="152">
        <f>SUM(O253:O258)</f>
        <v>3475.38</v>
      </c>
      <c r="P259" s="152">
        <f>SUM(P253:P258)</f>
        <v>0</v>
      </c>
      <c r="Q259" s="152">
        <f>SUM(Q253:Q258)</f>
        <v>0</v>
      </c>
      <c r="R259" s="152">
        <f>SUM(R253:R258)</f>
        <v>0</v>
      </c>
      <c r="S259" s="152">
        <f>SUM(S253:S258)</f>
        <v>0</v>
      </c>
      <c r="T259" s="152">
        <f>SUM(T253:T258)</f>
        <v>0</v>
      </c>
      <c r="U259" s="152">
        <f>SUM(U253:U258)</f>
        <v>3475.38</v>
      </c>
      <c r="V259" s="151">
        <f>SUM(V253:V258)</f>
        <v>24618.168600000001</v>
      </c>
      <c r="W259" s="151">
        <f>SUM(W253:W258)</f>
        <v>0</v>
      </c>
      <c r="X259" s="151">
        <f>SUM(X253:X258)</f>
        <v>24618.168600000001</v>
      </c>
      <c r="Y259" s="150"/>
    </row>
    <row r="260" spans="2:25" s="5" customFormat="1" ht="65.25" customHeight="1" x14ac:dyDescent="0.5">
      <c r="B260" s="15"/>
      <c r="C260" s="177"/>
      <c r="D260" s="8"/>
      <c r="E260" s="8"/>
      <c r="F260" s="176"/>
      <c r="G260" s="174"/>
      <c r="H260" s="111"/>
      <c r="I260" s="111"/>
      <c r="J260" s="129"/>
      <c r="K260" s="111"/>
      <c r="L260" s="111"/>
      <c r="M260" s="111"/>
      <c r="N260" s="111"/>
      <c r="O260" s="174"/>
      <c r="P260" s="174"/>
      <c r="Q260" s="174"/>
      <c r="R260" s="174"/>
      <c r="S260" s="174"/>
      <c r="T260" s="174"/>
      <c r="U260" s="174"/>
      <c r="V260" s="111"/>
      <c r="W260" s="111"/>
      <c r="X260" s="111"/>
      <c r="Y260" s="8"/>
    </row>
    <row r="261" spans="2:25" s="5" customFormat="1" ht="65.25" customHeight="1" x14ac:dyDescent="0.45">
      <c r="B261" s="65" t="s">
        <v>272</v>
      </c>
      <c r="C261" s="59"/>
      <c r="D261" s="59"/>
      <c r="E261" s="59"/>
      <c r="F261" s="172"/>
      <c r="G261" s="759"/>
      <c r="H261" s="62"/>
      <c r="I261" s="60"/>
      <c r="J261" s="61"/>
      <c r="K261" s="60"/>
      <c r="L261" s="60"/>
      <c r="M261" s="60"/>
      <c r="N261" s="60"/>
      <c r="O261" s="171"/>
      <c r="P261" s="171"/>
      <c r="Q261" s="171"/>
      <c r="R261" s="171"/>
      <c r="S261" s="171"/>
      <c r="T261" s="171"/>
      <c r="U261" s="171"/>
      <c r="V261" s="60"/>
      <c r="W261" s="60"/>
      <c r="X261" s="60"/>
      <c r="Y261" s="59"/>
    </row>
    <row r="262" spans="2:25" s="6" customFormat="1" ht="65.25" customHeight="1" x14ac:dyDescent="0.5">
      <c r="B262" s="264" t="s">
        <v>271</v>
      </c>
      <c r="C262" s="183"/>
      <c r="D262" s="183">
        <v>1100</v>
      </c>
      <c r="E262" s="183">
        <v>1000</v>
      </c>
      <c r="F262" s="182">
        <v>348.03</v>
      </c>
      <c r="G262" s="182">
        <v>37.39</v>
      </c>
      <c r="H262" s="39">
        <f>F262*G262</f>
        <v>13012.841699999999</v>
      </c>
      <c r="I262" s="36">
        <v>0</v>
      </c>
      <c r="J262" s="165">
        <v>0</v>
      </c>
      <c r="K262" s="165">
        <v>0</v>
      </c>
      <c r="L262" s="165">
        <v>0</v>
      </c>
      <c r="M262" s="164">
        <f>F262*5</f>
        <v>1740.1499999999999</v>
      </c>
      <c r="N262" s="36">
        <f>H262+I262+J262+K262+L262+M262</f>
        <v>14752.991699999999</v>
      </c>
      <c r="O262" s="225">
        <v>1899.07</v>
      </c>
      <c r="P262" s="225">
        <v>0</v>
      </c>
      <c r="Q262" s="225">
        <v>0</v>
      </c>
      <c r="R262" s="225">
        <v>0</v>
      </c>
      <c r="S262" s="225">
        <v>0</v>
      </c>
      <c r="T262" s="225">
        <v>0</v>
      </c>
      <c r="U262" s="225">
        <f>O262+P262+Q262+R262+S262+T262</f>
        <v>1899.07</v>
      </c>
      <c r="V262" s="36">
        <f>N262-U262</f>
        <v>12853.921699999999</v>
      </c>
      <c r="W262" s="33"/>
      <c r="X262" s="36">
        <f>V262-W262</f>
        <v>12853.921699999999</v>
      </c>
      <c r="Y262" s="369"/>
    </row>
    <row r="263" spans="2:25" s="6" customFormat="1" ht="65.25" customHeight="1" x14ac:dyDescent="0.5">
      <c r="B263" s="368" t="s">
        <v>270</v>
      </c>
      <c r="C263" s="160"/>
      <c r="D263" s="160"/>
      <c r="E263" s="160"/>
      <c r="F263" s="210"/>
      <c r="G263" s="210"/>
      <c r="H263" s="56"/>
      <c r="I263" s="26"/>
      <c r="J263" s="157"/>
      <c r="K263" s="157"/>
      <c r="L263" s="157"/>
      <c r="M263" s="156"/>
      <c r="N263" s="26"/>
      <c r="O263" s="221"/>
      <c r="P263" s="221"/>
      <c r="Q263" s="221"/>
      <c r="R263" s="221"/>
      <c r="S263" s="221"/>
      <c r="T263" s="221"/>
      <c r="U263" s="221"/>
      <c r="V263" s="26"/>
      <c r="W263" s="46"/>
      <c r="X263" s="26"/>
      <c r="Y263" s="220"/>
    </row>
    <row r="264" spans="2:25" s="5" customFormat="1" ht="65.25" customHeight="1" x14ac:dyDescent="0.5">
      <c r="B264" s="293" t="s">
        <v>269</v>
      </c>
      <c r="C264" s="40"/>
      <c r="D264" s="40">
        <v>1100</v>
      </c>
      <c r="E264" s="40">
        <v>1000</v>
      </c>
      <c r="F264" s="182">
        <v>207.79</v>
      </c>
      <c r="G264" s="166">
        <v>37.39</v>
      </c>
      <c r="H264" s="39">
        <f>F264*G264</f>
        <v>7769.2681000000002</v>
      </c>
      <c r="I264" s="33">
        <v>0</v>
      </c>
      <c r="J264" s="165">
        <v>0</v>
      </c>
      <c r="K264" s="164">
        <v>0</v>
      </c>
      <c r="L264" s="164">
        <v>0</v>
      </c>
      <c r="M264" s="164">
        <f>F264*5</f>
        <v>1038.95</v>
      </c>
      <c r="N264" s="36">
        <f>H264+I264+J264+K264+L264+M264</f>
        <v>8808.2181</v>
      </c>
      <c r="O264" s="35">
        <v>582.32000000000005</v>
      </c>
      <c r="P264" s="35"/>
      <c r="Q264" s="35">
        <v>0</v>
      </c>
      <c r="R264" s="35">
        <v>0</v>
      </c>
      <c r="S264" s="186"/>
      <c r="T264" s="35">
        <f>I264*1%</f>
        <v>0</v>
      </c>
      <c r="U264" s="225">
        <f>O264+P264+Q264+R264+S264+T264</f>
        <v>582.32000000000005</v>
      </c>
      <c r="V264" s="36">
        <f>N264-U264</f>
        <v>8225.8981000000003</v>
      </c>
      <c r="W264" s="33"/>
      <c r="X264" s="36">
        <f>V264-W264</f>
        <v>8225.8981000000003</v>
      </c>
      <c r="Y264" s="32"/>
    </row>
    <row r="265" spans="2:25" s="5" customFormat="1" ht="65.25" customHeight="1" x14ac:dyDescent="0.5">
      <c r="B265" s="57" t="s">
        <v>268</v>
      </c>
      <c r="C265" s="49"/>
      <c r="D265" s="49"/>
      <c r="E265" s="49"/>
      <c r="F265" s="210"/>
      <c r="G265" s="158"/>
      <c r="H265" s="56"/>
      <c r="I265" s="46"/>
      <c r="J265" s="157"/>
      <c r="K265" s="156"/>
      <c r="L265" s="156"/>
      <c r="M265" s="156"/>
      <c r="N265" s="26"/>
      <c r="O265" s="25"/>
      <c r="P265" s="25"/>
      <c r="Q265" s="25"/>
      <c r="R265" s="25"/>
      <c r="S265" s="184"/>
      <c r="T265" s="25"/>
      <c r="U265" s="221"/>
      <c r="V265" s="26"/>
      <c r="W265" s="46"/>
      <c r="X265" s="26"/>
      <c r="Y265" s="23"/>
    </row>
    <row r="266" spans="2:25" s="5" customFormat="1" ht="65.25" hidden="1" customHeight="1" x14ac:dyDescent="0.5">
      <c r="B266" s="293" t="s">
        <v>267</v>
      </c>
      <c r="C266" s="40"/>
      <c r="D266" s="40">
        <v>1100</v>
      </c>
      <c r="E266" s="40">
        <v>1000</v>
      </c>
      <c r="F266" s="182">
        <v>0</v>
      </c>
      <c r="G266" s="166">
        <v>0</v>
      </c>
      <c r="H266" s="39">
        <f>F266*G266</f>
        <v>0</v>
      </c>
      <c r="I266" s="33">
        <v>0</v>
      </c>
      <c r="J266" s="165">
        <v>0</v>
      </c>
      <c r="K266" s="164">
        <v>0</v>
      </c>
      <c r="L266" s="164">
        <v>0</v>
      </c>
      <c r="M266" s="164">
        <v>0</v>
      </c>
      <c r="N266" s="36">
        <f>H266+I266+J266+K266+L266+M266</f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225">
        <f>O266+P266+Q266+R266+S266+T266</f>
        <v>0</v>
      </c>
      <c r="V266" s="36">
        <f>N266-U266</f>
        <v>0</v>
      </c>
      <c r="W266" s="33">
        <f>H266*2%</f>
        <v>0</v>
      </c>
      <c r="X266" s="36">
        <f>V266-W266</f>
        <v>0</v>
      </c>
      <c r="Y266" s="32"/>
    </row>
    <row r="267" spans="2:25" s="5" customFormat="1" ht="65.25" hidden="1" customHeight="1" x14ac:dyDescent="0.5">
      <c r="B267" s="161"/>
      <c r="C267" s="49"/>
      <c r="D267" s="49"/>
      <c r="E267" s="49"/>
      <c r="F267" s="210"/>
      <c r="G267" s="158"/>
      <c r="H267" s="56"/>
      <c r="I267" s="46"/>
      <c r="J267" s="157"/>
      <c r="K267" s="156"/>
      <c r="L267" s="156"/>
      <c r="M267" s="156"/>
      <c r="N267" s="26"/>
      <c r="O267" s="25"/>
      <c r="P267" s="25"/>
      <c r="Q267" s="25"/>
      <c r="R267" s="25"/>
      <c r="S267" s="25"/>
      <c r="T267" s="25"/>
      <c r="U267" s="221"/>
      <c r="V267" s="26"/>
      <c r="W267" s="46"/>
      <c r="X267" s="26"/>
      <c r="Y267" s="23"/>
    </row>
    <row r="268" spans="2:25" s="5" customFormat="1" ht="65.25" customHeight="1" thickBot="1" x14ac:dyDescent="0.55000000000000004">
      <c r="B268" s="179"/>
      <c r="C268" s="155" t="s">
        <v>73</v>
      </c>
      <c r="D268" s="150"/>
      <c r="E268" s="150"/>
      <c r="F268" s="153"/>
      <c r="G268" s="152"/>
      <c r="H268" s="151">
        <f>SUM(H262:H267)</f>
        <v>20782.109799999998</v>
      </c>
      <c r="I268" s="151">
        <f>SUM(I262:I267)</f>
        <v>0</v>
      </c>
      <c r="J268" s="153">
        <f>SUM(J262:J267)</f>
        <v>0</v>
      </c>
      <c r="K268" s="151">
        <f>SUM(K262:K267)</f>
        <v>0</v>
      </c>
      <c r="L268" s="151">
        <f>SUM(L262:L267)</f>
        <v>0</v>
      </c>
      <c r="M268" s="151">
        <f>SUM(M262:M267)</f>
        <v>2779.1</v>
      </c>
      <c r="N268" s="151">
        <f>SUM(N262:N267)</f>
        <v>23561.209799999997</v>
      </c>
      <c r="O268" s="152">
        <f>SUM(O262:O267)</f>
        <v>2481.39</v>
      </c>
      <c r="P268" s="152">
        <f>SUM(P262:P267)</f>
        <v>0</v>
      </c>
      <c r="Q268" s="152">
        <f>SUM(Q262:Q267)</f>
        <v>0</v>
      </c>
      <c r="R268" s="152">
        <f>SUM(R262:R267)</f>
        <v>0</v>
      </c>
      <c r="S268" s="152">
        <f>SUM(S262:S267)</f>
        <v>0</v>
      </c>
      <c r="T268" s="152">
        <f>SUM(T262:T267)</f>
        <v>0</v>
      </c>
      <c r="U268" s="152">
        <f>SUM(U262:U267)</f>
        <v>2481.39</v>
      </c>
      <c r="V268" s="151">
        <f>SUM(V262:V267)</f>
        <v>21079.819799999997</v>
      </c>
      <c r="W268" s="151">
        <f>SUM(W262:W267)</f>
        <v>0</v>
      </c>
      <c r="X268" s="151">
        <f>SUM(X262:X267)</f>
        <v>21079.819799999997</v>
      </c>
      <c r="Y268" s="150"/>
    </row>
    <row r="269" spans="2:25" s="8" customFormat="1" ht="65.25" customHeight="1" thickBot="1" x14ac:dyDescent="0.55000000000000004">
      <c r="B269" s="107" t="s">
        <v>57</v>
      </c>
      <c r="C269" s="90" t="s">
        <v>56</v>
      </c>
      <c r="D269" s="106" t="s">
        <v>55</v>
      </c>
      <c r="E269" s="105"/>
      <c r="F269" s="105"/>
      <c r="G269" s="105"/>
      <c r="H269" s="105"/>
      <c r="I269" s="105"/>
      <c r="J269" s="105"/>
      <c r="K269" s="105"/>
      <c r="L269" s="105"/>
      <c r="M269" s="105"/>
      <c r="N269" s="104"/>
      <c r="O269" s="106" t="s">
        <v>54</v>
      </c>
      <c r="P269" s="105"/>
      <c r="Q269" s="105"/>
      <c r="R269" s="105"/>
      <c r="S269" s="105"/>
      <c r="T269" s="105"/>
      <c r="U269" s="104"/>
      <c r="V269" s="103"/>
      <c r="W269" s="102"/>
      <c r="X269" s="101"/>
      <c r="Y269" s="66" t="s">
        <v>53</v>
      </c>
    </row>
    <row r="270" spans="2:25" s="8" customFormat="1" ht="65.25" customHeight="1" x14ac:dyDescent="0.45">
      <c r="B270" s="100"/>
      <c r="C270" s="99"/>
      <c r="D270" s="98" t="s">
        <v>52</v>
      </c>
      <c r="E270" s="98" t="s">
        <v>51</v>
      </c>
      <c r="F270" s="97" t="s">
        <v>29</v>
      </c>
      <c r="G270" s="761" t="s">
        <v>50</v>
      </c>
      <c r="H270" s="95" t="s">
        <v>49</v>
      </c>
      <c r="I270" s="94" t="s">
        <v>48</v>
      </c>
      <c r="J270" s="93" t="s">
        <v>47</v>
      </c>
      <c r="K270" s="92" t="s">
        <v>28</v>
      </c>
      <c r="L270" s="91" t="s">
        <v>46</v>
      </c>
      <c r="M270" s="91" t="s">
        <v>618</v>
      </c>
      <c r="N270" s="90" t="s">
        <v>38</v>
      </c>
      <c r="O270" s="87" t="s">
        <v>44</v>
      </c>
      <c r="P270" s="89" t="s">
        <v>43</v>
      </c>
      <c r="Q270" s="88" t="s">
        <v>42</v>
      </c>
      <c r="R270" s="87" t="s">
        <v>41</v>
      </c>
      <c r="S270" s="87" t="s">
        <v>40</v>
      </c>
      <c r="T270" s="87" t="s">
        <v>39</v>
      </c>
      <c r="U270" s="86" t="s">
        <v>38</v>
      </c>
      <c r="V270" s="84" t="s">
        <v>38</v>
      </c>
      <c r="W270" s="85" t="s">
        <v>37</v>
      </c>
      <c r="X270" s="84" t="s">
        <v>36</v>
      </c>
      <c r="Y270" s="66"/>
    </row>
    <row r="271" spans="2:25" s="8" customFormat="1" ht="65.25" customHeight="1" thickBot="1" x14ac:dyDescent="0.5">
      <c r="B271" s="83" t="s">
        <v>35</v>
      </c>
      <c r="C271" s="73"/>
      <c r="D271" s="82"/>
      <c r="E271" s="82"/>
      <c r="F271" s="81" t="s">
        <v>34</v>
      </c>
      <c r="G271" s="760" t="s">
        <v>33</v>
      </c>
      <c r="H271" s="79"/>
      <c r="I271" s="78"/>
      <c r="J271" s="77" t="s">
        <v>32</v>
      </c>
      <c r="K271" s="76" t="s">
        <v>31</v>
      </c>
      <c r="L271" s="75" t="s">
        <v>95</v>
      </c>
      <c r="M271" s="74" t="s">
        <v>610</v>
      </c>
      <c r="N271" s="73"/>
      <c r="O271" s="200">
        <v>1</v>
      </c>
      <c r="P271" s="72"/>
      <c r="Q271" s="71" t="s">
        <v>28</v>
      </c>
      <c r="R271" s="70" t="s">
        <v>27</v>
      </c>
      <c r="S271" s="70" t="s">
        <v>26</v>
      </c>
      <c r="T271" s="70" t="s">
        <v>25</v>
      </c>
      <c r="U271" s="69"/>
      <c r="V271" s="67" t="s">
        <v>24</v>
      </c>
      <c r="W271" s="199" t="s">
        <v>93</v>
      </c>
      <c r="X271" s="67" t="s">
        <v>22</v>
      </c>
      <c r="Y271" s="66"/>
    </row>
    <row r="272" spans="2:25" s="5" customFormat="1" ht="65.25" customHeight="1" x14ac:dyDescent="0.5">
      <c r="B272" s="365" t="s">
        <v>266</v>
      </c>
      <c r="C272" s="177"/>
      <c r="D272" s="8"/>
      <c r="E272" s="8"/>
      <c r="F272" s="129"/>
      <c r="G272" s="174"/>
      <c r="H272" s="111"/>
      <c r="I272" s="111"/>
      <c r="J272" s="129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8"/>
    </row>
    <row r="273" spans="2:25" s="5" customFormat="1" ht="65.25" customHeight="1" x14ac:dyDescent="0.5">
      <c r="B273" s="58" t="s">
        <v>265</v>
      </c>
      <c r="C273" s="40"/>
      <c r="D273" s="40">
        <v>1100</v>
      </c>
      <c r="E273" s="40">
        <v>1000</v>
      </c>
      <c r="F273" s="182">
        <v>364.81</v>
      </c>
      <c r="G273" s="166">
        <v>37.39</v>
      </c>
      <c r="H273" s="50">
        <f>F273*G273</f>
        <v>13640.2459</v>
      </c>
      <c r="I273" s="33">
        <v>0</v>
      </c>
      <c r="J273" s="165">
        <v>0</v>
      </c>
      <c r="K273" s="164">
        <v>0</v>
      </c>
      <c r="L273" s="164">
        <v>0</v>
      </c>
      <c r="M273" s="164">
        <f>F273*5</f>
        <v>1824.05</v>
      </c>
      <c r="N273" s="33">
        <f>H273+I273+J273+K273+L273+M273</f>
        <v>15464.295899999999</v>
      </c>
      <c r="O273" s="186">
        <v>2011.52</v>
      </c>
      <c r="P273" s="35"/>
      <c r="Q273" s="35">
        <v>0</v>
      </c>
      <c r="R273" s="35">
        <v>0</v>
      </c>
      <c r="S273" s="35"/>
      <c r="T273" s="35">
        <v>0</v>
      </c>
      <c r="U273" s="35">
        <f>O273+P273+Q273+R273+S273+T273</f>
        <v>2011.52</v>
      </c>
      <c r="V273" s="35">
        <f>N273-U273</f>
        <v>13452.775899999999</v>
      </c>
      <c r="W273" s="33">
        <v>0</v>
      </c>
      <c r="X273" s="36">
        <f>V273-W273</f>
        <v>13452.775899999999</v>
      </c>
      <c r="Y273" s="32"/>
    </row>
    <row r="274" spans="2:25" s="5" customFormat="1" ht="65.25" customHeight="1" x14ac:dyDescent="0.5">
      <c r="B274" s="229" t="s">
        <v>264</v>
      </c>
      <c r="C274" s="49"/>
      <c r="D274" s="49"/>
      <c r="E274" s="49"/>
      <c r="F274" s="210"/>
      <c r="G274" s="158"/>
      <c r="H274" s="54"/>
      <c r="I274" s="46"/>
      <c r="J274" s="157"/>
      <c r="K274" s="156"/>
      <c r="L274" s="156"/>
      <c r="M274" s="156"/>
      <c r="N274" s="46"/>
      <c r="O274" s="184"/>
      <c r="P274" s="25"/>
      <c r="Q274" s="25"/>
      <c r="R274" s="25"/>
      <c r="S274" s="25"/>
      <c r="T274" s="25"/>
      <c r="U274" s="25"/>
      <c r="V274" s="25"/>
      <c r="W274" s="46"/>
      <c r="X274" s="26"/>
      <c r="Y274" s="23"/>
    </row>
    <row r="275" spans="2:25" s="5" customFormat="1" ht="65.25" customHeight="1" x14ac:dyDescent="0.5">
      <c r="B275" s="179"/>
      <c r="C275" s="155" t="s">
        <v>73</v>
      </c>
      <c r="D275" s="150"/>
      <c r="E275" s="150"/>
      <c r="F275" s="178"/>
      <c r="G275" s="152"/>
      <c r="H275" s="151">
        <f>SUM(H273)</f>
        <v>13640.2459</v>
      </c>
      <c r="I275" s="151">
        <f>SUM(I273)</f>
        <v>0</v>
      </c>
      <c r="J275" s="153">
        <f>SUM(J273)</f>
        <v>0</v>
      </c>
      <c r="K275" s="151">
        <f>SUM(K273)</f>
        <v>0</v>
      </c>
      <c r="L275" s="151">
        <f>SUM(L273)</f>
        <v>0</v>
      </c>
      <c r="M275" s="151">
        <f>SUM(M273)</f>
        <v>1824.05</v>
      </c>
      <c r="N275" s="151">
        <f>SUM(N273)</f>
        <v>15464.295899999999</v>
      </c>
      <c r="O275" s="152">
        <f>SUM(O273)</f>
        <v>2011.52</v>
      </c>
      <c r="P275" s="152">
        <f>SUM(P273)</f>
        <v>0</v>
      </c>
      <c r="Q275" s="152">
        <f>SUM(Q273)</f>
        <v>0</v>
      </c>
      <c r="R275" s="152">
        <f>SUM(R273)</f>
        <v>0</v>
      </c>
      <c r="S275" s="152">
        <f>SUM(S273)</f>
        <v>0</v>
      </c>
      <c r="T275" s="152">
        <f>SUM(T273)</f>
        <v>0</v>
      </c>
      <c r="U275" s="152">
        <f>SUM(U273)</f>
        <v>2011.52</v>
      </c>
      <c r="V275" s="152">
        <f>SUM(V273)</f>
        <v>13452.775899999999</v>
      </c>
      <c r="W275" s="151">
        <f>SUM(W273)</f>
        <v>0</v>
      </c>
      <c r="X275" s="151">
        <f>SUM(X273)</f>
        <v>13452.775899999999</v>
      </c>
      <c r="Y275" s="150"/>
    </row>
    <row r="276" spans="2:25" s="5" customFormat="1" ht="65.25" customHeight="1" x14ac:dyDescent="0.45">
      <c r="B276" s="65" t="s">
        <v>263</v>
      </c>
      <c r="C276" s="173"/>
      <c r="D276" s="59"/>
      <c r="E276" s="59"/>
      <c r="F276" s="172"/>
      <c r="G276" s="759"/>
      <c r="H276" s="62"/>
      <c r="I276" s="60"/>
      <c r="J276" s="61"/>
      <c r="K276" s="60"/>
      <c r="L276" s="60"/>
      <c r="M276" s="60"/>
      <c r="N276" s="60"/>
      <c r="O276" s="171"/>
      <c r="P276" s="171"/>
      <c r="Q276" s="171"/>
      <c r="R276" s="171"/>
      <c r="S276" s="171"/>
      <c r="T276" s="171"/>
      <c r="U276" s="171"/>
      <c r="V276" s="171"/>
      <c r="W276" s="60"/>
      <c r="X276" s="60"/>
      <c r="Y276" s="59"/>
    </row>
    <row r="277" spans="2:25" s="5" customFormat="1" ht="65.25" hidden="1" customHeight="1" x14ac:dyDescent="0.5">
      <c r="B277" s="195" t="s">
        <v>262</v>
      </c>
      <c r="C277" s="40"/>
      <c r="D277" s="40">
        <v>1100</v>
      </c>
      <c r="E277" s="40">
        <v>1000</v>
      </c>
      <c r="F277" s="182">
        <v>0</v>
      </c>
      <c r="G277" s="166">
        <v>0</v>
      </c>
      <c r="H277" s="50">
        <f>F277*G277</f>
        <v>0</v>
      </c>
      <c r="I277" s="33">
        <v>0</v>
      </c>
      <c r="J277" s="165">
        <v>0</v>
      </c>
      <c r="K277" s="164">
        <v>0</v>
      </c>
      <c r="L277" s="164">
        <v>0</v>
      </c>
      <c r="M277" s="164">
        <v>0</v>
      </c>
      <c r="N277" s="33">
        <f>H277+I277+J277+K277+L277+M277</f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f>O277+P277+Q277+R277+S277+T277</f>
        <v>0</v>
      </c>
      <c r="V277" s="35">
        <f>N277-U277</f>
        <v>0</v>
      </c>
      <c r="W277" s="33">
        <f>H277*4%</f>
        <v>0</v>
      </c>
      <c r="X277" s="33">
        <f>V277-W277</f>
        <v>0</v>
      </c>
      <c r="Y277" s="32"/>
    </row>
    <row r="278" spans="2:25" s="5" customFormat="1" ht="65.25" hidden="1" customHeight="1" x14ac:dyDescent="0.5">
      <c r="B278" s="230"/>
      <c r="C278" s="49"/>
      <c r="D278" s="49"/>
      <c r="E278" s="49"/>
      <c r="F278" s="210"/>
      <c r="G278" s="158"/>
      <c r="H278" s="54"/>
      <c r="I278" s="46"/>
      <c r="J278" s="157"/>
      <c r="K278" s="156"/>
      <c r="L278" s="156"/>
      <c r="M278" s="156"/>
      <c r="N278" s="46"/>
      <c r="O278" s="25"/>
      <c r="P278" s="25"/>
      <c r="Q278" s="25"/>
      <c r="R278" s="25"/>
      <c r="S278" s="25"/>
      <c r="T278" s="25"/>
      <c r="U278" s="25"/>
      <c r="V278" s="25"/>
      <c r="W278" s="46"/>
      <c r="X278" s="46"/>
      <c r="Y278" s="23"/>
    </row>
    <row r="279" spans="2:25" s="5" customFormat="1" ht="65.25" hidden="1" customHeight="1" x14ac:dyDescent="0.5">
      <c r="B279" s="170" t="s">
        <v>261</v>
      </c>
      <c r="C279" s="40"/>
      <c r="D279" s="40"/>
      <c r="E279" s="40"/>
      <c r="F279" s="182">
        <v>0</v>
      </c>
      <c r="G279" s="166">
        <v>0</v>
      </c>
      <c r="H279" s="50">
        <f>F279*G279</f>
        <v>0</v>
      </c>
      <c r="I279" s="33">
        <v>0</v>
      </c>
      <c r="J279" s="165">
        <v>0</v>
      </c>
      <c r="K279" s="164">
        <v>0</v>
      </c>
      <c r="L279" s="164">
        <v>0</v>
      </c>
      <c r="M279" s="164">
        <v>0</v>
      </c>
      <c r="N279" s="33">
        <f>H279+I279+J279+K279+L279+M279</f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f>O279+P279+Q279+R279+S279+T279</f>
        <v>0</v>
      </c>
      <c r="V279" s="35">
        <f>N279-U279</f>
        <v>0</v>
      </c>
      <c r="W279" s="33">
        <v>0</v>
      </c>
      <c r="X279" s="33">
        <f>V279-W279</f>
        <v>0</v>
      </c>
      <c r="Y279" s="32"/>
    </row>
    <row r="280" spans="2:25" s="5" customFormat="1" ht="65.25" hidden="1" customHeight="1" x14ac:dyDescent="0.5">
      <c r="B280" s="214" t="s">
        <v>260</v>
      </c>
      <c r="C280" s="49"/>
      <c r="D280" s="49"/>
      <c r="E280" s="49"/>
      <c r="F280" s="210"/>
      <c r="G280" s="158"/>
      <c r="H280" s="54"/>
      <c r="I280" s="46"/>
      <c r="J280" s="157"/>
      <c r="K280" s="156"/>
      <c r="L280" s="156"/>
      <c r="M280" s="156"/>
      <c r="N280" s="46"/>
      <c r="O280" s="25"/>
      <c r="P280" s="25"/>
      <c r="Q280" s="25"/>
      <c r="R280" s="25"/>
      <c r="S280" s="25"/>
      <c r="T280" s="25"/>
      <c r="U280" s="25"/>
      <c r="V280" s="25"/>
      <c r="W280" s="46"/>
      <c r="X280" s="46"/>
      <c r="Y280" s="23"/>
    </row>
    <row r="281" spans="2:25" s="5" customFormat="1" ht="65.25" customHeight="1" x14ac:dyDescent="0.5">
      <c r="B281" s="293" t="s">
        <v>259</v>
      </c>
      <c r="C281" s="40"/>
      <c r="D281" s="40">
        <v>1100</v>
      </c>
      <c r="E281" s="40">
        <v>1000</v>
      </c>
      <c r="F281" s="182">
        <v>174.01</v>
      </c>
      <c r="G281" s="166">
        <v>37.39</v>
      </c>
      <c r="H281" s="50">
        <f>F281*G281</f>
        <v>6506.2339000000002</v>
      </c>
      <c r="I281" s="33">
        <v>0</v>
      </c>
      <c r="J281" s="165">
        <v>0</v>
      </c>
      <c r="K281" s="164">
        <v>0</v>
      </c>
      <c r="L281" s="164">
        <v>0</v>
      </c>
      <c r="M281" s="164">
        <f>F281*5</f>
        <v>870.05</v>
      </c>
      <c r="N281" s="33">
        <f>H281+I281+J281+K281+L281+M281</f>
        <v>7376.2839000000004</v>
      </c>
      <c r="O281" s="35">
        <v>444.96</v>
      </c>
      <c r="P281" s="35"/>
      <c r="Q281" s="35">
        <v>0</v>
      </c>
      <c r="R281" s="35">
        <v>0</v>
      </c>
      <c r="S281" s="186"/>
      <c r="T281" s="35">
        <v>0</v>
      </c>
      <c r="U281" s="35">
        <f>O281+P281+Q281+R281+S281+T281</f>
        <v>444.96</v>
      </c>
      <c r="V281" s="35">
        <f>N281-U281</f>
        <v>6931.3239000000003</v>
      </c>
      <c r="W281" s="33">
        <v>0</v>
      </c>
      <c r="X281" s="33">
        <f>V281-W281</f>
        <v>6931.3239000000003</v>
      </c>
      <c r="Y281" s="32"/>
    </row>
    <row r="282" spans="2:25" s="5" customFormat="1" ht="65.25" customHeight="1" x14ac:dyDescent="0.5">
      <c r="B282" s="52" t="s">
        <v>258</v>
      </c>
      <c r="C282" s="49"/>
      <c r="D282" s="49"/>
      <c r="E282" s="49"/>
      <c r="F282" s="210"/>
      <c r="G282" s="158"/>
      <c r="H282" s="54"/>
      <c r="I282" s="46"/>
      <c r="J282" s="157"/>
      <c r="K282" s="156"/>
      <c r="L282" s="156"/>
      <c r="M282" s="156"/>
      <c r="N282" s="46"/>
      <c r="O282" s="25"/>
      <c r="P282" s="25"/>
      <c r="Q282" s="25"/>
      <c r="R282" s="25"/>
      <c r="S282" s="184"/>
      <c r="T282" s="25"/>
      <c r="U282" s="25"/>
      <c r="V282" s="25"/>
      <c r="W282" s="46"/>
      <c r="X282" s="46"/>
      <c r="Y282" s="23"/>
    </row>
    <row r="283" spans="2:25" s="5" customFormat="1" ht="65.25" customHeight="1" x14ac:dyDescent="0.5">
      <c r="B283" s="179"/>
      <c r="C283" s="155" t="s">
        <v>73</v>
      </c>
      <c r="D283" s="150"/>
      <c r="E283" s="150"/>
      <c r="F283" s="178"/>
      <c r="G283" s="152"/>
      <c r="H283" s="151">
        <f>H277+H279+H281</f>
        <v>6506.2339000000002</v>
      </c>
      <c r="I283" s="151">
        <f>I277+I279+I281</f>
        <v>0</v>
      </c>
      <c r="J283" s="153">
        <f>J277+J279+J281</f>
        <v>0</v>
      </c>
      <c r="K283" s="151">
        <f>K277+K279+K281</f>
        <v>0</v>
      </c>
      <c r="L283" s="151">
        <f>L277+L279+L281</f>
        <v>0</v>
      </c>
      <c r="M283" s="151">
        <f>M277+M279+M281</f>
        <v>870.05</v>
      </c>
      <c r="N283" s="151">
        <f>N277+N279+N281</f>
        <v>7376.2839000000004</v>
      </c>
      <c r="O283" s="152">
        <f>O277+O279+O281</f>
        <v>444.96</v>
      </c>
      <c r="P283" s="152">
        <f>P277+P279+P281</f>
        <v>0</v>
      </c>
      <c r="Q283" s="152">
        <f>Q277+Q279+Q281</f>
        <v>0</v>
      </c>
      <c r="R283" s="152">
        <f>R277+R279+R281</f>
        <v>0</v>
      </c>
      <c r="S283" s="152">
        <f>S277+S279+S281</f>
        <v>0</v>
      </c>
      <c r="T283" s="152">
        <f>T277+T279+T281</f>
        <v>0</v>
      </c>
      <c r="U283" s="152">
        <f>U277+U279+U281</f>
        <v>444.96</v>
      </c>
      <c r="V283" s="152">
        <f>V277+V279+V281</f>
        <v>6931.3239000000003</v>
      </c>
      <c r="W283" s="151">
        <f>W277+W279+W281</f>
        <v>0</v>
      </c>
      <c r="X283" s="151">
        <f>X277+X279+X281</f>
        <v>6931.3239000000003</v>
      </c>
      <c r="Y283" s="150"/>
    </row>
    <row r="284" spans="2:25" s="5" customFormat="1" ht="65.25" customHeight="1" x14ac:dyDescent="0.45">
      <c r="B284" s="819" t="s">
        <v>257</v>
      </c>
      <c r="C284" s="173"/>
      <c r="D284" s="59"/>
      <c r="E284" s="59"/>
      <c r="F284" s="172"/>
      <c r="G284" s="759"/>
      <c r="H284" s="62"/>
      <c r="I284" s="60"/>
      <c r="J284" s="61"/>
      <c r="K284" s="60"/>
      <c r="L284" s="60"/>
      <c r="M284" s="60"/>
      <c r="N284" s="60"/>
      <c r="O284" s="171"/>
      <c r="P284" s="171"/>
      <c r="Q284" s="171"/>
      <c r="R284" s="171"/>
      <c r="S284" s="171"/>
      <c r="T284" s="171"/>
      <c r="U284" s="171"/>
      <c r="V284" s="171"/>
      <c r="W284" s="60"/>
      <c r="X284" s="60"/>
      <c r="Y284" s="59"/>
    </row>
    <row r="285" spans="2:25" s="5" customFormat="1" ht="65.25" customHeight="1" x14ac:dyDescent="0.5">
      <c r="B285" s="195" t="s">
        <v>256</v>
      </c>
      <c r="C285" s="40"/>
      <c r="D285" s="40">
        <v>1100</v>
      </c>
      <c r="E285" s="40">
        <v>1000</v>
      </c>
      <c r="F285" s="182">
        <v>397.3</v>
      </c>
      <c r="G285" s="166">
        <v>37.39</v>
      </c>
      <c r="H285" s="50">
        <f>F285*G285</f>
        <v>14855.047</v>
      </c>
      <c r="I285" s="33">
        <v>0</v>
      </c>
      <c r="J285" s="165">
        <v>0</v>
      </c>
      <c r="K285" s="164">
        <v>0</v>
      </c>
      <c r="L285" s="164">
        <v>0</v>
      </c>
      <c r="M285" s="164">
        <f>F285*5</f>
        <v>1986.5</v>
      </c>
      <c r="N285" s="33">
        <f>H285+I285+J285+K285+L285+M285</f>
        <v>16841.546999999999</v>
      </c>
      <c r="O285" s="35">
        <v>2619.58</v>
      </c>
      <c r="P285" s="35"/>
      <c r="Q285" s="35">
        <v>0</v>
      </c>
      <c r="R285" s="35">
        <v>0</v>
      </c>
      <c r="S285" s="186"/>
      <c r="T285" s="35">
        <v>0</v>
      </c>
      <c r="U285" s="35">
        <f>O285+P285+Q285+R285+S285+T285</f>
        <v>2619.58</v>
      </c>
      <c r="V285" s="35">
        <f>N285-U285</f>
        <v>14221.966999999999</v>
      </c>
      <c r="W285" s="33"/>
      <c r="X285" s="33">
        <f>V285-W285</f>
        <v>14221.966999999999</v>
      </c>
      <c r="Y285" s="32"/>
    </row>
    <row r="286" spans="2:25" s="5" customFormat="1" ht="65.25" customHeight="1" x14ac:dyDescent="0.5">
      <c r="B286" s="208" t="s">
        <v>255</v>
      </c>
      <c r="C286" s="49"/>
      <c r="D286" s="49"/>
      <c r="E286" s="49"/>
      <c r="F286" s="210"/>
      <c r="G286" s="158"/>
      <c r="H286" s="54"/>
      <c r="I286" s="46"/>
      <c r="J286" s="157"/>
      <c r="K286" s="156"/>
      <c r="L286" s="156"/>
      <c r="M286" s="156"/>
      <c r="N286" s="46"/>
      <c r="O286" s="25"/>
      <c r="P286" s="25"/>
      <c r="Q286" s="25"/>
      <c r="R286" s="25"/>
      <c r="S286" s="184"/>
      <c r="T286" s="25"/>
      <c r="U286" s="25"/>
      <c r="V286" s="25"/>
      <c r="W286" s="46"/>
      <c r="X286" s="46"/>
      <c r="Y286" s="23"/>
    </row>
    <row r="287" spans="2:25" s="5" customFormat="1" ht="65.25" customHeight="1" x14ac:dyDescent="0.5">
      <c r="B287" s="170" t="s">
        <v>254</v>
      </c>
      <c r="C287" s="168"/>
      <c r="D287" s="168">
        <v>1100</v>
      </c>
      <c r="E287" s="168">
        <v>1000</v>
      </c>
      <c r="F287" s="180">
        <v>273.02999999999997</v>
      </c>
      <c r="G287" s="185"/>
      <c r="H287" s="50">
        <f>F287*G287</f>
        <v>0</v>
      </c>
      <c r="I287" s="45">
        <v>0</v>
      </c>
      <c r="J287" s="165">
        <v>0</v>
      </c>
      <c r="K287" s="217">
        <v>0</v>
      </c>
      <c r="L287" s="217">
        <v>0</v>
      </c>
      <c r="M287" s="164"/>
      <c r="N287" s="33">
        <f>H287+I287+J287+K287+L287+M287</f>
        <v>0</v>
      </c>
      <c r="O287" s="163"/>
      <c r="P287" s="163"/>
      <c r="Q287" s="35">
        <v>0</v>
      </c>
      <c r="R287" s="163">
        <v>0</v>
      </c>
      <c r="S287" s="163">
        <v>0</v>
      </c>
      <c r="T287" s="163">
        <v>0</v>
      </c>
      <c r="U287" s="35">
        <f>O287+P287+Q287+R287+S287+T287</f>
        <v>0</v>
      </c>
      <c r="V287" s="163">
        <f>N287-U287</f>
        <v>0</v>
      </c>
      <c r="W287" s="33"/>
      <c r="X287" s="33">
        <f>V287-W287</f>
        <v>0</v>
      </c>
      <c r="Y287" s="162"/>
    </row>
    <row r="288" spans="2:25" s="5" customFormat="1" ht="65.25" customHeight="1" x14ac:dyDescent="0.5">
      <c r="B288" s="181"/>
      <c r="C288" s="168"/>
      <c r="D288" s="168"/>
      <c r="E288" s="168"/>
      <c r="F288" s="180"/>
      <c r="G288" s="158"/>
      <c r="H288" s="54"/>
      <c r="I288" s="45"/>
      <c r="J288" s="157"/>
      <c r="K288" s="156"/>
      <c r="L288" s="156"/>
      <c r="M288" s="156"/>
      <c r="N288" s="46"/>
      <c r="O288" s="163"/>
      <c r="P288" s="163"/>
      <c r="Q288" s="25"/>
      <c r="R288" s="25"/>
      <c r="S288" s="25"/>
      <c r="T288" s="25"/>
      <c r="U288" s="25"/>
      <c r="V288" s="25"/>
      <c r="W288" s="46"/>
      <c r="X288" s="46"/>
      <c r="Y288" s="162"/>
    </row>
    <row r="289" spans="2:25" s="5" customFormat="1" ht="65.25" customHeight="1" x14ac:dyDescent="0.5">
      <c r="B289" s="179"/>
      <c r="C289" s="155" t="s">
        <v>73</v>
      </c>
      <c r="D289" s="150"/>
      <c r="E289" s="150"/>
      <c r="F289" s="178"/>
      <c r="G289" s="152"/>
      <c r="H289" s="151">
        <f>H287+H285</f>
        <v>14855.047</v>
      </c>
      <c r="I289" s="151">
        <f>I287+I285</f>
        <v>0</v>
      </c>
      <c r="J289" s="153">
        <f>J287+J285</f>
        <v>0</v>
      </c>
      <c r="K289" s="151">
        <f>K287+K285</f>
        <v>0</v>
      </c>
      <c r="L289" s="151">
        <f>L287+L285</f>
        <v>0</v>
      </c>
      <c r="M289" s="151">
        <f>M287+M285</f>
        <v>1986.5</v>
      </c>
      <c r="N289" s="151">
        <f>N287+N285</f>
        <v>16841.546999999999</v>
      </c>
      <c r="O289" s="152">
        <f>O287+O285</f>
        <v>2619.58</v>
      </c>
      <c r="P289" s="152">
        <f>P287+P285</f>
        <v>0</v>
      </c>
      <c r="Q289" s="152">
        <f>Q287+Q285</f>
        <v>0</v>
      </c>
      <c r="R289" s="152">
        <f>R287+R285</f>
        <v>0</v>
      </c>
      <c r="S289" s="152">
        <f>S287+S285</f>
        <v>0</v>
      </c>
      <c r="T289" s="152">
        <f>T287+T285</f>
        <v>0</v>
      </c>
      <c r="U289" s="152">
        <f>U287+U285</f>
        <v>2619.58</v>
      </c>
      <c r="V289" s="152">
        <f>V287+V285</f>
        <v>14221.966999999999</v>
      </c>
      <c r="W289" s="151">
        <f>W287+W285</f>
        <v>0</v>
      </c>
      <c r="X289" s="151">
        <f>X287+X285</f>
        <v>14221.966999999999</v>
      </c>
      <c r="Y289" s="150"/>
    </row>
    <row r="290" spans="2:25" s="5" customFormat="1" ht="65.25" customHeight="1" x14ac:dyDescent="0.5">
      <c r="B290" s="15"/>
      <c r="C290" s="177"/>
      <c r="D290" s="8"/>
      <c r="E290" s="8"/>
      <c r="F290" s="176"/>
      <c r="G290" s="174"/>
      <c r="H290" s="111"/>
      <c r="I290" s="111"/>
      <c r="J290" s="129"/>
      <c r="K290" s="111"/>
      <c r="L290" s="111"/>
      <c r="M290" s="111"/>
      <c r="N290" s="111"/>
      <c r="O290" s="174"/>
      <c r="P290" s="174"/>
      <c r="Q290" s="174"/>
      <c r="R290" s="174"/>
      <c r="S290" s="174"/>
      <c r="T290" s="174"/>
      <c r="U290" s="174"/>
      <c r="V290" s="174"/>
      <c r="W290" s="111"/>
      <c r="X290" s="111"/>
      <c r="Y290" s="8"/>
    </row>
    <row r="291" spans="2:25" s="5" customFormat="1" ht="65.25" customHeight="1" x14ac:dyDescent="0.45">
      <c r="B291" s="209" t="s">
        <v>253</v>
      </c>
      <c r="C291" s="173"/>
      <c r="D291" s="59"/>
      <c r="E291" s="59"/>
      <c r="F291" s="172"/>
      <c r="G291" s="759"/>
      <c r="H291" s="62"/>
      <c r="I291" s="60"/>
      <c r="J291" s="61"/>
      <c r="K291" s="60"/>
      <c r="L291" s="60"/>
      <c r="M291" s="60"/>
      <c r="N291" s="60"/>
      <c r="O291" s="171"/>
      <c r="P291" s="171"/>
      <c r="Q291" s="171"/>
      <c r="R291" s="171"/>
      <c r="S291" s="171"/>
      <c r="T291" s="171"/>
      <c r="U291" s="171"/>
      <c r="V291" s="171"/>
      <c r="W291" s="60"/>
      <c r="X291" s="60"/>
      <c r="Y291" s="59"/>
    </row>
    <row r="292" spans="2:25" s="5" customFormat="1" ht="65.25" customHeight="1" x14ac:dyDescent="0.5">
      <c r="B292" s="293" t="s">
        <v>252</v>
      </c>
      <c r="C292" s="168"/>
      <c r="D292" s="168">
        <v>1100</v>
      </c>
      <c r="E292" s="168">
        <v>1000</v>
      </c>
      <c r="F292" s="180">
        <v>529.88</v>
      </c>
      <c r="G292" s="166">
        <v>37.39</v>
      </c>
      <c r="H292" s="50">
        <f>F292*G292</f>
        <v>19812.213199999998</v>
      </c>
      <c r="I292" s="45">
        <v>0</v>
      </c>
      <c r="J292" s="165">
        <v>0</v>
      </c>
      <c r="K292" s="164">
        <v>0</v>
      </c>
      <c r="L292" s="164">
        <v>0</v>
      </c>
      <c r="M292" s="164">
        <f>F292*5</f>
        <v>2649.4</v>
      </c>
      <c r="N292" s="45">
        <f>H292+I292+J292+K292+L292+M292</f>
        <v>22461.6132</v>
      </c>
      <c r="O292" s="163">
        <v>3716.19</v>
      </c>
      <c r="P292" s="35"/>
      <c r="Q292" s="35"/>
      <c r="R292" s="35">
        <v>0</v>
      </c>
      <c r="S292" s="35">
        <v>0</v>
      </c>
      <c r="T292" s="35">
        <v>0</v>
      </c>
      <c r="U292" s="35">
        <f>O292+P292+Q292+R292+S292+T292</f>
        <v>3716.19</v>
      </c>
      <c r="V292" s="35">
        <f>N292-U292</f>
        <v>18745.423200000001</v>
      </c>
      <c r="W292" s="45"/>
      <c r="X292" s="45">
        <f>V292-W292</f>
        <v>18745.423200000001</v>
      </c>
      <c r="Y292" s="367"/>
    </row>
    <row r="293" spans="2:25" s="5" customFormat="1" ht="65.25" customHeight="1" x14ac:dyDescent="0.5">
      <c r="B293" s="57" t="s">
        <v>251</v>
      </c>
      <c r="C293" s="49"/>
      <c r="D293" s="49"/>
      <c r="E293" s="49"/>
      <c r="F293" s="210"/>
      <c r="G293" s="158"/>
      <c r="H293" s="54"/>
      <c r="I293" s="46"/>
      <c r="J293" s="157"/>
      <c r="K293" s="156"/>
      <c r="L293" s="156"/>
      <c r="M293" s="156"/>
      <c r="N293" s="46"/>
      <c r="O293" s="25"/>
      <c r="P293" s="25"/>
      <c r="Q293" s="25"/>
      <c r="R293" s="25"/>
      <c r="S293" s="25"/>
      <c r="T293" s="25"/>
      <c r="U293" s="25"/>
      <c r="V293" s="25"/>
      <c r="W293" s="46"/>
      <c r="X293" s="46"/>
      <c r="Y293" s="23"/>
    </row>
    <row r="294" spans="2:25" s="5" customFormat="1" ht="65.25" customHeight="1" x14ac:dyDescent="0.5">
      <c r="B294" s="41" t="s">
        <v>250</v>
      </c>
      <c r="C294" s="40"/>
      <c r="D294" s="40">
        <v>1100</v>
      </c>
      <c r="E294" s="40">
        <v>1000</v>
      </c>
      <c r="F294" s="180">
        <v>207.79</v>
      </c>
      <c r="G294" s="166">
        <v>37.39</v>
      </c>
      <c r="H294" s="50">
        <f>F294*G294</f>
        <v>7769.2681000000002</v>
      </c>
      <c r="I294" s="45">
        <v>0</v>
      </c>
      <c r="J294" s="165">
        <v>0</v>
      </c>
      <c r="K294" s="164">
        <v>0</v>
      </c>
      <c r="L294" s="164">
        <v>0</v>
      </c>
      <c r="M294" s="164">
        <f>F294*5</f>
        <v>1038.95</v>
      </c>
      <c r="N294" s="45">
        <f>H294+I294+J294+K294+L294+M294</f>
        <v>8808.2181</v>
      </c>
      <c r="O294" s="163">
        <v>582.42999999999995</v>
      </c>
      <c r="P294" s="35"/>
      <c r="Q294" s="35">
        <v>0</v>
      </c>
      <c r="R294" s="35">
        <v>0</v>
      </c>
      <c r="S294" s="35"/>
      <c r="T294" s="35">
        <f>I294*1%</f>
        <v>0</v>
      </c>
      <c r="U294" s="35">
        <f>O294+P294+Q294+R294+S294+T294</f>
        <v>582.42999999999995</v>
      </c>
      <c r="V294" s="35">
        <f>N294-U294</f>
        <v>8225.7880999999998</v>
      </c>
      <c r="W294" s="45">
        <v>0</v>
      </c>
      <c r="X294" s="45">
        <f>V294-W294</f>
        <v>8225.7880999999998</v>
      </c>
      <c r="Y294" s="32"/>
    </row>
    <row r="295" spans="2:25" s="5" customFormat="1" ht="65.25" customHeight="1" x14ac:dyDescent="0.5">
      <c r="B295" s="57" t="s">
        <v>249</v>
      </c>
      <c r="C295" s="49"/>
      <c r="D295" s="49"/>
      <c r="E295" s="49"/>
      <c r="F295" s="210"/>
      <c r="G295" s="158"/>
      <c r="H295" s="54"/>
      <c r="I295" s="46"/>
      <c r="J295" s="157"/>
      <c r="K295" s="156"/>
      <c r="L295" s="156"/>
      <c r="M295" s="156"/>
      <c r="N295" s="46"/>
      <c r="O295" s="25"/>
      <c r="P295" s="25"/>
      <c r="Q295" s="25"/>
      <c r="R295" s="25"/>
      <c r="S295" s="25"/>
      <c r="T295" s="25"/>
      <c r="U295" s="25"/>
      <c r="V295" s="25"/>
      <c r="W295" s="46"/>
      <c r="X295" s="46"/>
      <c r="Y295" s="23"/>
    </row>
    <row r="296" spans="2:25" s="5" customFormat="1" ht="65.25" customHeight="1" x14ac:dyDescent="0.5">
      <c r="B296" s="41" t="s">
        <v>248</v>
      </c>
      <c r="C296" s="40"/>
      <c r="D296" s="168">
        <v>1100</v>
      </c>
      <c r="E296" s="168">
        <v>1000</v>
      </c>
      <c r="F296" s="180">
        <v>207.79</v>
      </c>
      <c r="G296" s="166">
        <v>37.39</v>
      </c>
      <c r="H296" s="50">
        <f>F296*G296</f>
        <v>7769.2681000000002</v>
      </c>
      <c r="I296" s="45">
        <v>0</v>
      </c>
      <c r="J296" s="165">
        <v>0</v>
      </c>
      <c r="K296" s="164">
        <v>0</v>
      </c>
      <c r="L296" s="164">
        <v>0</v>
      </c>
      <c r="M296" s="164">
        <f>F296*5</f>
        <v>1038.95</v>
      </c>
      <c r="N296" s="45">
        <f>H296+I296+J296+K296+L296+M296</f>
        <v>8808.2181</v>
      </c>
      <c r="O296" s="163">
        <v>582.38</v>
      </c>
      <c r="P296" s="35"/>
      <c r="Q296" s="35">
        <v>0</v>
      </c>
      <c r="R296" s="35">
        <v>0</v>
      </c>
      <c r="S296" s="35"/>
      <c r="T296" s="35">
        <f>I296*1%</f>
        <v>0</v>
      </c>
      <c r="U296" s="35">
        <f>O296+P296+Q296+R296+S296+T296</f>
        <v>582.38</v>
      </c>
      <c r="V296" s="35">
        <f>N296-U296</f>
        <v>8225.8381000000008</v>
      </c>
      <c r="W296" s="45">
        <v>0</v>
      </c>
      <c r="X296" s="45">
        <f>V296-W296</f>
        <v>8225.8381000000008</v>
      </c>
      <c r="Y296" s="32"/>
    </row>
    <row r="297" spans="2:25" s="5" customFormat="1" ht="65.25" customHeight="1" x14ac:dyDescent="0.5">
      <c r="B297" s="229" t="s">
        <v>247</v>
      </c>
      <c r="C297" s="49"/>
      <c r="D297" s="49"/>
      <c r="E297" s="49"/>
      <c r="F297" s="210"/>
      <c r="G297" s="158"/>
      <c r="H297" s="54"/>
      <c r="I297" s="46"/>
      <c r="J297" s="157"/>
      <c r="K297" s="156"/>
      <c r="L297" s="156"/>
      <c r="M297" s="156"/>
      <c r="N297" s="46"/>
      <c r="O297" s="25"/>
      <c r="P297" s="25"/>
      <c r="Q297" s="25"/>
      <c r="R297" s="25"/>
      <c r="S297" s="25"/>
      <c r="T297" s="25"/>
      <c r="U297" s="25"/>
      <c r="V297" s="25"/>
      <c r="W297" s="46"/>
      <c r="X297" s="46"/>
      <c r="Y297" s="23"/>
    </row>
    <row r="298" spans="2:25" s="5" customFormat="1" ht="65.25" customHeight="1" x14ac:dyDescent="0.5">
      <c r="B298" s="41" t="s">
        <v>246</v>
      </c>
      <c r="C298" s="40"/>
      <c r="D298" s="40">
        <v>1100</v>
      </c>
      <c r="E298" s="40">
        <v>1000</v>
      </c>
      <c r="F298" s="180">
        <v>207.79</v>
      </c>
      <c r="G298" s="166">
        <v>37.39</v>
      </c>
      <c r="H298" s="50">
        <f>F298*G298</f>
        <v>7769.2681000000002</v>
      </c>
      <c r="I298" s="45">
        <v>0</v>
      </c>
      <c r="J298" s="165">
        <v>0</v>
      </c>
      <c r="K298" s="164">
        <v>0</v>
      </c>
      <c r="L298" s="164">
        <v>0</v>
      </c>
      <c r="M298" s="164">
        <f>F298*5</f>
        <v>1038.95</v>
      </c>
      <c r="N298" s="45">
        <f>H298+I298+J298+K298+L298+M298</f>
        <v>8808.2181</v>
      </c>
      <c r="O298" s="163">
        <v>582.42999999999995</v>
      </c>
      <c r="P298" s="35"/>
      <c r="Q298" s="35"/>
      <c r="R298" s="35">
        <v>0</v>
      </c>
      <c r="S298" s="186"/>
      <c r="T298" s="35">
        <v>0</v>
      </c>
      <c r="U298" s="35">
        <f>O298+P298+Q298+R298+S298+T298</f>
        <v>582.42999999999995</v>
      </c>
      <c r="V298" s="35">
        <f>N298-U298</f>
        <v>8225.7880999999998</v>
      </c>
      <c r="W298" s="45">
        <v>0</v>
      </c>
      <c r="X298" s="45">
        <f>V298-W298</f>
        <v>8225.7880999999998</v>
      </c>
      <c r="Y298" s="32"/>
    </row>
    <row r="299" spans="2:25" s="5" customFormat="1" ht="65.25" customHeight="1" x14ac:dyDescent="0.5">
      <c r="B299" s="327" t="s">
        <v>245</v>
      </c>
      <c r="C299" s="49"/>
      <c r="D299" s="49"/>
      <c r="E299" s="49"/>
      <c r="F299" s="210"/>
      <c r="G299" s="158"/>
      <c r="H299" s="54"/>
      <c r="I299" s="46"/>
      <c r="J299" s="157"/>
      <c r="K299" s="156"/>
      <c r="L299" s="156"/>
      <c r="M299" s="156"/>
      <c r="N299" s="46"/>
      <c r="O299" s="25"/>
      <c r="P299" s="25"/>
      <c r="Q299" s="25"/>
      <c r="R299" s="25"/>
      <c r="S299" s="184"/>
      <c r="T299" s="25"/>
      <c r="U299" s="25"/>
      <c r="V299" s="25"/>
      <c r="W299" s="46"/>
      <c r="X299" s="46"/>
      <c r="Y299" s="23"/>
    </row>
    <row r="300" spans="2:25" ht="65.25" customHeight="1" thickBot="1" x14ac:dyDescent="0.55000000000000004">
      <c r="B300" s="215"/>
      <c r="C300" s="155" t="s">
        <v>73</v>
      </c>
      <c r="D300" s="150"/>
      <c r="E300" s="150"/>
      <c r="F300" s="153"/>
      <c r="G300" s="152"/>
      <c r="H300" s="151">
        <f>SUM(H292:H299)</f>
        <v>43120.017500000002</v>
      </c>
      <c r="I300" s="151">
        <f>SUM(I292:I299)</f>
        <v>0</v>
      </c>
      <c r="J300" s="153">
        <f>SUM(J292:J299)</f>
        <v>0</v>
      </c>
      <c r="K300" s="151">
        <f>SUM(K292:K299)</f>
        <v>0</v>
      </c>
      <c r="L300" s="151">
        <f>SUM(L292:L299)</f>
        <v>0</v>
      </c>
      <c r="M300" s="151">
        <f>SUM(M292:M299)</f>
        <v>5766.25</v>
      </c>
      <c r="N300" s="151">
        <f>SUM(N292:N299)</f>
        <v>48886.267499999994</v>
      </c>
      <c r="O300" s="152">
        <f>SUM(O292:O299)</f>
        <v>5463.43</v>
      </c>
      <c r="P300" s="152">
        <f>SUM(P292:P299)</f>
        <v>0</v>
      </c>
      <c r="Q300" s="152">
        <f>SUM(Q292:Q299)</f>
        <v>0</v>
      </c>
      <c r="R300" s="152">
        <f>SUM(R292:R299)</f>
        <v>0</v>
      </c>
      <c r="S300" s="152">
        <f>SUM(S292:S299)</f>
        <v>0</v>
      </c>
      <c r="T300" s="152">
        <f>SUM(T292:T299)</f>
        <v>0</v>
      </c>
      <c r="U300" s="152">
        <f>SUM(U292:U299)</f>
        <v>5463.43</v>
      </c>
      <c r="V300" s="152">
        <f>SUM(V292:V299)</f>
        <v>43422.837500000001</v>
      </c>
      <c r="W300" s="151">
        <f>SUM(W292:W299)</f>
        <v>0</v>
      </c>
      <c r="X300" s="151">
        <f>SUM(X292:X299)</f>
        <v>43422.837500000001</v>
      </c>
      <c r="Y300" s="150"/>
    </row>
    <row r="301" spans="2:25" s="8" customFormat="1" ht="65.25" customHeight="1" thickBot="1" x14ac:dyDescent="0.55000000000000004">
      <c r="B301" s="107" t="s">
        <v>57</v>
      </c>
      <c r="C301" s="90" t="s">
        <v>56</v>
      </c>
      <c r="D301" s="106" t="s">
        <v>55</v>
      </c>
      <c r="E301" s="105"/>
      <c r="F301" s="105"/>
      <c r="G301" s="105"/>
      <c r="H301" s="105"/>
      <c r="I301" s="105"/>
      <c r="J301" s="105"/>
      <c r="K301" s="105"/>
      <c r="L301" s="105"/>
      <c r="M301" s="105"/>
      <c r="N301" s="104"/>
      <c r="O301" s="106" t="s">
        <v>54</v>
      </c>
      <c r="P301" s="105"/>
      <c r="Q301" s="105"/>
      <c r="R301" s="105"/>
      <c r="S301" s="105"/>
      <c r="T301" s="105"/>
      <c r="U301" s="104"/>
      <c r="V301" s="103"/>
      <c r="W301" s="102"/>
      <c r="X301" s="101"/>
      <c r="Y301" s="66" t="s">
        <v>53</v>
      </c>
    </row>
    <row r="302" spans="2:25" s="8" customFormat="1" ht="65.25" customHeight="1" x14ac:dyDescent="0.45">
      <c r="B302" s="100"/>
      <c r="C302" s="99"/>
      <c r="D302" s="98" t="s">
        <v>52</v>
      </c>
      <c r="E302" s="98" t="s">
        <v>51</v>
      </c>
      <c r="F302" s="97" t="s">
        <v>29</v>
      </c>
      <c r="G302" s="761" t="s">
        <v>50</v>
      </c>
      <c r="H302" s="95" t="s">
        <v>49</v>
      </c>
      <c r="I302" s="94" t="s">
        <v>48</v>
      </c>
      <c r="J302" s="93" t="s">
        <v>47</v>
      </c>
      <c r="K302" s="92" t="s">
        <v>28</v>
      </c>
      <c r="L302" s="91" t="s">
        <v>46</v>
      </c>
      <c r="M302" s="91" t="s">
        <v>618</v>
      </c>
      <c r="N302" s="90" t="s">
        <v>38</v>
      </c>
      <c r="O302" s="87" t="s">
        <v>44</v>
      </c>
      <c r="P302" s="89" t="s">
        <v>43</v>
      </c>
      <c r="Q302" s="88" t="s">
        <v>42</v>
      </c>
      <c r="R302" s="87" t="s">
        <v>41</v>
      </c>
      <c r="S302" s="87" t="s">
        <v>40</v>
      </c>
      <c r="T302" s="87" t="s">
        <v>39</v>
      </c>
      <c r="U302" s="86" t="s">
        <v>38</v>
      </c>
      <c r="V302" s="84" t="s">
        <v>38</v>
      </c>
      <c r="W302" s="85" t="s">
        <v>37</v>
      </c>
      <c r="X302" s="84" t="s">
        <v>36</v>
      </c>
      <c r="Y302" s="66"/>
    </row>
    <row r="303" spans="2:25" s="8" customFormat="1" ht="65.25" customHeight="1" thickBot="1" x14ac:dyDescent="0.5">
      <c r="B303" s="83" t="s">
        <v>35</v>
      </c>
      <c r="C303" s="73"/>
      <c r="D303" s="82"/>
      <c r="E303" s="82"/>
      <c r="F303" s="81" t="s">
        <v>34</v>
      </c>
      <c r="G303" s="760" t="s">
        <v>33</v>
      </c>
      <c r="H303" s="79"/>
      <c r="I303" s="78"/>
      <c r="J303" s="77" t="s">
        <v>32</v>
      </c>
      <c r="K303" s="76" t="s">
        <v>31</v>
      </c>
      <c r="L303" s="75" t="s">
        <v>95</v>
      </c>
      <c r="M303" s="74" t="s">
        <v>610</v>
      </c>
      <c r="N303" s="73"/>
      <c r="O303" s="200">
        <v>1</v>
      </c>
      <c r="P303" s="72"/>
      <c r="Q303" s="71" t="s">
        <v>28</v>
      </c>
      <c r="R303" s="70" t="s">
        <v>27</v>
      </c>
      <c r="S303" s="70" t="s">
        <v>26</v>
      </c>
      <c r="T303" s="70" t="s">
        <v>25</v>
      </c>
      <c r="U303" s="69"/>
      <c r="V303" s="67" t="s">
        <v>24</v>
      </c>
      <c r="W303" s="68" t="s">
        <v>23</v>
      </c>
      <c r="X303" s="67" t="s">
        <v>22</v>
      </c>
      <c r="Y303" s="66"/>
    </row>
    <row r="304" spans="2:25" ht="65.25" customHeight="1" x14ac:dyDescent="0.45">
      <c r="B304" s="209" t="s">
        <v>244</v>
      </c>
      <c r="C304" s="173"/>
      <c r="D304" s="173"/>
      <c r="E304" s="173"/>
      <c r="F304" s="64"/>
      <c r="G304" s="759"/>
      <c r="H304" s="62"/>
      <c r="I304" s="60"/>
      <c r="J304" s="61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59"/>
    </row>
    <row r="305" spans="2:25" ht="65.25" customHeight="1" x14ac:dyDescent="0.5">
      <c r="B305" s="293" t="s">
        <v>243</v>
      </c>
      <c r="C305" s="168"/>
      <c r="D305" s="168">
        <v>1100</v>
      </c>
      <c r="E305" s="168">
        <v>1000</v>
      </c>
      <c r="F305" s="180">
        <v>423.02</v>
      </c>
      <c r="G305" s="166">
        <v>37.39</v>
      </c>
      <c r="H305" s="50">
        <f>F305*G305</f>
        <v>15816.7178</v>
      </c>
      <c r="I305" s="45">
        <v>0</v>
      </c>
      <c r="J305" s="165">
        <v>0</v>
      </c>
      <c r="K305" s="164">
        <v>0</v>
      </c>
      <c r="L305" s="164">
        <v>0</v>
      </c>
      <c r="M305" s="164">
        <f>F305*5</f>
        <v>2115.1</v>
      </c>
      <c r="N305" s="45">
        <f>H305+I305+J305+K305+L305+M305</f>
        <v>17931.817800000001</v>
      </c>
      <c r="O305" s="163">
        <v>2862.68</v>
      </c>
      <c r="P305" s="163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f>O305+P305+Q305+R305+S305+T305</f>
        <v>2862.68</v>
      </c>
      <c r="V305" s="33">
        <f>N305-U305</f>
        <v>15069.1378</v>
      </c>
      <c r="W305" s="33"/>
      <c r="X305" s="45">
        <f>V305-W305</f>
        <v>15069.1378</v>
      </c>
      <c r="Y305" s="162"/>
    </row>
    <row r="306" spans="2:25" ht="65.25" customHeight="1" x14ac:dyDescent="0.5">
      <c r="B306" s="190" t="s">
        <v>242</v>
      </c>
      <c r="C306" s="49"/>
      <c r="D306" s="49"/>
      <c r="E306" s="49"/>
      <c r="F306" s="210"/>
      <c r="G306" s="158"/>
      <c r="H306" s="54"/>
      <c r="I306" s="46"/>
      <c r="J306" s="157"/>
      <c r="K306" s="156"/>
      <c r="L306" s="156"/>
      <c r="M306" s="156"/>
      <c r="N306" s="46"/>
      <c r="O306" s="25"/>
      <c r="P306" s="25"/>
      <c r="Q306" s="25"/>
      <c r="R306" s="25"/>
      <c r="S306" s="25"/>
      <c r="T306" s="25"/>
      <c r="U306" s="25"/>
      <c r="V306" s="46"/>
      <c r="W306" s="46"/>
      <c r="X306" s="46"/>
      <c r="Y306" s="23"/>
    </row>
    <row r="307" spans="2:25" ht="65.25" hidden="1" customHeight="1" x14ac:dyDescent="0.5">
      <c r="B307" s="366" t="s">
        <v>241</v>
      </c>
      <c r="C307" s="51"/>
      <c r="D307" s="51">
        <v>1100</v>
      </c>
      <c r="E307" s="51">
        <v>1000</v>
      </c>
      <c r="F307" s="180">
        <v>207.79</v>
      </c>
      <c r="G307" s="182"/>
      <c r="H307" s="50">
        <f>F307*G307</f>
        <v>0</v>
      </c>
      <c r="I307" s="45">
        <v>0</v>
      </c>
      <c r="J307" s="165">
        <v>0</v>
      </c>
      <c r="K307" s="164">
        <v>0</v>
      </c>
      <c r="L307" s="164">
        <v>0</v>
      </c>
      <c r="M307" s="164">
        <v>0</v>
      </c>
      <c r="N307" s="45">
        <f>H307+I307+J307+K307+L307+M307</f>
        <v>0</v>
      </c>
      <c r="O307" s="163"/>
      <c r="P307" s="35">
        <f>H307*1.1875%</f>
        <v>0</v>
      </c>
      <c r="Q307" s="35">
        <v>0</v>
      </c>
      <c r="R307" s="35">
        <v>0</v>
      </c>
      <c r="S307" s="186">
        <f>H307*1%</f>
        <v>0</v>
      </c>
      <c r="T307" s="35">
        <f>I307*1%</f>
        <v>0</v>
      </c>
      <c r="U307" s="35">
        <f>O307+P307+Q307+R307+S307+T307</f>
        <v>0</v>
      </c>
      <c r="V307" s="33">
        <f>N307-U307</f>
        <v>0</v>
      </c>
      <c r="W307" s="45">
        <v>0</v>
      </c>
      <c r="X307" s="45">
        <f>V307-W307</f>
        <v>0</v>
      </c>
      <c r="Y307" s="44"/>
    </row>
    <row r="308" spans="2:25" ht="65.25" hidden="1" customHeight="1" x14ac:dyDescent="0.5">
      <c r="B308" s="57"/>
      <c r="C308" s="51"/>
      <c r="D308" s="51"/>
      <c r="E308" s="51"/>
      <c r="F308" s="210"/>
      <c r="G308" s="210"/>
      <c r="H308" s="54"/>
      <c r="I308" s="46"/>
      <c r="J308" s="157"/>
      <c r="K308" s="156"/>
      <c r="L308" s="156"/>
      <c r="M308" s="156"/>
      <c r="N308" s="46"/>
      <c r="O308" s="25"/>
      <c r="P308" s="25"/>
      <c r="Q308" s="25"/>
      <c r="R308" s="25"/>
      <c r="S308" s="184"/>
      <c r="T308" s="25"/>
      <c r="U308" s="25"/>
      <c r="V308" s="46"/>
      <c r="W308" s="46"/>
      <c r="X308" s="46"/>
      <c r="Y308" s="44"/>
    </row>
    <row r="309" spans="2:25" ht="65.25" customHeight="1" x14ac:dyDescent="0.5">
      <c r="B309" s="41" t="s">
        <v>91</v>
      </c>
      <c r="C309" s="51"/>
      <c r="D309" s="168">
        <v>1100</v>
      </c>
      <c r="E309" s="168">
        <v>1000</v>
      </c>
      <c r="F309" s="180">
        <v>207.79</v>
      </c>
      <c r="G309" s="166">
        <v>37.39</v>
      </c>
      <c r="H309" s="50">
        <f>F309*G309</f>
        <v>7769.2681000000002</v>
      </c>
      <c r="I309" s="45">
        <v>0</v>
      </c>
      <c r="J309" s="165">
        <v>0</v>
      </c>
      <c r="K309" s="164">
        <v>0</v>
      </c>
      <c r="L309" s="164">
        <v>0</v>
      </c>
      <c r="M309" s="164">
        <f>F309*5</f>
        <v>1038.95</v>
      </c>
      <c r="N309" s="45">
        <f>H309+I309+J309+K309+L309+M309</f>
        <v>8808.2181</v>
      </c>
      <c r="O309" s="163">
        <v>582.42999999999995</v>
      </c>
      <c r="P309" s="35"/>
      <c r="Q309" s="35">
        <v>0</v>
      </c>
      <c r="R309" s="35">
        <v>0</v>
      </c>
      <c r="S309" s="186"/>
      <c r="T309" s="35">
        <f>I309*1%</f>
        <v>0</v>
      </c>
      <c r="U309" s="35">
        <f>O309+P309+Q309+R309+S309+T309</f>
        <v>582.42999999999995</v>
      </c>
      <c r="V309" s="33">
        <f>N309-U309</f>
        <v>8225.7880999999998</v>
      </c>
      <c r="W309" s="45">
        <v>0</v>
      </c>
      <c r="X309" s="45">
        <f>V309-W309</f>
        <v>8225.7880999999998</v>
      </c>
      <c r="Y309" s="44"/>
    </row>
    <row r="310" spans="2:25" ht="65.25" customHeight="1" x14ac:dyDescent="0.5">
      <c r="B310" s="161" t="s">
        <v>240</v>
      </c>
      <c r="C310" s="51"/>
      <c r="D310" s="49"/>
      <c r="E310" s="49"/>
      <c r="F310" s="210"/>
      <c r="G310" s="158"/>
      <c r="H310" s="54"/>
      <c r="I310" s="46"/>
      <c r="J310" s="157"/>
      <c r="K310" s="156"/>
      <c r="L310" s="156"/>
      <c r="M310" s="156"/>
      <c r="N310" s="46"/>
      <c r="O310" s="25"/>
      <c r="P310" s="25"/>
      <c r="Q310" s="25"/>
      <c r="R310" s="25"/>
      <c r="S310" s="184"/>
      <c r="T310" s="25"/>
      <c r="U310" s="25"/>
      <c r="V310" s="46"/>
      <c r="W310" s="46"/>
      <c r="X310" s="46"/>
      <c r="Y310" s="44"/>
    </row>
    <row r="311" spans="2:25" ht="65.25" customHeight="1" x14ac:dyDescent="0.5">
      <c r="B311" s="41" t="s">
        <v>239</v>
      </c>
      <c r="C311" s="183"/>
      <c r="D311" s="40">
        <v>1100</v>
      </c>
      <c r="E311" s="40">
        <v>1000</v>
      </c>
      <c r="F311" s="182">
        <v>361.5</v>
      </c>
      <c r="G311" s="166">
        <v>37.39</v>
      </c>
      <c r="H311" s="50">
        <f>F311*G311</f>
        <v>13516.485000000001</v>
      </c>
      <c r="I311" s="33">
        <v>0</v>
      </c>
      <c r="J311" s="165">
        <v>0</v>
      </c>
      <c r="K311" s="164">
        <v>0</v>
      </c>
      <c r="L311" s="164">
        <v>0</v>
      </c>
      <c r="M311" s="164">
        <f>F311*5</f>
        <v>1807.5</v>
      </c>
      <c r="N311" s="45">
        <f>H311+I311+J311+K311+L311+M311</f>
        <v>15323.985000000001</v>
      </c>
      <c r="O311" s="35">
        <v>1989.34</v>
      </c>
      <c r="P311" s="35"/>
      <c r="Q311" s="35">
        <v>0</v>
      </c>
      <c r="R311" s="35">
        <v>0</v>
      </c>
      <c r="S311" s="186"/>
      <c r="T311" s="35">
        <v>0</v>
      </c>
      <c r="U311" s="35">
        <f>O311+P311+Q311+R311+S311+T311</f>
        <v>1989.34</v>
      </c>
      <c r="V311" s="33">
        <f>N311-U311</f>
        <v>13334.645</v>
      </c>
      <c r="W311" s="33">
        <v>0</v>
      </c>
      <c r="X311" s="45">
        <f>V311-W311</f>
        <v>13334.645</v>
      </c>
      <c r="Y311" s="32"/>
    </row>
    <row r="312" spans="2:25" s="5" customFormat="1" ht="65.25" customHeight="1" x14ac:dyDescent="0.5">
      <c r="B312" s="190" t="s">
        <v>238</v>
      </c>
      <c r="C312" s="160"/>
      <c r="D312" s="49"/>
      <c r="E312" s="49"/>
      <c r="F312" s="210"/>
      <c r="G312" s="158"/>
      <c r="H312" s="54"/>
      <c r="I312" s="46"/>
      <c r="J312" s="157"/>
      <c r="K312" s="156"/>
      <c r="L312" s="156"/>
      <c r="M312" s="156"/>
      <c r="N312" s="46"/>
      <c r="O312" s="25"/>
      <c r="P312" s="25"/>
      <c r="Q312" s="25"/>
      <c r="R312" s="25"/>
      <c r="S312" s="184"/>
      <c r="T312" s="25"/>
      <c r="U312" s="25"/>
      <c r="V312" s="46"/>
      <c r="W312" s="46"/>
      <c r="X312" s="46"/>
      <c r="Y312" s="23"/>
    </row>
    <row r="313" spans="2:25" ht="65.25" hidden="1" customHeight="1" x14ac:dyDescent="0.5">
      <c r="B313" s="58"/>
      <c r="C313" s="51"/>
      <c r="D313" s="51"/>
      <c r="E313" s="51"/>
      <c r="F313" s="48">
        <v>0</v>
      </c>
      <c r="G313" s="182">
        <v>0</v>
      </c>
      <c r="H313" s="50">
        <f>F313*G313</f>
        <v>0</v>
      </c>
      <c r="I313" s="45">
        <v>0</v>
      </c>
      <c r="J313" s="165">
        <v>0</v>
      </c>
      <c r="K313" s="164">
        <v>0</v>
      </c>
      <c r="L313" s="164">
        <v>0</v>
      </c>
      <c r="M313" s="164">
        <v>0</v>
      </c>
      <c r="N313" s="45">
        <f>H313+I313+J313+K313+L313+M313</f>
        <v>0</v>
      </c>
      <c r="O313" s="163">
        <v>0</v>
      </c>
      <c r="P313" s="163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f>O313+P313+Q313+R313+S313+T313</f>
        <v>0</v>
      </c>
      <c r="V313" s="33">
        <f>N313-U313</f>
        <v>0</v>
      </c>
      <c r="W313" s="45">
        <v>0</v>
      </c>
      <c r="X313" s="45">
        <f>V313-W313</f>
        <v>0</v>
      </c>
      <c r="Y313" s="44"/>
    </row>
    <row r="314" spans="2:25" ht="65.25" hidden="1" customHeight="1" x14ac:dyDescent="0.5">
      <c r="B314" s="214"/>
      <c r="C314" s="51"/>
      <c r="D314" s="51"/>
      <c r="E314" s="51"/>
      <c r="F314" s="56"/>
      <c r="G314" s="210"/>
      <c r="H314" s="54"/>
      <c r="I314" s="46"/>
      <c r="J314" s="157"/>
      <c r="K314" s="156"/>
      <c r="L314" s="156"/>
      <c r="M314" s="156"/>
      <c r="N314" s="46"/>
      <c r="O314" s="25"/>
      <c r="P314" s="25"/>
      <c r="Q314" s="25"/>
      <c r="R314" s="25"/>
      <c r="S314" s="25"/>
      <c r="T314" s="25"/>
      <c r="U314" s="25"/>
      <c r="V314" s="46"/>
      <c r="W314" s="46"/>
      <c r="X314" s="46"/>
      <c r="Y314" s="44"/>
    </row>
    <row r="315" spans="2:25" ht="65.25" customHeight="1" x14ac:dyDescent="0.5">
      <c r="B315" s="278"/>
      <c r="C315" s="177" t="s">
        <v>73</v>
      </c>
      <c r="D315" s="8"/>
      <c r="E315" s="8"/>
      <c r="F315" s="129"/>
      <c r="G315" s="174"/>
      <c r="H315" s="111">
        <f>SUM(H305:H314)</f>
        <v>37102.4709</v>
      </c>
      <c r="I315" s="111">
        <f>SUM(I305:I314)</f>
        <v>0</v>
      </c>
      <c r="J315" s="129">
        <f>SUM(J305:J314)</f>
        <v>0</v>
      </c>
      <c r="K315" s="111">
        <f>SUM(K305:K314)</f>
        <v>0</v>
      </c>
      <c r="L315" s="111">
        <f>SUM(L305:L314)</f>
        <v>0</v>
      </c>
      <c r="M315" s="111">
        <f>SUM(M305:M314)</f>
        <v>4961.55</v>
      </c>
      <c r="N315" s="111">
        <f>SUM(N305:N314)</f>
        <v>42064.020900000003</v>
      </c>
      <c r="O315" s="174">
        <f>SUM(O305:O314)</f>
        <v>5434.45</v>
      </c>
      <c r="P315" s="174">
        <f>SUM(P305:P314)</f>
        <v>0</v>
      </c>
      <c r="Q315" s="174">
        <f>SUM(Q305:Q314)</f>
        <v>0</v>
      </c>
      <c r="R315" s="174">
        <f>SUM(R305:R314)</f>
        <v>0</v>
      </c>
      <c r="S315" s="174">
        <f>SUM(S305:S314)</f>
        <v>0</v>
      </c>
      <c r="T315" s="174">
        <f>SUM(T305:T314)</f>
        <v>0</v>
      </c>
      <c r="U315" s="174">
        <f>SUM(U305:U314)</f>
        <v>5434.45</v>
      </c>
      <c r="V315" s="111">
        <f>SUM(V305:V314)</f>
        <v>36629.570900000006</v>
      </c>
      <c r="W315" s="111">
        <f>SUM(W305:W314)</f>
        <v>0</v>
      </c>
      <c r="X315" s="111">
        <f>SUM(X305:X314)</f>
        <v>36629.570900000006</v>
      </c>
      <c r="Y315" s="8"/>
    </row>
    <row r="316" spans="2:25" ht="65.25" customHeight="1" thickBot="1" x14ac:dyDescent="0.55000000000000004">
      <c r="B316" s="15"/>
      <c r="C316" s="177"/>
      <c r="D316" s="8"/>
      <c r="E316" s="8"/>
      <c r="F316" s="129"/>
      <c r="G316" s="174"/>
      <c r="H316" s="111"/>
      <c r="I316" s="111"/>
      <c r="J316" s="129"/>
      <c r="K316" s="111"/>
      <c r="L316" s="111"/>
      <c r="M316" s="111"/>
      <c r="N316" s="111"/>
      <c r="O316" s="174"/>
      <c r="P316" s="174"/>
      <c r="Q316" s="174"/>
      <c r="R316" s="174"/>
      <c r="S316" s="174"/>
      <c r="T316" s="174"/>
      <c r="U316" s="174"/>
      <c r="V316" s="111"/>
      <c r="W316" s="111"/>
      <c r="X316" s="111"/>
      <c r="Y316" s="16" t="s">
        <v>237</v>
      </c>
    </row>
    <row r="317" spans="2:25" ht="65.25" customHeight="1" thickBot="1" x14ac:dyDescent="0.55000000000000004">
      <c r="B317" s="117" t="s">
        <v>72</v>
      </c>
      <c r="C317" s="128"/>
      <c r="D317" s="127"/>
      <c r="E317" s="127"/>
      <c r="F317" s="115">
        <f>F315+F289+F283+F275+F268+F259+F251</f>
        <v>0</v>
      </c>
      <c r="G317" s="762"/>
      <c r="H317" s="18">
        <f>H315+H300+H289+H283+H275+H268+H259+H251</f>
        <v>223726.804</v>
      </c>
      <c r="I317" s="18">
        <f>I315+I300+I289+I283+I275+I268+I259+I251</f>
        <v>0</v>
      </c>
      <c r="J317" s="18">
        <f>J315+J300+J289+J283+J275+J268+J259+J251</f>
        <v>0</v>
      </c>
      <c r="K317" s="18">
        <f>K315+K300+K289+K283+K275+K268+K259+K251</f>
        <v>0</v>
      </c>
      <c r="L317" s="18">
        <f>L315+L300+L289+L283+L275+L268+L259+L251</f>
        <v>0</v>
      </c>
      <c r="M317" s="18">
        <f>M315+M300+M289+M283+M275+M268+M259+M251</f>
        <v>29918</v>
      </c>
      <c r="N317" s="18">
        <f>N315+N300+N289+N283+N275+N268+N259+N251</f>
        <v>253644.80399999997</v>
      </c>
      <c r="O317" s="113">
        <f>O315+O300+O289+O283+O275+O268+O259+O251</f>
        <v>33828.020000000004</v>
      </c>
      <c r="P317" s="113">
        <f>P315+P300+P289+P283+P275+P268+P259+P251</f>
        <v>0</v>
      </c>
      <c r="Q317" s="113">
        <f>Q315+Q300+Q289+Q283+Q275+Q268+Q259+Q251</f>
        <v>0</v>
      </c>
      <c r="R317" s="113">
        <f>R315+R300+R289+R283+R275+R268+R259+R251</f>
        <v>0</v>
      </c>
      <c r="S317" s="113">
        <f>S315+S300+S289+S283+S275+S268+S259+S251</f>
        <v>0</v>
      </c>
      <c r="T317" s="113">
        <f>T315+T300+T289+T283+T275+T268+T259+T251</f>
        <v>0</v>
      </c>
      <c r="U317" s="113">
        <f>U315+U300+U289+U283+U275+U268+U259+U251</f>
        <v>33828.020000000004</v>
      </c>
      <c r="V317" s="18">
        <f>V315+V300+V289+V283+V275+V268+V259+V251</f>
        <v>219816.78400000001</v>
      </c>
      <c r="W317" s="18">
        <f>W315+W300+W289+W283+W275+W268+W259+W251</f>
        <v>0</v>
      </c>
      <c r="X317" s="18">
        <f>X315+X300+X289+X283+X275+X268+X259+X251</f>
        <v>219816.78400000001</v>
      </c>
      <c r="Y317" s="17"/>
    </row>
    <row r="318" spans="2:25" ht="65.25" customHeight="1" x14ac:dyDescent="0.5">
      <c r="B318" s="14"/>
      <c r="C318" s="8"/>
      <c r="D318" s="8"/>
      <c r="E318" s="8"/>
      <c r="F318" s="13"/>
      <c r="G318" s="108"/>
      <c r="H318" s="11"/>
      <c r="I318" s="9"/>
      <c r="J318" s="10"/>
      <c r="K318" s="9"/>
      <c r="L318" s="9"/>
      <c r="M318" s="9"/>
      <c r="N318" s="9"/>
      <c r="O318" s="149"/>
      <c r="P318" s="149"/>
      <c r="Q318" s="149"/>
      <c r="R318" s="149"/>
      <c r="S318" s="149"/>
      <c r="T318" s="149"/>
      <c r="U318" s="149"/>
      <c r="V318" s="9"/>
      <c r="W318" s="9"/>
      <c r="X318" s="9"/>
      <c r="Y318" s="8"/>
    </row>
    <row r="319" spans="2:25" ht="65.25" customHeight="1" x14ac:dyDescent="0.5">
      <c r="B319" s="15"/>
      <c r="C319" s="8"/>
      <c r="D319" s="8"/>
      <c r="E319" s="8"/>
      <c r="F319" s="13"/>
      <c r="G319" s="108"/>
      <c r="H319" s="11"/>
      <c r="I319" s="9"/>
      <c r="J319" s="10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8"/>
    </row>
    <row r="320" spans="2:25" ht="65.25" customHeight="1" thickBot="1" x14ac:dyDescent="0.55000000000000004">
      <c r="B320" s="14"/>
      <c r="C320" s="8"/>
      <c r="D320" s="8"/>
      <c r="E320" s="8"/>
      <c r="F320" s="13"/>
      <c r="G320" s="108"/>
      <c r="H320" s="11"/>
      <c r="I320" s="9"/>
      <c r="J320" s="10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16" t="s">
        <v>236</v>
      </c>
    </row>
    <row r="321" spans="2:25" ht="65.25" customHeight="1" thickBot="1" x14ac:dyDescent="0.55000000000000004">
      <c r="B321" s="107" t="s">
        <v>57</v>
      </c>
      <c r="C321" s="90" t="s">
        <v>56</v>
      </c>
      <c r="D321" s="106" t="s">
        <v>55</v>
      </c>
      <c r="E321" s="105"/>
      <c r="F321" s="105"/>
      <c r="G321" s="105"/>
      <c r="H321" s="105"/>
      <c r="I321" s="105"/>
      <c r="J321" s="105"/>
      <c r="K321" s="105"/>
      <c r="L321" s="105"/>
      <c r="M321" s="105"/>
      <c r="N321" s="104"/>
      <c r="O321" s="106" t="s">
        <v>54</v>
      </c>
      <c r="P321" s="105"/>
      <c r="Q321" s="105"/>
      <c r="R321" s="105"/>
      <c r="S321" s="105"/>
      <c r="T321" s="105"/>
      <c r="U321" s="104"/>
      <c r="V321" s="103"/>
      <c r="W321" s="102"/>
      <c r="X321" s="101"/>
      <c r="Y321" s="66" t="s">
        <v>53</v>
      </c>
    </row>
    <row r="322" spans="2:25" ht="65.25" customHeight="1" x14ac:dyDescent="0.45">
      <c r="B322" s="100"/>
      <c r="C322" s="99"/>
      <c r="D322" s="98" t="s">
        <v>52</v>
      </c>
      <c r="E322" s="98" t="s">
        <v>51</v>
      </c>
      <c r="F322" s="97" t="s">
        <v>29</v>
      </c>
      <c r="G322" s="761" t="s">
        <v>50</v>
      </c>
      <c r="H322" s="95" t="s">
        <v>49</v>
      </c>
      <c r="I322" s="94" t="s">
        <v>48</v>
      </c>
      <c r="J322" s="93" t="s">
        <v>47</v>
      </c>
      <c r="K322" s="92" t="s">
        <v>28</v>
      </c>
      <c r="L322" s="91" t="s">
        <v>46</v>
      </c>
      <c r="M322" s="91" t="s">
        <v>618</v>
      </c>
      <c r="N322" s="90" t="s">
        <v>38</v>
      </c>
      <c r="O322" s="87" t="s">
        <v>44</v>
      </c>
      <c r="P322" s="89" t="s">
        <v>43</v>
      </c>
      <c r="Q322" s="88" t="s">
        <v>42</v>
      </c>
      <c r="R322" s="87" t="s">
        <v>41</v>
      </c>
      <c r="S322" s="87" t="s">
        <v>40</v>
      </c>
      <c r="T322" s="87" t="s">
        <v>39</v>
      </c>
      <c r="U322" s="86" t="s">
        <v>38</v>
      </c>
      <c r="V322" s="84" t="s">
        <v>38</v>
      </c>
      <c r="W322" s="85" t="s">
        <v>37</v>
      </c>
      <c r="X322" s="84" t="s">
        <v>36</v>
      </c>
      <c r="Y322" s="66"/>
    </row>
    <row r="323" spans="2:25" ht="65.25" customHeight="1" thickBot="1" x14ac:dyDescent="0.5">
      <c r="B323" s="83" t="s">
        <v>35</v>
      </c>
      <c r="C323" s="73"/>
      <c r="D323" s="82"/>
      <c r="E323" s="82"/>
      <c r="F323" s="81" t="s">
        <v>34</v>
      </c>
      <c r="G323" s="760" t="s">
        <v>33</v>
      </c>
      <c r="H323" s="79"/>
      <c r="I323" s="78"/>
      <c r="J323" s="77" t="s">
        <v>32</v>
      </c>
      <c r="K323" s="76" t="s">
        <v>31</v>
      </c>
      <c r="L323" s="75" t="s">
        <v>95</v>
      </c>
      <c r="M323" s="74" t="s">
        <v>610</v>
      </c>
      <c r="N323" s="73"/>
      <c r="O323" s="200">
        <v>1</v>
      </c>
      <c r="P323" s="72"/>
      <c r="Q323" s="71" t="s">
        <v>28</v>
      </c>
      <c r="R323" s="70" t="s">
        <v>27</v>
      </c>
      <c r="S323" s="70" t="s">
        <v>26</v>
      </c>
      <c r="T323" s="70" t="s">
        <v>25</v>
      </c>
      <c r="U323" s="69"/>
      <c r="V323" s="67" t="s">
        <v>24</v>
      </c>
      <c r="W323" s="199" t="s">
        <v>93</v>
      </c>
      <c r="X323" s="67" t="s">
        <v>22</v>
      </c>
      <c r="Y323" s="66"/>
    </row>
    <row r="324" spans="2:25" ht="65.25" customHeight="1" x14ac:dyDescent="0.45">
      <c r="B324" s="365" t="s">
        <v>235</v>
      </c>
      <c r="C324" s="8"/>
      <c r="D324" s="8"/>
      <c r="E324" s="8"/>
      <c r="F324" s="13"/>
      <c r="G324" s="108"/>
      <c r="H324" s="11"/>
      <c r="I324" s="9"/>
      <c r="J324" s="10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8"/>
    </row>
    <row r="325" spans="2:25" ht="65.25" customHeight="1" x14ac:dyDescent="0.5">
      <c r="B325" s="58" t="s">
        <v>234</v>
      </c>
      <c r="C325" s="51"/>
      <c r="D325" s="51">
        <v>1100</v>
      </c>
      <c r="E325" s="51">
        <v>1000</v>
      </c>
      <c r="F325" s="283">
        <v>647.99</v>
      </c>
      <c r="G325" s="166">
        <v>37.39</v>
      </c>
      <c r="H325" s="50">
        <f>F325*G325</f>
        <v>24228.346100000002</v>
      </c>
      <c r="I325" s="281">
        <v>0</v>
      </c>
      <c r="J325" s="165">
        <v>0</v>
      </c>
      <c r="K325" s="164">
        <v>0</v>
      </c>
      <c r="L325" s="164">
        <v>0</v>
      </c>
      <c r="M325" s="164">
        <f>F325*5</f>
        <v>3239.95</v>
      </c>
      <c r="N325" s="281">
        <f>H325+I325+J325+K325+L325+M325</f>
        <v>27468.296100000003</v>
      </c>
      <c r="O325" s="282">
        <v>4659.78</v>
      </c>
      <c r="P325" s="282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f>O325+P325+Q325+R325+S325+T325</f>
        <v>4659.78</v>
      </c>
      <c r="V325" s="33">
        <f>N325-U325</f>
        <v>22808.516100000004</v>
      </c>
      <c r="W325" s="33"/>
      <c r="X325" s="281">
        <f>V325-W325</f>
        <v>22808.516100000004</v>
      </c>
      <c r="Y325" s="44"/>
    </row>
    <row r="326" spans="2:25" ht="65.25" customHeight="1" x14ac:dyDescent="0.5">
      <c r="B326" s="208" t="s">
        <v>233</v>
      </c>
      <c r="C326" s="51"/>
      <c r="D326" s="51"/>
      <c r="E326" s="51"/>
      <c r="F326" s="283"/>
      <c r="G326" s="158"/>
      <c r="H326" s="54"/>
      <c r="I326" s="281"/>
      <c r="J326" s="157"/>
      <c r="K326" s="156"/>
      <c r="L326" s="156"/>
      <c r="M326" s="156"/>
      <c r="N326" s="281"/>
      <c r="O326" s="282"/>
      <c r="P326" s="282"/>
      <c r="Q326" s="25"/>
      <c r="R326" s="25"/>
      <c r="S326" s="25"/>
      <c r="T326" s="25"/>
      <c r="U326" s="25"/>
      <c r="V326" s="46"/>
      <c r="W326" s="46"/>
      <c r="X326" s="281"/>
      <c r="Y326" s="44"/>
    </row>
    <row r="327" spans="2:25" ht="65.25" customHeight="1" x14ac:dyDescent="0.5">
      <c r="B327" s="58" t="s">
        <v>232</v>
      </c>
      <c r="C327" s="51"/>
      <c r="D327" s="51">
        <v>1100</v>
      </c>
      <c r="E327" s="51">
        <v>1000</v>
      </c>
      <c r="F327" s="283">
        <v>423.02</v>
      </c>
      <c r="G327" s="166">
        <v>37.39</v>
      </c>
      <c r="H327" s="50">
        <f>F327*G327</f>
        <v>15816.7178</v>
      </c>
      <c r="I327" s="281">
        <v>0</v>
      </c>
      <c r="J327" s="165">
        <v>0</v>
      </c>
      <c r="K327" s="164">
        <v>0</v>
      </c>
      <c r="L327" s="164">
        <v>0</v>
      </c>
      <c r="M327" s="164">
        <f>F327*5</f>
        <v>2115.1</v>
      </c>
      <c r="N327" s="281">
        <f>H327+I327+J327+K327+L327+M327</f>
        <v>17931.817800000001</v>
      </c>
      <c r="O327" s="282">
        <v>2862.68</v>
      </c>
      <c r="P327" s="282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f>O327+P327+Q327+R327+S327+T327</f>
        <v>2862.68</v>
      </c>
      <c r="V327" s="33">
        <f>N327-U327</f>
        <v>15069.1378</v>
      </c>
      <c r="W327" s="33"/>
      <c r="X327" s="281">
        <f>V327-W327</f>
        <v>15069.1378</v>
      </c>
      <c r="Y327" s="44"/>
    </row>
    <row r="328" spans="2:25" ht="65.25" customHeight="1" x14ac:dyDescent="0.5">
      <c r="B328" s="208" t="s">
        <v>231</v>
      </c>
      <c r="C328" s="51"/>
      <c r="D328" s="51"/>
      <c r="E328" s="51"/>
      <c r="F328" s="283"/>
      <c r="G328" s="158"/>
      <c r="H328" s="54"/>
      <c r="I328" s="281"/>
      <c r="J328" s="157"/>
      <c r="K328" s="156"/>
      <c r="L328" s="156"/>
      <c r="M328" s="156"/>
      <c r="N328" s="281"/>
      <c r="O328" s="282"/>
      <c r="P328" s="282"/>
      <c r="Q328" s="25"/>
      <c r="R328" s="25"/>
      <c r="S328" s="25"/>
      <c r="T328" s="25"/>
      <c r="U328" s="25"/>
      <c r="V328" s="46"/>
      <c r="W328" s="46"/>
      <c r="X328" s="281"/>
      <c r="Y328" s="44"/>
    </row>
    <row r="329" spans="2:25" ht="65.25" customHeight="1" x14ac:dyDescent="0.5">
      <c r="B329" s="58" t="s">
        <v>91</v>
      </c>
      <c r="C329" s="40"/>
      <c r="D329" s="51">
        <v>1100</v>
      </c>
      <c r="E329" s="51">
        <v>1000</v>
      </c>
      <c r="F329" s="283">
        <v>207.79</v>
      </c>
      <c r="G329" s="166">
        <v>37.39</v>
      </c>
      <c r="H329" s="50">
        <f>F329*G329</f>
        <v>7769.2681000000002</v>
      </c>
      <c r="I329" s="281">
        <v>0</v>
      </c>
      <c r="J329" s="165">
        <v>0</v>
      </c>
      <c r="K329" s="164">
        <v>0</v>
      </c>
      <c r="L329" s="164">
        <v>0</v>
      </c>
      <c r="M329" s="164">
        <f>F329*5</f>
        <v>1038.95</v>
      </c>
      <c r="N329" s="281">
        <f>H329+I329+J329+K329+L329+M329</f>
        <v>8808.2181</v>
      </c>
      <c r="O329" s="282">
        <v>582.42999999999995</v>
      </c>
      <c r="P329" s="35"/>
      <c r="Q329" s="35">
        <v>0</v>
      </c>
      <c r="R329" s="35">
        <v>0</v>
      </c>
      <c r="S329" s="186"/>
      <c r="T329" s="35">
        <f>I329*1%</f>
        <v>0</v>
      </c>
      <c r="U329" s="35">
        <f>O329+P329+Q329+R329+S329+T329</f>
        <v>582.42999999999995</v>
      </c>
      <c r="V329" s="33">
        <f>N329-U329</f>
        <v>8225.7880999999998</v>
      </c>
      <c r="W329" s="281">
        <v>0</v>
      </c>
      <c r="X329" s="281">
        <f>V329-W329</f>
        <v>8225.7880999999998</v>
      </c>
      <c r="Y329" s="32"/>
    </row>
    <row r="330" spans="2:25" ht="65.25" customHeight="1" x14ac:dyDescent="0.5">
      <c r="B330" s="161" t="s">
        <v>230</v>
      </c>
      <c r="C330" s="49"/>
      <c r="D330" s="51"/>
      <c r="E330" s="51"/>
      <c r="F330" s="283"/>
      <c r="G330" s="158"/>
      <c r="H330" s="54"/>
      <c r="I330" s="281"/>
      <c r="J330" s="157"/>
      <c r="K330" s="156"/>
      <c r="L330" s="156"/>
      <c r="M330" s="156"/>
      <c r="N330" s="281"/>
      <c r="O330" s="282"/>
      <c r="P330" s="25"/>
      <c r="Q330" s="25"/>
      <c r="R330" s="25"/>
      <c r="S330" s="184"/>
      <c r="T330" s="25"/>
      <c r="U330" s="25"/>
      <c r="V330" s="46"/>
      <c r="W330" s="281"/>
      <c r="X330" s="281"/>
      <c r="Y330" s="23"/>
    </row>
    <row r="331" spans="2:25" ht="65.25" customHeight="1" x14ac:dyDescent="0.5">
      <c r="B331" s="218" t="s">
        <v>91</v>
      </c>
      <c r="C331" s="183"/>
      <c r="D331" s="392">
        <v>1100</v>
      </c>
      <c r="E331" s="392">
        <v>1000</v>
      </c>
      <c r="F331" s="283">
        <v>207.79</v>
      </c>
      <c r="G331" s="182">
        <v>31.1</v>
      </c>
      <c r="H331" s="39">
        <f>F331*G331</f>
        <v>6462.2690000000002</v>
      </c>
      <c r="I331" s="387">
        <v>0</v>
      </c>
      <c r="J331" s="165">
        <v>0</v>
      </c>
      <c r="K331" s="165">
        <v>0</v>
      </c>
      <c r="L331" s="165">
        <v>0</v>
      </c>
      <c r="M331" s="165">
        <f>F331*4.6</f>
        <v>955.83399999999995</v>
      </c>
      <c r="N331" s="387">
        <f>H331+I331+J331+K331+L331+M331</f>
        <v>7418.1030000000001</v>
      </c>
      <c r="O331" s="395">
        <v>441.12</v>
      </c>
      <c r="P331" s="225"/>
      <c r="Q331" s="225">
        <v>0</v>
      </c>
      <c r="R331" s="225">
        <v>0</v>
      </c>
      <c r="S331" s="225"/>
      <c r="T331" s="225">
        <f>I331*1%</f>
        <v>0</v>
      </c>
      <c r="U331" s="225">
        <f>O331+P331+Q331+R331+S331+T331</f>
        <v>441.12</v>
      </c>
      <c r="V331" s="36">
        <f>N331-U331</f>
        <v>6976.9830000000002</v>
      </c>
      <c r="W331" s="387">
        <v>0</v>
      </c>
      <c r="X331" s="387">
        <f>V331-W331</f>
        <v>6976.9830000000002</v>
      </c>
      <c r="Y331" s="32"/>
    </row>
    <row r="332" spans="2:25" ht="65.25" customHeight="1" x14ac:dyDescent="0.5">
      <c r="B332" s="813" t="s">
        <v>228</v>
      </c>
      <c r="C332" s="160"/>
      <c r="D332" s="392"/>
      <c r="E332" s="392"/>
      <c r="F332" s="283"/>
      <c r="G332" s="210"/>
      <c r="H332" s="56"/>
      <c r="I332" s="387"/>
      <c r="J332" s="157"/>
      <c r="K332" s="157"/>
      <c r="L332" s="157"/>
      <c r="M332" s="157"/>
      <c r="N332" s="387"/>
      <c r="O332" s="395"/>
      <c r="P332" s="221"/>
      <c r="Q332" s="221"/>
      <c r="R332" s="221"/>
      <c r="S332" s="221"/>
      <c r="T332" s="221"/>
      <c r="U332" s="221"/>
      <c r="V332" s="26"/>
      <c r="W332" s="387"/>
      <c r="X332" s="387"/>
      <c r="Y332" s="23"/>
    </row>
    <row r="333" spans="2:25" ht="65.25" hidden="1" customHeight="1" x14ac:dyDescent="0.5">
      <c r="B333" s="41" t="s">
        <v>227</v>
      </c>
      <c r="C333" s="40"/>
      <c r="D333" s="51">
        <v>1100</v>
      </c>
      <c r="E333" s="51">
        <v>1000</v>
      </c>
      <c r="F333" s="283"/>
      <c r="G333" s="166"/>
      <c r="H333" s="50">
        <f>F333*G333</f>
        <v>0</v>
      </c>
      <c r="I333" s="281">
        <v>0</v>
      </c>
      <c r="J333" s="165">
        <v>0</v>
      </c>
      <c r="K333" s="164"/>
      <c r="L333" s="164">
        <v>0</v>
      </c>
      <c r="M333" s="164"/>
      <c r="N333" s="281">
        <f>H333+I333+J333+K333+L333+M333</f>
        <v>0</v>
      </c>
      <c r="O333" s="282"/>
      <c r="P333" s="282">
        <f>H333*1.187%</f>
        <v>0</v>
      </c>
      <c r="Q333" s="35"/>
      <c r="R333" s="35">
        <v>0</v>
      </c>
      <c r="S333" s="186">
        <f>H333*1%</f>
        <v>0</v>
      </c>
      <c r="T333" s="35">
        <f>I333*1%</f>
        <v>0</v>
      </c>
      <c r="U333" s="35">
        <f>O333+P333+Q333+R333+S333+T333</f>
        <v>0</v>
      </c>
      <c r="V333" s="33">
        <f>N333-U333</f>
        <v>0</v>
      </c>
      <c r="W333" s="281">
        <v>0</v>
      </c>
      <c r="X333" s="281">
        <f>V333-W333</f>
        <v>0</v>
      </c>
      <c r="Y333" s="32"/>
    </row>
    <row r="334" spans="2:25" ht="65.25" hidden="1" customHeight="1" x14ac:dyDescent="0.5">
      <c r="B334" s="52"/>
      <c r="C334" s="168"/>
      <c r="D334" s="51"/>
      <c r="E334" s="51"/>
      <c r="F334" s="283"/>
      <c r="G334" s="158"/>
      <c r="H334" s="54"/>
      <c r="I334" s="281"/>
      <c r="J334" s="157"/>
      <c r="K334" s="156"/>
      <c r="L334" s="156"/>
      <c r="M334" s="156"/>
      <c r="N334" s="281"/>
      <c r="O334" s="282"/>
      <c r="P334" s="282"/>
      <c r="Q334" s="25"/>
      <c r="R334" s="25"/>
      <c r="S334" s="184"/>
      <c r="T334" s="25"/>
      <c r="U334" s="25"/>
      <c r="V334" s="46"/>
      <c r="W334" s="281"/>
      <c r="X334" s="281"/>
      <c r="Y334" s="162"/>
    </row>
    <row r="335" spans="2:25" ht="65.25" customHeight="1" x14ac:dyDescent="0.5">
      <c r="B335" s="41" t="s">
        <v>227</v>
      </c>
      <c r="C335" s="40"/>
      <c r="D335" s="51">
        <v>1100</v>
      </c>
      <c r="E335" s="51">
        <v>1000</v>
      </c>
      <c r="F335" s="283">
        <v>234.82</v>
      </c>
      <c r="G335" s="166">
        <v>37.39</v>
      </c>
      <c r="H335" s="50">
        <f>F335*G335</f>
        <v>8779.9197999999997</v>
      </c>
      <c r="I335" s="281">
        <v>0</v>
      </c>
      <c r="J335" s="165">
        <v>0</v>
      </c>
      <c r="K335" s="164">
        <v>0</v>
      </c>
      <c r="L335" s="164">
        <v>0</v>
      </c>
      <c r="M335" s="164">
        <f>F335*5</f>
        <v>1174.0999999999999</v>
      </c>
      <c r="N335" s="281">
        <f>H335+I335+J335+K335+L335+M335</f>
        <v>9954.0198</v>
      </c>
      <c r="O335" s="282">
        <v>692.39</v>
      </c>
      <c r="P335" s="35"/>
      <c r="Q335" s="35">
        <v>0</v>
      </c>
      <c r="R335" s="35">
        <v>0</v>
      </c>
      <c r="S335" s="186"/>
      <c r="T335" s="35">
        <f>I335*1%</f>
        <v>0</v>
      </c>
      <c r="U335" s="35">
        <f>O335+P335+Q335+R335+S335+T335</f>
        <v>692.39</v>
      </c>
      <c r="V335" s="33">
        <f>N335-U335</f>
        <v>9261.6298000000006</v>
      </c>
      <c r="W335" s="281">
        <v>0</v>
      </c>
      <c r="X335" s="281">
        <f>V335-W335</f>
        <v>9261.6298000000006</v>
      </c>
      <c r="Y335" s="32"/>
    </row>
    <row r="336" spans="2:25" ht="65.25" customHeight="1" x14ac:dyDescent="0.5">
      <c r="B336" s="193" t="s">
        <v>226</v>
      </c>
      <c r="C336" s="168"/>
      <c r="D336" s="51"/>
      <c r="E336" s="51"/>
      <c r="F336" s="283"/>
      <c r="G336" s="158"/>
      <c r="H336" s="54"/>
      <c r="I336" s="281"/>
      <c r="J336" s="157"/>
      <c r="K336" s="156"/>
      <c r="L336" s="156"/>
      <c r="M336" s="156"/>
      <c r="N336" s="281"/>
      <c r="O336" s="282"/>
      <c r="P336" s="25"/>
      <c r="Q336" s="25"/>
      <c r="R336" s="25"/>
      <c r="S336" s="184"/>
      <c r="T336" s="25"/>
      <c r="U336" s="25"/>
      <c r="V336" s="46"/>
      <c r="W336" s="281"/>
      <c r="X336" s="281"/>
      <c r="Y336" s="162"/>
    </row>
    <row r="337" spans="2:25" ht="65.25" hidden="1" customHeight="1" x14ac:dyDescent="0.5">
      <c r="B337" s="41" t="s">
        <v>225</v>
      </c>
      <c r="C337" s="40"/>
      <c r="D337" s="51">
        <v>1100</v>
      </c>
      <c r="E337" s="51">
        <v>1000</v>
      </c>
      <c r="F337" s="287"/>
      <c r="G337" s="166"/>
      <c r="H337" s="50">
        <f>F337*G337</f>
        <v>0</v>
      </c>
      <c r="I337" s="281">
        <v>0</v>
      </c>
      <c r="J337" s="165">
        <v>0</v>
      </c>
      <c r="K337" s="164">
        <v>0</v>
      </c>
      <c r="L337" s="164">
        <v>0</v>
      </c>
      <c r="M337" s="164"/>
      <c r="N337" s="281">
        <f>H337+I337+J337+K337+L337+M337</f>
        <v>0</v>
      </c>
      <c r="O337" s="282"/>
      <c r="P337" s="282">
        <v>0</v>
      </c>
      <c r="Q337" s="35">
        <v>0</v>
      </c>
      <c r="R337" s="35">
        <v>0</v>
      </c>
      <c r="S337" s="35">
        <v>0</v>
      </c>
      <c r="T337" s="35">
        <f>I337*1%</f>
        <v>0</v>
      </c>
      <c r="U337" s="35">
        <f>O337+P337+Q337+R337+S337+T337</f>
        <v>0</v>
      </c>
      <c r="V337" s="33">
        <f>N337-U337</f>
        <v>0</v>
      </c>
      <c r="W337" s="281">
        <v>0</v>
      </c>
      <c r="X337" s="281">
        <f>V337-W337</f>
        <v>0</v>
      </c>
      <c r="Y337" s="32"/>
    </row>
    <row r="338" spans="2:25" ht="65.25" hidden="1" customHeight="1" x14ac:dyDescent="0.5">
      <c r="B338" s="181"/>
      <c r="C338" s="168"/>
      <c r="D338" s="51"/>
      <c r="E338" s="51"/>
      <c r="F338" s="287"/>
      <c r="G338" s="158"/>
      <c r="H338" s="54"/>
      <c r="I338" s="281"/>
      <c r="J338" s="157"/>
      <c r="K338" s="156"/>
      <c r="L338" s="156"/>
      <c r="M338" s="156"/>
      <c r="N338" s="281"/>
      <c r="O338" s="282"/>
      <c r="P338" s="282"/>
      <c r="Q338" s="25"/>
      <c r="R338" s="25"/>
      <c r="S338" s="25"/>
      <c r="T338" s="25"/>
      <c r="U338" s="25"/>
      <c r="V338" s="46"/>
      <c r="W338" s="281"/>
      <c r="X338" s="281"/>
      <c r="Y338" s="162"/>
    </row>
    <row r="339" spans="2:25" ht="65.25" customHeight="1" thickBot="1" x14ac:dyDescent="0.55000000000000004">
      <c r="B339" s="179"/>
      <c r="C339" s="155" t="s">
        <v>73</v>
      </c>
      <c r="D339" s="150"/>
      <c r="E339" s="150"/>
      <c r="F339" s="153"/>
      <c r="G339" s="152"/>
      <c r="H339" s="151">
        <f>SUM(H325:H338)</f>
        <v>63056.520799999998</v>
      </c>
      <c r="I339" s="151">
        <f>SUM(I325:I338)</f>
        <v>0</v>
      </c>
      <c r="J339" s="153">
        <f>SUM(J325:J338)</f>
        <v>0</v>
      </c>
      <c r="K339" s="151">
        <f>SUM(K325:K338)</f>
        <v>0</v>
      </c>
      <c r="L339" s="151">
        <f>SUM(L325:L338)</f>
        <v>0</v>
      </c>
      <c r="M339" s="151">
        <f>SUM(M325:M338)</f>
        <v>8523.9339999999993</v>
      </c>
      <c r="N339" s="151">
        <f>SUM(N325:N338)</f>
        <v>71580.454800000007</v>
      </c>
      <c r="O339" s="152">
        <f>SUM(O325:O338)</f>
        <v>9238.4</v>
      </c>
      <c r="P339" s="152">
        <f>SUM(P325:P338)</f>
        <v>0</v>
      </c>
      <c r="Q339" s="152">
        <f>SUM(Q325:Q338)</f>
        <v>0</v>
      </c>
      <c r="R339" s="152">
        <f>SUM(R325:R338)</f>
        <v>0</v>
      </c>
      <c r="S339" s="152">
        <f>SUM(S325:S338)</f>
        <v>0</v>
      </c>
      <c r="T339" s="152">
        <f>SUM(T325:T338)</f>
        <v>0</v>
      </c>
      <c r="U339" s="152">
        <f>SUM(U325:U338)</f>
        <v>9238.4</v>
      </c>
      <c r="V339" s="151">
        <f>SUM(V325:V338)</f>
        <v>62342.054800000005</v>
      </c>
      <c r="W339" s="151">
        <f>SUM(W325:W338)</f>
        <v>0</v>
      </c>
      <c r="X339" s="151">
        <f>SUM(X325:X338)</f>
        <v>62342.054800000005</v>
      </c>
      <c r="Y339" s="150"/>
    </row>
    <row r="340" spans="2:25" s="8" customFormat="1" ht="65.25" customHeight="1" thickBot="1" x14ac:dyDescent="0.55000000000000004">
      <c r="B340" s="107" t="s">
        <v>57</v>
      </c>
      <c r="C340" s="90" t="s">
        <v>56</v>
      </c>
      <c r="D340" s="106" t="s">
        <v>55</v>
      </c>
      <c r="E340" s="105"/>
      <c r="F340" s="105"/>
      <c r="G340" s="105"/>
      <c r="H340" s="105"/>
      <c r="I340" s="105"/>
      <c r="J340" s="105"/>
      <c r="K340" s="105"/>
      <c r="L340" s="105"/>
      <c r="M340" s="105"/>
      <c r="N340" s="104"/>
      <c r="O340" s="364" t="s">
        <v>54</v>
      </c>
      <c r="P340" s="363"/>
      <c r="Q340" s="363"/>
      <c r="R340" s="363"/>
      <c r="S340" s="363"/>
      <c r="T340" s="363"/>
      <c r="U340" s="362"/>
      <c r="V340" s="103"/>
      <c r="W340" s="102"/>
      <c r="X340" s="101"/>
      <c r="Y340" s="66" t="s">
        <v>53</v>
      </c>
    </row>
    <row r="341" spans="2:25" s="8" customFormat="1" ht="65.25" customHeight="1" x14ac:dyDescent="0.45">
      <c r="B341" s="100"/>
      <c r="C341" s="99"/>
      <c r="D341" s="98" t="s">
        <v>52</v>
      </c>
      <c r="E341" s="98" t="s">
        <v>51</v>
      </c>
      <c r="F341" s="97" t="s">
        <v>29</v>
      </c>
      <c r="G341" s="761" t="s">
        <v>50</v>
      </c>
      <c r="H341" s="95" t="s">
        <v>49</v>
      </c>
      <c r="I341" s="94" t="s">
        <v>48</v>
      </c>
      <c r="J341" s="93" t="s">
        <v>47</v>
      </c>
      <c r="K341" s="92" t="s">
        <v>28</v>
      </c>
      <c r="L341" s="91" t="s">
        <v>46</v>
      </c>
      <c r="M341" s="91" t="s">
        <v>618</v>
      </c>
      <c r="N341" s="90" t="s">
        <v>38</v>
      </c>
      <c r="O341" s="359" t="s">
        <v>44</v>
      </c>
      <c r="P341" s="361" t="s">
        <v>43</v>
      </c>
      <c r="Q341" s="360" t="s">
        <v>42</v>
      </c>
      <c r="R341" s="359" t="s">
        <v>41</v>
      </c>
      <c r="S341" s="359" t="s">
        <v>40</v>
      </c>
      <c r="T341" s="359" t="s">
        <v>39</v>
      </c>
      <c r="U341" s="358" t="s">
        <v>38</v>
      </c>
      <c r="V341" s="84" t="s">
        <v>38</v>
      </c>
      <c r="W341" s="85" t="s">
        <v>37</v>
      </c>
      <c r="X341" s="84" t="s">
        <v>36</v>
      </c>
      <c r="Y341" s="66"/>
    </row>
    <row r="342" spans="2:25" s="8" customFormat="1" ht="65.25" customHeight="1" thickBot="1" x14ac:dyDescent="0.5">
      <c r="B342" s="83" t="s">
        <v>35</v>
      </c>
      <c r="C342" s="73"/>
      <c r="D342" s="82"/>
      <c r="E342" s="82"/>
      <c r="F342" s="81" t="s">
        <v>34</v>
      </c>
      <c r="G342" s="760" t="s">
        <v>33</v>
      </c>
      <c r="H342" s="79"/>
      <c r="I342" s="78"/>
      <c r="J342" s="77" t="s">
        <v>32</v>
      </c>
      <c r="K342" s="76" t="s">
        <v>31</v>
      </c>
      <c r="L342" s="75" t="s">
        <v>95</v>
      </c>
      <c r="M342" s="74" t="s">
        <v>610</v>
      </c>
      <c r="N342" s="73"/>
      <c r="O342" s="200">
        <v>1</v>
      </c>
      <c r="P342" s="357"/>
      <c r="Q342" s="356" t="s">
        <v>28</v>
      </c>
      <c r="R342" s="355" t="s">
        <v>27</v>
      </c>
      <c r="S342" s="355" t="s">
        <v>26</v>
      </c>
      <c r="T342" s="355" t="s">
        <v>25</v>
      </c>
      <c r="U342" s="354"/>
      <c r="V342" s="67" t="s">
        <v>24</v>
      </c>
      <c r="W342" s="199" t="s">
        <v>93</v>
      </c>
      <c r="X342" s="67" t="s">
        <v>22</v>
      </c>
      <c r="Y342" s="66"/>
    </row>
    <row r="343" spans="2:25" ht="65.25" customHeight="1" x14ac:dyDescent="0.45">
      <c r="B343" s="65" t="s">
        <v>224</v>
      </c>
      <c r="C343" s="148"/>
      <c r="D343" s="8"/>
      <c r="E343" s="8"/>
      <c r="F343" s="13"/>
      <c r="G343" s="108"/>
      <c r="H343" s="11"/>
      <c r="I343" s="9"/>
      <c r="J343" s="10"/>
      <c r="K343" s="9"/>
      <c r="L343" s="9"/>
      <c r="M343" s="9"/>
      <c r="N343" s="9"/>
      <c r="O343" s="149"/>
      <c r="P343" s="149"/>
      <c r="Q343" s="149"/>
      <c r="R343" s="149"/>
      <c r="S343" s="149"/>
      <c r="T343" s="149"/>
      <c r="U343" s="149"/>
      <c r="V343" s="9"/>
      <c r="W343" s="9"/>
      <c r="X343" s="9"/>
      <c r="Y343" s="8"/>
    </row>
    <row r="344" spans="2:25" ht="65.25" hidden="1" customHeight="1" x14ac:dyDescent="0.5">
      <c r="B344" s="170" t="s">
        <v>223</v>
      </c>
      <c r="C344" s="183"/>
      <c r="D344" s="40"/>
      <c r="E344" s="40"/>
      <c r="F344" s="39">
        <v>0</v>
      </c>
      <c r="G344" s="166">
        <v>0</v>
      </c>
      <c r="H344" s="50">
        <f>F344*G344</f>
        <v>0</v>
      </c>
      <c r="I344" s="33">
        <v>0</v>
      </c>
      <c r="J344" s="36">
        <v>0</v>
      </c>
      <c r="K344" s="33">
        <v>0</v>
      </c>
      <c r="L344" s="33">
        <v>0</v>
      </c>
      <c r="M344" s="33">
        <v>0</v>
      </c>
      <c r="N344" s="33">
        <f>H344+I344+J344+K344+L344+M344</f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f>O344+P344+Q344+R344+S344+T344</f>
        <v>0</v>
      </c>
      <c r="V344" s="33">
        <f>N344-U344</f>
        <v>0</v>
      </c>
      <c r="W344" s="33">
        <v>0</v>
      </c>
      <c r="X344" s="33">
        <f>V344-W344</f>
        <v>0</v>
      </c>
      <c r="Y344" s="32"/>
    </row>
    <row r="345" spans="2:25" ht="65.25" hidden="1" customHeight="1" x14ac:dyDescent="0.5">
      <c r="B345" s="353"/>
      <c r="C345" s="160"/>
      <c r="D345" s="49"/>
      <c r="E345" s="49"/>
      <c r="F345" s="56"/>
      <c r="G345" s="158"/>
      <c r="H345" s="54"/>
      <c r="I345" s="46"/>
      <c r="J345" s="26"/>
      <c r="K345" s="46"/>
      <c r="L345" s="46"/>
      <c r="M345" s="46"/>
      <c r="N345" s="46"/>
      <c r="O345" s="25"/>
      <c r="P345" s="25"/>
      <c r="Q345" s="25"/>
      <c r="R345" s="25"/>
      <c r="S345" s="25"/>
      <c r="T345" s="25"/>
      <c r="U345" s="25"/>
      <c r="V345" s="46"/>
      <c r="W345" s="46"/>
      <c r="X345" s="46"/>
      <c r="Y345" s="23"/>
    </row>
    <row r="346" spans="2:25" ht="65.25" customHeight="1" x14ac:dyDescent="0.5">
      <c r="B346" s="179"/>
      <c r="C346" s="155" t="s">
        <v>73</v>
      </c>
      <c r="D346" s="150"/>
      <c r="E346" s="150"/>
      <c r="F346" s="153"/>
      <c r="G346" s="152"/>
      <c r="H346" s="151">
        <f>SUM(H344)</f>
        <v>0</v>
      </c>
      <c r="I346" s="151">
        <f>SUM(I344)</f>
        <v>0</v>
      </c>
      <c r="J346" s="153">
        <f>SUM(J344)</f>
        <v>0</v>
      </c>
      <c r="K346" s="151">
        <f>SUM(K344)</f>
        <v>0</v>
      </c>
      <c r="L346" s="151">
        <f>SUM(L344)</f>
        <v>0</v>
      </c>
      <c r="M346" s="151">
        <f>SUM(M344)</f>
        <v>0</v>
      </c>
      <c r="N346" s="151">
        <f>SUM(N344)</f>
        <v>0</v>
      </c>
      <c r="O346" s="152">
        <f>SUM(O344)</f>
        <v>0</v>
      </c>
      <c r="P346" s="152">
        <f>SUM(P344)</f>
        <v>0</v>
      </c>
      <c r="Q346" s="152">
        <f>SUM(Q344)</f>
        <v>0</v>
      </c>
      <c r="R346" s="152">
        <f>SUM(R344)</f>
        <v>0</v>
      </c>
      <c r="S346" s="152">
        <f>SUM(S344)</f>
        <v>0</v>
      </c>
      <c r="T346" s="152">
        <f>SUM(T344)</f>
        <v>0</v>
      </c>
      <c r="U346" s="152">
        <f>SUM(U344)</f>
        <v>0</v>
      </c>
      <c r="V346" s="151">
        <f>SUM(V344)</f>
        <v>0</v>
      </c>
      <c r="W346" s="151">
        <f>SUM(W344)</f>
        <v>0</v>
      </c>
      <c r="X346" s="151">
        <f>SUM(X344)</f>
        <v>0</v>
      </c>
      <c r="Y346" s="151">
        <f>SUM(Y344:Y344)</f>
        <v>0</v>
      </c>
    </row>
    <row r="347" spans="2:25" ht="65.25" customHeight="1" x14ac:dyDescent="0.45">
      <c r="B347" s="65" t="s">
        <v>222</v>
      </c>
      <c r="C347" s="59"/>
      <c r="D347" s="59"/>
      <c r="E347" s="59"/>
      <c r="F347" s="64"/>
      <c r="G347" s="759"/>
      <c r="H347" s="62"/>
      <c r="I347" s="60"/>
      <c r="J347" s="61"/>
      <c r="K347" s="60"/>
      <c r="L347" s="60"/>
      <c r="M347" s="60"/>
      <c r="N347" s="60"/>
      <c r="O347" s="171"/>
      <c r="P347" s="171"/>
      <c r="Q347" s="171"/>
      <c r="R347" s="171"/>
      <c r="S347" s="171"/>
      <c r="T347" s="171"/>
      <c r="U347" s="171"/>
      <c r="V347" s="60"/>
      <c r="W347" s="60"/>
      <c r="X347" s="60"/>
      <c r="Y347" s="59"/>
    </row>
    <row r="348" spans="2:25" ht="65.25" customHeight="1" x14ac:dyDescent="0.5">
      <c r="B348" s="293" t="s">
        <v>221</v>
      </c>
      <c r="C348" s="169"/>
      <c r="D348" s="168">
        <v>1100</v>
      </c>
      <c r="E348" s="168">
        <v>1000</v>
      </c>
      <c r="F348" s="180">
        <v>299.95999999999998</v>
      </c>
      <c r="G348" s="166">
        <v>37.39</v>
      </c>
      <c r="H348" s="50">
        <f>F348*G348</f>
        <v>11215.5044</v>
      </c>
      <c r="I348" s="45">
        <v>0</v>
      </c>
      <c r="J348" s="165">
        <v>0</v>
      </c>
      <c r="K348" s="289">
        <v>0</v>
      </c>
      <c r="L348" s="289"/>
      <c r="M348" s="164">
        <f>F348*5</f>
        <v>1499.8</v>
      </c>
      <c r="N348" s="45">
        <f>H348+I348+J348+K348+L348+M348</f>
        <v>12715.304399999999</v>
      </c>
      <c r="O348" s="163">
        <v>1407.99</v>
      </c>
      <c r="P348" s="163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f>O348+P348+Q348+R348+S348+T348</f>
        <v>1407.99</v>
      </c>
      <c r="V348" s="33">
        <f>N348-U348</f>
        <v>11307.314399999999</v>
      </c>
      <c r="W348" s="33"/>
      <c r="X348" s="45">
        <f>V348-W348</f>
        <v>11307.314399999999</v>
      </c>
      <c r="Y348" s="162"/>
    </row>
    <row r="349" spans="2:25" ht="65.25" customHeight="1" x14ac:dyDescent="0.5">
      <c r="B349" s="229" t="s">
        <v>220</v>
      </c>
      <c r="C349" s="160"/>
      <c r="D349" s="49"/>
      <c r="E349" s="49"/>
      <c r="F349" s="210"/>
      <c r="G349" s="158"/>
      <c r="H349" s="54"/>
      <c r="I349" s="46"/>
      <c r="J349" s="157"/>
      <c r="K349" s="288"/>
      <c r="L349" s="288"/>
      <c r="M349" s="156"/>
      <c r="N349" s="46"/>
      <c r="O349" s="25"/>
      <c r="P349" s="25"/>
      <c r="Q349" s="25"/>
      <c r="R349" s="25"/>
      <c r="S349" s="25"/>
      <c r="T349" s="25"/>
      <c r="U349" s="25"/>
      <c r="V349" s="46"/>
      <c r="W349" s="46"/>
      <c r="X349" s="46"/>
      <c r="Y349" s="23"/>
    </row>
    <row r="350" spans="2:25" ht="65.25" customHeight="1" x14ac:dyDescent="0.5">
      <c r="B350" s="218" t="s">
        <v>219</v>
      </c>
      <c r="C350" s="183"/>
      <c r="D350" s="183">
        <v>1100</v>
      </c>
      <c r="E350" s="183">
        <v>1000</v>
      </c>
      <c r="F350" s="180">
        <v>291.93</v>
      </c>
      <c r="G350" s="182">
        <v>33.29</v>
      </c>
      <c r="H350" s="39">
        <f>F350*G350</f>
        <v>9718.3497000000007</v>
      </c>
      <c r="I350" s="224">
        <v>0</v>
      </c>
      <c r="J350" s="165">
        <v>0</v>
      </c>
      <c r="K350" s="165">
        <v>0</v>
      </c>
      <c r="L350" s="165">
        <v>0</v>
      </c>
      <c r="M350" s="165">
        <f>F350*4.59</f>
        <v>1339.9586999999999</v>
      </c>
      <c r="N350" s="224">
        <f>H350+I350+J350+K350+L350+M350</f>
        <v>11058.3084</v>
      </c>
      <c r="O350" s="226">
        <v>794.99</v>
      </c>
      <c r="P350" s="225"/>
      <c r="Q350" s="225">
        <v>0</v>
      </c>
      <c r="R350" s="225">
        <v>0</v>
      </c>
      <c r="S350" s="225"/>
      <c r="T350" s="225">
        <f>I350*1%</f>
        <v>0</v>
      </c>
      <c r="U350" s="225">
        <f>O350+P350+Q350+R350+S350+T350</f>
        <v>794.99</v>
      </c>
      <c r="V350" s="36">
        <f>N350-U350</f>
        <v>10263.3184</v>
      </c>
      <c r="W350" s="224">
        <v>0</v>
      </c>
      <c r="X350" s="224">
        <f>V350-W350</f>
        <v>10263.3184</v>
      </c>
      <c r="Y350" s="32"/>
    </row>
    <row r="351" spans="2:25" ht="65.25" customHeight="1" x14ac:dyDescent="0.5">
      <c r="B351" s="818" t="s">
        <v>218</v>
      </c>
      <c r="C351" s="160"/>
      <c r="D351" s="160"/>
      <c r="E351" s="160"/>
      <c r="F351" s="210"/>
      <c r="G351" s="210"/>
      <c r="H351" s="56"/>
      <c r="I351" s="26"/>
      <c r="J351" s="157"/>
      <c r="K351" s="157"/>
      <c r="L351" s="157"/>
      <c r="M351" s="157"/>
      <c r="N351" s="26"/>
      <c r="O351" s="221"/>
      <c r="P351" s="221"/>
      <c r="Q351" s="221"/>
      <c r="R351" s="221"/>
      <c r="S351" s="221"/>
      <c r="T351" s="221"/>
      <c r="U351" s="221"/>
      <c r="V351" s="26"/>
      <c r="W351" s="26"/>
      <c r="X351" s="26"/>
      <c r="Y351" s="23"/>
    </row>
    <row r="352" spans="2:25" s="336" customFormat="1" ht="65.25" customHeight="1" x14ac:dyDescent="0.45">
      <c r="B352" s="263" t="s">
        <v>211</v>
      </c>
      <c r="C352" s="351"/>
      <c r="D352" s="350">
        <v>1100</v>
      </c>
      <c r="E352" s="350">
        <v>1000</v>
      </c>
      <c r="F352" s="349">
        <v>198.78</v>
      </c>
      <c r="G352" s="817">
        <v>37.39</v>
      </c>
      <c r="H352" s="143">
        <f>F352*G352</f>
        <v>7432.3842000000004</v>
      </c>
      <c r="I352" s="345">
        <v>0</v>
      </c>
      <c r="J352" s="248">
        <v>0</v>
      </c>
      <c r="K352" s="347">
        <v>0</v>
      </c>
      <c r="L352" s="347">
        <v>0</v>
      </c>
      <c r="M352" s="164">
        <f>F352*5</f>
        <v>993.9</v>
      </c>
      <c r="N352" s="257">
        <f>H352+I352+J352+K352+L352+M352</f>
        <v>8426.2842000000001</v>
      </c>
      <c r="O352" s="346">
        <v>545.73</v>
      </c>
      <c r="P352" s="258">
        <v>0</v>
      </c>
      <c r="Q352" s="245">
        <v>0</v>
      </c>
      <c r="R352" s="244">
        <v>0</v>
      </c>
      <c r="S352" s="245"/>
      <c r="T352" s="245">
        <f>I352*1%</f>
        <v>0</v>
      </c>
      <c r="U352" s="244">
        <f>O352+P352+Q352+R352+S352+T352</f>
        <v>545.73</v>
      </c>
      <c r="V352" s="141">
        <f>N352-U352</f>
        <v>7880.5542000000005</v>
      </c>
      <c r="W352" s="345">
        <v>0</v>
      </c>
      <c r="X352" s="345">
        <f>V352-W352</f>
        <v>7880.5542000000005</v>
      </c>
      <c r="Y352" s="344"/>
    </row>
    <row r="353" spans="2:25" s="336" customFormat="1" ht="65.25" customHeight="1" x14ac:dyDescent="0.45">
      <c r="B353" s="343" t="s">
        <v>217</v>
      </c>
      <c r="C353" s="342"/>
      <c r="D353" s="342"/>
      <c r="E353" s="342"/>
      <c r="F353" s="341"/>
      <c r="G353" s="341"/>
      <c r="H353" s="134"/>
      <c r="I353" s="338"/>
      <c r="J353" s="241"/>
      <c r="K353" s="339"/>
      <c r="L353" s="339"/>
      <c r="M353" s="156"/>
      <c r="N353" s="132"/>
      <c r="O353" s="238"/>
      <c r="P353" s="237"/>
      <c r="Q353" s="238"/>
      <c r="R353" s="237"/>
      <c r="S353" s="238"/>
      <c r="T353" s="238"/>
      <c r="U353" s="237"/>
      <c r="V353" s="132"/>
      <c r="W353" s="338"/>
      <c r="X353" s="338"/>
      <c r="Y353" s="337"/>
    </row>
    <row r="354" spans="2:25" ht="65.25" customHeight="1" x14ac:dyDescent="0.45">
      <c r="B354" s="816" t="s">
        <v>259</v>
      </c>
      <c r="C354" s="412"/>
      <c r="D354" s="412">
        <v>1100</v>
      </c>
      <c r="E354" s="412">
        <v>1000</v>
      </c>
      <c r="F354" s="261">
        <v>144.08000000000001</v>
      </c>
      <c r="G354" s="249">
        <v>33.29</v>
      </c>
      <c r="H354" s="145">
        <f>F354*G354</f>
        <v>4796.4232000000002</v>
      </c>
      <c r="I354" s="814">
        <v>0</v>
      </c>
      <c r="J354" s="248">
        <v>0</v>
      </c>
      <c r="K354" s="248">
        <v>0</v>
      </c>
      <c r="L354" s="248">
        <v>0</v>
      </c>
      <c r="M354" s="165">
        <f>F354*4.59</f>
        <v>661.32720000000006</v>
      </c>
      <c r="N354" s="814">
        <f>H354+I354+J354+K354+L354+M354</f>
        <v>5457.7503999999999</v>
      </c>
      <c r="O354" s="815">
        <v>191.11</v>
      </c>
      <c r="P354" s="815">
        <v>0</v>
      </c>
      <c r="Q354" s="246">
        <v>0</v>
      </c>
      <c r="R354" s="246">
        <v>0</v>
      </c>
      <c r="S354" s="246"/>
      <c r="T354" s="246">
        <f>I354*1%</f>
        <v>0</v>
      </c>
      <c r="U354" s="246">
        <f>O354+P354+Q354+R354+S354+T354</f>
        <v>191.11</v>
      </c>
      <c r="V354" s="142">
        <f>N354-U354</f>
        <v>5266.6404000000002</v>
      </c>
      <c r="W354" s="814">
        <v>0</v>
      </c>
      <c r="X354" s="814">
        <f>V354-W354</f>
        <v>5266.6404000000002</v>
      </c>
      <c r="Y354" s="32"/>
    </row>
    <row r="355" spans="2:25" ht="65.25" customHeight="1" x14ac:dyDescent="0.45">
      <c r="B355" s="414" t="s">
        <v>620</v>
      </c>
      <c r="C355" s="255"/>
      <c r="D355" s="255"/>
      <c r="E355" s="255"/>
      <c r="F355" s="242"/>
      <c r="G355" s="242"/>
      <c r="H355" s="136"/>
      <c r="I355" s="133"/>
      <c r="J355" s="241"/>
      <c r="K355" s="241"/>
      <c r="L355" s="241"/>
      <c r="M355" s="157"/>
      <c r="N355" s="133"/>
      <c r="O355" s="239"/>
      <c r="P355" s="239"/>
      <c r="Q355" s="239"/>
      <c r="R355" s="239"/>
      <c r="S355" s="239"/>
      <c r="T355" s="239"/>
      <c r="U355" s="239"/>
      <c r="V355" s="133"/>
      <c r="W355" s="133"/>
      <c r="X355" s="133"/>
      <c r="Y355" s="23"/>
    </row>
    <row r="356" spans="2:25" ht="65.25" customHeight="1" x14ac:dyDescent="0.5">
      <c r="B356" s="293" t="s">
        <v>211</v>
      </c>
      <c r="C356" s="168"/>
      <c r="D356" s="168">
        <v>1100</v>
      </c>
      <c r="E356" s="168">
        <v>1000</v>
      </c>
      <c r="F356" s="182">
        <v>190.67</v>
      </c>
      <c r="G356" s="166">
        <v>37.39</v>
      </c>
      <c r="H356" s="50">
        <f>F356*G356</f>
        <v>7129.1512999999995</v>
      </c>
      <c r="I356" s="33">
        <v>0</v>
      </c>
      <c r="J356" s="165">
        <v>0</v>
      </c>
      <c r="K356" s="33">
        <v>0</v>
      </c>
      <c r="L356" s="33">
        <v>0</v>
      </c>
      <c r="M356" s="164">
        <f>F356*5</f>
        <v>953.34999999999991</v>
      </c>
      <c r="N356" s="45">
        <f>H356+I356+J356+K356+L356+M356</f>
        <v>8082.5012999999999</v>
      </c>
      <c r="O356" s="35">
        <v>512.70000000000005</v>
      </c>
      <c r="P356" s="35"/>
      <c r="Q356" s="35">
        <v>0</v>
      </c>
      <c r="R356" s="35">
        <v>0</v>
      </c>
      <c r="S356" s="35">
        <v>0</v>
      </c>
      <c r="T356" s="35">
        <v>0</v>
      </c>
      <c r="U356" s="35">
        <f>O356+P356+Q356+R356+S356+T356</f>
        <v>512.70000000000005</v>
      </c>
      <c r="V356" s="33">
        <f>N356-U356</f>
        <v>7569.8013000000001</v>
      </c>
      <c r="W356" s="33">
        <v>0</v>
      </c>
      <c r="X356" s="33">
        <f>V356-W356</f>
        <v>7569.8013000000001</v>
      </c>
      <c r="Y356" s="162" t="s">
        <v>58</v>
      </c>
    </row>
    <row r="357" spans="2:25" ht="65.25" customHeight="1" x14ac:dyDescent="0.5">
      <c r="B357" s="324" t="s">
        <v>214</v>
      </c>
      <c r="C357" s="49"/>
      <c r="D357" s="49"/>
      <c r="E357" s="49"/>
      <c r="F357" s="210"/>
      <c r="G357" s="158"/>
      <c r="H357" s="54"/>
      <c r="I357" s="46"/>
      <c r="J357" s="157"/>
      <c r="K357" s="46"/>
      <c r="L357" s="46"/>
      <c r="M357" s="156"/>
      <c r="N357" s="46"/>
      <c r="O357" s="25"/>
      <c r="P357" s="25"/>
      <c r="Q357" s="25"/>
      <c r="R357" s="25"/>
      <c r="S357" s="25"/>
      <c r="T357" s="25"/>
      <c r="U357" s="25"/>
      <c r="V357" s="46"/>
      <c r="W357" s="46"/>
      <c r="X357" s="46"/>
      <c r="Y357" s="23"/>
    </row>
    <row r="358" spans="2:25" ht="65.25" customHeight="1" x14ac:dyDescent="0.5">
      <c r="B358" s="293" t="s">
        <v>211</v>
      </c>
      <c r="C358" s="168"/>
      <c r="D358" s="168">
        <v>1100</v>
      </c>
      <c r="E358" s="168">
        <v>1000</v>
      </c>
      <c r="F358" s="182">
        <v>173.96</v>
      </c>
      <c r="G358" s="166">
        <v>37.39</v>
      </c>
      <c r="H358" s="50">
        <f>F358*G358</f>
        <v>6504.3644000000004</v>
      </c>
      <c r="I358" s="33">
        <v>0</v>
      </c>
      <c r="J358" s="165">
        <v>0</v>
      </c>
      <c r="K358" s="33">
        <v>0</v>
      </c>
      <c r="L358" s="33">
        <v>0</v>
      </c>
      <c r="M358" s="164">
        <f>F358*5</f>
        <v>869.80000000000007</v>
      </c>
      <c r="N358" s="45">
        <f>H358+I358+J358+K358+L358+M358</f>
        <v>7374.1644000000006</v>
      </c>
      <c r="O358" s="35">
        <v>444.74</v>
      </c>
      <c r="P358" s="35"/>
      <c r="Q358" s="35">
        <v>0</v>
      </c>
      <c r="R358" s="35">
        <v>0</v>
      </c>
      <c r="S358" s="35"/>
      <c r="T358" s="35">
        <v>0</v>
      </c>
      <c r="U358" s="35">
        <f>O358+P358+Q358+R358+S358+T358</f>
        <v>444.74</v>
      </c>
      <c r="V358" s="33">
        <f>N358-U358</f>
        <v>6929.4244000000008</v>
      </c>
      <c r="W358" s="33">
        <v>0</v>
      </c>
      <c r="X358" s="33">
        <f>V358-W358</f>
        <v>6929.4244000000008</v>
      </c>
      <c r="Y358" s="162" t="s">
        <v>58</v>
      </c>
    </row>
    <row r="359" spans="2:25" ht="65.25" customHeight="1" x14ac:dyDescent="0.5">
      <c r="B359" s="334" t="s">
        <v>213</v>
      </c>
      <c r="C359" s="49"/>
      <c r="D359" s="49"/>
      <c r="E359" s="49"/>
      <c r="F359" s="210"/>
      <c r="G359" s="158"/>
      <c r="H359" s="54"/>
      <c r="I359" s="46"/>
      <c r="J359" s="157"/>
      <c r="K359" s="46"/>
      <c r="L359" s="46"/>
      <c r="M359" s="156"/>
      <c r="N359" s="46"/>
      <c r="O359" s="25"/>
      <c r="P359" s="25"/>
      <c r="Q359" s="25"/>
      <c r="R359" s="25"/>
      <c r="S359" s="25"/>
      <c r="T359" s="25"/>
      <c r="U359" s="25"/>
      <c r="V359" s="46"/>
      <c r="W359" s="46"/>
      <c r="X359" s="46"/>
      <c r="Y359" s="23"/>
    </row>
    <row r="360" spans="2:25" ht="65.25" customHeight="1" x14ac:dyDescent="0.5">
      <c r="B360" s="218" t="s">
        <v>211</v>
      </c>
      <c r="C360" s="407"/>
      <c r="D360" s="812"/>
      <c r="E360" s="812"/>
      <c r="F360" s="182">
        <v>173.96</v>
      </c>
      <c r="G360" s="182">
        <v>37.39</v>
      </c>
      <c r="H360" s="39">
        <f>F360*G360</f>
        <v>6504.3644000000004</v>
      </c>
      <c r="I360" s="36">
        <v>0</v>
      </c>
      <c r="J360" s="165">
        <v>0</v>
      </c>
      <c r="K360" s="36">
        <v>0</v>
      </c>
      <c r="L360" s="36">
        <v>0</v>
      </c>
      <c r="M360" s="165">
        <f>F360*5</f>
        <v>869.80000000000007</v>
      </c>
      <c r="N360" s="224">
        <f>H360+I360+J360+K360+L360+M360</f>
        <v>7374.1644000000006</v>
      </c>
      <c r="O360" s="225">
        <v>444.74</v>
      </c>
      <c r="P360" s="225"/>
      <c r="Q360" s="225">
        <v>0</v>
      </c>
      <c r="R360" s="225">
        <v>0</v>
      </c>
      <c r="S360" s="225"/>
      <c r="T360" s="225">
        <v>0</v>
      </c>
      <c r="U360" s="225">
        <f>O360+P360+Q360+R360+S360+T360</f>
        <v>444.74</v>
      </c>
      <c r="V360" s="36">
        <f>N360-U360</f>
        <v>6929.4244000000008</v>
      </c>
      <c r="W360" s="36">
        <v>0</v>
      </c>
      <c r="X360" s="36">
        <f>V360-W360</f>
        <v>6929.4244000000008</v>
      </c>
      <c r="Y360" s="42"/>
    </row>
    <row r="361" spans="2:25" ht="65.25" customHeight="1" x14ac:dyDescent="0.5">
      <c r="B361" s="813" t="s">
        <v>212</v>
      </c>
      <c r="C361" s="407"/>
      <c r="D361" s="812"/>
      <c r="E361" s="812"/>
      <c r="F361" s="210"/>
      <c r="G361" s="210"/>
      <c r="H361" s="56"/>
      <c r="I361" s="26"/>
      <c r="J361" s="157"/>
      <c r="K361" s="26"/>
      <c r="L361" s="26"/>
      <c r="M361" s="157"/>
      <c r="N361" s="26"/>
      <c r="O361" s="221"/>
      <c r="P361" s="221"/>
      <c r="Q361" s="221"/>
      <c r="R361" s="221"/>
      <c r="S361" s="221"/>
      <c r="T361" s="221"/>
      <c r="U361" s="221"/>
      <c r="V361" s="26"/>
      <c r="W361" s="26"/>
      <c r="X361" s="26"/>
      <c r="Y361" s="42"/>
    </row>
    <row r="362" spans="2:25" ht="65.25" customHeight="1" x14ac:dyDescent="0.45">
      <c r="B362" s="263" t="s">
        <v>211</v>
      </c>
      <c r="C362" s="146"/>
      <c r="D362" s="332">
        <v>1100</v>
      </c>
      <c r="E362" s="332">
        <v>1000</v>
      </c>
      <c r="F362" s="331">
        <v>167.48</v>
      </c>
      <c r="G362" s="764">
        <v>37.39</v>
      </c>
      <c r="H362" s="143">
        <f>F362*G362</f>
        <v>6262.0771999999997</v>
      </c>
      <c r="I362" s="329">
        <v>0</v>
      </c>
      <c r="J362" s="248">
        <v>0</v>
      </c>
      <c r="K362" s="247">
        <v>0</v>
      </c>
      <c r="L362" s="247">
        <v>0</v>
      </c>
      <c r="M362" s="164">
        <f>F362*5</f>
        <v>837.4</v>
      </c>
      <c r="N362" s="257">
        <f>H362+I362+J362+K362+L362+M362</f>
        <v>7099.4771999999994</v>
      </c>
      <c r="O362" s="330">
        <v>418.4</v>
      </c>
      <c r="P362" s="330">
        <v>0</v>
      </c>
      <c r="Q362" s="244">
        <v>0</v>
      </c>
      <c r="R362" s="244">
        <v>0</v>
      </c>
      <c r="S362" s="245"/>
      <c r="T362" s="244">
        <v>0</v>
      </c>
      <c r="U362" s="244">
        <f>O362+P362+Q362+R362+S362+T362</f>
        <v>418.4</v>
      </c>
      <c r="V362" s="141">
        <f>N362-U362</f>
        <v>6681.0771999999997</v>
      </c>
      <c r="W362" s="329">
        <v>0</v>
      </c>
      <c r="X362" s="329">
        <f>V362-W362</f>
        <v>6681.0771999999997</v>
      </c>
      <c r="Y362" s="32"/>
    </row>
    <row r="363" spans="2:25" ht="65.25" customHeight="1" x14ac:dyDescent="0.45">
      <c r="B363" s="243" t="s">
        <v>210</v>
      </c>
      <c r="C363" s="137"/>
      <c r="D363" s="332"/>
      <c r="E363" s="332"/>
      <c r="F363" s="331"/>
      <c r="G363" s="763"/>
      <c r="H363" s="134"/>
      <c r="I363" s="329"/>
      <c r="J363" s="241"/>
      <c r="K363" s="240"/>
      <c r="L363" s="240"/>
      <c r="M363" s="156"/>
      <c r="N363" s="132"/>
      <c r="O363" s="330"/>
      <c r="P363" s="330"/>
      <c r="Q363" s="237"/>
      <c r="R363" s="237"/>
      <c r="S363" s="238"/>
      <c r="T363" s="237"/>
      <c r="U363" s="237"/>
      <c r="V363" s="132"/>
      <c r="W363" s="329"/>
      <c r="X363" s="329"/>
      <c r="Y363" s="23"/>
    </row>
    <row r="364" spans="2:25" ht="65.25" hidden="1" customHeight="1" x14ac:dyDescent="0.5">
      <c r="B364" s="41" t="s">
        <v>209</v>
      </c>
      <c r="C364" s="183"/>
      <c r="D364" s="168">
        <v>1100</v>
      </c>
      <c r="E364" s="168">
        <v>1000</v>
      </c>
      <c r="F364" s="180"/>
      <c r="G364" s="166"/>
      <c r="H364" s="50">
        <f>F364*G364</f>
        <v>0</v>
      </c>
      <c r="I364" s="45">
        <v>0</v>
      </c>
      <c r="J364" s="165">
        <v>0</v>
      </c>
      <c r="K364" s="164">
        <v>0</v>
      </c>
      <c r="L364" s="164">
        <v>0</v>
      </c>
      <c r="M364" s="164">
        <v>0</v>
      </c>
      <c r="N364" s="45">
        <f>H364+I364+J364+K364+L364+M364</f>
        <v>0</v>
      </c>
      <c r="O364" s="163"/>
      <c r="P364" s="163">
        <f>H364*1.187%</f>
        <v>0</v>
      </c>
      <c r="Q364" s="35">
        <v>0</v>
      </c>
      <c r="R364" s="35">
        <v>0</v>
      </c>
      <c r="S364" s="186">
        <f>H364*1%</f>
        <v>0</v>
      </c>
      <c r="T364" s="35">
        <v>0</v>
      </c>
      <c r="U364" s="35">
        <f>O364+P364+Q364+R364+S364+T364</f>
        <v>0</v>
      </c>
      <c r="V364" s="33">
        <f>N364-U364</f>
        <v>0</v>
      </c>
      <c r="W364" s="45">
        <v>0</v>
      </c>
      <c r="X364" s="45">
        <f>V364-W364</f>
        <v>0</v>
      </c>
      <c r="Y364" s="32"/>
    </row>
    <row r="365" spans="2:25" ht="65.25" hidden="1" customHeight="1" x14ac:dyDescent="0.5">
      <c r="B365" s="328"/>
      <c r="C365" s="169"/>
      <c r="D365" s="49"/>
      <c r="E365" s="49"/>
      <c r="F365" s="210"/>
      <c r="G365" s="158"/>
      <c r="H365" s="54"/>
      <c r="I365" s="46"/>
      <c r="J365" s="157"/>
      <c r="K365" s="156"/>
      <c r="L365" s="156"/>
      <c r="M365" s="156"/>
      <c r="N365" s="46"/>
      <c r="O365" s="25"/>
      <c r="P365" s="25"/>
      <c r="Q365" s="25"/>
      <c r="R365" s="25"/>
      <c r="S365" s="184"/>
      <c r="T365" s="25"/>
      <c r="U365" s="25"/>
      <c r="V365" s="46"/>
      <c r="W365" s="46"/>
      <c r="X365" s="46"/>
      <c r="Y365" s="162"/>
    </row>
    <row r="366" spans="2:25" ht="65.25" hidden="1" customHeight="1" x14ac:dyDescent="0.5">
      <c r="B366" s="41" t="s">
        <v>209</v>
      </c>
      <c r="C366" s="183"/>
      <c r="D366" s="168">
        <v>1100</v>
      </c>
      <c r="E366" s="168">
        <v>1000</v>
      </c>
      <c r="F366" s="180"/>
      <c r="G366" s="166"/>
      <c r="H366" s="50">
        <f>F366*G366</f>
        <v>0</v>
      </c>
      <c r="I366" s="45">
        <v>0</v>
      </c>
      <c r="J366" s="165">
        <v>0</v>
      </c>
      <c r="K366" s="164">
        <v>0</v>
      </c>
      <c r="L366" s="164">
        <v>0</v>
      </c>
      <c r="M366" s="164">
        <v>0</v>
      </c>
      <c r="N366" s="45">
        <f>H366+I366+J366+K366+L366+M366</f>
        <v>0</v>
      </c>
      <c r="O366" s="163"/>
      <c r="P366" s="163">
        <f>H366*1.187%</f>
        <v>0</v>
      </c>
      <c r="Q366" s="35">
        <v>0</v>
      </c>
      <c r="R366" s="35">
        <v>0</v>
      </c>
      <c r="S366" s="186">
        <f>H366*1%</f>
        <v>0</v>
      </c>
      <c r="T366" s="35">
        <v>0</v>
      </c>
      <c r="U366" s="35">
        <f>O366+P366+Q366+R366+S366+T366</f>
        <v>0</v>
      </c>
      <c r="V366" s="33">
        <f>N366-U366</f>
        <v>0</v>
      </c>
      <c r="W366" s="45">
        <v>0</v>
      </c>
      <c r="X366" s="45">
        <f>V366-W366</f>
        <v>0</v>
      </c>
      <c r="Y366" s="32"/>
    </row>
    <row r="367" spans="2:25" ht="65.25" hidden="1" customHeight="1" x14ac:dyDescent="0.5">
      <c r="B367" s="327"/>
      <c r="C367" s="169"/>
      <c r="D367" s="49"/>
      <c r="E367" s="49"/>
      <c r="F367" s="210"/>
      <c r="G367" s="158"/>
      <c r="H367" s="54"/>
      <c r="I367" s="46"/>
      <c r="J367" s="157"/>
      <c r="K367" s="156"/>
      <c r="L367" s="156"/>
      <c r="M367" s="156"/>
      <c r="N367" s="46"/>
      <c r="O367" s="25"/>
      <c r="P367" s="25"/>
      <c r="Q367" s="25"/>
      <c r="R367" s="25"/>
      <c r="S367" s="184"/>
      <c r="T367" s="25"/>
      <c r="U367" s="25"/>
      <c r="V367" s="46"/>
      <c r="W367" s="46"/>
      <c r="X367" s="46"/>
      <c r="Y367" s="162"/>
    </row>
    <row r="368" spans="2:25" ht="65.25" customHeight="1" x14ac:dyDescent="0.5">
      <c r="B368" s="179"/>
      <c r="C368" s="155" t="s">
        <v>73</v>
      </c>
      <c r="D368" s="150"/>
      <c r="E368" s="150"/>
      <c r="F368" s="178"/>
      <c r="G368" s="152"/>
      <c r="H368" s="151">
        <f>SUM(H348:H367)</f>
        <v>59562.618799999997</v>
      </c>
      <c r="I368" s="151">
        <f>SUM(I348:I367)</f>
        <v>0</v>
      </c>
      <c r="J368" s="153">
        <f>SUM(J348:J367)</f>
        <v>0</v>
      </c>
      <c r="K368" s="151">
        <f>SUM(K348:K367)</f>
        <v>0</v>
      </c>
      <c r="L368" s="151">
        <f>SUM(L348:L367)</f>
        <v>0</v>
      </c>
      <c r="M368" s="151">
        <f>SUM(M348:M367)</f>
        <v>8025.3359</v>
      </c>
      <c r="N368" s="151">
        <f>SUM(N348:N367)</f>
        <v>67587.954699999987</v>
      </c>
      <c r="O368" s="152">
        <f>SUM(O348:O367)</f>
        <v>4760.3999999999996</v>
      </c>
      <c r="P368" s="152">
        <f>SUM(P348:P367)</f>
        <v>0</v>
      </c>
      <c r="Q368" s="152">
        <f>SUM(Q348:Q367)</f>
        <v>0</v>
      </c>
      <c r="R368" s="152">
        <f>SUM(R348:R367)</f>
        <v>0</v>
      </c>
      <c r="S368" s="152">
        <f>SUM(S348:S367)</f>
        <v>0</v>
      </c>
      <c r="T368" s="152">
        <f>SUM(T348:T367)</f>
        <v>0</v>
      </c>
      <c r="U368" s="152">
        <f>SUM(U348:U367)</f>
        <v>4760.3999999999996</v>
      </c>
      <c r="V368" s="151">
        <f>SUM(V348:V367)</f>
        <v>62827.554700000001</v>
      </c>
      <c r="W368" s="151">
        <f>SUM(W348:W367)</f>
        <v>0</v>
      </c>
      <c r="X368" s="151">
        <f>SUM(X348:X367)</f>
        <v>62827.554700000001</v>
      </c>
      <c r="Y368" s="151">
        <f>SUM(Y348:Y367)</f>
        <v>0</v>
      </c>
    </row>
    <row r="369" spans="2:25" ht="65.25" customHeight="1" x14ac:dyDescent="0.45">
      <c r="B369" s="65" t="s">
        <v>208</v>
      </c>
      <c r="C369" s="173"/>
      <c r="D369" s="59"/>
      <c r="E369" s="59"/>
      <c r="F369" s="172"/>
      <c r="G369" s="759"/>
      <c r="H369" s="62"/>
      <c r="I369" s="60"/>
      <c r="J369" s="61"/>
      <c r="K369" s="60"/>
      <c r="L369" s="60"/>
      <c r="M369" s="60"/>
      <c r="N369" s="60"/>
      <c r="O369" s="171"/>
      <c r="P369" s="171"/>
      <c r="Q369" s="171"/>
      <c r="R369" s="171"/>
      <c r="S369" s="171"/>
      <c r="T369" s="171"/>
      <c r="U369" s="171"/>
      <c r="V369" s="60"/>
      <c r="W369" s="60"/>
      <c r="X369" s="60"/>
      <c r="Y369" s="59"/>
    </row>
    <row r="370" spans="2:25" ht="65.25" customHeight="1" x14ac:dyDescent="0.5">
      <c r="B370" s="293" t="s">
        <v>206</v>
      </c>
      <c r="C370" s="40"/>
      <c r="D370" s="168">
        <v>1100</v>
      </c>
      <c r="E370" s="168">
        <v>1000</v>
      </c>
      <c r="F370" s="182">
        <v>207.79</v>
      </c>
      <c r="G370" s="166">
        <v>37.39</v>
      </c>
      <c r="H370" s="50">
        <f>F370*G370</f>
        <v>7769.2681000000002</v>
      </c>
      <c r="I370" s="33">
        <v>0</v>
      </c>
      <c r="J370" s="165">
        <v>0</v>
      </c>
      <c r="K370" s="164">
        <v>0</v>
      </c>
      <c r="L370" s="164">
        <v>0</v>
      </c>
      <c r="M370" s="164">
        <f>F370*5</f>
        <v>1038.95</v>
      </c>
      <c r="N370" s="33">
        <f>H370+I370+J370+K370+L370+M370</f>
        <v>8808.2181</v>
      </c>
      <c r="O370" s="35">
        <v>582.39</v>
      </c>
      <c r="P370" s="35"/>
      <c r="Q370" s="35"/>
      <c r="R370" s="35">
        <v>0</v>
      </c>
      <c r="S370" s="186"/>
      <c r="T370" s="35">
        <v>0</v>
      </c>
      <c r="U370" s="35">
        <f>O370+P370+Q370+R370+S370+T370</f>
        <v>582.39</v>
      </c>
      <c r="V370" s="33">
        <f>N370-U370</f>
        <v>8225.8281000000006</v>
      </c>
      <c r="W370" s="281">
        <v>0</v>
      </c>
      <c r="X370" s="33">
        <f>V370-W370</f>
        <v>8225.8281000000006</v>
      </c>
      <c r="Y370" s="162"/>
    </row>
    <row r="371" spans="2:25" ht="65.25" customHeight="1" x14ac:dyDescent="0.5">
      <c r="B371" s="52" t="s">
        <v>207</v>
      </c>
      <c r="C371" s="49"/>
      <c r="D371" s="168"/>
      <c r="E371" s="168"/>
      <c r="F371" s="210"/>
      <c r="G371" s="185"/>
      <c r="H371" s="213"/>
      <c r="I371" s="46"/>
      <c r="J371" s="157"/>
      <c r="K371" s="156"/>
      <c r="L371" s="156"/>
      <c r="M371" s="156"/>
      <c r="N371" s="46"/>
      <c r="O371" s="25"/>
      <c r="P371" s="25"/>
      <c r="Q371" s="25"/>
      <c r="R371" s="25"/>
      <c r="S371" s="184"/>
      <c r="T371" s="25"/>
      <c r="U371" s="25"/>
      <c r="V371" s="46"/>
      <c r="W371" s="281"/>
      <c r="X371" s="46"/>
      <c r="Y371" s="162"/>
    </row>
    <row r="372" spans="2:25" ht="65.25" hidden="1" customHeight="1" x14ac:dyDescent="0.5">
      <c r="B372" s="326" t="s">
        <v>206</v>
      </c>
      <c r="C372" s="168"/>
      <c r="D372" s="40">
        <v>1100</v>
      </c>
      <c r="E372" s="40">
        <v>1000</v>
      </c>
      <c r="F372" s="48"/>
      <c r="G372" s="166"/>
      <c r="H372" s="50">
        <f>F372*G372</f>
        <v>0</v>
      </c>
      <c r="I372" s="33">
        <v>0</v>
      </c>
      <c r="J372" s="165">
        <v>0</v>
      </c>
      <c r="K372" s="164">
        <v>0</v>
      </c>
      <c r="L372" s="164">
        <v>0</v>
      </c>
      <c r="M372" s="164">
        <v>0</v>
      </c>
      <c r="N372" s="33">
        <f>H372+I372+J372+K372+L372+M372</f>
        <v>0</v>
      </c>
      <c r="O372" s="163"/>
      <c r="P372" s="282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f>O372+P372+Q372+R372+S372+T372</f>
        <v>0</v>
      </c>
      <c r="V372" s="33">
        <f>N372-U372</f>
        <v>0</v>
      </c>
      <c r="W372" s="33">
        <v>0</v>
      </c>
      <c r="X372" s="33">
        <f>V372-W372</f>
        <v>0</v>
      </c>
      <c r="Y372" s="32"/>
    </row>
    <row r="373" spans="2:25" ht="65.25" hidden="1" customHeight="1" x14ac:dyDescent="0.5">
      <c r="B373" s="161"/>
      <c r="C373" s="168"/>
      <c r="D373" s="49"/>
      <c r="E373" s="49"/>
      <c r="F373" s="56"/>
      <c r="G373" s="185"/>
      <c r="H373" s="213"/>
      <c r="I373" s="46"/>
      <c r="J373" s="157"/>
      <c r="K373" s="156"/>
      <c r="L373" s="156"/>
      <c r="M373" s="156"/>
      <c r="N373" s="46"/>
      <c r="O373" s="25"/>
      <c r="P373" s="282"/>
      <c r="Q373" s="25"/>
      <c r="R373" s="25"/>
      <c r="S373" s="25"/>
      <c r="T373" s="25"/>
      <c r="U373" s="25"/>
      <c r="V373" s="46"/>
      <c r="W373" s="46"/>
      <c r="X373" s="46"/>
      <c r="Y373" s="23"/>
    </row>
    <row r="374" spans="2:25" ht="65.25" customHeight="1" thickBot="1" x14ac:dyDescent="0.55000000000000004">
      <c r="B374" s="179"/>
      <c r="C374" s="155" t="s">
        <v>73</v>
      </c>
      <c r="D374" s="150"/>
      <c r="E374" s="150"/>
      <c r="F374" s="153"/>
      <c r="G374" s="152"/>
      <c r="H374" s="151">
        <f>SUM(H370:H373)</f>
        <v>7769.2681000000002</v>
      </c>
      <c r="I374" s="151">
        <f>SUM(I370:I373)</f>
        <v>0</v>
      </c>
      <c r="J374" s="153">
        <f>SUM(J370:J373)</f>
        <v>0</v>
      </c>
      <c r="K374" s="151">
        <f>SUM(K370:K373)</f>
        <v>0</v>
      </c>
      <c r="L374" s="151">
        <f>SUM(L370:L373)</f>
        <v>0</v>
      </c>
      <c r="M374" s="151">
        <f>SUM(M370:M373)</f>
        <v>1038.95</v>
      </c>
      <c r="N374" s="151">
        <f>SUM(N370:N373)</f>
        <v>8808.2181</v>
      </c>
      <c r="O374" s="152">
        <f>SUM(O370:O373)</f>
        <v>582.39</v>
      </c>
      <c r="P374" s="152">
        <f>SUM(P370:P373)</f>
        <v>0</v>
      </c>
      <c r="Q374" s="152">
        <f>SUM(Q370:Q373)</f>
        <v>0</v>
      </c>
      <c r="R374" s="152">
        <f>SUM(R370:R373)</f>
        <v>0</v>
      </c>
      <c r="S374" s="152">
        <f>SUM(S370:S373)</f>
        <v>0</v>
      </c>
      <c r="T374" s="152">
        <f>SUM(T370:T373)</f>
        <v>0</v>
      </c>
      <c r="U374" s="152">
        <f>SUM(U370:U373)</f>
        <v>582.39</v>
      </c>
      <c r="V374" s="151">
        <f>SUM(V370:V373)</f>
        <v>8225.8281000000006</v>
      </c>
      <c r="W374" s="151">
        <f>SUM(W370:W373)</f>
        <v>0</v>
      </c>
      <c r="X374" s="151">
        <f>SUM(X370:X373)</f>
        <v>8225.8281000000006</v>
      </c>
      <c r="Y374" s="150"/>
    </row>
    <row r="375" spans="2:25" ht="65.25" customHeight="1" thickBot="1" x14ac:dyDescent="0.55000000000000004">
      <c r="B375" s="107" t="s">
        <v>57</v>
      </c>
      <c r="C375" s="90" t="s">
        <v>56</v>
      </c>
      <c r="D375" s="106" t="s">
        <v>55</v>
      </c>
      <c r="E375" s="105"/>
      <c r="F375" s="105"/>
      <c r="G375" s="105"/>
      <c r="H375" s="105"/>
      <c r="I375" s="105"/>
      <c r="J375" s="105"/>
      <c r="K375" s="105"/>
      <c r="L375" s="105"/>
      <c r="M375" s="105"/>
      <c r="N375" s="104"/>
      <c r="O375" s="106" t="s">
        <v>54</v>
      </c>
      <c r="P375" s="105"/>
      <c r="Q375" s="105"/>
      <c r="R375" s="105"/>
      <c r="S375" s="105"/>
      <c r="T375" s="105"/>
      <c r="U375" s="104"/>
      <c r="V375" s="103"/>
      <c r="W375" s="102"/>
      <c r="X375" s="101"/>
      <c r="Y375" s="66" t="s">
        <v>53</v>
      </c>
    </row>
    <row r="376" spans="2:25" ht="65.25" customHeight="1" x14ac:dyDescent="0.45">
      <c r="B376" s="100"/>
      <c r="C376" s="99"/>
      <c r="D376" s="98" t="s">
        <v>52</v>
      </c>
      <c r="E376" s="98" t="s">
        <v>51</v>
      </c>
      <c r="F376" s="97" t="s">
        <v>29</v>
      </c>
      <c r="G376" s="761" t="s">
        <v>50</v>
      </c>
      <c r="H376" s="95" t="s">
        <v>49</v>
      </c>
      <c r="I376" s="94" t="s">
        <v>48</v>
      </c>
      <c r="J376" s="93" t="s">
        <v>47</v>
      </c>
      <c r="K376" s="92" t="s">
        <v>28</v>
      </c>
      <c r="L376" s="91" t="s">
        <v>46</v>
      </c>
      <c r="M376" s="91" t="s">
        <v>618</v>
      </c>
      <c r="N376" s="90" t="s">
        <v>38</v>
      </c>
      <c r="O376" s="87" t="s">
        <v>44</v>
      </c>
      <c r="P376" s="89" t="s">
        <v>43</v>
      </c>
      <c r="Q376" s="88" t="s">
        <v>42</v>
      </c>
      <c r="R376" s="87" t="s">
        <v>41</v>
      </c>
      <c r="S376" s="87" t="s">
        <v>40</v>
      </c>
      <c r="T376" s="87" t="s">
        <v>39</v>
      </c>
      <c r="U376" s="86" t="s">
        <v>38</v>
      </c>
      <c r="V376" s="84" t="s">
        <v>38</v>
      </c>
      <c r="W376" s="85" t="s">
        <v>37</v>
      </c>
      <c r="X376" s="84" t="s">
        <v>36</v>
      </c>
      <c r="Y376" s="66"/>
    </row>
    <row r="377" spans="2:25" ht="65.25" customHeight="1" thickBot="1" x14ac:dyDescent="0.5">
      <c r="B377" s="83" t="s">
        <v>35</v>
      </c>
      <c r="C377" s="73"/>
      <c r="D377" s="82"/>
      <c r="E377" s="82"/>
      <c r="F377" s="81" t="s">
        <v>34</v>
      </c>
      <c r="G377" s="760" t="s">
        <v>33</v>
      </c>
      <c r="H377" s="79"/>
      <c r="I377" s="78"/>
      <c r="J377" s="77" t="s">
        <v>32</v>
      </c>
      <c r="K377" s="76" t="s">
        <v>31</v>
      </c>
      <c r="L377" s="75" t="s">
        <v>95</v>
      </c>
      <c r="M377" s="74" t="s">
        <v>610</v>
      </c>
      <c r="N377" s="73"/>
      <c r="O377" s="200">
        <v>1</v>
      </c>
      <c r="P377" s="72"/>
      <c r="Q377" s="71" t="s">
        <v>28</v>
      </c>
      <c r="R377" s="70" t="s">
        <v>27</v>
      </c>
      <c r="S377" s="70" t="s">
        <v>26</v>
      </c>
      <c r="T377" s="70" t="s">
        <v>25</v>
      </c>
      <c r="U377" s="69"/>
      <c r="V377" s="67" t="s">
        <v>24</v>
      </c>
      <c r="W377" s="199" t="s">
        <v>93</v>
      </c>
      <c r="X377" s="67" t="s">
        <v>22</v>
      </c>
      <c r="Y377" s="66"/>
    </row>
    <row r="378" spans="2:25" ht="65.25" customHeight="1" x14ac:dyDescent="0.45">
      <c r="B378" s="325" t="s">
        <v>205</v>
      </c>
      <c r="C378" s="173"/>
      <c r="D378" s="59"/>
      <c r="E378" s="59"/>
      <c r="F378" s="64"/>
      <c r="G378" s="759"/>
      <c r="H378" s="62"/>
      <c r="I378" s="60"/>
      <c r="J378" s="61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59"/>
    </row>
    <row r="379" spans="2:25" ht="65.25" customHeight="1" x14ac:dyDescent="0.5">
      <c r="B379" s="41" t="s">
        <v>203</v>
      </c>
      <c r="C379" s="40"/>
      <c r="D379" s="40">
        <v>1100</v>
      </c>
      <c r="E379" s="40">
        <v>1000</v>
      </c>
      <c r="F379" s="182">
        <v>239.8</v>
      </c>
      <c r="G379" s="166">
        <v>37.39</v>
      </c>
      <c r="H379" s="50">
        <f>F379*G379</f>
        <v>8966.1220000000012</v>
      </c>
      <c r="I379" s="33">
        <v>0</v>
      </c>
      <c r="J379" s="165">
        <v>0</v>
      </c>
      <c r="K379" s="33">
        <v>0</v>
      </c>
      <c r="L379" s="33">
        <v>0</v>
      </c>
      <c r="M379" s="164">
        <f>F379*5</f>
        <v>1199</v>
      </c>
      <c r="N379" s="33">
        <f>H379+I379+J379+K379+L379+M379</f>
        <v>10165.122000000001</v>
      </c>
      <c r="O379" s="35">
        <v>712.66</v>
      </c>
      <c r="P379" s="35"/>
      <c r="Q379" s="35">
        <v>0</v>
      </c>
      <c r="R379" s="35">
        <v>0</v>
      </c>
      <c r="S379" s="186"/>
      <c r="T379" s="35">
        <v>0</v>
      </c>
      <c r="U379" s="35">
        <f>O379+P379+Q379+R379+S379+T379</f>
        <v>712.66</v>
      </c>
      <c r="V379" s="33">
        <f>N379-U379</f>
        <v>9452.4620000000014</v>
      </c>
      <c r="W379" s="33">
        <v>0</v>
      </c>
      <c r="X379" s="33">
        <f>V379-W379</f>
        <v>9452.4620000000014</v>
      </c>
      <c r="Y379" s="32"/>
    </row>
    <row r="380" spans="2:25" ht="65.25" customHeight="1" x14ac:dyDescent="0.5">
      <c r="B380" s="324" t="s">
        <v>204</v>
      </c>
      <c r="C380" s="49"/>
      <c r="D380" s="49"/>
      <c r="E380" s="49"/>
      <c r="F380" s="210"/>
      <c r="G380" s="158"/>
      <c r="H380" s="54"/>
      <c r="I380" s="46"/>
      <c r="J380" s="157"/>
      <c r="K380" s="46"/>
      <c r="L380" s="46"/>
      <c r="M380" s="156"/>
      <c r="N380" s="46"/>
      <c r="O380" s="25"/>
      <c r="P380" s="25"/>
      <c r="Q380" s="25"/>
      <c r="R380" s="25"/>
      <c r="S380" s="184"/>
      <c r="T380" s="25"/>
      <c r="U380" s="25"/>
      <c r="V380" s="46"/>
      <c r="W380" s="46"/>
      <c r="X380" s="46"/>
      <c r="Y380" s="23"/>
    </row>
    <row r="381" spans="2:25" ht="65.25" customHeight="1" x14ac:dyDescent="0.5">
      <c r="B381" s="293" t="s">
        <v>203</v>
      </c>
      <c r="C381" s="168"/>
      <c r="D381" s="168">
        <v>1100</v>
      </c>
      <c r="E381" s="168">
        <v>1000</v>
      </c>
      <c r="F381" s="182">
        <v>239.8</v>
      </c>
      <c r="G381" s="166">
        <v>37.39</v>
      </c>
      <c r="H381" s="50">
        <f>F381*G381</f>
        <v>8966.1220000000012</v>
      </c>
      <c r="I381" s="33">
        <v>0</v>
      </c>
      <c r="J381" s="165">
        <v>0</v>
      </c>
      <c r="K381" s="33">
        <v>0</v>
      </c>
      <c r="L381" s="33">
        <v>0</v>
      </c>
      <c r="M381" s="164">
        <f>F381*5</f>
        <v>1199</v>
      </c>
      <c r="N381" s="33">
        <f>H381+I381+J381+K381+L381+M381</f>
        <v>10165.122000000001</v>
      </c>
      <c r="O381" s="35">
        <v>712.66</v>
      </c>
      <c r="P381" s="35"/>
      <c r="Q381" s="35"/>
      <c r="R381" s="35">
        <v>0</v>
      </c>
      <c r="S381" s="186"/>
      <c r="T381" s="35">
        <v>0</v>
      </c>
      <c r="U381" s="35">
        <f>O381+P381+Q381+R381+S381+T381</f>
        <v>712.66</v>
      </c>
      <c r="V381" s="33">
        <f>N381-U381</f>
        <v>9452.4620000000014</v>
      </c>
      <c r="W381" s="33">
        <v>0</v>
      </c>
      <c r="X381" s="33">
        <f>V381-W381</f>
        <v>9452.4620000000014</v>
      </c>
      <c r="Y381" s="162" t="s">
        <v>58</v>
      </c>
    </row>
    <row r="382" spans="2:25" ht="65.25" customHeight="1" x14ac:dyDescent="0.5">
      <c r="B382" s="312" t="s">
        <v>202</v>
      </c>
      <c r="C382" s="49"/>
      <c r="D382" s="49"/>
      <c r="E382" s="49"/>
      <c r="F382" s="210"/>
      <c r="G382" s="158"/>
      <c r="H382" s="54"/>
      <c r="I382" s="46"/>
      <c r="J382" s="157"/>
      <c r="K382" s="46"/>
      <c r="L382" s="46"/>
      <c r="M382" s="156"/>
      <c r="N382" s="46"/>
      <c r="O382" s="25"/>
      <c r="P382" s="25"/>
      <c r="Q382" s="25"/>
      <c r="R382" s="25"/>
      <c r="S382" s="184"/>
      <c r="T382" s="25"/>
      <c r="U382" s="25"/>
      <c r="V382" s="46"/>
      <c r="W382" s="46"/>
      <c r="X382" s="46"/>
      <c r="Y382" s="23"/>
    </row>
    <row r="383" spans="2:25" ht="65.25" customHeight="1" x14ac:dyDescent="0.5">
      <c r="B383" s="293" t="s">
        <v>201</v>
      </c>
      <c r="C383" s="168"/>
      <c r="D383" s="168">
        <v>1100</v>
      </c>
      <c r="E383" s="168">
        <v>1000</v>
      </c>
      <c r="F383" s="182">
        <v>260.05</v>
      </c>
      <c r="G383" s="166">
        <v>37.39</v>
      </c>
      <c r="H383" s="50">
        <f>F383*G383</f>
        <v>9723.2695000000003</v>
      </c>
      <c r="I383" s="33">
        <v>0</v>
      </c>
      <c r="J383" s="165">
        <v>0</v>
      </c>
      <c r="K383" s="33">
        <v>0</v>
      </c>
      <c r="L383" s="33">
        <v>0</v>
      </c>
      <c r="M383" s="164">
        <f>F383*5</f>
        <v>1300.25</v>
      </c>
      <c r="N383" s="33">
        <f>H383+I383+J383+K383+L383+M383</f>
        <v>11023.5195</v>
      </c>
      <c r="O383" s="35">
        <v>795.06</v>
      </c>
      <c r="P383" s="35"/>
      <c r="Q383" s="35">
        <v>0</v>
      </c>
      <c r="R383" s="35">
        <v>0</v>
      </c>
      <c r="S383" s="186"/>
      <c r="T383" s="35">
        <v>0</v>
      </c>
      <c r="U383" s="35">
        <f>O383+P383+Q383+R383+S383+T383</f>
        <v>795.06</v>
      </c>
      <c r="V383" s="33">
        <f>N383-U383</f>
        <v>10228.459500000001</v>
      </c>
      <c r="W383" s="33">
        <v>0</v>
      </c>
      <c r="X383" s="33">
        <f>V383-W383</f>
        <v>10228.459500000001</v>
      </c>
      <c r="Y383" s="162" t="s">
        <v>58</v>
      </c>
    </row>
    <row r="384" spans="2:25" ht="65.25" customHeight="1" x14ac:dyDescent="0.5">
      <c r="B384" s="312" t="s">
        <v>200</v>
      </c>
      <c r="C384" s="49"/>
      <c r="D384" s="49"/>
      <c r="E384" s="49"/>
      <c r="F384" s="210"/>
      <c r="G384" s="158"/>
      <c r="H384" s="54"/>
      <c r="I384" s="46"/>
      <c r="J384" s="157"/>
      <c r="K384" s="46"/>
      <c r="L384" s="46"/>
      <c r="M384" s="156"/>
      <c r="N384" s="46"/>
      <c r="O384" s="25"/>
      <c r="P384" s="25"/>
      <c r="Q384" s="25"/>
      <c r="R384" s="25"/>
      <c r="S384" s="184"/>
      <c r="T384" s="25"/>
      <c r="U384" s="25"/>
      <c r="V384" s="46"/>
      <c r="W384" s="46"/>
      <c r="X384" s="46"/>
      <c r="Y384" s="23"/>
    </row>
    <row r="385" spans="2:25" ht="65.25" customHeight="1" x14ac:dyDescent="0.5">
      <c r="B385" s="293" t="s">
        <v>199</v>
      </c>
      <c r="C385" s="40"/>
      <c r="D385" s="40">
        <v>1100</v>
      </c>
      <c r="E385" s="40">
        <v>1000</v>
      </c>
      <c r="F385" s="182">
        <v>201.7</v>
      </c>
      <c r="G385" s="166">
        <v>37.39</v>
      </c>
      <c r="H385" s="50">
        <f>F385*G385</f>
        <v>7541.5630000000001</v>
      </c>
      <c r="I385" s="33">
        <v>0</v>
      </c>
      <c r="J385" s="165">
        <v>0</v>
      </c>
      <c r="K385" s="33">
        <v>0</v>
      </c>
      <c r="L385" s="164">
        <v>0</v>
      </c>
      <c r="M385" s="164">
        <f>F385*5</f>
        <v>1008.5</v>
      </c>
      <c r="N385" s="33">
        <f>H385+I385+J385+K385+L385+M385</f>
        <v>8550.0630000000001</v>
      </c>
      <c r="O385" s="35">
        <v>557.59</v>
      </c>
      <c r="P385" s="35"/>
      <c r="Q385" s="35">
        <v>0</v>
      </c>
      <c r="R385" s="35">
        <v>0</v>
      </c>
      <c r="S385" s="186"/>
      <c r="T385" s="35">
        <f>I385*1%</f>
        <v>0</v>
      </c>
      <c r="U385" s="35">
        <f>O385+P385+Q385+R385+S385+T385</f>
        <v>557.59</v>
      </c>
      <c r="V385" s="33">
        <f>N385-U385</f>
        <v>7992.473</v>
      </c>
      <c r="W385" s="281">
        <v>0</v>
      </c>
      <c r="X385" s="33">
        <f>V385-W385</f>
        <v>7992.473</v>
      </c>
      <c r="Y385" s="32"/>
    </row>
    <row r="386" spans="2:25" ht="65.25" customHeight="1" thickBot="1" x14ac:dyDescent="0.55000000000000004">
      <c r="B386" s="57" t="s">
        <v>198</v>
      </c>
      <c r="C386" s="49"/>
      <c r="D386" s="30"/>
      <c r="E386" s="30"/>
      <c r="F386" s="210"/>
      <c r="G386" s="158"/>
      <c r="H386" s="54"/>
      <c r="I386" s="46"/>
      <c r="J386" s="157"/>
      <c r="K386" s="46"/>
      <c r="L386" s="156"/>
      <c r="M386" s="156"/>
      <c r="N386" s="46"/>
      <c r="O386" s="25"/>
      <c r="P386" s="25"/>
      <c r="Q386" s="25"/>
      <c r="R386" s="25"/>
      <c r="S386" s="184"/>
      <c r="T386" s="25"/>
      <c r="U386" s="25"/>
      <c r="V386" s="46"/>
      <c r="W386" s="281"/>
      <c r="X386" s="46"/>
      <c r="Y386" s="23"/>
    </row>
    <row r="387" spans="2:25" ht="65.25" hidden="1" customHeight="1" x14ac:dyDescent="0.5">
      <c r="B387" s="198"/>
      <c r="C387" s="168"/>
      <c r="D387" s="168"/>
      <c r="E387" s="168"/>
      <c r="F387" s="39">
        <v>0</v>
      </c>
      <c r="G387" s="166">
        <v>0</v>
      </c>
      <c r="H387" s="50">
        <f>F387*G387</f>
        <v>0</v>
      </c>
      <c r="I387" s="33">
        <v>0</v>
      </c>
      <c r="J387" s="36">
        <v>0</v>
      </c>
      <c r="K387" s="33">
        <v>0</v>
      </c>
      <c r="L387" s="33">
        <v>0</v>
      </c>
      <c r="M387" s="33">
        <v>0</v>
      </c>
      <c r="N387" s="33">
        <f>H387+I387+J387+K387+L387+M387</f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f>O387+P387+Q387+R387+S387+T387</f>
        <v>0</v>
      </c>
      <c r="V387" s="33">
        <f>N387-U387</f>
        <v>0</v>
      </c>
      <c r="W387" s="33">
        <v>0</v>
      </c>
      <c r="X387" s="33">
        <f>V387-W387</f>
        <v>0</v>
      </c>
      <c r="Y387" s="162" t="s">
        <v>58</v>
      </c>
    </row>
    <row r="388" spans="2:25" ht="65.25" hidden="1" customHeight="1" x14ac:dyDescent="0.5">
      <c r="B388" s="323"/>
      <c r="C388" s="49"/>
      <c r="D388" s="49"/>
      <c r="E388" s="49"/>
      <c r="F388" s="56"/>
      <c r="G388" s="158"/>
      <c r="H388" s="54"/>
      <c r="I388" s="46"/>
      <c r="J388" s="26"/>
      <c r="K388" s="46"/>
      <c r="L388" s="46"/>
      <c r="M388" s="46"/>
      <c r="N388" s="46"/>
      <c r="O388" s="25"/>
      <c r="P388" s="25"/>
      <c r="Q388" s="25"/>
      <c r="R388" s="25"/>
      <c r="S388" s="25"/>
      <c r="T388" s="25"/>
      <c r="U388" s="25"/>
      <c r="V388" s="46"/>
      <c r="W388" s="46"/>
      <c r="X388" s="46"/>
      <c r="Y388" s="23"/>
    </row>
    <row r="389" spans="2:25" ht="65.25" customHeight="1" x14ac:dyDescent="0.5">
      <c r="B389" s="278"/>
      <c r="C389" s="177" t="s">
        <v>73</v>
      </c>
      <c r="D389" s="8"/>
      <c r="E389" s="8"/>
      <c r="F389" s="13"/>
      <c r="G389" s="108"/>
      <c r="H389" s="111">
        <f>SUM(H379:H388)</f>
        <v>35197.076500000003</v>
      </c>
      <c r="I389" s="111">
        <f>SUM(I379:I388)</f>
        <v>0</v>
      </c>
      <c r="J389" s="129">
        <f>SUM(J379:J388)</f>
        <v>0</v>
      </c>
      <c r="K389" s="111">
        <f>SUM(K379:K388)</f>
        <v>0</v>
      </c>
      <c r="L389" s="111">
        <f>SUM(L379:L388)</f>
        <v>0</v>
      </c>
      <c r="M389" s="111">
        <f>SUM(M379:M388)</f>
        <v>4706.75</v>
      </c>
      <c r="N389" s="111">
        <f>SUM(N379:N388)</f>
        <v>39903.826500000003</v>
      </c>
      <c r="O389" s="174">
        <f>SUM(O379:O388)</f>
        <v>2777.9700000000003</v>
      </c>
      <c r="P389" s="174">
        <f>SUM(P379:P388)</f>
        <v>0</v>
      </c>
      <c r="Q389" s="174">
        <f>SUM(Q379:Q388)</f>
        <v>0</v>
      </c>
      <c r="R389" s="174">
        <f>SUM(R379:R388)</f>
        <v>0</v>
      </c>
      <c r="S389" s="174">
        <f>SUM(S379:S388)</f>
        <v>0</v>
      </c>
      <c r="T389" s="174">
        <f>SUM(T379:T388)</f>
        <v>0</v>
      </c>
      <c r="U389" s="174">
        <f>SUM(U379:U388)</f>
        <v>2777.9700000000003</v>
      </c>
      <c r="V389" s="111">
        <f>SUM(V379:V388)</f>
        <v>37125.856500000002</v>
      </c>
      <c r="W389" s="111">
        <f>SUM(W379:W388)</f>
        <v>0</v>
      </c>
      <c r="X389" s="111">
        <f>SUM(X379:X388)</f>
        <v>37125.856500000002</v>
      </c>
      <c r="Y389" s="8"/>
    </row>
    <row r="390" spans="2:25" ht="65.25" customHeight="1" thickBot="1" x14ac:dyDescent="0.5">
      <c r="B390" s="278"/>
      <c r="C390" s="8"/>
      <c r="D390" s="8"/>
      <c r="E390" s="8"/>
      <c r="F390" s="13"/>
      <c r="G390" s="108"/>
      <c r="H390" s="11"/>
      <c r="I390" s="9"/>
      <c r="J390" s="10"/>
      <c r="K390" s="9"/>
      <c r="L390" s="9"/>
      <c r="M390" s="9"/>
      <c r="N390" s="9"/>
      <c r="O390" s="149"/>
      <c r="P390" s="149"/>
      <c r="Q390" s="149"/>
      <c r="R390" s="149"/>
      <c r="S390" s="149"/>
      <c r="T390" s="149"/>
      <c r="U390" s="149"/>
      <c r="V390" s="9"/>
      <c r="W390" s="9"/>
      <c r="X390" s="9"/>
      <c r="Y390" s="8"/>
    </row>
    <row r="391" spans="2:25" ht="65.25" customHeight="1" thickBot="1" x14ac:dyDescent="0.55000000000000004">
      <c r="B391" s="117" t="s">
        <v>72</v>
      </c>
      <c r="C391" s="128"/>
      <c r="D391" s="127"/>
      <c r="E391" s="127"/>
      <c r="F391" s="115">
        <f>F389+F374+F368+F346+F339</f>
        <v>0</v>
      </c>
      <c r="G391" s="762"/>
      <c r="H391" s="18">
        <f>H389+H374+H368+H346+H339</f>
        <v>165585.48420000001</v>
      </c>
      <c r="I391" s="18">
        <f>I389+I374+I368+I346+I339</f>
        <v>0</v>
      </c>
      <c r="J391" s="18">
        <f>J389+J374+J368+J346+J339</f>
        <v>0</v>
      </c>
      <c r="K391" s="18">
        <f>K389+K374+K368+K346+K339</f>
        <v>0</v>
      </c>
      <c r="L391" s="18">
        <f>L389+L374+L368+L346+L339</f>
        <v>0</v>
      </c>
      <c r="M391" s="18">
        <f>M389+M374+M368+M346+M339</f>
        <v>22294.969899999996</v>
      </c>
      <c r="N391" s="18">
        <f>N389+N374+N368+N346+N339</f>
        <v>187880.4541</v>
      </c>
      <c r="O391" s="113">
        <f>O389+O374+O368+O346+O339</f>
        <v>17359.16</v>
      </c>
      <c r="P391" s="113">
        <f>P389+P374+P368+P346+P339</f>
        <v>0</v>
      </c>
      <c r="Q391" s="113">
        <f>Q389+Q374+Q368+Q346+Q339</f>
        <v>0</v>
      </c>
      <c r="R391" s="113">
        <f>R389+R374+R368+R346+R339</f>
        <v>0</v>
      </c>
      <c r="S391" s="113">
        <f>S389+S374+S368+S346+S339</f>
        <v>0</v>
      </c>
      <c r="T391" s="113">
        <f>T389+T374+T368+T346+T339</f>
        <v>0</v>
      </c>
      <c r="U391" s="113">
        <f>U389+U374+U368+U346+U339</f>
        <v>17359.16</v>
      </c>
      <c r="V391" s="18">
        <f>V389+V374+V368+V346+V339</f>
        <v>170521.2941</v>
      </c>
      <c r="W391" s="18">
        <f>W389+W374+W368+W346+W339</f>
        <v>0</v>
      </c>
      <c r="X391" s="18">
        <f>X389+X374+X368+X346+X339</f>
        <v>170521.2941</v>
      </c>
      <c r="Y391" s="17"/>
    </row>
    <row r="392" spans="2:25" ht="65.25" customHeight="1" x14ac:dyDescent="0.5">
      <c r="B392" s="14"/>
      <c r="C392" s="8"/>
      <c r="D392" s="8"/>
      <c r="E392" s="8"/>
      <c r="F392" s="13"/>
      <c r="G392" s="108"/>
      <c r="H392" s="11"/>
      <c r="I392" s="9"/>
      <c r="J392" s="10"/>
      <c r="K392" s="9"/>
      <c r="L392" s="9"/>
      <c r="M392" s="9"/>
      <c r="N392" s="9"/>
      <c r="O392" s="149"/>
      <c r="P392" s="149"/>
      <c r="Q392" s="149"/>
      <c r="R392" s="149"/>
      <c r="S392" s="149"/>
      <c r="T392" s="149"/>
      <c r="U392" s="149"/>
      <c r="V392" s="9"/>
      <c r="W392" s="9"/>
      <c r="X392" s="9"/>
      <c r="Y392" s="8"/>
    </row>
    <row r="393" spans="2:25" ht="65.25" customHeight="1" x14ac:dyDescent="0.5">
      <c r="B393" s="14"/>
      <c r="C393" s="8"/>
      <c r="D393" s="8"/>
      <c r="E393" s="8"/>
      <c r="F393" s="13"/>
      <c r="G393" s="108"/>
      <c r="H393" s="11"/>
      <c r="I393" s="9"/>
      <c r="J393" s="10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8"/>
    </row>
    <row r="394" spans="2:25" ht="65.25" customHeight="1" x14ac:dyDescent="0.5">
      <c r="B394" s="14"/>
      <c r="C394" s="8"/>
      <c r="D394" s="8"/>
      <c r="E394" s="8"/>
      <c r="F394" s="13"/>
      <c r="G394" s="108"/>
      <c r="H394" s="11"/>
      <c r="I394" s="9"/>
      <c r="J394" s="10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8"/>
    </row>
    <row r="395" spans="2:25" ht="65.25" customHeight="1" thickBot="1" x14ac:dyDescent="0.55000000000000004">
      <c r="B395" s="322"/>
      <c r="C395" s="9"/>
      <c r="D395" s="8"/>
      <c r="E395" s="8"/>
      <c r="F395" s="13"/>
      <c r="G395" s="108"/>
      <c r="H395" s="11"/>
      <c r="I395" s="9"/>
      <c r="J395" s="10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16" t="s">
        <v>0</v>
      </c>
    </row>
    <row r="396" spans="2:25" ht="65.25" customHeight="1" thickBot="1" x14ac:dyDescent="0.55000000000000004">
      <c r="B396" s="107" t="s">
        <v>57</v>
      </c>
      <c r="C396" s="90" t="s">
        <v>56</v>
      </c>
      <c r="D396" s="106" t="s">
        <v>55</v>
      </c>
      <c r="E396" s="105"/>
      <c r="F396" s="105"/>
      <c r="G396" s="105"/>
      <c r="H396" s="105"/>
      <c r="I396" s="105"/>
      <c r="J396" s="105"/>
      <c r="K396" s="105"/>
      <c r="L396" s="105"/>
      <c r="M396" s="105"/>
      <c r="N396" s="104"/>
      <c r="O396" s="106" t="s">
        <v>54</v>
      </c>
      <c r="P396" s="105"/>
      <c r="Q396" s="105"/>
      <c r="R396" s="105"/>
      <c r="S396" s="105"/>
      <c r="T396" s="105"/>
      <c r="U396" s="104"/>
      <c r="V396" s="103"/>
      <c r="W396" s="102"/>
      <c r="X396" s="101"/>
      <c r="Y396" s="66" t="s">
        <v>53</v>
      </c>
    </row>
    <row r="397" spans="2:25" ht="65.25" customHeight="1" x14ac:dyDescent="0.45">
      <c r="B397" s="100"/>
      <c r="C397" s="99"/>
      <c r="D397" s="98" t="s">
        <v>52</v>
      </c>
      <c r="E397" s="98" t="s">
        <v>51</v>
      </c>
      <c r="F397" s="97" t="s">
        <v>29</v>
      </c>
      <c r="G397" s="761" t="s">
        <v>50</v>
      </c>
      <c r="H397" s="95" t="s">
        <v>49</v>
      </c>
      <c r="I397" s="94" t="s">
        <v>48</v>
      </c>
      <c r="J397" s="93" t="s">
        <v>47</v>
      </c>
      <c r="K397" s="92" t="s">
        <v>28</v>
      </c>
      <c r="L397" s="91" t="s">
        <v>46</v>
      </c>
      <c r="M397" s="91" t="s">
        <v>618</v>
      </c>
      <c r="N397" s="90" t="s">
        <v>38</v>
      </c>
      <c r="O397" s="87" t="s">
        <v>44</v>
      </c>
      <c r="P397" s="89" t="s">
        <v>43</v>
      </c>
      <c r="Q397" s="88" t="s">
        <v>42</v>
      </c>
      <c r="R397" s="87" t="s">
        <v>41</v>
      </c>
      <c r="S397" s="87" t="s">
        <v>40</v>
      </c>
      <c r="T397" s="87" t="s">
        <v>39</v>
      </c>
      <c r="U397" s="86" t="s">
        <v>38</v>
      </c>
      <c r="V397" s="84" t="s">
        <v>38</v>
      </c>
      <c r="W397" s="85" t="s">
        <v>37</v>
      </c>
      <c r="X397" s="84" t="s">
        <v>36</v>
      </c>
      <c r="Y397" s="66"/>
    </row>
    <row r="398" spans="2:25" ht="65.25" customHeight="1" thickBot="1" x14ac:dyDescent="0.5">
      <c r="B398" s="83" t="s">
        <v>35</v>
      </c>
      <c r="C398" s="73"/>
      <c r="D398" s="82"/>
      <c r="E398" s="82"/>
      <c r="F398" s="81" t="s">
        <v>34</v>
      </c>
      <c r="G398" s="760" t="s">
        <v>33</v>
      </c>
      <c r="H398" s="79"/>
      <c r="I398" s="78"/>
      <c r="J398" s="77" t="s">
        <v>32</v>
      </c>
      <c r="K398" s="76" t="s">
        <v>31</v>
      </c>
      <c r="L398" s="75" t="s">
        <v>95</v>
      </c>
      <c r="M398" s="74" t="s">
        <v>610</v>
      </c>
      <c r="N398" s="73"/>
      <c r="O398" s="200">
        <v>1</v>
      </c>
      <c r="P398" s="72"/>
      <c r="Q398" s="71" t="s">
        <v>28</v>
      </c>
      <c r="R398" s="70" t="s">
        <v>27</v>
      </c>
      <c r="S398" s="70" t="s">
        <v>26</v>
      </c>
      <c r="T398" s="70" t="s">
        <v>25</v>
      </c>
      <c r="U398" s="69"/>
      <c r="V398" s="67" t="s">
        <v>24</v>
      </c>
      <c r="W398" s="199" t="s">
        <v>93</v>
      </c>
      <c r="X398" s="67" t="s">
        <v>22</v>
      </c>
      <c r="Y398" s="66"/>
    </row>
    <row r="399" spans="2:25" ht="130.5" customHeight="1" x14ac:dyDescent="0.45">
      <c r="B399" s="321" t="s">
        <v>197</v>
      </c>
      <c r="C399" s="315"/>
      <c r="D399" s="318"/>
      <c r="E399" s="318"/>
      <c r="F399" s="318"/>
      <c r="G399" s="811"/>
      <c r="H399" s="318"/>
      <c r="I399" s="319"/>
      <c r="J399" s="318"/>
      <c r="K399" s="318"/>
      <c r="L399" s="318"/>
      <c r="M399" s="318"/>
      <c r="N399" s="315"/>
      <c r="O399" s="317"/>
      <c r="P399" s="317"/>
      <c r="Q399" s="317"/>
      <c r="R399" s="317"/>
      <c r="S399" s="317"/>
      <c r="T399" s="317"/>
      <c r="U399" s="317"/>
      <c r="V399" s="317"/>
      <c r="W399" s="317"/>
      <c r="X399" s="316"/>
      <c r="Y399" s="315"/>
    </row>
    <row r="400" spans="2:25" ht="65.25" customHeight="1" x14ac:dyDescent="0.5">
      <c r="B400" s="264" t="s">
        <v>196</v>
      </c>
      <c r="C400" s="169"/>
      <c r="D400" s="169">
        <v>1100</v>
      </c>
      <c r="E400" s="169">
        <v>1000</v>
      </c>
      <c r="F400" s="180">
        <v>423.02</v>
      </c>
      <c r="G400" s="182">
        <v>37.39</v>
      </c>
      <c r="H400" s="39">
        <f>F400*G400</f>
        <v>15816.7178</v>
      </c>
      <c r="I400" s="45">
        <v>0</v>
      </c>
      <c r="J400" s="165">
        <v>0</v>
      </c>
      <c r="K400" s="164">
        <v>0</v>
      </c>
      <c r="L400" s="164">
        <v>0</v>
      </c>
      <c r="M400" s="164">
        <f>F400*5</f>
        <v>2115.1</v>
      </c>
      <c r="N400" s="45">
        <f>H400+I400+J400+K400+L400+M400</f>
        <v>17931.817800000001</v>
      </c>
      <c r="O400" s="163">
        <v>2862.68</v>
      </c>
      <c r="P400" s="163"/>
      <c r="Q400" s="35">
        <v>0</v>
      </c>
      <c r="R400" s="35">
        <v>0</v>
      </c>
      <c r="S400" s="35">
        <v>0</v>
      </c>
      <c r="T400" s="35">
        <v>0</v>
      </c>
      <c r="U400" s="35">
        <f>O400+P400+Q400+R400+S400+T400</f>
        <v>2862.68</v>
      </c>
      <c r="V400" s="33">
        <f>N400-U400</f>
        <v>15069.1378</v>
      </c>
      <c r="W400" s="33"/>
      <c r="X400" s="45">
        <f>V400-W400</f>
        <v>15069.1378</v>
      </c>
      <c r="Y400" s="162"/>
    </row>
    <row r="401" spans="2:25" ht="65.25" customHeight="1" x14ac:dyDescent="0.5">
      <c r="B401" s="214" t="s">
        <v>195</v>
      </c>
      <c r="C401" s="160"/>
      <c r="D401" s="160"/>
      <c r="E401" s="160"/>
      <c r="F401" s="210"/>
      <c r="G401" s="210"/>
      <c r="H401" s="56"/>
      <c r="I401" s="46"/>
      <c r="J401" s="157"/>
      <c r="K401" s="156"/>
      <c r="L401" s="156"/>
      <c r="M401" s="156"/>
      <c r="N401" s="46"/>
      <c r="O401" s="25"/>
      <c r="P401" s="25"/>
      <c r="Q401" s="25"/>
      <c r="R401" s="25"/>
      <c r="S401" s="25"/>
      <c r="T401" s="25"/>
      <c r="U401" s="25"/>
      <c r="V401" s="46"/>
      <c r="W401" s="46"/>
      <c r="X401" s="46"/>
      <c r="Y401" s="23"/>
    </row>
    <row r="402" spans="2:25" ht="65.25" customHeight="1" x14ac:dyDescent="0.5">
      <c r="B402" s="314" t="s">
        <v>194</v>
      </c>
      <c r="C402" s="183"/>
      <c r="D402" s="183">
        <v>1100</v>
      </c>
      <c r="E402" s="183">
        <v>1000</v>
      </c>
      <c r="F402" s="180">
        <v>271.06</v>
      </c>
      <c r="G402" s="182">
        <v>37.39</v>
      </c>
      <c r="H402" s="39">
        <f>F402*G402</f>
        <v>10134.9334</v>
      </c>
      <c r="I402" s="45">
        <v>0</v>
      </c>
      <c r="J402" s="165">
        <v>0</v>
      </c>
      <c r="K402" s="164">
        <v>0</v>
      </c>
      <c r="L402" s="164">
        <v>0</v>
      </c>
      <c r="M402" s="164">
        <f>F402*5</f>
        <v>1355.3</v>
      </c>
      <c r="N402" s="45">
        <f>H402+I402+J402+K402+L402+M402</f>
        <v>11490.233399999999</v>
      </c>
      <c r="O402" s="163">
        <v>929.45</v>
      </c>
      <c r="P402" s="35"/>
      <c r="Q402" s="35">
        <v>0</v>
      </c>
      <c r="R402" s="35">
        <v>0</v>
      </c>
      <c r="S402" s="186"/>
      <c r="T402" s="35">
        <v>0</v>
      </c>
      <c r="U402" s="35">
        <f>O402+P402+Q402+R402+S402+T402</f>
        <v>929.45</v>
      </c>
      <c r="V402" s="33">
        <f>N402-U402</f>
        <v>10560.783399999998</v>
      </c>
      <c r="W402" s="45">
        <v>0</v>
      </c>
      <c r="X402" s="45">
        <f>V402-W402</f>
        <v>10560.783399999998</v>
      </c>
      <c r="Y402" s="32"/>
    </row>
    <row r="403" spans="2:25" ht="65.25" customHeight="1" x14ac:dyDescent="0.5">
      <c r="B403" s="229" t="s">
        <v>193</v>
      </c>
      <c r="C403" s="160"/>
      <c r="D403" s="160"/>
      <c r="E403" s="160"/>
      <c r="F403" s="210"/>
      <c r="G403" s="210"/>
      <c r="H403" s="56"/>
      <c r="I403" s="46"/>
      <c r="J403" s="157"/>
      <c r="K403" s="156"/>
      <c r="L403" s="156"/>
      <c r="M403" s="156"/>
      <c r="N403" s="46"/>
      <c r="O403" s="25"/>
      <c r="P403" s="25"/>
      <c r="Q403" s="25"/>
      <c r="R403" s="25"/>
      <c r="S403" s="184"/>
      <c r="T403" s="25"/>
      <c r="U403" s="25"/>
      <c r="V403" s="46"/>
      <c r="W403" s="46"/>
      <c r="X403" s="46"/>
      <c r="Y403" s="23"/>
    </row>
    <row r="404" spans="2:25" ht="65.25" customHeight="1" x14ac:dyDescent="0.5">
      <c r="B404" s="218" t="s">
        <v>192</v>
      </c>
      <c r="C404" s="183"/>
      <c r="D404" s="169">
        <v>1100</v>
      </c>
      <c r="E404" s="169">
        <v>1000</v>
      </c>
      <c r="F404" s="180">
        <v>271.06</v>
      </c>
      <c r="G404" s="182">
        <v>25.07</v>
      </c>
      <c r="H404" s="39">
        <f>F404*G404</f>
        <v>6795.4742000000006</v>
      </c>
      <c r="I404" s="224">
        <v>0</v>
      </c>
      <c r="J404" s="165">
        <v>0</v>
      </c>
      <c r="K404" s="165">
        <v>0</v>
      </c>
      <c r="L404" s="165">
        <v>0</v>
      </c>
      <c r="M404" s="165">
        <f>F404*3.77</f>
        <v>1021.8962</v>
      </c>
      <c r="N404" s="224">
        <f>H404+I404+J404+K404+L404+M404</f>
        <v>7817.3704000000007</v>
      </c>
      <c r="O404" s="226">
        <v>475.26</v>
      </c>
      <c r="P404" s="225"/>
      <c r="Q404" s="225"/>
      <c r="R404" s="225">
        <v>0</v>
      </c>
      <c r="S404" s="225"/>
      <c r="T404" s="225">
        <f>I404*1%</f>
        <v>0</v>
      </c>
      <c r="U404" s="225">
        <f>O404+P404+Q404+R404+S404+T404</f>
        <v>475.26</v>
      </c>
      <c r="V404" s="36">
        <f>N404-U404</f>
        <v>7342.1104000000005</v>
      </c>
      <c r="W404" s="224">
        <v>0</v>
      </c>
      <c r="X404" s="224">
        <f>V404-W404</f>
        <v>7342.1104000000005</v>
      </c>
      <c r="Y404" s="32"/>
    </row>
    <row r="405" spans="2:25" ht="65.25" customHeight="1" x14ac:dyDescent="0.5">
      <c r="B405" s="368" t="s">
        <v>191</v>
      </c>
      <c r="C405" s="160"/>
      <c r="D405" s="160"/>
      <c r="E405" s="160"/>
      <c r="F405" s="210"/>
      <c r="G405" s="210"/>
      <c r="H405" s="56"/>
      <c r="I405" s="26"/>
      <c r="J405" s="157"/>
      <c r="K405" s="157"/>
      <c r="L405" s="157"/>
      <c r="M405" s="157"/>
      <c r="N405" s="26"/>
      <c r="O405" s="221"/>
      <c r="P405" s="221"/>
      <c r="Q405" s="221"/>
      <c r="R405" s="221"/>
      <c r="S405" s="221"/>
      <c r="T405" s="221"/>
      <c r="U405" s="221"/>
      <c r="V405" s="26"/>
      <c r="W405" s="26"/>
      <c r="X405" s="26"/>
      <c r="Y405" s="23"/>
    </row>
    <row r="406" spans="2:25" ht="65.25" customHeight="1" x14ac:dyDescent="0.5">
      <c r="B406" s="41" t="s">
        <v>176</v>
      </c>
      <c r="C406" s="183"/>
      <c r="D406" s="183">
        <v>1100</v>
      </c>
      <c r="E406" s="183">
        <v>1000</v>
      </c>
      <c r="F406" s="180">
        <v>207.79</v>
      </c>
      <c r="G406" s="182">
        <v>37.39</v>
      </c>
      <c r="H406" s="39">
        <f>F406*G406</f>
        <v>7769.2681000000002</v>
      </c>
      <c r="I406" s="45">
        <v>0</v>
      </c>
      <c r="J406" s="165">
        <v>0</v>
      </c>
      <c r="K406" s="164">
        <v>0</v>
      </c>
      <c r="L406" s="164">
        <v>0</v>
      </c>
      <c r="M406" s="164">
        <f>F406*5</f>
        <v>1038.95</v>
      </c>
      <c r="N406" s="45">
        <f>H406+I406+J406+K406+L406+M406</f>
        <v>8808.2181</v>
      </c>
      <c r="O406" s="163">
        <v>582.42999999999995</v>
      </c>
      <c r="P406" s="35"/>
      <c r="Q406" s="35">
        <v>0</v>
      </c>
      <c r="R406" s="35">
        <v>0</v>
      </c>
      <c r="S406" s="186"/>
      <c r="T406" s="35">
        <f>I406*1%</f>
        <v>0</v>
      </c>
      <c r="U406" s="35">
        <f>O406+P406+Q406+R406+S406+T406</f>
        <v>582.42999999999995</v>
      </c>
      <c r="V406" s="33">
        <f>N406-U406</f>
        <v>8225.7880999999998</v>
      </c>
      <c r="W406" s="45">
        <v>0</v>
      </c>
      <c r="X406" s="45">
        <f>V406-W406</f>
        <v>8225.7880999999998</v>
      </c>
      <c r="Y406" s="32"/>
    </row>
    <row r="407" spans="2:25" ht="65.25" customHeight="1" x14ac:dyDescent="0.5">
      <c r="B407" s="161" t="s">
        <v>190</v>
      </c>
      <c r="C407" s="160"/>
      <c r="D407" s="160"/>
      <c r="E407" s="160"/>
      <c r="F407" s="210"/>
      <c r="G407" s="210"/>
      <c r="H407" s="56"/>
      <c r="I407" s="46"/>
      <c r="J407" s="157"/>
      <c r="K407" s="156"/>
      <c r="L407" s="156"/>
      <c r="M407" s="156"/>
      <c r="N407" s="46"/>
      <c r="O407" s="25"/>
      <c r="P407" s="25"/>
      <c r="Q407" s="25"/>
      <c r="R407" s="25"/>
      <c r="S407" s="184"/>
      <c r="T407" s="25"/>
      <c r="U407" s="25"/>
      <c r="V407" s="46"/>
      <c r="W407" s="46"/>
      <c r="X407" s="46"/>
      <c r="Y407" s="23"/>
    </row>
    <row r="408" spans="2:25" ht="65.25" customHeight="1" x14ac:dyDescent="0.5">
      <c r="B408" s="41" t="s">
        <v>176</v>
      </c>
      <c r="C408" s="183"/>
      <c r="D408" s="169">
        <v>1100</v>
      </c>
      <c r="E408" s="169">
        <v>1000</v>
      </c>
      <c r="F408" s="180">
        <v>166.93</v>
      </c>
      <c r="G408" s="182">
        <v>37.39</v>
      </c>
      <c r="H408" s="39">
        <f>F408*G408</f>
        <v>6241.5127000000002</v>
      </c>
      <c r="I408" s="45">
        <v>0</v>
      </c>
      <c r="J408" s="165">
        <v>0</v>
      </c>
      <c r="K408" s="164">
        <v>0</v>
      </c>
      <c r="L408" s="164">
        <v>0</v>
      </c>
      <c r="M408" s="164">
        <f>F408*5</f>
        <v>834.65000000000009</v>
      </c>
      <c r="N408" s="45">
        <f>H408+I408+J408+K408+L408+M408</f>
        <v>7076.1627000000008</v>
      </c>
      <c r="O408" s="163">
        <v>416.15</v>
      </c>
      <c r="P408" s="35"/>
      <c r="Q408" s="35">
        <v>0</v>
      </c>
      <c r="R408" s="35">
        <v>0</v>
      </c>
      <c r="S408" s="186"/>
      <c r="T408" s="35">
        <f>I408*1%</f>
        <v>0</v>
      </c>
      <c r="U408" s="35">
        <f>O408+P408+Q408+R408+S408+T408</f>
        <v>416.15</v>
      </c>
      <c r="V408" s="33">
        <f>N408-U408</f>
        <v>6660.0127000000011</v>
      </c>
      <c r="W408" s="45">
        <v>0</v>
      </c>
      <c r="X408" s="45">
        <f>V408-W408</f>
        <v>6660.0127000000011</v>
      </c>
      <c r="Y408" s="32"/>
    </row>
    <row r="409" spans="2:25" ht="65.25" customHeight="1" x14ac:dyDescent="0.5">
      <c r="B409" s="161" t="s">
        <v>189</v>
      </c>
      <c r="C409" s="160"/>
      <c r="D409" s="160"/>
      <c r="E409" s="160"/>
      <c r="F409" s="210"/>
      <c r="G409" s="210"/>
      <c r="H409" s="56"/>
      <c r="I409" s="46"/>
      <c r="J409" s="157"/>
      <c r="K409" s="156"/>
      <c r="L409" s="156"/>
      <c r="M409" s="156"/>
      <c r="N409" s="46"/>
      <c r="O409" s="25"/>
      <c r="P409" s="25"/>
      <c r="Q409" s="25"/>
      <c r="R409" s="25"/>
      <c r="S409" s="184"/>
      <c r="T409" s="25"/>
      <c r="U409" s="25"/>
      <c r="V409" s="46"/>
      <c r="W409" s="46"/>
      <c r="X409" s="46"/>
      <c r="Y409" s="23"/>
    </row>
    <row r="410" spans="2:25" ht="65.25" customHeight="1" x14ac:dyDescent="0.5">
      <c r="B410" s="41" t="s">
        <v>188</v>
      </c>
      <c r="C410" s="183"/>
      <c r="D410" s="183">
        <v>1100</v>
      </c>
      <c r="E410" s="183">
        <v>1000</v>
      </c>
      <c r="F410" s="180">
        <v>180.72</v>
      </c>
      <c r="G410" s="182">
        <v>37.39</v>
      </c>
      <c r="H410" s="39">
        <f>F410*G410</f>
        <v>6757.1207999999997</v>
      </c>
      <c r="I410" s="45">
        <v>0</v>
      </c>
      <c r="J410" s="165">
        <v>0</v>
      </c>
      <c r="K410" s="164">
        <v>0</v>
      </c>
      <c r="L410" s="164">
        <v>0</v>
      </c>
      <c r="M410" s="164">
        <f>F410*5</f>
        <v>903.6</v>
      </c>
      <c r="N410" s="45">
        <f>H410+I410+J410+K410+L410+M410</f>
        <v>7660.7208000000001</v>
      </c>
      <c r="O410" s="163">
        <v>472.29</v>
      </c>
      <c r="P410" s="35"/>
      <c r="Q410" s="35">
        <v>0</v>
      </c>
      <c r="R410" s="35">
        <v>0</v>
      </c>
      <c r="S410" s="186"/>
      <c r="T410" s="35">
        <f>I410*1%</f>
        <v>0</v>
      </c>
      <c r="U410" s="35">
        <f>O410+P410+Q410+R410+S410+T410</f>
        <v>472.29</v>
      </c>
      <c r="V410" s="33">
        <f>N410-U410</f>
        <v>7188.4308000000001</v>
      </c>
      <c r="W410" s="45"/>
      <c r="X410" s="45">
        <f>V410-W410</f>
        <v>7188.4308000000001</v>
      </c>
      <c r="Y410" s="32"/>
    </row>
    <row r="411" spans="2:25" ht="65.25" customHeight="1" x14ac:dyDescent="0.5">
      <c r="B411" s="313" t="s">
        <v>187</v>
      </c>
      <c r="C411" s="169"/>
      <c r="D411" s="160"/>
      <c r="E411" s="160"/>
      <c r="F411" s="210"/>
      <c r="G411" s="210"/>
      <c r="H411" s="56"/>
      <c r="I411" s="46"/>
      <c r="J411" s="157"/>
      <c r="K411" s="156"/>
      <c r="L411" s="156"/>
      <c r="M411" s="156"/>
      <c r="N411" s="46"/>
      <c r="O411" s="25"/>
      <c r="P411" s="25"/>
      <c r="Q411" s="25"/>
      <c r="R411" s="25"/>
      <c r="S411" s="184"/>
      <c r="T411" s="25"/>
      <c r="U411" s="25"/>
      <c r="V411" s="46"/>
      <c r="W411" s="46"/>
      <c r="X411" s="46"/>
      <c r="Y411" s="162"/>
    </row>
    <row r="412" spans="2:25" ht="65.25" customHeight="1" x14ac:dyDescent="0.5">
      <c r="B412" s="218" t="s">
        <v>176</v>
      </c>
      <c r="C412" s="183"/>
      <c r="D412" s="169">
        <v>1100</v>
      </c>
      <c r="E412" s="169">
        <v>1000</v>
      </c>
      <c r="F412" s="180">
        <v>211.56</v>
      </c>
      <c r="G412" s="182">
        <v>37.39</v>
      </c>
      <c r="H412" s="39">
        <f>F412*G412</f>
        <v>7910.2284</v>
      </c>
      <c r="I412" s="45">
        <v>0</v>
      </c>
      <c r="J412" s="165">
        <v>0</v>
      </c>
      <c r="K412" s="164">
        <v>0</v>
      </c>
      <c r="L412" s="164">
        <v>0</v>
      </c>
      <c r="M412" s="164">
        <f>F412*5</f>
        <v>1057.8</v>
      </c>
      <c r="N412" s="45">
        <f>H412+I412+J412+K412+L412+M412</f>
        <v>8968.0283999999992</v>
      </c>
      <c r="O412" s="163">
        <v>597.76</v>
      </c>
      <c r="P412" s="35"/>
      <c r="Q412" s="35"/>
      <c r="R412" s="35">
        <v>0</v>
      </c>
      <c r="S412" s="186"/>
      <c r="T412" s="35">
        <f>I412*1%</f>
        <v>0</v>
      </c>
      <c r="U412" s="35">
        <f>O412+P412+Q412+R412+S412+T412</f>
        <v>597.76</v>
      </c>
      <c r="V412" s="33">
        <f>N412-U412</f>
        <v>8370.268399999999</v>
      </c>
      <c r="W412" s="45">
        <v>0</v>
      </c>
      <c r="X412" s="45">
        <f>V412-W412</f>
        <v>8370.268399999999</v>
      </c>
      <c r="Y412" s="32"/>
    </row>
    <row r="413" spans="2:25" ht="65.25" customHeight="1" x14ac:dyDescent="0.5">
      <c r="B413" s="190" t="s">
        <v>186</v>
      </c>
      <c r="C413" s="169"/>
      <c r="D413" s="160"/>
      <c r="E413" s="160"/>
      <c r="F413" s="210"/>
      <c r="G413" s="210"/>
      <c r="H413" s="56"/>
      <c r="I413" s="46"/>
      <c r="J413" s="157"/>
      <c r="K413" s="156"/>
      <c r="L413" s="156"/>
      <c r="M413" s="156"/>
      <c r="N413" s="46"/>
      <c r="O413" s="25"/>
      <c r="P413" s="25"/>
      <c r="Q413" s="25"/>
      <c r="R413" s="25"/>
      <c r="S413" s="184"/>
      <c r="T413" s="25"/>
      <c r="U413" s="25"/>
      <c r="V413" s="46"/>
      <c r="W413" s="46"/>
      <c r="X413" s="46"/>
      <c r="Y413" s="23"/>
    </row>
    <row r="414" spans="2:25" ht="65.25" customHeight="1" x14ac:dyDescent="0.5">
      <c r="B414" s="170" t="s">
        <v>183</v>
      </c>
      <c r="C414" s="40"/>
      <c r="D414" s="51">
        <v>1100</v>
      </c>
      <c r="E414" s="51">
        <v>1000</v>
      </c>
      <c r="F414" s="283">
        <v>210.12</v>
      </c>
      <c r="G414" s="166">
        <v>37.39</v>
      </c>
      <c r="H414" s="39">
        <f>F414*G414</f>
        <v>7856.3868000000002</v>
      </c>
      <c r="I414" s="281">
        <v>0</v>
      </c>
      <c r="J414" s="165">
        <v>0</v>
      </c>
      <c r="K414" s="164">
        <v>0</v>
      </c>
      <c r="L414" s="164">
        <v>0</v>
      </c>
      <c r="M414" s="164">
        <f>F414*5</f>
        <v>1050.5999999999999</v>
      </c>
      <c r="N414" s="45">
        <f>H414+I414+J414+K414+L414+M414</f>
        <v>8906.9868000000006</v>
      </c>
      <c r="O414" s="282">
        <v>591.88</v>
      </c>
      <c r="P414" s="35"/>
      <c r="Q414" s="35"/>
      <c r="R414" s="35">
        <v>0</v>
      </c>
      <c r="S414" s="186"/>
      <c r="T414" s="35">
        <v>0</v>
      </c>
      <c r="U414" s="35">
        <f>O414+P414+Q414+R414+S414+T414</f>
        <v>591.88</v>
      </c>
      <c r="V414" s="33">
        <f>N414-U414</f>
        <v>8315.1068000000014</v>
      </c>
      <c r="W414" s="281">
        <v>0</v>
      </c>
      <c r="X414" s="281">
        <f>V414-W414</f>
        <v>8315.1068000000014</v>
      </c>
      <c r="Y414" s="162"/>
    </row>
    <row r="415" spans="2:25" ht="65.25" customHeight="1" x14ac:dyDescent="0.5">
      <c r="B415" s="181" t="s">
        <v>185</v>
      </c>
      <c r="C415" s="49"/>
      <c r="D415" s="51"/>
      <c r="E415" s="51"/>
      <c r="F415" s="283"/>
      <c r="G415" s="158"/>
      <c r="H415" s="56"/>
      <c r="I415" s="281"/>
      <c r="J415" s="157"/>
      <c r="K415" s="156"/>
      <c r="L415" s="156"/>
      <c r="M415" s="156"/>
      <c r="N415" s="46"/>
      <c r="O415" s="282"/>
      <c r="P415" s="25"/>
      <c r="Q415" s="25"/>
      <c r="R415" s="25"/>
      <c r="S415" s="184"/>
      <c r="T415" s="25"/>
      <c r="U415" s="25"/>
      <c r="V415" s="46"/>
      <c r="W415" s="281"/>
      <c r="X415" s="281"/>
      <c r="Y415" s="162"/>
    </row>
    <row r="416" spans="2:25" ht="65.25" customHeight="1" x14ac:dyDescent="0.5">
      <c r="B416" s="41" t="s">
        <v>183</v>
      </c>
      <c r="C416" s="40"/>
      <c r="D416" s="40">
        <v>1100</v>
      </c>
      <c r="E416" s="40">
        <v>1000</v>
      </c>
      <c r="F416" s="180">
        <v>210.12</v>
      </c>
      <c r="G416" s="166">
        <v>37.39</v>
      </c>
      <c r="H416" s="39">
        <f>F416*G416</f>
        <v>7856.3868000000002</v>
      </c>
      <c r="I416" s="45">
        <v>0</v>
      </c>
      <c r="J416" s="165">
        <v>0</v>
      </c>
      <c r="K416" s="164">
        <v>0</v>
      </c>
      <c r="L416" s="164">
        <v>0</v>
      </c>
      <c r="M416" s="164">
        <f>F416*5</f>
        <v>1050.5999999999999</v>
      </c>
      <c r="N416" s="45">
        <f>H416+I416+J416+K416+L416+M416</f>
        <v>8906.9868000000006</v>
      </c>
      <c r="O416" s="163">
        <v>591.87</v>
      </c>
      <c r="P416" s="35"/>
      <c r="Q416" s="35">
        <v>0</v>
      </c>
      <c r="R416" s="35">
        <v>0</v>
      </c>
      <c r="S416" s="186"/>
      <c r="T416" s="35">
        <f>I416*1%</f>
        <v>0</v>
      </c>
      <c r="U416" s="35">
        <f>O416+P416+Q416+R416+S416+T416</f>
        <v>591.87</v>
      </c>
      <c r="V416" s="33">
        <f>N416-U416</f>
        <v>8315.1167999999998</v>
      </c>
      <c r="W416" s="45">
        <v>0</v>
      </c>
      <c r="X416" s="45">
        <f>V416-W416</f>
        <v>8315.1167999999998</v>
      </c>
      <c r="Y416" s="32"/>
    </row>
    <row r="417" spans="2:25" ht="65.25" customHeight="1" x14ac:dyDescent="0.5">
      <c r="B417" s="31" t="s">
        <v>184</v>
      </c>
      <c r="C417" s="168"/>
      <c r="D417" s="168"/>
      <c r="E417" s="168"/>
      <c r="F417" s="210"/>
      <c r="G417" s="158"/>
      <c r="H417" s="56"/>
      <c r="I417" s="46"/>
      <c r="J417" s="157"/>
      <c r="K417" s="156"/>
      <c r="L417" s="156"/>
      <c r="M417" s="156"/>
      <c r="N417" s="46"/>
      <c r="O417" s="25"/>
      <c r="P417" s="25"/>
      <c r="Q417" s="25"/>
      <c r="R417" s="25"/>
      <c r="S417" s="184"/>
      <c r="T417" s="25"/>
      <c r="U417" s="25"/>
      <c r="V417" s="46"/>
      <c r="W417" s="46"/>
      <c r="X417" s="46"/>
      <c r="Y417" s="162"/>
    </row>
    <row r="418" spans="2:25" ht="65.25" customHeight="1" x14ac:dyDescent="0.5">
      <c r="B418" s="41" t="s">
        <v>183</v>
      </c>
      <c r="C418" s="183"/>
      <c r="D418" s="168">
        <v>1100</v>
      </c>
      <c r="E418" s="168">
        <v>1000</v>
      </c>
      <c r="F418" s="180">
        <v>253.09</v>
      </c>
      <c r="G418" s="166">
        <v>37.39</v>
      </c>
      <c r="H418" s="39">
        <f>F418*G418</f>
        <v>9463.035100000001</v>
      </c>
      <c r="I418" s="45">
        <v>0</v>
      </c>
      <c r="J418" s="165">
        <v>0</v>
      </c>
      <c r="K418" s="217">
        <v>0</v>
      </c>
      <c r="L418" s="217">
        <v>0</v>
      </c>
      <c r="M418" s="164">
        <f>F418*5</f>
        <v>1265.45</v>
      </c>
      <c r="N418" s="45">
        <f>H418+I418+J418+K418+L418+M418</f>
        <v>10728.485100000002</v>
      </c>
      <c r="O418" s="163">
        <v>766.72</v>
      </c>
      <c r="P418" s="35"/>
      <c r="Q418" s="35">
        <v>0</v>
      </c>
      <c r="R418" s="35">
        <v>0</v>
      </c>
      <c r="S418" s="186"/>
      <c r="T418" s="35">
        <f>I418*1%</f>
        <v>0</v>
      </c>
      <c r="U418" s="35">
        <f>O418+P418+Q418+R418+S418+T418</f>
        <v>766.72</v>
      </c>
      <c r="V418" s="33">
        <f>N418-U418</f>
        <v>9961.7651000000023</v>
      </c>
      <c r="W418" s="45">
        <v>0</v>
      </c>
      <c r="X418" s="45">
        <f>V418-W418</f>
        <v>9961.7651000000023</v>
      </c>
      <c r="Y418" s="32"/>
    </row>
    <row r="419" spans="2:25" ht="65.25" customHeight="1" x14ac:dyDescent="0.5">
      <c r="B419" s="312" t="s">
        <v>182</v>
      </c>
      <c r="C419" s="160"/>
      <c r="D419" s="49"/>
      <c r="E419" s="49"/>
      <c r="F419" s="210"/>
      <c r="G419" s="158"/>
      <c r="H419" s="56"/>
      <c r="I419" s="46"/>
      <c r="J419" s="157"/>
      <c r="K419" s="156"/>
      <c r="L419" s="156"/>
      <c r="M419" s="156"/>
      <c r="N419" s="46"/>
      <c r="O419" s="25"/>
      <c r="P419" s="25"/>
      <c r="Q419" s="25"/>
      <c r="R419" s="25"/>
      <c r="S419" s="184"/>
      <c r="T419" s="25"/>
      <c r="U419" s="25"/>
      <c r="V419" s="46"/>
      <c r="W419" s="46"/>
      <c r="X419" s="46"/>
      <c r="Y419" s="23"/>
    </row>
    <row r="420" spans="2:25" ht="65.25" customHeight="1" x14ac:dyDescent="0.5">
      <c r="B420" s="41" t="s">
        <v>180</v>
      </c>
      <c r="C420" s="40"/>
      <c r="D420" s="280">
        <v>1100</v>
      </c>
      <c r="E420" s="280">
        <v>1000</v>
      </c>
      <c r="F420" s="180">
        <v>271.06</v>
      </c>
      <c r="G420" s="166">
        <v>37.39</v>
      </c>
      <c r="H420" s="39">
        <f>F420*G420</f>
        <v>10134.9334</v>
      </c>
      <c r="I420" s="45">
        <v>0</v>
      </c>
      <c r="J420" s="165">
        <v>0</v>
      </c>
      <c r="K420" s="164">
        <v>0</v>
      </c>
      <c r="L420" s="164">
        <v>0</v>
      </c>
      <c r="M420" s="164">
        <f>F420*5</f>
        <v>1355.3</v>
      </c>
      <c r="N420" s="45">
        <f>H420+I420+J420+K420+L420+M420</f>
        <v>11490.233399999999</v>
      </c>
      <c r="O420" s="163">
        <v>929.45</v>
      </c>
      <c r="P420" s="35"/>
      <c r="Q420" s="35">
        <v>0</v>
      </c>
      <c r="R420" s="35">
        <v>0</v>
      </c>
      <c r="S420" s="186"/>
      <c r="T420" s="35">
        <v>0</v>
      </c>
      <c r="U420" s="35">
        <f>O420+P420+Q420+R420+S420+T420</f>
        <v>929.45</v>
      </c>
      <c r="V420" s="33">
        <f>N420-U420</f>
        <v>10560.783399999998</v>
      </c>
      <c r="W420" s="45">
        <v>0</v>
      </c>
      <c r="X420" s="45">
        <f>V420-W420</f>
        <v>10560.783399999998</v>
      </c>
      <c r="Y420" s="32"/>
    </row>
    <row r="421" spans="2:25" ht="65.25" customHeight="1" x14ac:dyDescent="0.5">
      <c r="B421" s="229" t="s">
        <v>181</v>
      </c>
      <c r="C421" s="49"/>
      <c r="D421" s="279"/>
      <c r="E421" s="279"/>
      <c r="F421" s="210"/>
      <c r="G421" s="158"/>
      <c r="H421" s="56"/>
      <c r="I421" s="46"/>
      <c r="J421" s="157"/>
      <c r="K421" s="217"/>
      <c r="L421" s="217"/>
      <c r="M421" s="156"/>
      <c r="N421" s="46"/>
      <c r="O421" s="25"/>
      <c r="P421" s="25"/>
      <c r="Q421" s="25"/>
      <c r="R421" s="25"/>
      <c r="S421" s="184"/>
      <c r="T421" s="25"/>
      <c r="U421" s="25"/>
      <c r="V421" s="46"/>
      <c r="W421" s="46"/>
      <c r="X421" s="46"/>
      <c r="Y421" s="23"/>
    </row>
    <row r="422" spans="2:25" ht="65.25" customHeight="1" x14ac:dyDescent="0.5">
      <c r="B422" s="41" t="s">
        <v>180</v>
      </c>
      <c r="C422" s="40"/>
      <c r="D422" s="280">
        <v>1100</v>
      </c>
      <c r="E422" s="280">
        <v>1000</v>
      </c>
      <c r="F422" s="180">
        <v>271.06</v>
      </c>
      <c r="G422" s="188">
        <v>37.39</v>
      </c>
      <c r="H422" s="39">
        <f>F422*G422</f>
        <v>10134.9334</v>
      </c>
      <c r="I422" s="45">
        <v>0</v>
      </c>
      <c r="J422" s="165">
        <v>0</v>
      </c>
      <c r="K422" s="309">
        <v>0</v>
      </c>
      <c r="L422" s="310">
        <v>0</v>
      </c>
      <c r="M422" s="164">
        <f>F422*5</f>
        <v>1355.3</v>
      </c>
      <c r="N422" s="187">
        <f>H422+I422+J422+K422+L422+M422</f>
        <v>11490.233399999999</v>
      </c>
      <c r="O422" s="163">
        <v>929.45</v>
      </c>
      <c r="P422" s="35"/>
      <c r="Q422" s="35"/>
      <c r="R422" s="35">
        <v>0</v>
      </c>
      <c r="S422" s="186"/>
      <c r="T422" s="35">
        <v>0</v>
      </c>
      <c r="U422" s="35">
        <f>O422+P422+Q422+R422+S422+T422</f>
        <v>929.45</v>
      </c>
      <c r="V422" s="33">
        <f>N422-U422</f>
        <v>10560.783399999998</v>
      </c>
      <c r="W422" s="45">
        <v>0</v>
      </c>
      <c r="X422" s="45">
        <f>V422-W422</f>
        <v>10560.783399999998</v>
      </c>
      <c r="Y422" s="32"/>
    </row>
    <row r="423" spans="2:25" ht="65.25" customHeight="1" x14ac:dyDescent="0.5">
      <c r="B423" s="161" t="s">
        <v>179</v>
      </c>
      <c r="C423" s="49"/>
      <c r="D423" s="279"/>
      <c r="E423" s="279"/>
      <c r="F423" s="210"/>
      <c r="G423" s="188"/>
      <c r="H423" s="56"/>
      <c r="I423" s="46"/>
      <c r="J423" s="157"/>
      <c r="K423" s="309"/>
      <c r="L423" s="310"/>
      <c r="M423" s="156"/>
      <c r="N423" s="308"/>
      <c r="O423" s="25"/>
      <c r="P423" s="25"/>
      <c r="Q423" s="25"/>
      <c r="R423" s="25"/>
      <c r="S423" s="184"/>
      <c r="T423" s="25"/>
      <c r="U423" s="25"/>
      <c r="V423" s="46"/>
      <c r="W423" s="46"/>
      <c r="X423" s="46"/>
      <c r="Y423" s="23"/>
    </row>
    <row r="424" spans="2:25" ht="65.25" customHeight="1" x14ac:dyDescent="0.5">
      <c r="B424" s="41" t="s">
        <v>176</v>
      </c>
      <c r="C424" s="168"/>
      <c r="D424" s="168">
        <v>1100</v>
      </c>
      <c r="E424" s="168">
        <v>1000</v>
      </c>
      <c r="F424" s="180">
        <v>207.79</v>
      </c>
      <c r="G424" s="185">
        <v>37.39</v>
      </c>
      <c r="H424" s="39">
        <f>F424*G424</f>
        <v>7769.2681000000002</v>
      </c>
      <c r="I424" s="45">
        <v>0</v>
      </c>
      <c r="J424" s="165">
        <v>0</v>
      </c>
      <c r="K424" s="217">
        <v>0</v>
      </c>
      <c r="L424" s="217">
        <v>0</v>
      </c>
      <c r="M424" s="164">
        <f>F424*5</f>
        <v>1038.95</v>
      </c>
      <c r="N424" s="45">
        <f>H424+I424+J424+K424+L424+M424</f>
        <v>8808.2181</v>
      </c>
      <c r="O424" s="163">
        <v>582.41</v>
      </c>
      <c r="P424" s="35"/>
      <c r="Q424" s="163">
        <v>0</v>
      </c>
      <c r="R424" s="35">
        <v>0</v>
      </c>
      <c r="S424" s="186"/>
      <c r="T424" s="163">
        <f>I424*1%</f>
        <v>0</v>
      </c>
      <c r="U424" s="35">
        <f>O424+P424+Q424+R424+S424+T424</f>
        <v>582.41</v>
      </c>
      <c r="V424" s="33">
        <f>N424-U424</f>
        <v>8225.8081000000002</v>
      </c>
      <c r="W424" s="45">
        <v>0</v>
      </c>
      <c r="X424" s="45">
        <f>V424-W424</f>
        <v>8225.8081000000002</v>
      </c>
      <c r="Y424" s="32"/>
    </row>
    <row r="425" spans="2:25" ht="65.25" customHeight="1" x14ac:dyDescent="0.5">
      <c r="B425" s="161" t="s">
        <v>178</v>
      </c>
      <c r="C425" s="49"/>
      <c r="D425" s="49"/>
      <c r="E425" s="49"/>
      <c r="F425" s="210"/>
      <c r="G425" s="158"/>
      <c r="H425" s="56"/>
      <c r="I425" s="46"/>
      <c r="J425" s="157"/>
      <c r="K425" s="156"/>
      <c r="L425" s="156"/>
      <c r="M425" s="156"/>
      <c r="N425" s="46"/>
      <c r="O425" s="25"/>
      <c r="P425" s="25"/>
      <c r="Q425" s="25"/>
      <c r="R425" s="25"/>
      <c r="S425" s="184"/>
      <c r="T425" s="163"/>
      <c r="U425" s="25"/>
      <c r="V425" s="46"/>
      <c r="W425" s="46"/>
      <c r="X425" s="46"/>
      <c r="Y425" s="23"/>
    </row>
    <row r="426" spans="2:25" ht="65.25" hidden="1" customHeight="1" x14ac:dyDescent="0.5">
      <c r="B426" s="161"/>
      <c r="C426" s="306"/>
      <c r="D426" s="306"/>
      <c r="E426" s="306"/>
      <c r="F426" s="305"/>
      <c r="G426" s="810"/>
      <c r="H426" s="299"/>
      <c r="I426" s="294"/>
      <c r="J426" s="298"/>
      <c r="K426" s="297"/>
      <c r="L426" s="297"/>
      <c r="M426" s="297"/>
      <c r="N426" s="294"/>
      <c r="O426" s="295"/>
      <c r="P426" s="295"/>
      <c r="Q426" s="295"/>
      <c r="R426" s="295"/>
      <c r="S426" s="296"/>
      <c r="T426" s="295"/>
      <c r="U426" s="295"/>
      <c r="V426" s="294"/>
      <c r="W426" s="294"/>
      <c r="X426" s="294"/>
      <c r="Y426" s="42"/>
    </row>
    <row r="427" spans="2:25" ht="65.25" hidden="1" customHeight="1" x14ac:dyDescent="0.5">
      <c r="B427" s="161"/>
      <c r="C427" s="306"/>
      <c r="D427" s="306"/>
      <c r="E427" s="306"/>
      <c r="F427" s="305"/>
      <c r="G427" s="810"/>
      <c r="H427" s="299"/>
      <c r="I427" s="294"/>
      <c r="J427" s="298"/>
      <c r="K427" s="297"/>
      <c r="L427" s="297"/>
      <c r="M427" s="297"/>
      <c r="N427" s="294"/>
      <c r="O427" s="295"/>
      <c r="P427" s="295"/>
      <c r="Q427" s="295"/>
      <c r="R427" s="295"/>
      <c r="S427" s="296"/>
      <c r="T427" s="295"/>
      <c r="U427" s="295"/>
      <c r="V427" s="294"/>
      <c r="W427" s="294"/>
      <c r="X427" s="294"/>
      <c r="Y427" s="42"/>
    </row>
    <row r="428" spans="2:25" ht="65.25" hidden="1" customHeight="1" x14ac:dyDescent="0.5">
      <c r="B428" s="161"/>
      <c r="C428" s="306"/>
      <c r="D428" s="306"/>
      <c r="E428" s="306"/>
      <c r="F428" s="305"/>
      <c r="G428" s="810"/>
      <c r="H428" s="299"/>
      <c r="I428" s="294"/>
      <c r="J428" s="298"/>
      <c r="K428" s="297"/>
      <c r="L428" s="297"/>
      <c r="M428" s="297"/>
      <c r="N428" s="294"/>
      <c r="O428" s="295"/>
      <c r="P428" s="295"/>
      <c r="Q428" s="295"/>
      <c r="R428" s="295"/>
      <c r="S428" s="296"/>
      <c r="T428" s="295"/>
      <c r="U428" s="295"/>
      <c r="V428" s="294"/>
      <c r="W428" s="294"/>
      <c r="X428" s="294"/>
      <c r="Y428" s="42"/>
    </row>
    <row r="429" spans="2:25" ht="65.25" customHeight="1" x14ac:dyDescent="0.5">
      <c r="B429" s="41" t="s">
        <v>176</v>
      </c>
      <c r="C429" s="40"/>
      <c r="D429" s="40">
        <v>1100</v>
      </c>
      <c r="E429" s="40">
        <v>1000</v>
      </c>
      <c r="F429" s="182">
        <v>211.56</v>
      </c>
      <c r="G429" s="166">
        <v>37.39</v>
      </c>
      <c r="H429" s="39">
        <f>F429*G429</f>
        <v>7910.2284</v>
      </c>
      <c r="I429" s="33">
        <v>0</v>
      </c>
      <c r="J429" s="165">
        <v>0</v>
      </c>
      <c r="K429" s="164">
        <v>0</v>
      </c>
      <c r="L429" s="164">
        <v>0</v>
      </c>
      <c r="M429" s="164">
        <f>F429*5</f>
        <v>1057.8</v>
      </c>
      <c r="N429" s="33">
        <f>H429+I429+J429+K429+L429+M429</f>
        <v>8968.0283999999992</v>
      </c>
      <c r="O429" s="35">
        <v>597.76</v>
      </c>
      <c r="P429" s="35"/>
      <c r="Q429" s="35">
        <v>0</v>
      </c>
      <c r="R429" s="35">
        <v>0</v>
      </c>
      <c r="S429" s="186"/>
      <c r="T429" s="35">
        <f>I429*1%</f>
        <v>0</v>
      </c>
      <c r="U429" s="35">
        <f>O429+P429+Q429+R429+S429+T429</f>
        <v>597.76</v>
      </c>
      <c r="V429" s="33">
        <f>N429-U429</f>
        <v>8370.268399999999</v>
      </c>
      <c r="W429" s="33">
        <v>0</v>
      </c>
      <c r="X429" s="33">
        <f>V429-W429</f>
        <v>8370.268399999999</v>
      </c>
      <c r="Y429" s="32"/>
    </row>
    <row r="430" spans="2:25" ht="65.25" customHeight="1" x14ac:dyDescent="0.5">
      <c r="B430" s="304" t="s">
        <v>177</v>
      </c>
      <c r="C430" s="168"/>
      <c r="D430" s="168"/>
      <c r="E430" s="168"/>
      <c r="F430" s="180"/>
      <c r="G430" s="158"/>
      <c r="H430" s="56"/>
      <c r="I430" s="46"/>
      <c r="J430" s="157"/>
      <c r="K430" s="156"/>
      <c r="L430" s="156"/>
      <c r="M430" s="156"/>
      <c r="N430" s="46"/>
      <c r="O430" s="25"/>
      <c r="P430" s="25"/>
      <c r="Q430" s="25"/>
      <c r="R430" s="25"/>
      <c r="S430" s="184"/>
      <c r="T430" s="25"/>
      <c r="U430" s="25"/>
      <c r="V430" s="46"/>
      <c r="W430" s="46"/>
      <c r="X430" s="46"/>
      <c r="Y430" s="23"/>
    </row>
    <row r="431" spans="2:25" ht="65.25" customHeight="1" x14ac:dyDescent="0.5">
      <c r="B431" s="303"/>
      <c r="C431" s="302"/>
      <c r="D431" s="302"/>
      <c r="E431" s="302"/>
      <c r="F431" s="301"/>
      <c r="G431" s="810"/>
      <c r="H431" s="299"/>
      <c r="I431" s="294"/>
      <c r="J431" s="298"/>
      <c r="K431" s="297"/>
      <c r="L431" s="297"/>
      <c r="M431" s="297"/>
      <c r="N431" s="294"/>
      <c r="O431" s="295"/>
      <c r="P431" s="295"/>
      <c r="Q431" s="295"/>
      <c r="R431" s="295"/>
      <c r="S431" s="296"/>
      <c r="T431" s="295"/>
      <c r="U431" s="295"/>
      <c r="V431" s="294"/>
      <c r="W431" s="294"/>
      <c r="X431" s="294"/>
      <c r="Y431" s="42"/>
    </row>
    <row r="432" spans="2:25" ht="65.25" customHeight="1" x14ac:dyDescent="0.5">
      <c r="B432" s="41" t="s">
        <v>176</v>
      </c>
      <c r="C432" s="40"/>
      <c r="D432" s="40">
        <v>1100</v>
      </c>
      <c r="E432" s="40">
        <v>1000</v>
      </c>
      <c r="F432" s="182">
        <v>211.56</v>
      </c>
      <c r="G432" s="166">
        <v>37.39</v>
      </c>
      <c r="H432" s="39">
        <f>F432*G432</f>
        <v>7910.2284</v>
      </c>
      <c r="I432" s="33">
        <v>0</v>
      </c>
      <c r="J432" s="165">
        <v>0</v>
      </c>
      <c r="K432" s="164">
        <v>0</v>
      </c>
      <c r="L432" s="164">
        <v>0</v>
      </c>
      <c r="M432" s="164">
        <f>F432*5</f>
        <v>1057.8</v>
      </c>
      <c r="N432" s="33">
        <f>H432+I432+J432+K432+L432+M432</f>
        <v>8968.0283999999992</v>
      </c>
      <c r="O432" s="35">
        <v>597.76</v>
      </c>
      <c r="P432" s="35">
        <v>0</v>
      </c>
      <c r="Q432" s="35">
        <v>0</v>
      </c>
      <c r="R432" s="35">
        <v>0</v>
      </c>
      <c r="S432" s="186"/>
      <c r="T432" s="35">
        <f>I432*1%</f>
        <v>0</v>
      </c>
      <c r="U432" s="35">
        <f>O432+P432+Q432+R432+S432+T432</f>
        <v>597.76</v>
      </c>
      <c r="V432" s="33">
        <f>N432-U432</f>
        <v>8370.268399999999</v>
      </c>
      <c r="W432" s="33">
        <v>0</v>
      </c>
      <c r="X432" s="33">
        <f>V432-W432</f>
        <v>8370.268399999999</v>
      </c>
      <c r="Y432" s="32"/>
    </row>
    <row r="433" spans="2:25" ht="65.25" customHeight="1" x14ac:dyDescent="0.5">
      <c r="B433" s="161" t="s">
        <v>175</v>
      </c>
      <c r="C433" s="49"/>
      <c r="D433" s="49"/>
      <c r="E433" s="49"/>
      <c r="F433" s="210"/>
      <c r="G433" s="158"/>
      <c r="H433" s="56"/>
      <c r="I433" s="46"/>
      <c r="J433" s="157"/>
      <c r="K433" s="156"/>
      <c r="L433" s="156"/>
      <c r="M433" s="156"/>
      <c r="N433" s="46"/>
      <c r="O433" s="25"/>
      <c r="P433" s="25"/>
      <c r="Q433" s="25"/>
      <c r="R433" s="25"/>
      <c r="S433" s="184"/>
      <c r="T433" s="25"/>
      <c r="U433" s="25"/>
      <c r="V433" s="46"/>
      <c r="W433" s="46"/>
      <c r="X433" s="46"/>
      <c r="Y433" s="23"/>
    </row>
    <row r="434" spans="2:25" ht="65.25" hidden="1" customHeight="1" x14ac:dyDescent="0.5">
      <c r="B434" s="293"/>
      <c r="C434" s="168"/>
      <c r="D434" s="168">
        <v>1100</v>
      </c>
      <c r="E434" s="168">
        <v>1000</v>
      </c>
      <c r="F434" s="48"/>
      <c r="G434" s="166"/>
      <c r="H434" s="39">
        <f>F434*G434</f>
        <v>0</v>
      </c>
      <c r="I434" s="45">
        <v>0</v>
      </c>
      <c r="J434" s="165">
        <v>0</v>
      </c>
      <c r="K434" s="164">
        <v>0</v>
      </c>
      <c r="L434" s="164">
        <v>0</v>
      </c>
      <c r="M434" s="164"/>
      <c r="N434" s="45">
        <f>H434+I434+J434+K434+L434+M434</f>
        <v>0</v>
      </c>
      <c r="O434" s="163">
        <v>0</v>
      </c>
      <c r="P434" s="35">
        <f>H434*1.18%</f>
        <v>0</v>
      </c>
      <c r="Q434" s="35">
        <v>0</v>
      </c>
      <c r="R434" s="35">
        <v>0</v>
      </c>
      <c r="S434" s="186">
        <f>H434*1%</f>
        <v>0</v>
      </c>
      <c r="T434" s="35">
        <f>I434*1%</f>
        <v>0</v>
      </c>
      <c r="U434" s="35">
        <f>O434+P434+Q434+R434+S434+T434</f>
        <v>0</v>
      </c>
      <c r="V434" s="33">
        <f>N434-U434</f>
        <v>0</v>
      </c>
      <c r="W434" s="45">
        <v>0</v>
      </c>
      <c r="X434" s="45">
        <f>V434-W434</f>
        <v>0</v>
      </c>
      <c r="Y434" s="162"/>
    </row>
    <row r="435" spans="2:25" ht="65.25" hidden="1" customHeight="1" x14ac:dyDescent="0.5">
      <c r="B435" s="161"/>
      <c r="C435" s="49"/>
      <c r="D435" s="49"/>
      <c r="E435" s="49"/>
      <c r="F435" s="56"/>
      <c r="G435" s="158"/>
      <c r="H435" s="56"/>
      <c r="I435" s="46"/>
      <c r="J435" s="157"/>
      <c r="K435" s="156"/>
      <c r="L435" s="156"/>
      <c r="M435" s="156"/>
      <c r="N435" s="46"/>
      <c r="O435" s="25"/>
      <c r="P435" s="25"/>
      <c r="Q435" s="25"/>
      <c r="R435" s="25"/>
      <c r="S435" s="184"/>
      <c r="T435" s="25"/>
      <c r="U435" s="25"/>
      <c r="V435" s="46"/>
      <c r="W435" s="46"/>
      <c r="X435" s="46"/>
      <c r="Y435" s="23"/>
    </row>
    <row r="436" spans="2:25" ht="65.25" customHeight="1" thickBot="1" x14ac:dyDescent="0.55000000000000004">
      <c r="B436" s="215"/>
      <c r="C436" s="155" t="s">
        <v>73</v>
      </c>
      <c r="D436" s="150"/>
      <c r="E436" s="150"/>
      <c r="F436" s="153"/>
      <c r="G436" s="152"/>
      <c r="H436" s="151">
        <f>SUM(H400:H435)</f>
        <v>130460.65580000001</v>
      </c>
      <c r="I436" s="151">
        <f>SUM(I400:I435)</f>
        <v>0</v>
      </c>
      <c r="J436" s="153">
        <f>SUM(J400:J435)</f>
        <v>0</v>
      </c>
      <c r="K436" s="151">
        <f>SUM(K400:K435)</f>
        <v>0</v>
      </c>
      <c r="L436" s="151">
        <f>SUM(L400:L435)</f>
        <v>0</v>
      </c>
      <c r="M436" s="151">
        <f>SUM(M400:M435)</f>
        <v>17559.0962</v>
      </c>
      <c r="N436" s="151">
        <f>SUM(N400:N435)</f>
        <v>148019.75200000001</v>
      </c>
      <c r="O436" s="152">
        <f>SUM(O400:O435)</f>
        <v>11923.320000000002</v>
      </c>
      <c r="P436" s="152">
        <f>SUM(P400:P435)</f>
        <v>0</v>
      </c>
      <c r="Q436" s="152">
        <f>SUM(Q400:Q435)</f>
        <v>0</v>
      </c>
      <c r="R436" s="152">
        <f>SUM(R400:R435)</f>
        <v>0</v>
      </c>
      <c r="S436" s="152">
        <f>SUM(S400:S435)</f>
        <v>0</v>
      </c>
      <c r="T436" s="152">
        <f>SUM(T400:T435)</f>
        <v>0</v>
      </c>
      <c r="U436" s="152">
        <f>SUM(U400:U435)</f>
        <v>11923.320000000002</v>
      </c>
      <c r="V436" s="151">
        <f>SUM(V400:V435)</f>
        <v>136096.432</v>
      </c>
      <c r="W436" s="151">
        <f>SUM(W400:W435)</f>
        <v>0</v>
      </c>
      <c r="X436" s="151">
        <f>SUM(X400:X435)</f>
        <v>136096.432</v>
      </c>
      <c r="Y436" s="151">
        <f>SUM(Y400:Y435)</f>
        <v>0</v>
      </c>
    </row>
    <row r="437" spans="2:25" s="8" customFormat="1" ht="65.25" customHeight="1" thickBot="1" x14ac:dyDescent="0.55000000000000004">
      <c r="B437" s="107" t="s">
        <v>57</v>
      </c>
      <c r="C437" s="90" t="s">
        <v>56</v>
      </c>
      <c r="D437" s="106" t="s">
        <v>55</v>
      </c>
      <c r="E437" s="105"/>
      <c r="F437" s="105"/>
      <c r="G437" s="105"/>
      <c r="H437" s="105"/>
      <c r="I437" s="105"/>
      <c r="J437" s="105"/>
      <c r="K437" s="105"/>
      <c r="L437" s="105"/>
      <c r="M437" s="105"/>
      <c r="N437" s="104"/>
      <c r="O437" s="106" t="s">
        <v>54</v>
      </c>
      <c r="P437" s="105"/>
      <c r="Q437" s="105"/>
      <c r="R437" s="105"/>
      <c r="S437" s="105"/>
      <c r="T437" s="105"/>
      <c r="U437" s="104"/>
      <c r="V437" s="103"/>
      <c r="W437" s="102"/>
      <c r="X437" s="101"/>
      <c r="Y437" s="66" t="s">
        <v>53</v>
      </c>
    </row>
    <row r="438" spans="2:25" s="8" customFormat="1" ht="65.25" customHeight="1" x14ac:dyDescent="0.45">
      <c r="B438" s="100"/>
      <c r="C438" s="99"/>
      <c r="D438" s="98" t="s">
        <v>52</v>
      </c>
      <c r="E438" s="98" t="s">
        <v>51</v>
      </c>
      <c r="F438" s="97" t="s">
        <v>29</v>
      </c>
      <c r="G438" s="761" t="s">
        <v>50</v>
      </c>
      <c r="H438" s="95" t="s">
        <v>49</v>
      </c>
      <c r="I438" s="94" t="s">
        <v>48</v>
      </c>
      <c r="J438" s="93" t="s">
        <v>47</v>
      </c>
      <c r="K438" s="92" t="s">
        <v>28</v>
      </c>
      <c r="L438" s="91" t="s">
        <v>46</v>
      </c>
      <c r="M438" s="91" t="s">
        <v>618</v>
      </c>
      <c r="N438" s="90" t="s">
        <v>38</v>
      </c>
      <c r="O438" s="87" t="s">
        <v>44</v>
      </c>
      <c r="P438" s="89" t="s">
        <v>43</v>
      </c>
      <c r="Q438" s="88" t="s">
        <v>42</v>
      </c>
      <c r="R438" s="87" t="s">
        <v>41</v>
      </c>
      <c r="S438" s="87" t="s">
        <v>40</v>
      </c>
      <c r="T438" s="87" t="s">
        <v>39</v>
      </c>
      <c r="U438" s="86" t="s">
        <v>38</v>
      </c>
      <c r="V438" s="84" t="s">
        <v>38</v>
      </c>
      <c r="W438" s="85" t="s">
        <v>37</v>
      </c>
      <c r="X438" s="84" t="s">
        <v>36</v>
      </c>
      <c r="Y438" s="66"/>
    </row>
    <row r="439" spans="2:25" s="8" customFormat="1" ht="65.25" customHeight="1" thickBot="1" x14ac:dyDescent="0.5">
      <c r="B439" s="83" t="s">
        <v>35</v>
      </c>
      <c r="C439" s="73"/>
      <c r="D439" s="82"/>
      <c r="E439" s="82"/>
      <c r="F439" s="81" t="s">
        <v>34</v>
      </c>
      <c r="G439" s="760" t="s">
        <v>33</v>
      </c>
      <c r="H439" s="79"/>
      <c r="I439" s="78"/>
      <c r="J439" s="77" t="s">
        <v>32</v>
      </c>
      <c r="K439" s="76" t="s">
        <v>31</v>
      </c>
      <c r="L439" s="75" t="s">
        <v>95</v>
      </c>
      <c r="M439" s="74" t="s">
        <v>610</v>
      </c>
      <c r="N439" s="73"/>
      <c r="O439" s="200">
        <v>1</v>
      </c>
      <c r="P439" s="72"/>
      <c r="Q439" s="71" t="s">
        <v>28</v>
      </c>
      <c r="R439" s="70" t="s">
        <v>27</v>
      </c>
      <c r="S439" s="70" t="s">
        <v>26</v>
      </c>
      <c r="T439" s="70" t="s">
        <v>25</v>
      </c>
      <c r="U439" s="69"/>
      <c r="V439" s="67" t="s">
        <v>24</v>
      </c>
      <c r="W439" s="199" t="s">
        <v>93</v>
      </c>
      <c r="X439" s="67" t="s">
        <v>22</v>
      </c>
      <c r="Y439" s="66"/>
    </row>
    <row r="440" spans="2:25" ht="65.25" customHeight="1" x14ac:dyDescent="0.45">
      <c r="B440" s="65" t="s">
        <v>174</v>
      </c>
      <c r="C440" s="148"/>
      <c r="D440" s="8"/>
      <c r="E440" s="8"/>
      <c r="F440" s="13"/>
      <c r="G440" s="108"/>
      <c r="H440" s="11"/>
      <c r="I440" s="9"/>
      <c r="J440" s="10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8"/>
    </row>
    <row r="441" spans="2:25" ht="65.25" customHeight="1" x14ac:dyDescent="0.45">
      <c r="B441" s="292" t="s">
        <v>173</v>
      </c>
      <c r="C441" s="146"/>
      <c r="D441" s="146">
        <v>1100</v>
      </c>
      <c r="E441" s="146">
        <v>1000</v>
      </c>
      <c r="F441" s="249">
        <v>228.65</v>
      </c>
      <c r="G441" s="764">
        <v>37.39</v>
      </c>
      <c r="H441" s="143">
        <f>F441*G441</f>
        <v>8549.2235000000001</v>
      </c>
      <c r="I441" s="141">
        <v>0</v>
      </c>
      <c r="J441" s="248">
        <v>0</v>
      </c>
      <c r="K441" s="247">
        <v>0</v>
      </c>
      <c r="L441" s="247">
        <v>0</v>
      </c>
      <c r="M441" s="164">
        <f>F441*5</f>
        <v>1143.25</v>
      </c>
      <c r="N441" s="141">
        <f>H441+I441+J441+K441+L441+M441</f>
        <v>9692.4735000000001</v>
      </c>
      <c r="O441" s="244">
        <v>667.25</v>
      </c>
      <c r="P441" s="244"/>
      <c r="Q441" s="244">
        <v>0</v>
      </c>
      <c r="R441" s="244">
        <v>0</v>
      </c>
      <c r="S441" s="245"/>
      <c r="T441" s="244">
        <v>0</v>
      </c>
      <c r="U441" s="244">
        <f>O441+P441+Q441+R441+S441+T441</f>
        <v>667.25</v>
      </c>
      <c r="V441" s="141">
        <f>N441-U441</f>
        <v>9025.2235000000001</v>
      </c>
      <c r="W441" s="141">
        <v>0</v>
      </c>
      <c r="X441" s="141">
        <f>V441-W441</f>
        <v>9025.2235000000001</v>
      </c>
      <c r="Y441" s="32"/>
    </row>
    <row r="442" spans="2:25" ht="65.25" customHeight="1" x14ac:dyDescent="0.45">
      <c r="B442" s="256" t="s">
        <v>172</v>
      </c>
      <c r="C442" s="137"/>
      <c r="D442" s="137"/>
      <c r="E442" s="137"/>
      <c r="F442" s="242"/>
      <c r="G442" s="763"/>
      <c r="H442" s="134"/>
      <c r="I442" s="132"/>
      <c r="J442" s="241"/>
      <c r="K442" s="240"/>
      <c r="L442" s="240"/>
      <c r="M442" s="156"/>
      <c r="N442" s="132"/>
      <c r="O442" s="237"/>
      <c r="P442" s="237"/>
      <c r="Q442" s="237"/>
      <c r="R442" s="237"/>
      <c r="S442" s="238"/>
      <c r="T442" s="237"/>
      <c r="U442" s="237"/>
      <c r="V442" s="132"/>
      <c r="W442" s="132"/>
      <c r="X442" s="132"/>
      <c r="Y442" s="23"/>
    </row>
    <row r="443" spans="2:25" ht="65.25" hidden="1" customHeight="1" x14ac:dyDescent="0.5">
      <c r="B443" s="218" t="s">
        <v>171</v>
      </c>
      <c r="C443" s="183"/>
      <c r="D443" s="183"/>
      <c r="E443" s="183"/>
      <c r="F443" s="180">
        <v>0</v>
      </c>
      <c r="G443" s="166">
        <v>0</v>
      </c>
      <c r="H443" s="50">
        <f>F443*G443</f>
        <v>0</v>
      </c>
      <c r="I443" s="45">
        <v>0</v>
      </c>
      <c r="J443" s="165">
        <v>0</v>
      </c>
      <c r="K443" s="217">
        <v>0</v>
      </c>
      <c r="L443" s="217">
        <v>0</v>
      </c>
      <c r="M443" s="217">
        <v>0</v>
      </c>
      <c r="N443" s="33">
        <f>H443+I443+J443+K443+L443+M443</f>
        <v>0</v>
      </c>
      <c r="O443" s="163">
        <v>0</v>
      </c>
      <c r="P443" s="35">
        <f>H443*1.187%</f>
        <v>0</v>
      </c>
      <c r="Q443" s="35">
        <f>G443*1%/2</f>
        <v>0</v>
      </c>
      <c r="R443" s="35">
        <f>G443*1%</f>
        <v>0</v>
      </c>
      <c r="S443" s="35">
        <f>H443*1%</f>
        <v>0</v>
      </c>
      <c r="T443" s="35">
        <f>I443*1%</f>
        <v>0</v>
      </c>
      <c r="U443" s="35">
        <f>O443+P443+Q443+R443+S443+T443</f>
        <v>0</v>
      </c>
      <c r="V443" s="33">
        <f>N443-U443</f>
        <v>0</v>
      </c>
      <c r="W443" s="45">
        <v>0</v>
      </c>
      <c r="X443" s="45">
        <f>V443-W443</f>
        <v>0</v>
      </c>
      <c r="Y443" s="32"/>
    </row>
    <row r="444" spans="2:25" ht="65.25" hidden="1" customHeight="1" x14ac:dyDescent="0.5">
      <c r="B444" s="216"/>
      <c r="C444" s="169"/>
      <c r="D444" s="169"/>
      <c r="E444" s="169"/>
      <c r="F444" s="210"/>
      <c r="G444" s="158"/>
      <c r="H444" s="54"/>
      <c r="I444" s="46"/>
      <c r="J444" s="157"/>
      <c r="K444" s="156"/>
      <c r="L444" s="156"/>
      <c r="M444" s="156"/>
      <c r="N444" s="46"/>
      <c r="O444" s="25"/>
      <c r="P444" s="25"/>
      <c r="Q444" s="25"/>
      <c r="R444" s="25"/>
      <c r="S444" s="25"/>
      <c r="T444" s="25"/>
      <c r="U444" s="25"/>
      <c r="V444" s="46"/>
      <c r="W444" s="46"/>
      <c r="X444" s="46"/>
      <c r="Y444" s="162"/>
    </row>
    <row r="445" spans="2:25" ht="65.25" customHeight="1" x14ac:dyDescent="0.5">
      <c r="B445" s="215"/>
      <c r="C445" s="155" t="s">
        <v>73</v>
      </c>
      <c r="D445" s="155"/>
      <c r="E445" s="155"/>
      <c r="F445" s="178"/>
      <c r="G445" s="152"/>
      <c r="H445" s="151">
        <f>SUM(H441:H444)</f>
        <v>8549.2235000000001</v>
      </c>
      <c r="I445" s="151">
        <f>SUM(I441:I444)</f>
        <v>0</v>
      </c>
      <c r="J445" s="153">
        <f>SUM(J441:J444)</f>
        <v>0</v>
      </c>
      <c r="K445" s="151">
        <f>SUM(K441:K444)</f>
        <v>0</v>
      </c>
      <c r="L445" s="151">
        <f>SUM(L441:L444)</f>
        <v>0</v>
      </c>
      <c r="M445" s="151">
        <f>SUM(M441:M444)</f>
        <v>1143.25</v>
      </c>
      <c r="N445" s="151">
        <f>SUM(N441:N444)</f>
        <v>9692.4735000000001</v>
      </c>
      <c r="O445" s="152">
        <f>SUM(O441:O444)</f>
        <v>667.25</v>
      </c>
      <c r="P445" s="152">
        <f>SUM(P441:P444)</f>
        <v>0</v>
      </c>
      <c r="Q445" s="152">
        <f>SUM(Q441:Q444)</f>
        <v>0</v>
      </c>
      <c r="R445" s="152">
        <f>SUM(R441:R444)</f>
        <v>0</v>
      </c>
      <c r="S445" s="152">
        <f>SUM(S441:S444)</f>
        <v>0</v>
      </c>
      <c r="T445" s="152">
        <f>SUM(T441:T444)</f>
        <v>0</v>
      </c>
      <c r="U445" s="152">
        <f>SUM(U441:U444)</f>
        <v>667.25</v>
      </c>
      <c r="V445" s="151">
        <f>SUM(V441:V444)</f>
        <v>9025.2235000000001</v>
      </c>
      <c r="W445" s="151">
        <f>SUM(W441:W444)</f>
        <v>0</v>
      </c>
      <c r="X445" s="151">
        <f>SUM(X441:X444)</f>
        <v>9025.2235000000001</v>
      </c>
      <c r="Y445" s="151">
        <f>Y443+Y441</f>
        <v>0</v>
      </c>
    </row>
    <row r="446" spans="2:25" ht="65.25" customHeight="1" x14ac:dyDescent="0.45">
      <c r="B446" s="65" t="s">
        <v>170</v>
      </c>
      <c r="C446" s="59"/>
      <c r="D446" s="59"/>
      <c r="E446" s="59"/>
      <c r="F446" s="172"/>
      <c r="G446" s="172"/>
      <c r="H446" s="62"/>
      <c r="I446" s="60"/>
      <c r="J446" s="61"/>
      <c r="K446" s="60"/>
      <c r="L446" s="60"/>
      <c r="M446" s="60"/>
      <c r="N446" s="60"/>
      <c r="O446" s="171"/>
      <c r="P446" s="171"/>
      <c r="Q446" s="171"/>
      <c r="R446" s="171"/>
      <c r="S446" s="171"/>
      <c r="T446" s="171"/>
      <c r="U446" s="171"/>
      <c r="V446" s="60"/>
      <c r="W446" s="60"/>
      <c r="X446" s="60"/>
      <c r="Y446" s="59"/>
    </row>
    <row r="447" spans="2:25" ht="65.25" customHeight="1" x14ac:dyDescent="0.5">
      <c r="B447" s="290" t="s">
        <v>169</v>
      </c>
      <c r="C447" s="169"/>
      <c r="D447" s="168">
        <v>1100</v>
      </c>
      <c r="E447" s="168">
        <v>1000</v>
      </c>
      <c r="F447" s="180">
        <v>199.27</v>
      </c>
      <c r="G447" s="166">
        <v>37.39</v>
      </c>
      <c r="H447" s="50">
        <f>F447*G447</f>
        <v>7450.7053000000005</v>
      </c>
      <c r="I447" s="45">
        <v>0</v>
      </c>
      <c r="J447" s="165">
        <v>0</v>
      </c>
      <c r="K447" s="164">
        <v>0</v>
      </c>
      <c r="L447" s="164">
        <v>0</v>
      </c>
      <c r="M447" s="164">
        <f>F447*5</f>
        <v>996.35</v>
      </c>
      <c r="N447" s="45">
        <f>H447+I447+J447+K447+L447+M447</f>
        <v>8447.0553</v>
      </c>
      <c r="O447" s="163">
        <v>547.78</v>
      </c>
      <c r="P447" s="35"/>
      <c r="Q447" s="35">
        <v>0</v>
      </c>
      <c r="R447" s="35">
        <v>0</v>
      </c>
      <c r="S447" s="186"/>
      <c r="T447" s="35">
        <v>0</v>
      </c>
      <c r="U447" s="35">
        <f>O447+P447+Q447+R447+S447+T447</f>
        <v>547.78</v>
      </c>
      <c r="V447" s="33">
        <f>N447-U447</f>
        <v>7899.2753000000002</v>
      </c>
      <c r="W447" s="45">
        <v>0</v>
      </c>
      <c r="X447" s="45">
        <f>V447-W447</f>
        <v>7899.2753000000002</v>
      </c>
      <c r="Y447" s="162"/>
    </row>
    <row r="448" spans="2:25" ht="65.25" customHeight="1" x14ac:dyDescent="0.5">
      <c r="B448" s="57" t="s">
        <v>168</v>
      </c>
      <c r="C448" s="160"/>
      <c r="D448" s="49"/>
      <c r="E448" s="49"/>
      <c r="F448" s="210"/>
      <c r="G448" s="158"/>
      <c r="H448" s="54"/>
      <c r="I448" s="46"/>
      <c r="J448" s="157"/>
      <c r="K448" s="156"/>
      <c r="L448" s="156"/>
      <c r="M448" s="156"/>
      <c r="N448" s="46"/>
      <c r="O448" s="25"/>
      <c r="P448" s="25"/>
      <c r="Q448" s="25"/>
      <c r="R448" s="25"/>
      <c r="S448" s="184"/>
      <c r="T448" s="25"/>
      <c r="U448" s="25"/>
      <c r="V448" s="46"/>
      <c r="W448" s="46"/>
      <c r="X448" s="46"/>
      <c r="Y448" s="23"/>
    </row>
    <row r="449" spans="2:25" ht="65.25" hidden="1" customHeight="1" x14ac:dyDescent="0.5">
      <c r="B449" s="41" t="s">
        <v>167</v>
      </c>
      <c r="C449" s="40"/>
      <c r="D449" s="40">
        <v>1100</v>
      </c>
      <c r="E449" s="40">
        <v>1000</v>
      </c>
      <c r="F449" s="180"/>
      <c r="G449" s="166"/>
      <c r="H449" s="50">
        <f>F449*G449</f>
        <v>0</v>
      </c>
      <c r="I449" s="45">
        <v>0</v>
      </c>
      <c r="J449" s="165">
        <v>0</v>
      </c>
      <c r="K449" s="289">
        <v>0</v>
      </c>
      <c r="L449" s="289">
        <v>0</v>
      </c>
      <c r="M449" s="289"/>
      <c r="N449" s="45">
        <f>H449+I449+J449+K449+L449+M449</f>
        <v>0</v>
      </c>
      <c r="O449" s="163"/>
      <c r="P449" s="35">
        <f>H449*1.187%</f>
        <v>0</v>
      </c>
      <c r="Q449" s="35">
        <v>0</v>
      </c>
      <c r="R449" s="35">
        <v>0</v>
      </c>
      <c r="S449" s="186">
        <f>H449*1%</f>
        <v>0</v>
      </c>
      <c r="T449" s="35">
        <f>I449*1%</f>
        <v>0</v>
      </c>
      <c r="U449" s="35">
        <f>O449+P449+Q449+R449+S449+T449</f>
        <v>0</v>
      </c>
      <c r="V449" s="33">
        <f>N449-U449</f>
        <v>0</v>
      </c>
      <c r="W449" s="45">
        <v>0</v>
      </c>
      <c r="X449" s="45">
        <f>V449-W449</f>
        <v>0</v>
      </c>
      <c r="Y449" s="32"/>
    </row>
    <row r="450" spans="2:25" ht="65.25" hidden="1" customHeight="1" x14ac:dyDescent="0.5">
      <c r="B450" s="229"/>
      <c r="C450" s="49"/>
      <c r="D450" s="49"/>
      <c r="E450" s="49"/>
      <c r="F450" s="210"/>
      <c r="G450" s="158"/>
      <c r="H450" s="54"/>
      <c r="I450" s="46"/>
      <c r="J450" s="157"/>
      <c r="K450" s="288"/>
      <c r="L450" s="288"/>
      <c r="M450" s="288"/>
      <c r="N450" s="46"/>
      <c r="O450" s="25"/>
      <c r="P450" s="25"/>
      <c r="Q450" s="25"/>
      <c r="R450" s="25"/>
      <c r="S450" s="184"/>
      <c r="T450" s="25"/>
      <c r="U450" s="25"/>
      <c r="V450" s="46"/>
      <c r="W450" s="46"/>
      <c r="X450" s="46"/>
      <c r="Y450" s="23"/>
    </row>
    <row r="451" spans="2:25" ht="65.25" customHeight="1" x14ac:dyDescent="0.5">
      <c r="B451" s="41" t="s">
        <v>166</v>
      </c>
      <c r="C451" s="40"/>
      <c r="D451" s="168">
        <v>1100</v>
      </c>
      <c r="E451" s="168">
        <v>1000</v>
      </c>
      <c r="F451" s="180">
        <v>252.17</v>
      </c>
      <c r="G451" s="166">
        <v>37.39</v>
      </c>
      <c r="H451" s="50">
        <f>F451*G451</f>
        <v>9428.6363000000001</v>
      </c>
      <c r="I451" s="45">
        <v>0</v>
      </c>
      <c r="J451" s="165">
        <v>0</v>
      </c>
      <c r="K451" s="164">
        <v>0</v>
      </c>
      <c r="L451" s="164">
        <v>0</v>
      </c>
      <c r="M451" s="164">
        <f>F451*5</f>
        <v>1260.8499999999999</v>
      </c>
      <c r="N451" s="45">
        <f>H451+I451+J451+K451+L451+M451</f>
        <v>10689.4863</v>
      </c>
      <c r="O451" s="163">
        <v>762.98</v>
      </c>
      <c r="P451" s="35"/>
      <c r="Q451" s="35">
        <v>0</v>
      </c>
      <c r="R451" s="35">
        <v>0</v>
      </c>
      <c r="S451" s="35"/>
      <c r="T451" s="35">
        <f>I451*1%</f>
        <v>0</v>
      </c>
      <c r="U451" s="35">
        <f>O451+P451+Q451+R451+S451+T451</f>
        <v>762.98</v>
      </c>
      <c r="V451" s="33">
        <f>N451-U451</f>
        <v>9926.5063000000009</v>
      </c>
      <c r="W451" s="45">
        <v>0</v>
      </c>
      <c r="X451" s="224">
        <f>V451-W451</f>
        <v>9926.5063000000009</v>
      </c>
      <c r="Y451" s="32"/>
    </row>
    <row r="452" spans="2:25" ht="65.25" customHeight="1" x14ac:dyDescent="0.5">
      <c r="B452" s="31" t="s">
        <v>165</v>
      </c>
      <c r="C452" s="168"/>
      <c r="D452" s="49"/>
      <c r="E452" s="49"/>
      <c r="F452" s="210"/>
      <c r="G452" s="158"/>
      <c r="H452" s="54"/>
      <c r="I452" s="46"/>
      <c r="J452" s="157"/>
      <c r="K452" s="156"/>
      <c r="L452" s="156"/>
      <c r="M452" s="156"/>
      <c r="N452" s="46"/>
      <c r="O452" s="25"/>
      <c r="P452" s="25"/>
      <c r="Q452" s="25"/>
      <c r="R452" s="25"/>
      <c r="S452" s="25"/>
      <c r="T452" s="25"/>
      <c r="U452" s="25"/>
      <c r="V452" s="46"/>
      <c r="W452" s="46"/>
      <c r="X452" s="26"/>
      <c r="Y452" s="162"/>
    </row>
    <row r="453" spans="2:25" ht="65.25" customHeight="1" x14ac:dyDescent="0.5">
      <c r="B453" s="215"/>
      <c r="C453" s="155" t="s">
        <v>73</v>
      </c>
      <c r="D453" s="150"/>
      <c r="E453" s="150"/>
      <c r="F453" s="153"/>
      <c r="G453" s="152"/>
      <c r="H453" s="151">
        <f>SUM(H447:H452)</f>
        <v>16879.3416</v>
      </c>
      <c r="I453" s="151">
        <f>SUM(I447:I452)</f>
        <v>0</v>
      </c>
      <c r="J453" s="153">
        <f>SUM(J447:J452)</f>
        <v>0</v>
      </c>
      <c r="K453" s="151">
        <f>SUM(K447:K452)</f>
        <v>0</v>
      </c>
      <c r="L453" s="151">
        <f>SUM(L447:L452)</f>
        <v>0</v>
      </c>
      <c r="M453" s="151">
        <f>SUM(M447:M452)</f>
        <v>2257.1999999999998</v>
      </c>
      <c r="N453" s="151">
        <f>SUM(N447:N452)</f>
        <v>19136.5416</v>
      </c>
      <c r="O453" s="152">
        <f>SUM(O447:O452)</f>
        <v>1310.76</v>
      </c>
      <c r="P453" s="152">
        <f>SUM(P447:P452)</f>
        <v>0</v>
      </c>
      <c r="Q453" s="152">
        <f>SUM(Q447:Q452)</f>
        <v>0</v>
      </c>
      <c r="R453" s="152">
        <f>SUM(R447:R452)</f>
        <v>0</v>
      </c>
      <c r="S453" s="152">
        <f>SUM(S447:S452)</f>
        <v>0</v>
      </c>
      <c r="T453" s="152">
        <f>SUM(T447:T452)</f>
        <v>0</v>
      </c>
      <c r="U453" s="152">
        <f>SUM(U447:U452)</f>
        <v>1310.76</v>
      </c>
      <c r="V453" s="151">
        <f>SUM(V447:V452)</f>
        <v>17825.781600000002</v>
      </c>
      <c r="W453" s="151">
        <f>SUM(W447:W452)</f>
        <v>0</v>
      </c>
      <c r="X453" s="151">
        <f>SUM(X447:X452)</f>
        <v>17825.781600000002</v>
      </c>
      <c r="Y453" s="150"/>
    </row>
    <row r="454" spans="2:25" ht="65.25" customHeight="1" x14ac:dyDescent="0.45">
      <c r="B454" s="65" t="s">
        <v>164</v>
      </c>
      <c r="C454" s="173"/>
      <c r="D454" s="59"/>
      <c r="E454" s="59"/>
      <c r="F454" s="64"/>
      <c r="G454" s="759"/>
      <c r="H454" s="62"/>
      <c r="I454" s="60"/>
      <c r="J454" s="61"/>
      <c r="K454" s="60"/>
      <c r="L454" s="60"/>
      <c r="M454" s="60"/>
      <c r="N454" s="60"/>
      <c r="O454" s="171"/>
      <c r="P454" s="171"/>
      <c r="Q454" s="171"/>
      <c r="R454" s="171"/>
      <c r="S454" s="171"/>
      <c r="T454" s="171"/>
      <c r="U454" s="171"/>
      <c r="V454" s="60"/>
      <c r="W454" s="60"/>
      <c r="X454" s="60"/>
      <c r="Y454" s="59"/>
    </row>
    <row r="455" spans="2:25" ht="65.25" hidden="1" customHeight="1" x14ac:dyDescent="0.5">
      <c r="B455" s="58" t="s">
        <v>163</v>
      </c>
      <c r="C455" s="51"/>
      <c r="D455" s="51"/>
      <c r="E455" s="51"/>
      <c r="F455" s="287">
        <v>0</v>
      </c>
      <c r="G455" s="166">
        <v>0</v>
      </c>
      <c r="H455" s="50">
        <f>F455*G455</f>
        <v>0</v>
      </c>
      <c r="I455" s="281">
        <v>0</v>
      </c>
      <c r="J455" s="165">
        <v>0</v>
      </c>
      <c r="K455" s="164">
        <v>0</v>
      </c>
      <c r="L455" s="164">
        <v>0</v>
      </c>
      <c r="M455" s="164">
        <v>0</v>
      </c>
      <c r="N455" s="281">
        <f>H455+I455+J455+K455+L455+M455</f>
        <v>0</v>
      </c>
      <c r="O455" s="281">
        <v>0</v>
      </c>
      <c r="P455" s="281">
        <f>H455*1.187%</f>
        <v>0</v>
      </c>
      <c r="Q455" s="33">
        <v>0</v>
      </c>
      <c r="R455" s="33">
        <f>G455*1%</f>
        <v>0</v>
      </c>
      <c r="S455" s="33">
        <f>H455*1%</f>
        <v>0</v>
      </c>
      <c r="T455" s="33">
        <f>I455*1%</f>
        <v>0</v>
      </c>
      <c r="U455" s="33">
        <f>O455+P455+Q455+R455+S455+T455</f>
        <v>0</v>
      </c>
      <c r="V455" s="33">
        <f>N455-U455</f>
        <v>0</v>
      </c>
      <c r="W455" s="281">
        <v>0</v>
      </c>
      <c r="X455" s="281">
        <f>V455-W455</f>
        <v>0</v>
      </c>
      <c r="Y455" s="44"/>
    </row>
    <row r="456" spans="2:25" ht="65.25" hidden="1" customHeight="1" x14ac:dyDescent="0.5">
      <c r="B456" s="230"/>
      <c r="C456" s="51"/>
      <c r="D456" s="51"/>
      <c r="E456" s="51"/>
      <c r="F456" s="287"/>
      <c r="G456" s="158"/>
      <c r="H456" s="54"/>
      <c r="I456" s="281"/>
      <c r="J456" s="157"/>
      <c r="K456" s="156"/>
      <c r="L456" s="156"/>
      <c r="M456" s="156"/>
      <c r="N456" s="281"/>
      <c r="O456" s="281"/>
      <c r="P456" s="281"/>
      <c r="Q456" s="46"/>
      <c r="R456" s="46"/>
      <c r="S456" s="46"/>
      <c r="T456" s="46"/>
      <c r="U456" s="46"/>
      <c r="V456" s="46"/>
      <c r="W456" s="281"/>
      <c r="X456" s="281"/>
      <c r="Y456" s="44"/>
    </row>
    <row r="457" spans="2:25" ht="65.25" customHeight="1" thickBot="1" x14ac:dyDescent="0.55000000000000004">
      <c r="B457" s="285"/>
      <c r="C457" s="177" t="s">
        <v>73</v>
      </c>
      <c r="D457" s="8"/>
      <c r="E457" s="8"/>
      <c r="F457" s="129"/>
      <c r="G457" s="174"/>
      <c r="H457" s="111">
        <f>SUM(H455)</f>
        <v>0</v>
      </c>
      <c r="I457" s="111">
        <f>SUM(I455)</f>
        <v>0</v>
      </c>
      <c r="J457" s="129">
        <f>SUM(J455)</f>
        <v>0</v>
      </c>
      <c r="K457" s="111">
        <f>SUM(K455)</f>
        <v>0</v>
      </c>
      <c r="L457" s="111">
        <f>SUM(L455)</f>
        <v>0</v>
      </c>
      <c r="M457" s="111">
        <f>SUM(M455)</f>
        <v>0</v>
      </c>
      <c r="N457" s="111">
        <f>SUM(N455)</f>
        <v>0</v>
      </c>
      <c r="O457" s="111">
        <f>SUM(O455)</f>
        <v>0</v>
      </c>
      <c r="P457" s="111">
        <f>SUM(P455)</f>
        <v>0</v>
      </c>
      <c r="Q457" s="111">
        <f>SUM(Q455)</f>
        <v>0</v>
      </c>
      <c r="R457" s="111">
        <f>SUM(R455)</f>
        <v>0</v>
      </c>
      <c r="S457" s="111">
        <f>SUM(S455)</f>
        <v>0</v>
      </c>
      <c r="T457" s="111">
        <f>SUM(T455)</f>
        <v>0</v>
      </c>
      <c r="U457" s="111">
        <f>SUM(U455)</f>
        <v>0</v>
      </c>
      <c r="V457" s="111">
        <f>SUM(V455)</f>
        <v>0</v>
      </c>
      <c r="W457" s="111">
        <f>SUM(W455)</f>
        <v>0</v>
      </c>
      <c r="X457" s="111">
        <f>SUM(X455)</f>
        <v>0</v>
      </c>
      <c r="Y457" s="8"/>
    </row>
    <row r="458" spans="2:25" s="8" customFormat="1" ht="65.25" customHeight="1" thickBot="1" x14ac:dyDescent="0.55000000000000004">
      <c r="B458" s="107" t="s">
        <v>57</v>
      </c>
      <c r="C458" s="90" t="s">
        <v>56</v>
      </c>
      <c r="D458" s="106" t="s">
        <v>55</v>
      </c>
      <c r="E458" s="105"/>
      <c r="F458" s="105"/>
      <c r="G458" s="105"/>
      <c r="H458" s="105"/>
      <c r="I458" s="105"/>
      <c r="J458" s="105"/>
      <c r="K458" s="105"/>
      <c r="L458" s="105"/>
      <c r="M458" s="105"/>
      <c r="N458" s="104"/>
      <c r="O458" s="106" t="s">
        <v>54</v>
      </c>
      <c r="P458" s="105"/>
      <c r="Q458" s="105"/>
      <c r="R458" s="105"/>
      <c r="S458" s="105"/>
      <c r="T458" s="105"/>
      <c r="U458" s="104"/>
      <c r="V458" s="103"/>
      <c r="W458" s="102"/>
      <c r="X458" s="101"/>
      <c r="Y458" s="66" t="s">
        <v>53</v>
      </c>
    </row>
    <row r="459" spans="2:25" s="8" customFormat="1" ht="65.25" customHeight="1" x14ac:dyDescent="0.45">
      <c r="B459" s="100"/>
      <c r="C459" s="99"/>
      <c r="D459" s="98" t="s">
        <v>52</v>
      </c>
      <c r="E459" s="98" t="s">
        <v>51</v>
      </c>
      <c r="F459" s="97" t="s">
        <v>29</v>
      </c>
      <c r="G459" s="761" t="s">
        <v>50</v>
      </c>
      <c r="H459" s="95" t="s">
        <v>49</v>
      </c>
      <c r="I459" s="94" t="s">
        <v>48</v>
      </c>
      <c r="J459" s="93" t="s">
        <v>47</v>
      </c>
      <c r="K459" s="92" t="s">
        <v>28</v>
      </c>
      <c r="L459" s="91" t="s">
        <v>46</v>
      </c>
      <c r="M459" s="91" t="s">
        <v>618</v>
      </c>
      <c r="N459" s="90" t="s">
        <v>38</v>
      </c>
      <c r="O459" s="87" t="s">
        <v>44</v>
      </c>
      <c r="P459" s="89" t="s">
        <v>43</v>
      </c>
      <c r="Q459" s="88" t="s">
        <v>42</v>
      </c>
      <c r="R459" s="87" t="s">
        <v>41</v>
      </c>
      <c r="S459" s="87" t="s">
        <v>40</v>
      </c>
      <c r="T459" s="87" t="s">
        <v>39</v>
      </c>
      <c r="U459" s="86" t="s">
        <v>38</v>
      </c>
      <c r="V459" s="84" t="s">
        <v>38</v>
      </c>
      <c r="W459" s="85" t="s">
        <v>37</v>
      </c>
      <c r="X459" s="84" t="s">
        <v>36</v>
      </c>
      <c r="Y459" s="66"/>
    </row>
    <row r="460" spans="2:25" s="8" customFormat="1" ht="65.25" customHeight="1" thickBot="1" x14ac:dyDescent="0.5">
      <c r="B460" s="83" t="s">
        <v>35</v>
      </c>
      <c r="C460" s="73"/>
      <c r="D460" s="82"/>
      <c r="E460" s="82"/>
      <c r="F460" s="81" t="s">
        <v>34</v>
      </c>
      <c r="G460" s="760" t="s">
        <v>33</v>
      </c>
      <c r="H460" s="79"/>
      <c r="I460" s="78"/>
      <c r="J460" s="77" t="s">
        <v>32</v>
      </c>
      <c r="K460" s="76" t="s">
        <v>31</v>
      </c>
      <c r="L460" s="75" t="s">
        <v>95</v>
      </c>
      <c r="M460" s="74" t="s">
        <v>610</v>
      </c>
      <c r="N460" s="73"/>
      <c r="O460" s="200">
        <v>1</v>
      </c>
      <c r="P460" s="72"/>
      <c r="Q460" s="71" t="s">
        <v>28</v>
      </c>
      <c r="R460" s="70" t="s">
        <v>27</v>
      </c>
      <c r="S460" s="70" t="s">
        <v>26</v>
      </c>
      <c r="T460" s="70" t="s">
        <v>25</v>
      </c>
      <c r="U460" s="69"/>
      <c r="V460" s="67" t="s">
        <v>24</v>
      </c>
      <c r="W460" s="199" t="s">
        <v>93</v>
      </c>
      <c r="X460" s="67" t="s">
        <v>22</v>
      </c>
      <c r="Y460" s="66"/>
    </row>
    <row r="461" spans="2:25" ht="65.25" customHeight="1" x14ac:dyDescent="0.45">
      <c r="B461" s="65" t="s">
        <v>162</v>
      </c>
      <c r="C461" s="173"/>
      <c r="D461" s="59"/>
      <c r="E461" s="59"/>
      <c r="F461" s="64"/>
      <c r="G461" s="759"/>
      <c r="H461" s="62"/>
      <c r="I461" s="60"/>
      <c r="J461" s="61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59"/>
    </row>
    <row r="462" spans="2:25" ht="65.25" customHeight="1" x14ac:dyDescent="0.5">
      <c r="B462" s="41" t="s">
        <v>160</v>
      </c>
      <c r="C462" s="51"/>
      <c r="D462" s="51">
        <v>1100</v>
      </c>
      <c r="E462" s="51">
        <v>1000</v>
      </c>
      <c r="F462" s="283">
        <v>131.66999999999999</v>
      </c>
      <c r="G462" s="166">
        <v>37.39</v>
      </c>
      <c r="H462" s="50">
        <f>F462*G462</f>
        <v>4923.1412999999993</v>
      </c>
      <c r="I462" s="281">
        <v>0</v>
      </c>
      <c r="J462" s="165">
        <v>0</v>
      </c>
      <c r="K462" s="164">
        <v>0</v>
      </c>
      <c r="L462" s="164">
        <v>0</v>
      </c>
      <c r="M462" s="164">
        <f>F462*5</f>
        <v>658.34999999999991</v>
      </c>
      <c r="N462" s="281">
        <f>H462+I462+J462+K462+L462+M462</f>
        <v>5581.4912999999997</v>
      </c>
      <c r="O462" s="282">
        <v>160.41</v>
      </c>
      <c r="P462" s="35"/>
      <c r="Q462" s="35">
        <v>0</v>
      </c>
      <c r="R462" s="35">
        <v>0</v>
      </c>
      <c r="S462" s="186"/>
      <c r="T462" s="35">
        <f>I462*1%</f>
        <v>0</v>
      </c>
      <c r="U462" s="35">
        <f>O462+P462+Q462+R462+S462+T462</f>
        <v>160.41</v>
      </c>
      <c r="V462" s="33">
        <f>N462-U462</f>
        <v>5421.0812999999998</v>
      </c>
      <c r="W462" s="281">
        <v>0</v>
      </c>
      <c r="X462" s="281">
        <f>V462-W462</f>
        <v>5421.0812999999998</v>
      </c>
      <c r="Y462" s="44"/>
    </row>
    <row r="463" spans="2:25" ht="65.25" customHeight="1" x14ac:dyDescent="0.5">
      <c r="B463" s="161" t="s">
        <v>161</v>
      </c>
      <c r="C463" s="51"/>
      <c r="D463" s="51"/>
      <c r="E463" s="51"/>
      <c r="F463" s="283"/>
      <c r="G463" s="158"/>
      <c r="H463" s="54"/>
      <c r="I463" s="281"/>
      <c r="J463" s="157"/>
      <c r="K463" s="156"/>
      <c r="L463" s="156"/>
      <c r="M463" s="156"/>
      <c r="N463" s="281"/>
      <c r="O463" s="282"/>
      <c r="P463" s="25"/>
      <c r="Q463" s="25"/>
      <c r="R463" s="25"/>
      <c r="S463" s="184"/>
      <c r="T463" s="25"/>
      <c r="U463" s="25"/>
      <c r="V463" s="46"/>
      <c r="W463" s="281"/>
      <c r="X463" s="281"/>
      <c r="Y463" s="44"/>
    </row>
    <row r="464" spans="2:25" ht="65.25" hidden="1" customHeight="1" x14ac:dyDescent="0.5">
      <c r="B464" s="41"/>
      <c r="C464" s="51"/>
      <c r="D464" s="51">
        <v>1100</v>
      </c>
      <c r="E464" s="51">
        <v>1000</v>
      </c>
      <c r="F464" s="283"/>
      <c r="G464" s="166"/>
      <c r="H464" s="50">
        <f>F464*G464</f>
        <v>0</v>
      </c>
      <c r="I464" s="281">
        <v>0</v>
      </c>
      <c r="J464" s="165">
        <f>F464*1.04</f>
        <v>0</v>
      </c>
      <c r="K464" s="164"/>
      <c r="L464" s="164">
        <v>0</v>
      </c>
      <c r="M464" s="164"/>
      <c r="N464" s="281">
        <f>H464+I464+J464+K464+L464+M464</f>
        <v>0</v>
      </c>
      <c r="O464" s="282">
        <v>0</v>
      </c>
      <c r="P464" s="282">
        <f>H464*1.187%</f>
        <v>0</v>
      </c>
      <c r="Q464" s="35"/>
      <c r="R464" s="35">
        <v>0</v>
      </c>
      <c r="S464" s="186">
        <f>H464*1%</f>
        <v>0</v>
      </c>
      <c r="T464" s="35">
        <f>I464*1%</f>
        <v>0</v>
      </c>
      <c r="U464" s="35">
        <f>O464+P464+Q464+R464+S464+T464</f>
        <v>0</v>
      </c>
      <c r="V464" s="33">
        <f>N464-U464</f>
        <v>0</v>
      </c>
      <c r="W464" s="281">
        <v>0</v>
      </c>
      <c r="X464" s="281">
        <f>V464-W464</f>
        <v>0</v>
      </c>
      <c r="Y464" s="44"/>
    </row>
    <row r="465" spans="2:25" ht="65.25" hidden="1" customHeight="1" x14ac:dyDescent="0.5">
      <c r="B465" s="284"/>
      <c r="C465" s="51"/>
      <c r="D465" s="51"/>
      <c r="E465" s="51"/>
      <c r="F465" s="283"/>
      <c r="G465" s="158"/>
      <c r="H465" s="54"/>
      <c r="I465" s="281"/>
      <c r="J465" s="157"/>
      <c r="K465" s="156"/>
      <c r="L465" s="156"/>
      <c r="M465" s="156"/>
      <c r="N465" s="281"/>
      <c r="O465" s="282"/>
      <c r="P465" s="282"/>
      <c r="Q465" s="25"/>
      <c r="R465" s="25"/>
      <c r="S465" s="184"/>
      <c r="T465" s="25"/>
      <c r="U465" s="25"/>
      <c r="V465" s="46"/>
      <c r="W465" s="281"/>
      <c r="X465" s="281"/>
      <c r="Y465" s="44"/>
    </row>
    <row r="466" spans="2:25" ht="65.25" customHeight="1" x14ac:dyDescent="0.5">
      <c r="B466" s="41" t="s">
        <v>160</v>
      </c>
      <c r="C466" s="51"/>
      <c r="D466" s="51">
        <v>1100</v>
      </c>
      <c r="E466" s="51">
        <v>1000</v>
      </c>
      <c r="F466" s="283">
        <v>219.32</v>
      </c>
      <c r="G466" s="166">
        <v>37.39</v>
      </c>
      <c r="H466" s="50">
        <f>F466*G466</f>
        <v>8200.3747999999996</v>
      </c>
      <c r="I466" s="281">
        <v>0</v>
      </c>
      <c r="J466" s="165">
        <v>0</v>
      </c>
      <c r="K466" s="164">
        <v>0</v>
      </c>
      <c r="L466" s="164">
        <v>0</v>
      </c>
      <c r="M466" s="164">
        <f>F466*5</f>
        <v>1096.5999999999999</v>
      </c>
      <c r="N466" s="281">
        <f>H466+I466+J466+K466+L466+M466</f>
        <v>9296.9748</v>
      </c>
      <c r="O466" s="282">
        <v>629.29999999999995</v>
      </c>
      <c r="P466" s="35"/>
      <c r="Q466" s="35">
        <v>0</v>
      </c>
      <c r="R466" s="35">
        <v>0</v>
      </c>
      <c r="S466" s="186"/>
      <c r="T466" s="35">
        <f>I466*1%</f>
        <v>0</v>
      </c>
      <c r="U466" s="35">
        <f>O466+P466+Q466+R466+S466+T466</f>
        <v>629.29999999999995</v>
      </c>
      <c r="V466" s="33">
        <f>N466-U466</f>
        <v>8667.6748000000007</v>
      </c>
      <c r="W466" s="281">
        <v>0</v>
      </c>
      <c r="X466" s="281">
        <f>V466-W466</f>
        <v>8667.6748000000007</v>
      </c>
      <c r="Y466" s="44"/>
    </row>
    <row r="467" spans="2:25" ht="65.25" customHeight="1" x14ac:dyDescent="0.5">
      <c r="B467" s="57" t="s">
        <v>159</v>
      </c>
      <c r="C467" s="51"/>
      <c r="D467" s="51"/>
      <c r="E467" s="51"/>
      <c r="F467" s="283"/>
      <c r="G467" s="158"/>
      <c r="H467" s="54"/>
      <c r="I467" s="281"/>
      <c r="J467" s="157"/>
      <c r="K467" s="156"/>
      <c r="L467" s="156"/>
      <c r="M467" s="156"/>
      <c r="N467" s="281"/>
      <c r="O467" s="282"/>
      <c r="P467" s="25"/>
      <c r="Q467" s="25"/>
      <c r="R467" s="25"/>
      <c r="S467" s="184"/>
      <c r="T467" s="25"/>
      <c r="U467" s="25"/>
      <c r="V467" s="46"/>
      <c r="W467" s="281"/>
      <c r="X467" s="281"/>
      <c r="Y467" s="44"/>
    </row>
    <row r="468" spans="2:25" ht="65.25" customHeight="1" x14ac:dyDescent="0.5">
      <c r="B468" s="41" t="s">
        <v>158</v>
      </c>
      <c r="C468" s="51"/>
      <c r="D468" s="51">
        <v>1100</v>
      </c>
      <c r="E468" s="51">
        <v>1000</v>
      </c>
      <c r="F468" s="283">
        <v>174.01</v>
      </c>
      <c r="G468" s="166">
        <v>37.39</v>
      </c>
      <c r="H468" s="50">
        <f>F468*G468</f>
        <v>6506.2339000000002</v>
      </c>
      <c r="I468" s="281"/>
      <c r="J468" s="165">
        <v>0</v>
      </c>
      <c r="K468" s="164">
        <v>0</v>
      </c>
      <c r="L468" s="164">
        <v>0</v>
      </c>
      <c r="M468" s="164">
        <f>F468*5</f>
        <v>870.05</v>
      </c>
      <c r="N468" s="281">
        <f>H468+I468+J468+K468+L468+M468</f>
        <v>7376.2839000000004</v>
      </c>
      <c r="O468" s="282">
        <v>444.96</v>
      </c>
      <c r="P468" s="35"/>
      <c r="Q468" s="35"/>
      <c r="R468" s="35">
        <v>0</v>
      </c>
      <c r="S468" s="186"/>
      <c r="T468" s="35">
        <v>0</v>
      </c>
      <c r="U468" s="35">
        <f>O468+P468+Q468+R468+S468+T468</f>
        <v>444.96</v>
      </c>
      <c r="V468" s="33">
        <f>N468-U468</f>
        <v>6931.3239000000003</v>
      </c>
      <c r="W468" s="281">
        <v>0</v>
      </c>
      <c r="X468" s="281">
        <f>V468-W468</f>
        <v>6931.3239000000003</v>
      </c>
      <c r="Y468" s="44"/>
    </row>
    <row r="469" spans="2:25" ht="65.25" customHeight="1" x14ac:dyDescent="0.5">
      <c r="B469" s="57" t="s">
        <v>157</v>
      </c>
      <c r="C469" s="51"/>
      <c r="D469" s="51"/>
      <c r="E469" s="51"/>
      <c r="F469" s="283"/>
      <c r="G469" s="158"/>
      <c r="H469" s="54"/>
      <c r="I469" s="281"/>
      <c r="J469" s="157"/>
      <c r="K469" s="156"/>
      <c r="L469" s="156"/>
      <c r="M469" s="156"/>
      <c r="N469" s="281"/>
      <c r="O469" s="282"/>
      <c r="P469" s="25"/>
      <c r="Q469" s="25"/>
      <c r="R469" s="25"/>
      <c r="S469" s="184"/>
      <c r="T469" s="25"/>
      <c r="U469" s="25"/>
      <c r="V469" s="46"/>
      <c r="W469" s="281"/>
      <c r="X469" s="281"/>
      <c r="Y469" s="44"/>
    </row>
    <row r="470" spans="2:25" ht="65.25" customHeight="1" x14ac:dyDescent="0.5">
      <c r="B470" s="41" t="s">
        <v>156</v>
      </c>
      <c r="C470" s="40"/>
      <c r="D470" s="51">
        <v>1100</v>
      </c>
      <c r="E470" s="51">
        <v>1000</v>
      </c>
      <c r="F470" s="283">
        <v>180.72</v>
      </c>
      <c r="G470" s="166">
        <v>37.39</v>
      </c>
      <c r="H470" s="50">
        <f>F470*G470</f>
        <v>6757.1207999999997</v>
      </c>
      <c r="I470" s="281">
        <v>0</v>
      </c>
      <c r="J470" s="165">
        <v>0</v>
      </c>
      <c r="K470" s="164">
        <v>0</v>
      </c>
      <c r="L470" s="164">
        <v>0</v>
      </c>
      <c r="M470" s="164">
        <f>F470*5</f>
        <v>903.6</v>
      </c>
      <c r="N470" s="281">
        <f>H470+I470+J470+K470+L470+M470</f>
        <v>7660.7208000000001</v>
      </c>
      <c r="O470" s="282">
        <v>472.29</v>
      </c>
      <c r="P470" s="35"/>
      <c r="Q470" s="35"/>
      <c r="R470" s="35">
        <v>0</v>
      </c>
      <c r="S470" s="186"/>
      <c r="T470" s="35">
        <v>0</v>
      </c>
      <c r="U470" s="35">
        <f>O470+P470+Q470+R470+S470+T470</f>
        <v>472.29</v>
      </c>
      <c r="V470" s="33">
        <f>N470-U470</f>
        <v>7188.4308000000001</v>
      </c>
      <c r="W470" s="281"/>
      <c r="X470" s="281">
        <f>V470-W470</f>
        <v>7188.4308000000001</v>
      </c>
      <c r="Y470" s="32"/>
    </row>
    <row r="471" spans="2:25" ht="65.25" customHeight="1" x14ac:dyDescent="0.5">
      <c r="B471" s="190" t="s">
        <v>155</v>
      </c>
      <c r="C471" s="49"/>
      <c r="D471" s="51"/>
      <c r="E471" s="51"/>
      <c r="F471" s="283"/>
      <c r="G471" s="158"/>
      <c r="H471" s="54"/>
      <c r="I471" s="281"/>
      <c r="J471" s="157"/>
      <c r="K471" s="156"/>
      <c r="L471" s="156"/>
      <c r="M471" s="156"/>
      <c r="N471" s="281"/>
      <c r="O471" s="282"/>
      <c r="P471" s="25"/>
      <c r="Q471" s="25"/>
      <c r="R471" s="25"/>
      <c r="S471" s="184"/>
      <c r="T471" s="25"/>
      <c r="U471" s="25"/>
      <c r="V471" s="46"/>
      <c r="W471" s="281"/>
      <c r="X471" s="281"/>
      <c r="Y471" s="23"/>
    </row>
    <row r="472" spans="2:25" ht="65.25" hidden="1" customHeight="1" x14ac:dyDescent="0.5">
      <c r="B472" s="170"/>
      <c r="C472" s="40"/>
      <c r="D472" s="40"/>
      <c r="E472" s="40"/>
      <c r="F472" s="182">
        <v>0</v>
      </c>
      <c r="G472" s="166">
        <v>0</v>
      </c>
      <c r="H472" s="50">
        <f>F472*G472</f>
        <v>0</v>
      </c>
      <c r="I472" s="33">
        <v>0</v>
      </c>
      <c r="J472" s="165">
        <v>0</v>
      </c>
      <c r="K472" s="164">
        <v>0</v>
      </c>
      <c r="L472" s="164">
        <v>0</v>
      </c>
      <c r="M472" s="164">
        <v>0</v>
      </c>
      <c r="N472" s="281">
        <f>H472+I472+J472+K472+L472+M472</f>
        <v>0</v>
      </c>
      <c r="O472" s="35">
        <v>0</v>
      </c>
      <c r="P472" s="35">
        <f>H472*1.187%</f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f>O472+P472+Q472+R472+S472+T472</f>
        <v>0</v>
      </c>
      <c r="V472" s="33">
        <f>N472-U472</f>
        <v>0</v>
      </c>
      <c r="W472" s="33">
        <v>0</v>
      </c>
      <c r="X472" s="33">
        <f>V472-W472</f>
        <v>0</v>
      </c>
      <c r="Y472" s="32"/>
    </row>
    <row r="473" spans="2:25" ht="65.25" hidden="1" customHeight="1" x14ac:dyDescent="0.5">
      <c r="B473" s="198"/>
      <c r="C473" s="49"/>
      <c r="D473" s="49"/>
      <c r="E473" s="49"/>
      <c r="F473" s="210"/>
      <c r="G473" s="158"/>
      <c r="H473" s="54"/>
      <c r="I473" s="46"/>
      <c r="J473" s="157"/>
      <c r="K473" s="156"/>
      <c r="L473" s="156"/>
      <c r="M473" s="156"/>
      <c r="N473" s="281"/>
      <c r="O473" s="25"/>
      <c r="P473" s="25"/>
      <c r="Q473" s="25"/>
      <c r="R473" s="25"/>
      <c r="S473" s="25"/>
      <c r="T473" s="25"/>
      <c r="U473" s="25"/>
      <c r="V473" s="46"/>
      <c r="W473" s="46"/>
      <c r="X473" s="46"/>
      <c r="Y473" s="23"/>
    </row>
    <row r="474" spans="2:25" ht="65.25" customHeight="1" x14ac:dyDescent="0.5">
      <c r="B474" s="215"/>
      <c r="C474" s="155" t="s">
        <v>73</v>
      </c>
      <c r="D474" s="150"/>
      <c r="E474" s="150"/>
      <c r="F474" s="178"/>
      <c r="G474" s="152"/>
      <c r="H474" s="151">
        <f>SUM(H462:H473)</f>
        <v>26386.870800000001</v>
      </c>
      <c r="I474" s="151">
        <f>SUM(I462:I473)</f>
        <v>0</v>
      </c>
      <c r="J474" s="153">
        <f>SUM(J462:J473)</f>
        <v>0</v>
      </c>
      <c r="K474" s="151">
        <f>SUM(K462:K473)</f>
        <v>0</v>
      </c>
      <c r="L474" s="151">
        <f>SUM(L462:L473)</f>
        <v>0</v>
      </c>
      <c r="M474" s="151">
        <f>SUM(M462:M473)</f>
        <v>3528.6</v>
      </c>
      <c r="N474" s="151">
        <f>SUM(N462:N473)</f>
        <v>29915.470799999999</v>
      </c>
      <c r="O474" s="152">
        <f>SUM(O462:O473)</f>
        <v>1706.9599999999998</v>
      </c>
      <c r="P474" s="152">
        <f>SUM(P462:P473)</f>
        <v>0</v>
      </c>
      <c r="Q474" s="152">
        <f>SUM(Q462:Q473)</f>
        <v>0</v>
      </c>
      <c r="R474" s="152">
        <f>SUM(R462:R473)</f>
        <v>0</v>
      </c>
      <c r="S474" s="152">
        <f>SUM(S462:S473)</f>
        <v>0</v>
      </c>
      <c r="T474" s="152">
        <f>SUM(T462:T473)</f>
        <v>0</v>
      </c>
      <c r="U474" s="152">
        <f>SUM(U462:U473)</f>
        <v>1706.9599999999998</v>
      </c>
      <c r="V474" s="151">
        <f>SUM(V462:V473)</f>
        <v>28208.510800000004</v>
      </c>
      <c r="W474" s="151">
        <f>SUM(W462:W473)</f>
        <v>0</v>
      </c>
      <c r="X474" s="151">
        <f>SUM(X462:X473)</f>
        <v>28208.510800000004</v>
      </c>
      <c r="Y474" s="150"/>
    </row>
    <row r="475" spans="2:25" ht="65.25" customHeight="1" x14ac:dyDescent="0.45">
      <c r="B475" s="65" t="s">
        <v>154</v>
      </c>
      <c r="C475" s="173"/>
      <c r="D475" s="59"/>
      <c r="E475" s="59"/>
      <c r="F475" s="172"/>
      <c r="G475" s="759"/>
      <c r="H475" s="62"/>
      <c r="I475" s="60"/>
      <c r="J475" s="61"/>
      <c r="K475" s="60"/>
      <c r="L475" s="60"/>
      <c r="M475" s="60"/>
      <c r="N475" s="60"/>
      <c r="O475" s="171"/>
      <c r="P475" s="171"/>
      <c r="Q475" s="171"/>
      <c r="R475" s="171"/>
      <c r="S475" s="171"/>
      <c r="T475" s="171"/>
      <c r="U475" s="171"/>
      <c r="V475" s="60"/>
      <c r="W475" s="60"/>
      <c r="X475" s="60"/>
      <c r="Y475" s="59"/>
    </row>
    <row r="476" spans="2:25" ht="65.25" hidden="1" customHeight="1" x14ac:dyDescent="0.5">
      <c r="B476" s="170" t="s">
        <v>151</v>
      </c>
      <c r="C476" s="168"/>
      <c r="D476" s="280"/>
      <c r="E476" s="280"/>
      <c r="F476" s="180">
        <v>0</v>
      </c>
      <c r="G476" s="166">
        <v>0</v>
      </c>
      <c r="H476" s="50">
        <f>F476*G476</f>
        <v>0</v>
      </c>
      <c r="I476" s="45">
        <v>0</v>
      </c>
      <c r="J476" s="165">
        <v>0</v>
      </c>
      <c r="K476" s="164">
        <v>0</v>
      </c>
      <c r="L476" s="164">
        <v>0</v>
      </c>
      <c r="M476" s="164">
        <v>0</v>
      </c>
      <c r="N476" s="45">
        <f>H476+I476+J476+K476+L476+M476</f>
        <v>0</v>
      </c>
      <c r="O476" s="163">
        <v>0</v>
      </c>
      <c r="P476" s="163">
        <f>H476*1.187%</f>
        <v>0</v>
      </c>
      <c r="Q476" s="35">
        <v>0</v>
      </c>
      <c r="R476" s="35">
        <v>0</v>
      </c>
      <c r="S476" s="35">
        <f>H476*1%</f>
        <v>0</v>
      </c>
      <c r="T476" s="35">
        <f>I476*1%</f>
        <v>0</v>
      </c>
      <c r="U476" s="35">
        <f>O476+P476+Q476+R476+S476+T476</f>
        <v>0</v>
      </c>
      <c r="V476" s="33">
        <f>N476-U476</f>
        <v>0</v>
      </c>
      <c r="W476" s="45">
        <v>0</v>
      </c>
      <c r="X476" s="45">
        <f>V476-W476</f>
        <v>0</v>
      </c>
      <c r="Y476" s="162"/>
    </row>
    <row r="477" spans="2:25" ht="65.25" hidden="1" customHeight="1" x14ac:dyDescent="0.5">
      <c r="B477" s="230"/>
      <c r="C477" s="49"/>
      <c r="D477" s="279"/>
      <c r="E477" s="279"/>
      <c r="F477" s="210"/>
      <c r="G477" s="158"/>
      <c r="H477" s="54"/>
      <c r="I477" s="46"/>
      <c r="J477" s="157"/>
      <c r="K477" s="156"/>
      <c r="L477" s="156"/>
      <c r="M477" s="156"/>
      <c r="N477" s="46"/>
      <c r="O477" s="25"/>
      <c r="P477" s="25"/>
      <c r="Q477" s="25"/>
      <c r="R477" s="25"/>
      <c r="S477" s="25"/>
      <c r="T477" s="25"/>
      <c r="U477" s="25"/>
      <c r="V477" s="46"/>
      <c r="W477" s="46"/>
      <c r="X477" s="46"/>
      <c r="Y477" s="23"/>
    </row>
    <row r="478" spans="2:25" ht="65.25" customHeight="1" x14ac:dyDescent="0.5">
      <c r="B478" s="170" t="s">
        <v>151</v>
      </c>
      <c r="C478" s="40"/>
      <c r="D478" s="40">
        <v>1100</v>
      </c>
      <c r="E478" s="40">
        <v>1000</v>
      </c>
      <c r="F478" s="180">
        <v>144.08000000000001</v>
      </c>
      <c r="G478" s="166">
        <v>37.39</v>
      </c>
      <c r="H478" s="50">
        <f>F478*G478</f>
        <v>5387.1512000000002</v>
      </c>
      <c r="I478" s="45">
        <v>0</v>
      </c>
      <c r="J478" s="165">
        <v>0</v>
      </c>
      <c r="K478" s="164">
        <v>0</v>
      </c>
      <c r="L478" s="164">
        <v>0</v>
      </c>
      <c r="M478" s="164">
        <f>F478*5</f>
        <v>720.40000000000009</v>
      </c>
      <c r="N478" s="45">
        <f>H478+I478+J478+K478+L478+M478</f>
        <v>6107.5511999999999</v>
      </c>
      <c r="O478" s="163">
        <v>190.09</v>
      </c>
      <c r="P478" s="163">
        <v>0</v>
      </c>
      <c r="Q478" s="35">
        <v>0</v>
      </c>
      <c r="R478" s="35">
        <v>0</v>
      </c>
      <c r="S478" s="35">
        <v>0</v>
      </c>
      <c r="T478" s="35">
        <f>I478*1%</f>
        <v>0</v>
      </c>
      <c r="U478" s="35">
        <f>O478+P478+Q478+R478+S478+T478</f>
        <v>190.09</v>
      </c>
      <c r="V478" s="33">
        <f>N478-U478</f>
        <v>5917.4611999999997</v>
      </c>
      <c r="W478" s="45">
        <v>0</v>
      </c>
      <c r="X478" s="45">
        <f>V478-W478</f>
        <v>5917.4611999999997</v>
      </c>
      <c r="Y478" s="32"/>
    </row>
    <row r="479" spans="2:25" ht="65.25" customHeight="1" x14ac:dyDescent="0.5">
      <c r="B479" s="190" t="s">
        <v>153</v>
      </c>
      <c r="C479" s="49"/>
      <c r="D479" s="49"/>
      <c r="E479" s="49"/>
      <c r="F479" s="210"/>
      <c r="G479" s="158"/>
      <c r="H479" s="54"/>
      <c r="I479" s="46"/>
      <c r="J479" s="157"/>
      <c r="K479" s="156"/>
      <c r="L479" s="156"/>
      <c r="M479" s="156"/>
      <c r="N479" s="46"/>
      <c r="O479" s="25"/>
      <c r="P479" s="25"/>
      <c r="Q479" s="25"/>
      <c r="R479" s="25"/>
      <c r="S479" s="25"/>
      <c r="T479" s="25"/>
      <c r="U479" s="25"/>
      <c r="V479" s="46"/>
      <c r="W479" s="46"/>
      <c r="X479" s="46"/>
      <c r="Y479" s="23"/>
    </row>
    <row r="480" spans="2:25" ht="65.25" customHeight="1" x14ac:dyDescent="0.5">
      <c r="B480" s="58" t="s">
        <v>151</v>
      </c>
      <c r="C480" s="40"/>
      <c r="D480" s="280">
        <v>1100</v>
      </c>
      <c r="E480" s="280">
        <v>1000</v>
      </c>
      <c r="F480" s="180">
        <v>166.98</v>
      </c>
      <c r="G480" s="166">
        <v>37.39</v>
      </c>
      <c r="H480" s="50">
        <f>F480*G480</f>
        <v>6243.3822</v>
      </c>
      <c r="I480" s="45">
        <v>0</v>
      </c>
      <c r="J480" s="165">
        <v>0</v>
      </c>
      <c r="K480" s="164">
        <v>0</v>
      </c>
      <c r="L480" s="164">
        <v>0</v>
      </c>
      <c r="M480" s="164">
        <f>F480*5</f>
        <v>834.9</v>
      </c>
      <c r="N480" s="45">
        <f>H480+I480+J480+K480+L480+M480</f>
        <v>7078.2821999999996</v>
      </c>
      <c r="O480" s="163">
        <v>416.36</v>
      </c>
      <c r="P480" s="163">
        <v>0</v>
      </c>
      <c r="Q480" s="35">
        <v>0</v>
      </c>
      <c r="R480" s="35">
        <v>0</v>
      </c>
      <c r="S480" s="186"/>
      <c r="T480" s="35">
        <f>I480*1%</f>
        <v>0</v>
      </c>
      <c r="U480" s="35">
        <f>O480+P480+Q480+R480+S480+T480</f>
        <v>416.36</v>
      </c>
      <c r="V480" s="33">
        <f>N480-U480</f>
        <v>6661.9222</v>
      </c>
      <c r="W480" s="45">
        <v>0</v>
      </c>
      <c r="X480" s="45">
        <f>V480-W480</f>
        <v>6661.9222</v>
      </c>
      <c r="Y480" s="32"/>
    </row>
    <row r="481" spans="2:25" ht="65.25" customHeight="1" x14ac:dyDescent="0.5">
      <c r="B481" s="161" t="s">
        <v>152</v>
      </c>
      <c r="C481" s="49"/>
      <c r="D481" s="279"/>
      <c r="E481" s="279"/>
      <c r="F481" s="210"/>
      <c r="G481" s="158"/>
      <c r="H481" s="54"/>
      <c r="I481" s="46"/>
      <c r="J481" s="157"/>
      <c r="K481" s="156"/>
      <c r="L481" s="156"/>
      <c r="M481" s="156"/>
      <c r="N481" s="46"/>
      <c r="O481" s="25"/>
      <c r="P481" s="25"/>
      <c r="Q481" s="25"/>
      <c r="R481" s="25"/>
      <c r="S481" s="184"/>
      <c r="T481" s="25"/>
      <c r="U481" s="25"/>
      <c r="V481" s="46"/>
      <c r="W481" s="46"/>
      <c r="X481" s="46"/>
      <c r="Y481" s="23"/>
    </row>
    <row r="482" spans="2:25" ht="65.25" hidden="1" customHeight="1" x14ac:dyDescent="0.5">
      <c r="B482" s="58" t="s">
        <v>151</v>
      </c>
      <c r="C482" s="40"/>
      <c r="D482" s="40"/>
      <c r="E482" s="40"/>
      <c r="F482" s="180">
        <v>0</v>
      </c>
      <c r="G482" s="166">
        <v>0</v>
      </c>
      <c r="H482" s="50">
        <f>F482*G482</f>
        <v>0</v>
      </c>
      <c r="I482" s="45">
        <v>0</v>
      </c>
      <c r="J482" s="165">
        <v>0</v>
      </c>
      <c r="K482" s="164">
        <v>0</v>
      </c>
      <c r="L482" s="164">
        <v>0</v>
      </c>
      <c r="M482" s="164">
        <v>0</v>
      </c>
      <c r="N482" s="45">
        <f>H482+I482+J482+K482+L482+M482</f>
        <v>0</v>
      </c>
      <c r="O482" s="163">
        <v>0</v>
      </c>
      <c r="P482" s="163">
        <f>H482*1.187%</f>
        <v>0</v>
      </c>
      <c r="Q482" s="35">
        <v>0</v>
      </c>
      <c r="R482" s="35">
        <v>0</v>
      </c>
      <c r="S482" s="35">
        <f>H482*1%</f>
        <v>0</v>
      </c>
      <c r="T482" s="35">
        <v>0</v>
      </c>
      <c r="U482" s="35">
        <f>O482+P482+Q482+R482+S482+T482</f>
        <v>0</v>
      </c>
      <c r="V482" s="33">
        <f>N482-U482</f>
        <v>0</v>
      </c>
      <c r="W482" s="45">
        <v>0</v>
      </c>
      <c r="X482" s="45">
        <f>V482-W482</f>
        <v>0</v>
      </c>
      <c r="Y482" s="32"/>
    </row>
    <row r="483" spans="2:25" ht="65.25" hidden="1" customHeight="1" x14ac:dyDescent="0.5">
      <c r="B483" s="230"/>
      <c r="C483" s="49"/>
      <c r="D483" s="49"/>
      <c r="E483" s="49"/>
      <c r="F483" s="210"/>
      <c r="G483" s="158"/>
      <c r="H483" s="54"/>
      <c r="I483" s="46"/>
      <c r="J483" s="157"/>
      <c r="K483" s="156"/>
      <c r="L483" s="156"/>
      <c r="M483" s="156"/>
      <c r="N483" s="46"/>
      <c r="O483" s="25"/>
      <c r="P483" s="25"/>
      <c r="Q483" s="25"/>
      <c r="R483" s="25"/>
      <c r="S483" s="25"/>
      <c r="T483" s="25"/>
      <c r="U483" s="25"/>
      <c r="V483" s="46"/>
      <c r="W483" s="46"/>
      <c r="X483" s="46"/>
      <c r="Y483" s="23"/>
    </row>
    <row r="484" spans="2:25" ht="65.25" hidden="1" customHeight="1" x14ac:dyDescent="0.5">
      <c r="B484" s="58" t="s">
        <v>150</v>
      </c>
      <c r="C484" s="40"/>
      <c r="D484" s="40"/>
      <c r="E484" s="40"/>
      <c r="F484" s="182">
        <v>0</v>
      </c>
      <c r="G484" s="166">
        <v>0</v>
      </c>
      <c r="H484" s="50">
        <f>F484*G484</f>
        <v>0</v>
      </c>
      <c r="I484" s="33">
        <v>0</v>
      </c>
      <c r="J484" s="165">
        <v>0</v>
      </c>
      <c r="K484" s="164">
        <v>0</v>
      </c>
      <c r="L484" s="164">
        <v>0</v>
      </c>
      <c r="M484" s="164">
        <v>0</v>
      </c>
      <c r="N484" s="45">
        <f>H484+I484+J484+K484+L484+M484</f>
        <v>0</v>
      </c>
      <c r="O484" s="163">
        <v>0</v>
      </c>
      <c r="P484" s="163">
        <f>H484*1.187%</f>
        <v>0</v>
      </c>
      <c r="Q484" s="35">
        <v>0</v>
      </c>
      <c r="R484" s="35">
        <v>0</v>
      </c>
      <c r="S484" s="35">
        <f>H484*1%</f>
        <v>0</v>
      </c>
      <c r="T484" s="35">
        <f>I484*1%</f>
        <v>0</v>
      </c>
      <c r="U484" s="35">
        <f>O484+P484+Q484+R484+S484+T484</f>
        <v>0</v>
      </c>
      <c r="V484" s="33">
        <f>N484-U484</f>
        <v>0</v>
      </c>
      <c r="W484" s="45">
        <v>0</v>
      </c>
      <c r="X484" s="45">
        <f>V484-W484</f>
        <v>0</v>
      </c>
      <c r="Y484" s="32"/>
    </row>
    <row r="485" spans="2:25" ht="65.25" hidden="1" customHeight="1" x14ac:dyDescent="0.5">
      <c r="B485" s="52"/>
      <c r="C485" s="168"/>
      <c r="D485" s="168"/>
      <c r="E485" s="168"/>
      <c r="F485" s="210"/>
      <c r="G485" s="158"/>
      <c r="H485" s="54"/>
      <c r="I485" s="46"/>
      <c r="J485" s="157"/>
      <c r="K485" s="156"/>
      <c r="L485" s="156"/>
      <c r="M485" s="156"/>
      <c r="N485" s="46"/>
      <c r="O485" s="25"/>
      <c r="P485" s="25"/>
      <c r="Q485" s="25"/>
      <c r="R485" s="25"/>
      <c r="S485" s="25"/>
      <c r="T485" s="25"/>
      <c r="U485" s="25"/>
      <c r="V485" s="46"/>
      <c r="W485" s="46"/>
      <c r="X485" s="46"/>
      <c r="Y485" s="23"/>
    </row>
    <row r="486" spans="2:25" ht="65.25" hidden="1" customHeight="1" x14ac:dyDescent="0.5">
      <c r="B486" s="58" t="s">
        <v>150</v>
      </c>
      <c r="C486" s="40"/>
      <c r="D486" s="280">
        <v>1100</v>
      </c>
      <c r="E486" s="280">
        <v>1000</v>
      </c>
      <c r="F486" s="180"/>
      <c r="G486" s="166"/>
      <c r="H486" s="50">
        <f>F486*G486</f>
        <v>0</v>
      </c>
      <c r="I486" s="45">
        <v>0</v>
      </c>
      <c r="J486" s="165">
        <v>0</v>
      </c>
      <c r="K486" s="164"/>
      <c r="L486" s="164">
        <v>0</v>
      </c>
      <c r="M486" s="164"/>
      <c r="N486" s="45">
        <f>H486+I486+J486+K486+L486+M486</f>
        <v>0</v>
      </c>
      <c r="O486" s="163">
        <v>0</v>
      </c>
      <c r="P486" s="163">
        <f>H486*1.187%</f>
        <v>0</v>
      </c>
      <c r="Q486" s="35"/>
      <c r="R486" s="35">
        <v>0</v>
      </c>
      <c r="S486" s="186">
        <f>H486*1%</f>
        <v>0</v>
      </c>
      <c r="T486" s="35">
        <v>0</v>
      </c>
      <c r="U486" s="35">
        <f>O486+P486+Q486+R486+S486+T486</f>
        <v>0</v>
      </c>
      <c r="V486" s="33">
        <f>N486-U486</f>
        <v>0</v>
      </c>
      <c r="W486" s="45">
        <v>0</v>
      </c>
      <c r="X486" s="45">
        <f>V486-W486</f>
        <v>0</v>
      </c>
      <c r="Y486" s="32"/>
    </row>
    <row r="487" spans="2:25" ht="65.25" hidden="1" customHeight="1" x14ac:dyDescent="0.5">
      <c r="B487" s="57"/>
      <c r="C487" s="49"/>
      <c r="D487" s="279"/>
      <c r="E487" s="279"/>
      <c r="F487" s="210"/>
      <c r="G487" s="158"/>
      <c r="H487" s="54"/>
      <c r="I487" s="46"/>
      <c r="J487" s="157"/>
      <c r="K487" s="156"/>
      <c r="L487" s="156"/>
      <c r="M487" s="156"/>
      <c r="N487" s="46"/>
      <c r="O487" s="25"/>
      <c r="P487" s="25"/>
      <c r="Q487" s="25"/>
      <c r="R487" s="25"/>
      <c r="S487" s="184"/>
      <c r="T487" s="25"/>
      <c r="U487" s="25"/>
      <c r="V487" s="46"/>
      <c r="W487" s="46"/>
      <c r="X487" s="46"/>
      <c r="Y487" s="23"/>
    </row>
    <row r="488" spans="2:25" ht="65.25" customHeight="1" thickBot="1" x14ac:dyDescent="0.5">
      <c r="B488" s="278"/>
      <c r="C488" s="8"/>
      <c r="D488" s="8"/>
      <c r="E488" s="8"/>
      <c r="F488" s="13"/>
      <c r="G488" s="108"/>
      <c r="H488" s="11"/>
      <c r="I488" s="9"/>
      <c r="J488" s="277"/>
      <c r="K488" s="276"/>
      <c r="L488" s="276"/>
      <c r="M488" s="276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8"/>
    </row>
    <row r="489" spans="2:25" s="8" customFormat="1" ht="65.25" customHeight="1" thickBot="1" x14ac:dyDescent="0.55000000000000004">
      <c r="B489" s="107" t="s">
        <v>57</v>
      </c>
      <c r="C489" s="90" t="s">
        <v>56</v>
      </c>
      <c r="D489" s="106" t="s">
        <v>55</v>
      </c>
      <c r="E489" s="105"/>
      <c r="F489" s="105"/>
      <c r="G489" s="105"/>
      <c r="H489" s="105"/>
      <c r="I489" s="105"/>
      <c r="J489" s="105"/>
      <c r="K489" s="105"/>
      <c r="L489" s="105"/>
      <c r="M489" s="105"/>
      <c r="N489" s="104"/>
      <c r="O489" s="106" t="s">
        <v>54</v>
      </c>
      <c r="P489" s="105"/>
      <c r="Q489" s="105"/>
      <c r="R489" s="105"/>
      <c r="S489" s="105"/>
      <c r="T489" s="105"/>
      <c r="U489" s="104"/>
      <c r="V489" s="103"/>
      <c r="W489" s="102"/>
      <c r="X489" s="101"/>
      <c r="Y489" s="66" t="s">
        <v>53</v>
      </c>
    </row>
    <row r="490" spans="2:25" s="8" customFormat="1" ht="65.25" customHeight="1" x14ac:dyDescent="0.45">
      <c r="B490" s="100"/>
      <c r="C490" s="99"/>
      <c r="D490" s="98" t="s">
        <v>52</v>
      </c>
      <c r="E490" s="98" t="s">
        <v>51</v>
      </c>
      <c r="F490" s="97" t="s">
        <v>29</v>
      </c>
      <c r="G490" s="761" t="s">
        <v>50</v>
      </c>
      <c r="H490" s="95" t="s">
        <v>49</v>
      </c>
      <c r="I490" s="94" t="s">
        <v>48</v>
      </c>
      <c r="J490" s="93" t="s">
        <v>47</v>
      </c>
      <c r="K490" s="92" t="s">
        <v>28</v>
      </c>
      <c r="L490" s="91" t="s">
        <v>46</v>
      </c>
      <c r="M490" s="91" t="s">
        <v>618</v>
      </c>
      <c r="N490" s="90" t="s">
        <v>38</v>
      </c>
      <c r="O490" s="87" t="s">
        <v>44</v>
      </c>
      <c r="P490" s="89" t="s">
        <v>43</v>
      </c>
      <c r="Q490" s="88" t="s">
        <v>42</v>
      </c>
      <c r="R490" s="87" t="s">
        <v>41</v>
      </c>
      <c r="S490" s="87" t="s">
        <v>40</v>
      </c>
      <c r="T490" s="87" t="s">
        <v>39</v>
      </c>
      <c r="U490" s="86" t="s">
        <v>38</v>
      </c>
      <c r="V490" s="84" t="s">
        <v>38</v>
      </c>
      <c r="W490" s="85" t="s">
        <v>37</v>
      </c>
      <c r="X490" s="84" t="s">
        <v>36</v>
      </c>
      <c r="Y490" s="66"/>
    </row>
    <row r="491" spans="2:25" s="8" customFormat="1" ht="65.25" customHeight="1" thickBot="1" x14ac:dyDescent="0.5">
      <c r="B491" s="83" t="s">
        <v>35</v>
      </c>
      <c r="C491" s="73"/>
      <c r="D491" s="82"/>
      <c r="E491" s="82"/>
      <c r="F491" s="81" t="s">
        <v>34</v>
      </c>
      <c r="G491" s="760" t="s">
        <v>33</v>
      </c>
      <c r="H491" s="79"/>
      <c r="I491" s="78"/>
      <c r="J491" s="77" t="s">
        <v>32</v>
      </c>
      <c r="K491" s="76" t="s">
        <v>31</v>
      </c>
      <c r="L491" s="75" t="s">
        <v>95</v>
      </c>
      <c r="M491" s="74" t="s">
        <v>610</v>
      </c>
      <c r="N491" s="73"/>
      <c r="O491" s="200">
        <v>1</v>
      </c>
      <c r="P491" s="72"/>
      <c r="Q491" s="71" t="s">
        <v>28</v>
      </c>
      <c r="R491" s="70" t="s">
        <v>27</v>
      </c>
      <c r="S491" s="70" t="s">
        <v>26</v>
      </c>
      <c r="T491" s="70" t="s">
        <v>25</v>
      </c>
      <c r="U491" s="69"/>
      <c r="V491" s="67" t="s">
        <v>24</v>
      </c>
      <c r="W491" s="199" t="s">
        <v>93</v>
      </c>
      <c r="X491" s="67" t="s">
        <v>22</v>
      </c>
      <c r="Y491" s="66"/>
    </row>
    <row r="492" spans="2:25" ht="65.25" hidden="1" customHeight="1" x14ac:dyDescent="0.5">
      <c r="B492" s="41"/>
      <c r="C492" s="168"/>
      <c r="D492" s="168">
        <v>1100</v>
      </c>
      <c r="E492" s="168">
        <v>1000</v>
      </c>
      <c r="F492" s="48"/>
      <c r="G492" s="196"/>
      <c r="H492" s="37">
        <f>F492*G492</f>
        <v>0</v>
      </c>
      <c r="I492" s="45">
        <v>0</v>
      </c>
      <c r="J492" s="767">
        <v>0</v>
      </c>
      <c r="K492" s="274">
        <v>0</v>
      </c>
      <c r="L492" s="274">
        <v>0</v>
      </c>
      <c r="M492" s="274"/>
      <c r="N492" s="45">
        <f>H492+I492+J492+K492+L492+M492</f>
        <v>0</v>
      </c>
      <c r="O492" s="45">
        <v>0</v>
      </c>
      <c r="P492" s="45">
        <v>0</v>
      </c>
      <c r="Q492" s="34">
        <v>0</v>
      </c>
      <c r="R492" s="33">
        <v>0</v>
      </c>
      <c r="S492" s="273">
        <f>H492*1%</f>
        <v>0</v>
      </c>
      <c r="T492" s="34">
        <f>I492*1%</f>
        <v>0</v>
      </c>
      <c r="U492" s="45">
        <f>O492+P492+Q492+R492+S492+T492</f>
        <v>0</v>
      </c>
      <c r="V492" s="45">
        <f>N492-U492</f>
        <v>0</v>
      </c>
      <c r="W492" s="45">
        <v>0</v>
      </c>
      <c r="X492" s="45">
        <f>V492-W492</f>
        <v>0</v>
      </c>
      <c r="Y492" s="162"/>
    </row>
    <row r="493" spans="2:25" ht="65.25" hidden="1" customHeight="1" thickBot="1" x14ac:dyDescent="0.55000000000000004">
      <c r="B493" s="161"/>
      <c r="C493" s="49"/>
      <c r="D493" s="49"/>
      <c r="E493" s="49"/>
      <c r="F493" s="56"/>
      <c r="G493" s="158"/>
      <c r="H493" s="54"/>
      <c r="I493" s="46"/>
      <c r="J493" s="157"/>
      <c r="K493" s="156"/>
      <c r="L493" s="156"/>
      <c r="M493" s="156"/>
      <c r="N493" s="46"/>
      <c r="O493" s="46"/>
      <c r="P493" s="46"/>
      <c r="Q493" s="46"/>
      <c r="R493" s="46"/>
      <c r="S493" s="272"/>
      <c r="T493" s="45"/>
      <c r="U493" s="46"/>
      <c r="V493" s="46"/>
      <c r="W493" s="46"/>
      <c r="X493" s="46"/>
      <c r="Y493" s="23"/>
    </row>
    <row r="494" spans="2:25" ht="65.25" customHeight="1" x14ac:dyDescent="0.5">
      <c r="B494" s="41" t="s">
        <v>149</v>
      </c>
      <c r="C494" s="40"/>
      <c r="D494" s="40">
        <v>1100</v>
      </c>
      <c r="E494" s="40">
        <v>1000</v>
      </c>
      <c r="F494" s="182">
        <v>198.78</v>
      </c>
      <c r="G494" s="166">
        <v>37.39</v>
      </c>
      <c r="H494" s="37">
        <f>F494*G494</f>
        <v>7432.3842000000004</v>
      </c>
      <c r="I494" s="33">
        <v>0</v>
      </c>
      <c r="J494" s="165">
        <v>0</v>
      </c>
      <c r="K494" s="164">
        <v>0</v>
      </c>
      <c r="L494" s="164">
        <v>0</v>
      </c>
      <c r="M494" s="164">
        <f>F494*5</f>
        <v>993.9</v>
      </c>
      <c r="N494" s="45">
        <f>H494+I494+J494+K494+L494+M494</f>
        <v>8426.2842000000001</v>
      </c>
      <c r="O494" s="163">
        <v>545.71</v>
      </c>
      <c r="P494" s="35"/>
      <c r="Q494" s="35">
        <v>0</v>
      </c>
      <c r="R494" s="35">
        <v>0</v>
      </c>
      <c r="S494" s="186"/>
      <c r="T494" s="35">
        <f>I494*1%</f>
        <v>0</v>
      </c>
      <c r="U494" s="163">
        <f>O494+P494+Q494+R494+S494+T494</f>
        <v>545.71</v>
      </c>
      <c r="V494" s="45">
        <f>N494-U494</f>
        <v>7880.5742</v>
      </c>
      <c r="W494" s="45">
        <v>0</v>
      </c>
      <c r="X494" s="45">
        <f>V494-W494</f>
        <v>7880.5742</v>
      </c>
      <c r="Y494" s="32"/>
    </row>
    <row r="495" spans="2:25" ht="65.25" customHeight="1" thickBot="1" x14ac:dyDescent="0.55000000000000004">
      <c r="B495" s="229" t="s">
        <v>148</v>
      </c>
      <c r="C495" s="49"/>
      <c r="D495" s="168"/>
      <c r="E495" s="168"/>
      <c r="F495" s="210"/>
      <c r="G495" s="158"/>
      <c r="H495" s="54"/>
      <c r="I495" s="46"/>
      <c r="J495" s="157"/>
      <c r="K495" s="156"/>
      <c r="L495" s="156"/>
      <c r="M495" s="156"/>
      <c r="N495" s="46"/>
      <c r="O495" s="25"/>
      <c r="P495" s="25"/>
      <c r="Q495" s="25"/>
      <c r="R495" s="25"/>
      <c r="S495" s="184"/>
      <c r="T495" s="25"/>
      <c r="U495" s="25"/>
      <c r="V495" s="46"/>
      <c r="W495" s="46"/>
      <c r="X495" s="46"/>
      <c r="Y495" s="23"/>
    </row>
    <row r="496" spans="2:25" ht="65.25" customHeight="1" x14ac:dyDescent="0.5">
      <c r="B496" s="58" t="s">
        <v>147</v>
      </c>
      <c r="C496" s="40"/>
      <c r="D496" s="40">
        <v>1100</v>
      </c>
      <c r="E496" s="40">
        <v>1000</v>
      </c>
      <c r="F496" s="182">
        <v>190.94</v>
      </c>
      <c r="G496" s="166">
        <v>37.39</v>
      </c>
      <c r="H496" s="37">
        <f>F496*G496</f>
        <v>7139.2466000000004</v>
      </c>
      <c r="I496" s="33">
        <v>0</v>
      </c>
      <c r="J496" s="165">
        <v>0</v>
      </c>
      <c r="K496" s="164">
        <v>0</v>
      </c>
      <c r="L496" s="164">
        <v>0</v>
      </c>
      <c r="M496" s="164">
        <f>F496*5</f>
        <v>954.7</v>
      </c>
      <c r="N496" s="45">
        <f>H496+I496+J496+K496+L496+M496</f>
        <v>8093.9466000000002</v>
      </c>
      <c r="O496" s="163">
        <v>513.84</v>
      </c>
      <c r="P496" s="163"/>
      <c r="Q496" s="35">
        <v>0</v>
      </c>
      <c r="R496" s="35">
        <v>0</v>
      </c>
      <c r="S496" s="35">
        <v>0</v>
      </c>
      <c r="T496" s="35">
        <f>I496*1%</f>
        <v>0</v>
      </c>
      <c r="U496" s="163">
        <f>O496+P496+Q496+R496+S496+T496</f>
        <v>513.84</v>
      </c>
      <c r="V496" s="45">
        <f>N496-U496</f>
        <v>7580.1066000000001</v>
      </c>
      <c r="W496" s="33"/>
      <c r="X496" s="45">
        <f>V496-W496</f>
        <v>7580.1066000000001</v>
      </c>
      <c r="Y496" s="32"/>
    </row>
    <row r="497" spans="2:25" ht="65.25" customHeight="1" x14ac:dyDescent="0.5">
      <c r="B497" s="230" t="s">
        <v>146</v>
      </c>
      <c r="C497" s="49"/>
      <c r="D497" s="168"/>
      <c r="E497" s="168"/>
      <c r="F497" s="210"/>
      <c r="G497" s="158"/>
      <c r="H497" s="54"/>
      <c r="I497" s="46"/>
      <c r="J497" s="157"/>
      <c r="K497" s="156"/>
      <c r="L497" s="156"/>
      <c r="M497" s="156"/>
      <c r="N497" s="46"/>
      <c r="O497" s="25"/>
      <c r="P497" s="25"/>
      <c r="Q497" s="25"/>
      <c r="R497" s="25"/>
      <c r="S497" s="25"/>
      <c r="T497" s="25"/>
      <c r="U497" s="25"/>
      <c r="V497" s="46"/>
      <c r="W497" s="46"/>
      <c r="X497" s="46"/>
      <c r="Y497" s="23"/>
    </row>
    <row r="498" spans="2:25" ht="65.25" customHeight="1" x14ac:dyDescent="0.5">
      <c r="B498" s="179" t="s">
        <v>72</v>
      </c>
      <c r="C498" s="150"/>
      <c r="D498" s="150"/>
      <c r="E498" s="150"/>
      <c r="F498" s="271"/>
      <c r="G498" s="809"/>
      <c r="H498" s="151">
        <f>H496+H494+H492+H486+H484+H482+H480+H478+H476</f>
        <v>26202.164199999999</v>
      </c>
      <c r="I498" s="151">
        <f>I496+I492+I486+I484+I482+I480+I478+I476</f>
        <v>0</v>
      </c>
      <c r="J498" s="153">
        <f>J496+J494+J492+J486+J484+J482+J480+J478+J476</f>
        <v>0</v>
      </c>
      <c r="K498" s="151">
        <f>K496+K494+K492+K486+K484+K482+K480+K478+K476</f>
        <v>0</v>
      </c>
      <c r="L498" s="151">
        <f>L496+L492+L486+L484+L482+L480+L478+L476</f>
        <v>0</v>
      </c>
      <c r="M498" s="151">
        <f>M496+M494+M492+M486+M484+M482+M480+M478+M476</f>
        <v>3503.9</v>
      </c>
      <c r="N498" s="151">
        <f>N496+N494+N492+N486+N484+N482+N480+N478+N476</f>
        <v>29706.064200000001</v>
      </c>
      <c r="O498" s="152">
        <f>O496+O494+O492+O486+O484+O482+O480+O478+O476</f>
        <v>1666.0000000000002</v>
      </c>
      <c r="P498" s="152">
        <f>P496+P494+P492+P486+P484+P482+P480+P478+P476</f>
        <v>0</v>
      </c>
      <c r="Q498" s="152">
        <f>Q496+Q494+Q492+Q486+Q484+Q482+Q480+Q478+Q476</f>
        <v>0</v>
      </c>
      <c r="R498" s="152">
        <f>R496+R494+R492+R486+R484+R482+R480+R478+R476</f>
        <v>0</v>
      </c>
      <c r="S498" s="152">
        <f>S496+S494+S492+S486+S484+S482+S480+S478+S476</f>
        <v>0</v>
      </c>
      <c r="T498" s="152">
        <f>T496+T494+T492+T486+T484+T482+T480+T478+T476</f>
        <v>0</v>
      </c>
      <c r="U498" s="152">
        <f>U496+U494+U492+U486+U484+U482+U480+U478+U476</f>
        <v>1666.0000000000002</v>
      </c>
      <c r="V498" s="151">
        <f>V496+V494+V492+V486+V484+V482+V480+V478+V476</f>
        <v>28040.064200000001</v>
      </c>
      <c r="W498" s="151">
        <f>W496+W494+W492+W486+W484+W482+W480+W478+W476</f>
        <v>0</v>
      </c>
      <c r="X498" s="151">
        <f>X496+X494+X492+X486+X484+X482+X480+X478+X476</f>
        <v>28040.064200000001</v>
      </c>
      <c r="Y498" s="269" t="s">
        <v>145</v>
      </c>
    </row>
    <row r="499" spans="2:25" ht="65.25" customHeight="1" thickBot="1" x14ac:dyDescent="0.55000000000000004">
      <c r="B499" s="65"/>
      <c r="C499" s="59"/>
      <c r="D499" s="59"/>
      <c r="E499" s="59"/>
      <c r="F499" s="268"/>
      <c r="G499" s="759"/>
      <c r="H499" s="62"/>
      <c r="I499" s="60"/>
      <c r="J499" s="61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59"/>
    </row>
    <row r="500" spans="2:25" s="8" customFormat="1" ht="65.25" customHeight="1" thickBot="1" x14ac:dyDescent="0.55000000000000004">
      <c r="B500" s="107" t="s">
        <v>57</v>
      </c>
      <c r="C500" s="90" t="s">
        <v>56</v>
      </c>
      <c r="D500" s="106" t="s">
        <v>55</v>
      </c>
      <c r="E500" s="105"/>
      <c r="F500" s="105"/>
      <c r="G500" s="105"/>
      <c r="H500" s="105"/>
      <c r="I500" s="105"/>
      <c r="J500" s="105"/>
      <c r="K500" s="105"/>
      <c r="L500" s="105"/>
      <c r="M500" s="105"/>
      <c r="N500" s="104"/>
      <c r="O500" s="106" t="s">
        <v>54</v>
      </c>
      <c r="P500" s="105"/>
      <c r="Q500" s="105"/>
      <c r="R500" s="105"/>
      <c r="S500" s="105"/>
      <c r="T500" s="105"/>
      <c r="U500" s="104"/>
      <c r="V500" s="103"/>
      <c r="W500" s="102"/>
      <c r="X500" s="101"/>
      <c r="Y500" s="66" t="s">
        <v>53</v>
      </c>
    </row>
    <row r="501" spans="2:25" s="8" customFormat="1" ht="65.25" customHeight="1" x14ac:dyDescent="0.45">
      <c r="B501" s="100"/>
      <c r="C501" s="99"/>
      <c r="D501" s="98" t="s">
        <v>52</v>
      </c>
      <c r="E501" s="98" t="s">
        <v>51</v>
      </c>
      <c r="F501" s="97" t="s">
        <v>29</v>
      </c>
      <c r="G501" s="761" t="s">
        <v>50</v>
      </c>
      <c r="H501" s="95" t="s">
        <v>49</v>
      </c>
      <c r="I501" s="94" t="s">
        <v>48</v>
      </c>
      <c r="J501" s="93" t="s">
        <v>47</v>
      </c>
      <c r="K501" s="92" t="s">
        <v>28</v>
      </c>
      <c r="L501" s="91" t="s">
        <v>46</v>
      </c>
      <c r="M501" s="91" t="s">
        <v>618</v>
      </c>
      <c r="N501" s="90" t="s">
        <v>38</v>
      </c>
      <c r="O501" s="87" t="s">
        <v>44</v>
      </c>
      <c r="P501" s="89" t="s">
        <v>43</v>
      </c>
      <c r="Q501" s="88" t="s">
        <v>42</v>
      </c>
      <c r="R501" s="87" t="s">
        <v>41</v>
      </c>
      <c r="S501" s="87" t="s">
        <v>40</v>
      </c>
      <c r="T501" s="87" t="s">
        <v>39</v>
      </c>
      <c r="U501" s="86" t="s">
        <v>38</v>
      </c>
      <c r="V501" s="84" t="s">
        <v>38</v>
      </c>
      <c r="W501" s="85" t="s">
        <v>37</v>
      </c>
      <c r="X501" s="84" t="s">
        <v>36</v>
      </c>
      <c r="Y501" s="66"/>
    </row>
    <row r="502" spans="2:25" s="8" customFormat="1" ht="65.25" customHeight="1" thickBot="1" x14ac:dyDescent="0.5">
      <c r="B502" s="83" t="s">
        <v>35</v>
      </c>
      <c r="C502" s="73"/>
      <c r="D502" s="82"/>
      <c r="E502" s="82"/>
      <c r="F502" s="81" t="s">
        <v>34</v>
      </c>
      <c r="G502" s="760" t="s">
        <v>33</v>
      </c>
      <c r="H502" s="79"/>
      <c r="I502" s="78"/>
      <c r="J502" s="77" t="s">
        <v>32</v>
      </c>
      <c r="K502" s="76" t="s">
        <v>31</v>
      </c>
      <c r="L502" s="75" t="s">
        <v>95</v>
      </c>
      <c r="M502" s="74" t="s">
        <v>610</v>
      </c>
      <c r="N502" s="73"/>
      <c r="O502" s="200">
        <v>1</v>
      </c>
      <c r="P502" s="72"/>
      <c r="Q502" s="71" t="s">
        <v>28</v>
      </c>
      <c r="R502" s="70" t="s">
        <v>27</v>
      </c>
      <c r="S502" s="70" t="s">
        <v>26</v>
      </c>
      <c r="T502" s="70" t="s">
        <v>25</v>
      </c>
      <c r="U502" s="69"/>
      <c r="V502" s="67" t="s">
        <v>24</v>
      </c>
      <c r="W502" s="199" t="s">
        <v>93</v>
      </c>
      <c r="X502" s="67" t="s">
        <v>22</v>
      </c>
      <c r="Y502" s="66"/>
    </row>
    <row r="503" spans="2:25" ht="65.25" customHeight="1" x14ac:dyDescent="0.5">
      <c r="B503" s="65" t="s">
        <v>144</v>
      </c>
      <c r="C503" s="267"/>
      <c r="D503" s="173"/>
      <c r="E503" s="173"/>
      <c r="F503" s="64"/>
      <c r="G503" s="759"/>
      <c r="H503" s="62"/>
      <c r="I503" s="60"/>
      <c r="J503" s="61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59"/>
    </row>
    <row r="504" spans="2:25" ht="65.25" customHeight="1" x14ac:dyDescent="0.5">
      <c r="B504" s="264" t="s">
        <v>143</v>
      </c>
      <c r="C504" s="169"/>
      <c r="D504" s="169">
        <v>1100</v>
      </c>
      <c r="E504" s="169">
        <v>1000</v>
      </c>
      <c r="F504" s="180">
        <v>348.03</v>
      </c>
      <c r="G504" s="182">
        <v>37.39</v>
      </c>
      <c r="H504" s="39">
        <f>F504*G504</f>
        <v>13012.841699999999</v>
      </c>
      <c r="I504" s="224">
        <v>0</v>
      </c>
      <c r="J504" s="165">
        <v>0</v>
      </c>
      <c r="K504" s="165">
        <v>0</v>
      </c>
      <c r="L504" s="165">
        <v>0</v>
      </c>
      <c r="M504" s="165">
        <f>F504*5</f>
        <v>1740.1499999999999</v>
      </c>
      <c r="N504" s="224">
        <f>H504+I504+J504+K504+L504+M504</f>
        <v>14752.991699999999</v>
      </c>
      <c r="O504" s="226">
        <v>1899.05</v>
      </c>
      <c r="P504" s="225">
        <v>0</v>
      </c>
      <c r="Q504" s="225">
        <v>0</v>
      </c>
      <c r="R504" s="225">
        <v>0</v>
      </c>
      <c r="S504" s="225">
        <v>0</v>
      </c>
      <c r="T504" s="225">
        <v>0</v>
      </c>
      <c r="U504" s="225">
        <f>O504+P504+Q504+R504+S504+T504</f>
        <v>1899.05</v>
      </c>
      <c r="V504" s="36">
        <f>N504-U504</f>
        <v>12853.941699999999</v>
      </c>
      <c r="W504" s="36">
        <v>0</v>
      </c>
      <c r="X504" s="224">
        <f>V504-W504</f>
        <v>12853.941699999999</v>
      </c>
      <c r="Y504" s="162"/>
    </row>
    <row r="505" spans="2:25" ht="65.25" customHeight="1" x14ac:dyDescent="0.5">
      <c r="B505" s="368" t="s">
        <v>619</v>
      </c>
      <c r="C505" s="160"/>
      <c r="D505" s="160"/>
      <c r="E505" s="160"/>
      <c r="F505" s="210"/>
      <c r="G505" s="210"/>
      <c r="H505" s="56"/>
      <c r="I505" s="26"/>
      <c r="J505" s="157"/>
      <c r="K505" s="157"/>
      <c r="L505" s="157"/>
      <c r="M505" s="157"/>
      <c r="N505" s="26"/>
      <c r="O505" s="221"/>
      <c r="P505" s="221"/>
      <c r="Q505" s="221"/>
      <c r="R505" s="221"/>
      <c r="S505" s="221"/>
      <c r="T505" s="221"/>
      <c r="U505" s="221"/>
      <c r="V505" s="26"/>
      <c r="W505" s="26"/>
      <c r="X505" s="26"/>
      <c r="Y505" s="23"/>
    </row>
    <row r="506" spans="2:25" ht="65.25" customHeight="1" x14ac:dyDescent="0.5">
      <c r="B506" s="58" t="s">
        <v>141</v>
      </c>
      <c r="C506" s="40"/>
      <c r="D506" s="40">
        <v>1100</v>
      </c>
      <c r="E506" s="40">
        <v>1000</v>
      </c>
      <c r="F506" s="180">
        <v>266.45999999999998</v>
      </c>
      <c r="G506" s="166">
        <v>37.39</v>
      </c>
      <c r="H506" s="50">
        <f>F506*G506</f>
        <v>9962.9393999999993</v>
      </c>
      <c r="I506" s="45">
        <v>0</v>
      </c>
      <c r="J506" s="165">
        <v>0</v>
      </c>
      <c r="K506" s="164">
        <v>0</v>
      </c>
      <c r="L506" s="164">
        <v>0</v>
      </c>
      <c r="M506" s="164">
        <f>F506*5</f>
        <v>1332.3</v>
      </c>
      <c r="N506" s="45">
        <f>H506+I506+J506+K506+L506+M506</f>
        <v>11295.239399999999</v>
      </c>
      <c r="O506" s="163">
        <v>821.14</v>
      </c>
      <c r="P506" s="35"/>
      <c r="Q506" s="35">
        <v>0</v>
      </c>
      <c r="R506" s="35">
        <v>0</v>
      </c>
      <c r="S506" s="186"/>
      <c r="T506" s="35">
        <f>I506*1%</f>
        <v>0</v>
      </c>
      <c r="U506" s="35">
        <f>O506+P506+Q506+R506+S506+T506</f>
        <v>821.14</v>
      </c>
      <c r="V506" s="33">
        <f>N506-U506</f>
        <v>10474.099399999999</v>
      </c>
      <c r="W506" s="45">
        <v>0</v>
      </c>
      <c r="X506" s="45">
        <f>V506-W506</f>
        <v>10474.099399999999</v>
      </c>
      <c r="Y506" s="32"/>
    </row>
    <row r="507" spans="2:25" ht="65.25" customHeight="1" x14ac:dyDescent="0.5">
      <c r="B507" s="198" t="s">
        <v>142</v>
      </c>
      <c r="C507" s="168"/>
      <c r="D507" s="168"/>
      <c r="E507" s="168"/>
      <c r="F507" s="210"/>
      <c r="G507" s="158"/>
      <c r="H507" s="54"/>
      <c r="I507" s="46"/>
      <c r="J507" s="157"/>
      <c r="K507" s="156"/>
      <c r="L507" s="156"/>
      <c r="M507" s="156"/>
      <c r="N507" s="46"/>
      <c r="O507" s="25"/>
      <c r="P507" s="25"/>
      <c r="Q507" s="25"/>
      <c r="R507" s="25"/>
      <c r="S507" s="184"/>
      <c r="T507" s="25"/>
      <c r="U507" s="25"/>
      <c r="V507" s="46"/>
      <c r="W507" s="46"/>
      <c r="X507" s="46"/>
      <c r="Y507" s="162"/>
    </row>
    <row r="508" spans="2:25" ht="65.25" customHeight="1" x14ac:dyDescent="0.5">
      <c r="B508" s="179"/>
      <c r="C508" s="155" t="s">
        <v>73</v>
      </c>
      <c r="D508" s="150"/>
      <c r="E508" s="150"/>
      <c r="F508" s="178"/>
      <c r="G508" s="152"/>
      <c r="H508" s="151">
        <f>SUM(H504:H507)</f>
        <v>22975.7811</v>
      </c>
      <c r="I508" s="151">
        <f>SUM(I504:I507)</f>
        <v>0</v>
      </c>
      <c r="J508" s="153">
        <f>SUM(J504:J507)</f>
        <v>0</v>
      </c>
      <c r="K508" s="151">
        <f>SUM(K504:K507)</f>
        <v>0</v>
      </c>
      <c r="L508" s="151">
        <f>SUM(L504:L507)</f>
        <v>0</v>
      </c>
      <c r="M508" s="151">
        <f>SUM(M504:M507)</f>
        <v>3072.45</v>
      </c>
      <c r="N508" s="151">
        <f>SUM(N504:N507)</f>
        <v>26048.231099999997</v>
      </c>
      <c r="O508" s="152">
        <f>SUM(O504:O507)</f>
        <v>2720.19</v>
      </c>
      <c r="P508" s="152">
        <f>SUM(P504:P507)</f>
        <v>0</v>
      </c>
      <c r="Q508" s="152">
        <f>SUM(Q504:Q507)</f>
        <v>0</v>
      </c>
      <c r="R508" s="152">
        <f>SUM(R504:R507)</f>
        <v>0</v>
      </c>
      <c r="S508" s="152">
        <f>SUM(S504:S507)</f>
        <v>0</v>
      </c>
      <c r="T508" s="152">
        <f>SUM(T504:T507)</f>
        <v>0</v>
      </c>
      <c r="U508" s="152">
        <f>SUM(U504:U507)</f>
        <v>2720.19</v>
      </c>
      <c r="V508" s="151">
        <f>SUM(V504:V507)</f>
        <v>23328.041099999999</v>
      </c>
      <c r="W508" s="151">
        <f>SUM(W504:W507)</f>
        <v>0</v>
      </c>
      <c r="X508" s="151">
        <f>SUM(X504:X507)</f>
        <v>23328.041099999999</v>
      </c>
      <c r="Y508" s="150"/>
    </row>
    <row r="509" spans="2:25" ht="65.25" customHeight="1" x14ac:dyDescent="0.45">
      <c r="B509" s="65" t="s">
        <v>139</v>
      </c>
      <c r="C509" s="148"/>
      <c r="D509" s="8"/>
      <c r="E509" s="8"/>
      <c r="F509" s="109"/>
      <c r="G509" s="108"/>
      <c r="H509" s="11"/>
      <c r="I509" s="9"/>
      <c r="J509" s="10"/>
      <c r="K509" s="9"/>
      <c r="L509" s="9"/>
      <c r="M509" s="9"/>
      <c r="N509" s="9"/>
      <c r="O509" s="149"/>
      <c r="P509" s="149"/>
      <c r="Q509" s="149"/>
      <c r="R509" s="149"/>
      <c r="S509" s="149"/>
      <c r="T509" s="149"/>
      <c r="U509" s="149"/>
      <c r="V509" s="9"/>
      <c r="W509" s="9"/>
      <c r="X509" s="9"/>
      <c r="Y509" s="8"/>
    </row>
    <row r="510" spans="2:25" ht="65.25" customHeight="1" x14ac:dyDescent="0.5">
      <c r="B510" s="264" t="s">
        <v>138</v>
      </c>
      <c r="C510" s="183"/>
      <c r="D510" s="183">
        <v>1100</v>
      </c>
      <c r="E510" s="183">
        <v>1000</v>
      </c>
      <c r="F510" s="182">
        <v>210.12</v>
      </c>
      <c r="G510" s="182">
        <v>37.39</v>
      </c>
      <c r="H510" s="39">
        <f>F510*G510</f>
        <v>7856.3868000000002</v>
      </c>
      <c r="I510" s="33">
        <v>0</v>
      </c>
      <c r="J510" s="165">
        <v>0</v>
      </c>
      <c r="K510" s="164">
        <v>0</v>
      </c>
      <c r="L510" s="164">
        <v>0</v>
      </c>
      <c r="M510" s="164">
        <f>F510*5</f>
        <v>1050.5999999999999</v>
      </c>
      <c r="N510" s="33">
        <f>H510+I510+J510+K510+L510+M510</f>
        <v>8906.9868000000006</v>
      </c>
      <c r="O510" s="35">
        <v>591.9</v>
      </c>
      <c r="P510" s="35"/>
      <c r="Q510" s="35">
        <v>0</v>
      </c>
      <c r="R510" s="35">
        <v>0</v>
      </c>
      <c r="S510" s="186"/>
      <c r="T510" s="35">
        <f>I510*1%</f>
        <v>0</v>
      </c>
      <c r="U510" s="35">
        <f>O510+P510+Q510+R510+S510+T510</f>
        <v>591.9</v>
      </c>
      <c r="V510" s="33">
        <f>N510-U510</f>
        <v>8315.0868000000009</v>
      </c>
      <c r="W510" s="33">
        <v>0</v>
      </c>
      <c r="X510" s="33">
        <f>V510-W510</f>
        <v>8315.0868000000009</v>
      </c>
      <c r="Y510" s="32"/>
    </row>
    <row r="511" spans="2:25" ht="65.25" customHeight="1" x14ac:dyDescent="0.5">
      <c r="B511" s="161" t="s">
        <v>137</v>
      </c>
      <c r="C511" s="160"/>
      <c r="D511" s="160"/>
      <c r="E511" s="160"/>
      <c r="F511" s="210"/>
      <c r="G511" s="210"/>
      <c r="H511" s="56"/>
      <c r="I511" s="46"/>
      <c r="J511" s="157"/>
      <c r="K511" s="156"/>
      <c r="L511" s="156"/>
      <c r="M511" s="156"/>
      <c r="N511" s="46"/>
      <c r="O511" s="25"/>
      <c r="P511" s="25"/>
      <c r="Q511" s="25"/>
      <c r="R511" s="25"/>
      <c r="S511" s="184"/>
      <c r="T511" s="25"/>
      <c r="U511" s="25"/>
      <c r="V511" s="46"/>
      <c r="W511" s="46"/>
      <c r="X511" s="46"/>
      <c r="Y511" s="23"/>
    </row>
    <row r="512" spans="2:25" ht="65.25" hidden="1" customHeight="1" x14ac:dyDescent="0.5">
      <c r="B512" s="264" t="s">
        <v>136</v>
      </c>
      <c r="C512" s="169"/>
      <c r="D512" s="169">
        <v>1100</v>
      </c>
      <c r="E512" s="169">
        <v>1000</v>
      </c>
      <c r="F512" s="180"/>
      <c r="G512" s="182"/>
      <c r="H512" s="39">
        <f>F512*G512</f>
        <v>0</v>
      </c>
      <c r="I512" s="45">
        <v>0</v>
      </c>
      <c r="J512" s="165">
        <f>F512*1.04</f>
        <v>0</v>
      </c>
      <c r="K512" s="217">
        <v>0</v>
      </c>
      <c r="L512" s="217">
        <v>0</v>
      </c>
      <c r="M512" s="217"/>
      <c r="N512" s="33">
        <f>H512+I512+J512+K512+L512+M512</f>
        <v>0</v>
      </c>
      <c r="O512" s="163">
        <v>0</v>
      </c>
      <c r="P512" s="163">
        <v>0</v>
      </c>
      <c r="Q512" s="35">
        <v>0</v>
      </c>
      <c r="R512" s="35">
        <v>0</v>
      </c>
      <c r="S512" s="35">
        <v>0</v>
      </c>
      <c r="T512" s="35">
        <f>I512*1%</f>
        <v>0</v>
      </c>
      <c r="U512" s="35">
        <f>O512+P512+Q512+R512+S512+T512</f>
        <v>0</v>
      </c>
      <c r="V512" s="33">
        <f>N512-U512</f>
        <v>0</v>
      </c>
      <c r="W512" s="45">
        <v>0</v>
      </c>
      <c r="X512" s="45">
        <f>V512-W512</f>
        <v>0</v>
      </c>
      <c r="Y512" s="32"/>
    </row>
    <row r="513" spans="2:27" ht="65.25" hidden="1" customHeight="1" x14ac:dyDescent="0.5">
      <c r="B513" s="161"/>
      <c r="C513" s="160"/>
      <c r="D513" s="160"/>
      <c r="E513" s="160"/>
      <c r="F513" s="210"/>
      <c r="G513" s="210"/>
      <c r="H513" s="56"/>
      <c r="I513" s="46"/>
      <c r="J513" s="157"/>
      <c r="K513" s="156"/>
      <c r="L513" s="156"/>
      <c r="M513" s="156"/>
      <c r="N513" s="46"/>
      <c r="O513" s="25"/>
      <c r="P513" s="25"/>
      <c r="Q513" s="25"/>
      <c r="R513" s="25"/>
      <c r="S513" s="25"/>
      <c r="T513" s="25"/>
      <c r="U513" s="25"/>
      <c r="V513" s="46"/>
      <c r="W513" s="46"/>
      <c r="X513" s="46"/>
      <c r="Y513" s="23"/>
    </row>
    <row r="514" spans="2:27" ht="65.25" hidden="1" customHeight="1" x14ac:dyDescent="0.5">
      <c r="B514" s="264" t="s">
        <v>136</v>
      </c>
      <c r="C514" s="169"/>
      <c r="D514" s="183">
        <v>1100</v>
      </c>
      <c r="E514" s="183">
        <v>1000</v>
      </c>
      <c r="F514" s="180">
        <v>0</v>
      </c>
      <c r="G514" s="182">
        <v>0</v>
      </c>
      <c r="H514" s="39">
        <f>F514*G514</f>
        <v>0</v>
      </c>
      <c r="I514" s="45">
        <v>0</v>
      </c>
      <c r="J514" s="165">
        <v>0</v>
      </c>
      <c r="K514" s="217">
        <v>0</v>
      </c>
      <c r="L514" s="217">
        <v>0</v>
      </c>
      <c r="M514" s="217">
        <v>0</v>
      </c>
      <c r="N514" s="33">
        <f>H514+I514+J514+K514+L514+M514</f>
        <v>0</v>
      </c>
      <c r="O514" s="163">
        <v>0</v>
      </c>
      <c r="P514" s="35">
        <v>0</v>
      </c>
      <c r="Q514" s="35"/>
      <c r="R514" s="35">
        <v>0</v>
      </c>
      <c r="S514" s="35">
        <v>0</v>
      </c>
      <c r="T514" s="35">
        <f>I514*1%</f>
        <v>0</v>
      </c>
      <c r="U514" s="35">
        <f>O514+P514+Q514+R514+S514+T514</f>
        <v>0</v>
      </c>
      <c r="V514" s="33">
        <f>N514-U514</f>
        <v>0</v>
      </c>
      <c r="W514" s="33">
        <v>0</v>
      </c>
      <c r="X514" s="45">
        <f>V514-W514</f>
        <v>0</v>
      </c>
      <c r="Y514" s="32"/>
    </row>
    <row r="515" spans="2:27" ht="65.25" hidden="1" customHeight="1" x14ac:dyDescent="0.5">
      <c r="B515" s="57"/>
      <c r="C515" s="160"/>
      <c r="D515" s="160"/>
      <c r="E515" s="160"/>
      <c r="F515" s="210"/>
      <c r="G515" s="210"/>
      <c r="H515" s="56"/>
      <c r="I515" s="46"/>
      <c r="J515" s="157"/>
      <c r="K515" s="156"/>
      <c r="L515" s="156"/>
      <c r="M515" s="156"/>
      <c r="N515" s="46"/>
      <c r="O515" s="25"/>
      <c r="P515" s="25"/>
      <c r="Q515" s="25"/>
      <c r="R515" s="25"/>
      <c r="S515" s="25"/>
      <c r="T515" s="25"/>
      <c r="U515" s="25"/>
      <c r="V515" s="46"/>
      <c r="W515" s="46"/>
      <c r="X515" s="46"/>
      <c r="Y515" s="23"/>
    </row>
    <row r="516" spans="2:27" ht="65.25" hidden="1" customHeight="1" x14ac:dyDescent="0.5">
      <c r="B516" s="41" t="s">
        <v>122</v>
      </c>
      <c r="C516" s="40"/>
      <c r="D516" s="169">
        <v>1100</v>
      </c>
      <c r="E516" s="169">
        <v>1000</v>
      </c>
      <c r="F516" s="180"/>
      <c r="G516" s="182"/>
      <c r="H516" s="39">
        <f>F516*G516</f>
        <v>0</v>
      </c>
      <c r="I516" s="45">
        <v>0</v>
      </c>
      <c r="J516" s="165">
        <f>F516*1.04</f>
        <v>0</v>
      </c>
      <c r="K516" s="217">
        <v>0</v>
      </c>
      <c r="L516" s="217">
        <v>0</v>
      </c>
      <c r="M516" s="217"/>
      <c r="N516" s="33">
        <f>H516+I516+J516+K516+L516+M516</f>
        <v>0</v>
      </c>
      <c r="O516" s="163"/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f>O516+P516+Q516+R516+S516+T516</f>
        <v>0</v>
      </c>
      <c r="V516" s="33">
        <f>N516-U516</f>
        <v>0</v>
      </c>
      <c r="W516" s="45">
        <v>0</v>
      </c>
      <c r="X516" s="45">
        <f>V516-W516</f>
        <v>0</v>
      </c>
      <c r="Y516" s="32"/>
    </row>
    <row r="517" spans="2:27" ht="65.25" hidden="1" customHeight="1" x14ac:dyDescent="0.5">
      <c r="B517" s="161"/>
      <c r="C517" s="49"/>
      <c r="D517" s="160"/>
      <c r="E517" s="160"/>
      <c r="F517" s="210"/>
      <c r="G517" s="210"/>
      <c r="H517" s="56"/>
      <c r="I517" s="46"/>
      <c r="J517" s="157"/>
      <c r="K517" s="156"/>
      <c r="L517" s="156"/>
      <c r="M517" s="156"/>
      <c r="N517" s="46"/>
      <c r="O517" s="25"/>
      <c r="P517" s="25"/>
      <c r="Q517" s="25"/>
      <c r="R517" s="25"/>
      <c r="S517" s="25"/>
      <c r="T517" s="25"/>
      <c r="U517" s="25"/>
      <c r="V517" s="46"/>
      <c r="W517" s="46"/>
      <c r="X517" s="46"/>
      <c r="Y517" s="23"/>
    </row>
    <row r="518" spans="2:27" ht="65.25" customHeight="1" x14ac:dyDescent="0.5">
      <c r="B518" s="41" t="s">
        <v>122</v>
      </c>
      <c r="C518" s="40"/>
      <c r="D518" s="169">
        <v>1100</v>
      </c>
      <c r="E518" s="169">
        <v>1000</v>
      </c>
      <c r="F518" s="180">
        <v>190.94</v>
      </c>
      <c r="G518" s="182">
        <v>37.39</v>
      </c>
      <c r="H518" s="39">
        <f>F518*G518</f>
        <v>7139.2466000000004</v>
      </c>
      <c r="I518" s="45">
        <v>0</v>
      </c>
      <c r="J518" s="165">
        <v>0</v>
      </c>
      <c r="K518" s="217">
        <v>0</v>
      </c>
      <c r="L518" s="217">
        <v>0</v>
      </c>
      <c r="M518" s="164">
        <f>F518*5</f>
        <v>954.7</v>
      </c>
      <c r="N518" s="33">
        <f>H518+I518+J518+K518+L518+M518</f>
        <v>8093.9466000000002</v>
      </c>
      <c r="O518" s="163">
        <v>513.84</v>
      </c>
      <c r="P518" s="35"/>
      <c r="Q518" s="35"/>
      <c r="R518" s="35">
        <v>0</v>
      </c>
      <c r="S518" s="186"/>
      <c r="T518" s="35">
        <f>I518*1%</f>
        <v>0</v>
      </c>
      <c r="U518" s="35">
        <f>O518+P518+Q518+R518+S518+T518</f>
        <v>513.84</v>
      </c>
      <c r="V518" s="33">
        <f>N518-U518</f>
        <v>7580.1066000000001</v>
      </c>
      <c r="W518" s="45">
        <v>0</v>
      </c>
      <c r="X518" s="45">
        <f>V518-W518</f>
        <v>7580.1066000000001</v>
      </c>
      <c r="Y518" s="32"/>
    </row>
    <row r="519" spans="2:27" ht="65.25" customHeight="1" x14ac:dyDescent="0.5">
      <c r="B519" s="161" t="s">
        <v>6</v>
      </c>
      <c r="C519" s="49"/>
      <c r="D519" s="160"/>
      <c r="E519" s="160"/>
      <c r="F519" s="210"/>
      <c r="G519" s="210"/>
      <c r="H519" s="56"/>
      <c r="I519" s="46"/>
      <c r="J519" s="157"/>
      <c r="K519" s="156"/>
      <c r="L519" s="156"/>
      <c r="M519" s="156"/>
      <c r="N519" s="46"/>
      <c r="O519" s="25"/>
      <c r="P519" s="25"/>
      <c r="Q519" s="25"/>
      <c r="R519" s="25"/>
      <c r="S519" s="184"/>
      <c r="T519" s="25"/>
      <c r="U519" s="25"/>
      <c r="V519" s="46"/>
      <c r="W519" s="46"/>
      <c r="X519" s="46"/>
      <c r="Y519" s="23"/>
      <c r="Z519" s="219"/>
      <c r="AA519" s="219"/>
    </row>
    <row r="520" spans="2:27" s="219" customFormat="1" ht="65.25" customHeight="1" x14ac:dyDescent="0.5">
      <c r="B520" s="218" t="s">
        <v>122</v>
      </c>
      <c r="C520" s="183"/>
      <c r="D520" s="183">
        <v>1100</v>
      </c>
      <c r="E520" s="183">
        <v>1000</v>
      </c>
      <c r="F520" s="182">
        <v>190.94</v>
      </c>
      <c r="G520" s="182">
        <v>31.23</v>
      </c>
      <c r="H520" s="39">
        <f>F520*G520</f>
        <v>5963.0562</v>
      </c>
      <c r="I520" s="36">
        <v>0</v>
      </c>
      <c r="J520" s="165">
        <v>0</v>
      </c>
      <c r="K520" s="197">
        <v>0</v>
      </c>
      <c r="L520" s="197">
        <v>0</v>
      </c>
      <c r="M520" s="165">
        <f>F520*4.38</f>
        <v>836.31719999999996</v>
      </c>
      <c r="N520" s="36">
        <f>H520+I520+J520+K520+L520+M520</f>
        <v>6799.3734000000004</v>
      </c>
      <c r="O520" s="225">
        <v>364.76</v>
      </c>
      <c r="P520" s="225">
        <v>0</v>
      </c>
      <c r="Q520" s="226">
        <v>0</v>
      </c>
      <c r="R520" s="226">
        <v>0</v>
      </c>
      <c r="S520" s="226"/>
      <c r="T520" s="226">
        <f>I520*1%</f>
        <v>0</v>
      </c>
      <c r="U520" s="225">
        <f>O520+P520+Q520+R520+S520+T520</f>
        <v>364.76</v>
      </c>
      <c r="V520" s="36">
        <f>N520-U520</f>
        <v>6434.6134000000002</v>
      </c>
      <c r="W520" s="224">
        <v>0</v>
      </c>
      <c r="X520" s="224">
        <f>V520-W520</f>
        <v>6434.6134000000002</v>
      </c>
      <c r="Y520" s="32"/>
      <c r="Z520" s="1"/>
      <c r="AA520" s="1"/>
    </row>
    <row r="521" spans="2:27" ht="65.25" customHeight="1" thickBot="1" x14ac:dyDescent="0.55000000000000004">
      <c r="B521" s="214" t="s">
        <v>134</v>
      </c>
      <c r="C521" s="160"/>
      <c r="D521" s="160"/>
      <c r="E521" s="160"/>
      <c r="F521" s="210"/>
      <c r="G521" s="210"/>
      <c r="H521" s="56"/>
      <c r="I521" s="26"/>
      <c r="J521" s="203"/>
      <c r="K521" s="157"/>
      <c r="L521" s="157"/>
      <c r="M521" s="157"/>
      <c r="N521" s="26"/>
      <c r="O521" s="221"/>
      <c r="P521" s="221"/>
      <c r="Q521" s="221"/>
      <c r="R521" s="221"/>
      <c r="S521" s="221"/>
      <c r="T521" s="221"/>
      <c r="U521" s="221"/>
      <c r="V521" s="26"/>
      <c r="W521" s="26"/>
      <c r="X521" s="26"/>
      <c r="Y521" s="23"/>
    </row>
    <row r="522" spans="2:27" ht="65.25" customHeight="1" thickBot="1" x14ac:dyDescent="0.55000000000000004">
      <c r="B522" s="808" t="s">
        <v>57</v>
      </c>
      <c r="C522" s="792" t="s">
        <v>56</v>
      </c>
      <c r="D522" s="807" t="s">
        <v>55</v>
      </c>
      <c r="E522" s="806"/>
      <c r="F522" s="806"/>
      <c r="G522" s="806"/>
      <c r="H522" s="806"/>
      <c r="I522" s="806"/>
      <c r="J522" s="806"/>
      <c r="K522" s="806"/>
      <c r="L522" s="806"/>
      <c r="M522" s="806"/>
      <c r="N522" s="805"/>
      <c r="O522" s="807" t="s">
        <v>54</v>
      </c>
      <c r="P522" s="806"/>
      <c r="Q522" s="806"/>
      <c r="R522" s="806"/>
      <c r="S522" s="806"/>
      <c r="T522" s="806"/>
      <c r="U522" s="805"/>
      <c r="V522" s="804"/>
      <c r="W522" s="803"/>
      <c r="X522" s="802"/>
      <c r="Y522" s="66" t="s">
        <v>53</v>
      </c>
    </row>
    <row r="523" spans="2:27" ht="65.25" customHeight="1" x14ac:dyDescent="0.45">
      <c r="B523" s="801"/>
      <c r="C523" s="800"/>
      <c r="D523" s="799" t="s">
        <v>52</v>
      </c>
      <c r="E523" s="799" t="s">
        <v>51</v>
      </c>
      <c r="F523" s="798" t="s">
        <v>29</v>
      </c>
      <c r="G523" s="797" t="s">
        <v>50</v>
      </c>
      <c r="H523" s="796" t="s">
        <v>49</v>
      </c>
      <c r="I523" s="795" t="s">
        <v>48</v>
      </c>
      <c r="J523" s="793" t="s">
        <v>47</v>
      </c>
      <c r="K523" s="794" t="s">
        <v>28</v>
      </c>
      <c r="L523" s="793" t="s">
        <v>46</v>
      </c>
      <c r="M523" s="793" t="s">
        <v>618</v>
      </c>
      <c r="N523" s="792" t="s">
        <v>38</v>
      </c>
      <c r="O523" s="789" t="s">
        <v>44</v>
      </c>
      <c r="P523" s="791" t="s">
        <v>43</v>
      </c>
      <c r="Q523" s="790" t="s">
        <v>42</v>
      </c>
      <c r="R523" s="789" t="s">
        <v>41</v>
      </c>
      <c r="S523" s="789" t="s">
        <v>40</v>
      </c>
      <c r="T523" s="789" t="s">
        <v>39</v>
      </c>
      <c r="U523" s="788" t="s">
        <v>38</v>
      </c>
      <c r="V523" s="786" t="s">
        <v>38</v>
      </c>
      <c r="W523" s="787" t="s">
        <v>37</v>
      </c>
      <c r="X523" s="786" t="s">
        <v>36</v>
      </c>
      <c r="Y523" s="66"/>
    </row>
    <row r="524" spans="2:27" ht="65.25" customHeight="1" thickBot="1" x14ac:dyDescent="0.5">
      <c r="B524" s="785" t="s">
        <v>35</v>
      </c>
      <c r="C524" s="776"/>
      <c r="D524" s="784"/>
      <c r="E524" s="784"/>
      <c r="F524" s="783" t="s">
        <v>34</v>
      </c>
      <c r="G524" s="782" t="s">
        <v>33</v>
      </c>
      <c r="H524" s="781"/>
      <c r="I524" s="780"/>
      <c r="J524" s="777" t="s">
        <v>32</v>
      </c>
      <c r="K524" s="779" t="s">
        <v>31</v>
      </c>
      <c r="L524" s="778" t="s">
        <v>95</v>
      </c>
      <c r="M524" s="777" t="s">
        <v>610</v>
      </c>
      <c r="N524" s="776"/>
      <c r="O524" s="775">
        <v>1</v>
      </c>
      <c r="P524" s="774"/>
      <c r="Q524" s="773" t="s">
        <v>28</v>
      </c>
      <c r="R524" s="772" t="s">
        <v>27</v>
      </c>
      <c r="S524" s="772" t="s">
        <v>26</v>
      </c>
      <c r="T524" s="772" t="s">
        <v>25</v>
      </c>
      <c r="U524" s="771"/>
      <c r="V524" s="769" t="s">
        <v>24</v>
      </c>
      <c r="W524" s="770" t="s">
        <v>93</v>
      </c>
      <c r="X524" s="769" t="s">
        <v>22</v>
      </c>
      <c r="Y524" s="66"/>
    </row>
    <row r="525" spans="2:27" ht="65.25" customHeight="1" x14ac:dyDescent="0.5">
      <c r="B525" s="170" t="s">
        <v>122</v>
      </c>
      <c r="C525" s="40"/>
      <c r="D525" s="40">
        <v>1100</v>
      </c>
      <c r="E525" s="40">
        <v>1000</v>
      </c>
      <c r="F525" s="182">
        <v>190.94</v>
      </c>
      <c r="G525" s="166">
        <v>37.39</v>
      </c>
      <c r="H525" s="50">
        <f>F525*G525</f>
        <v>7139.2466000000004</v>
      </c>
      <c r="I525" s="33">
        <v>0</v>
      </c>
      <c r="J525" s="767">
        <v>0</v>
      </c>
      <c r="K525" s="164">
        <v>0</v>
      </c>
      <c r="L525" s="164">
        <v>0</v>
      </c>
      <c r="M525" s="164">
        <f>F525*5</f>
        <v>954.7</v>
      </c>
      <c r="N525" s="33">
        <f>H525+I525+J525+K525+L525+M525</f>
        <v>8093.9466000000002</v>
      </c>
      <c r="O525" s="35">
        <v>513.84</v>
      </c>
      <c r="P525" s="35"/>
      <c r="Q525" s="35">
        <v>0</v>
      </c>
      <c r="R525" s="35">
        <v>0</v>
      </c>
      <c r="S525" s="186"/>
      <c r="T525" s="35">
        <f>I525*1%</f>
        <v>0</v>
      </c>
      <c r="U525" s="35">
        <f>O525+P525+Q525+R525+S525+T525</f>
        <v>513.84</v>
      </c>
      <c r="V525" s="33">
        <f>N525-U525</f>
        <v>7580.1066000000001</v>
      </c>
      <c r="W525" s="33">
        <v>0</v>
      </c>
      <c r="X525" s="33">
        <f>V525-W525</f>
        <v>7580.1066000000001</v>
      </c>
      <c r="Y525" s="32"/>
    </row>
    <row r="526" spans="2:27" ht="65.25" customHeight="1" x14ac:dyDescent="0.5">
      <c r="B526" s="57" t="s">
        <v>133</v>
      </c>
      <c r="C526" s="49"/>
      <c r="D526" s="49"/>
      <c r="E526" s="49"/>
      <c r="F526" s="210"/>
      <c r="G526" s="158"/>
      <c r="H526" s="54"/>
      <c r="I526" s="46"/>
      <c r="J526" s="157"/>
      <c r="K526" s="156"/>
      <c r="L526" s="156"/>
      <c r="M526" s="156"/>
      <c r="N526" s="46"/>
      <c r="O526" s="25"/>
      <c r="P526" s="25"/>
      <c r="Q526" s="25"/>
      <c r="R526" s="25"/>
      <c r="S526" s="184"/>
      <c r="T526" s="25"/>
      <c r="U526" s="25"/>
      <c r="V526" s="46"/>
      <c r="W526" s="46"/>
      <c r="X526" s="46"/>
      <c r="Y526" s="23"/>
    </row>
    <row r="527" spans="2:27" ht="65.25" customHeight="1" x14ac:dyDescent="0.5">
      <c r="B527" s="15" t="s">
        <v>72</v>
      </c>
      <c r="C527" s="8"/>
      <c r="D527" s="8"/>
      <c r="E527" s="8"/>
      <c r="F527" s="109"/>
      <c r="G527" s="109"/>
      <c r="H527" s="129">
        <f>H525+H520+H518+H516+H514+H512+H510</f>
        <v>28097.936200000004</v>
      </c>
      <c r="I527" s="129">
        <f>I525+I520+I518+I516+I514+I512+I510</f>
        <v>0</v>
      </c>
      <c r="J527" s="129">
        <f>J525+J520+J518+J516+J514+J512+J510</f>
        <v>0</v>
      </c>
      <c r="K527" s="129">
        <f>K525+K520+K518+K516+K514+K512+K510</f>
        <v>0</v>
      </c>
      <c r="L527" s="129">
        <f>L525+L520+L518+L516+L514+L512+L510</f>
        <v>0</v>
      </c>
      <c r="M527" s="129">
        <f>M525+M520+M518+M516+M514+M512+M510</f>
        <v>3796.3172</v>
      </c>
      <c r="N527" s="129">
        <f>N525+N520+N518+N516+N514+N512+N510</f>
        <v>31894.253400000001</v>
      </c>
      <c r="O527" s="176">
        <f>O525+O520+O518+O516+O514+O512+O510</f>
        <v>1984.3400000000001</v>
      </c>
      <c r="P527" s="176">
        <f>P525+P520+P518+P516+P514+P512+P510</f>
        <v>0</v>
      </c>
      <c r="Q527" s="176">
        <f>Q525+Q520+Q518+Q516+Q514+Q512+Q510</f>
        <v>0</v>
      </c>
      <c r="R527" s="176">
        <f>R525+R520+R518+R516+R514+R512+R510</f>
        <v>0</v>
      </c>
      <c r="S527" s="176">
        <f>S525+S520+S518+S516+S514+S512+S510</f>
        <v>0</v>
      </c>
      <c r="T527" s="176">
        <f>T525+T520+T518+T516+T514+T512+T510</f>
        <v>0</v>
      </c>
      <c r="U527" s="176">
        <f>U525+U520+U518+U516+U514+U512+U510</f>
        <v>1984.3400000000001</v>
      </c>
      <c r="V527" s="129">
        <f>V525+V520+V518+V516+V514+V512+V510</f>
        <v>29909.913400000001</v>
      </c>
      <c r="W527" s="129">
        <f>W525+W520+W518+W516+W514+W512+W510</f>
        <v>0</v>
      </c>
      <c r="X527" s="129">
        <f>X525+X520+X518+X516+X514+X512+X510</f>
        <v>29909.913400000001</v>
      </c>
      <c r="Y527" s="251"/>
    </row>
    <row r="528" spans="2:27" ht="65.25" customHeight="1" x14ac:dyDescent="0.45">
      <c r="B528" s="65" t="s">
        <v>132</v>
      </c>
      <c r="C528" s="59"/>
      <c r="D528" s="59"/>
      <c r="E528" s="59"/>
      <c r="F528" s="109"/>
      <c r="G528" s="759"/>
      <c r="H528" s="62"/>
      <c r="I528" s="60"/>
      <c r="J528" s="61"/>
      <c r="K528" s="60"/>
      <c r="L528" s="60"/>
      <c r="M528" s="60"/>
      <c r="N528" s="60"/>
      <c r="O528" s="171"/>
      <c r="P528" s="171"/>
      <c r="Q528" s="171"/>
      <c r="R528" s="171"/>
      <c r="S528" s="171"/>
      <c r="T528" s="171"/>
      <c r="U528" s="171"/>
      <c r="V528" s="60"/>
      <c r="W528" s="60"/>
      <c r="X528" s="60"/>
      <c r="Y528" s="59"/>
    </row>
    <row r="529" spans="2:25" ht="65.25" customHeight="1" x14ac:dyDescent="0.5">
      <c r="B529" s="58" t="s">
        <v>130</v>
      </c>
      <c r="C529" s="40"/>
      <c r="D529" s="40">
        <v>1100</v>
      </c>
      <c r="E529" s="40">
        <v>1000</v>
      </c>
      <c r="F529" s="182">
        <v>225.89</v>
      </c>
      <c r="G529" s="166">
        <v>37.39</v>
      </c>
      <c r="H529" s="50">
        <f>F529*G529</f>
        <v>8446.0270999999993</v>
      </c>
      <c r="I529" s="33">
        <v>0</v>
      </c>
      <c r="J529" s="165">
        <v>0</v>
      </c>
      <c r="K529" s="164">
        <v>0</v>
      </c>
      <c r="L529" s="164">
        <v>0</v>
      </c>
      <c r="M529" s="164">
        <f>F529*5</f>
        <v>1129.4499999999998</v>
      </c>
      <c r="N529" s="33">
        <f>H529+I529+J529+K529+L529+M529</f>
        <v>9575.4771000000001</v>
      </c>
      <c r="O529" s="35">
        <v>656.07</v>
      </c>
      <c r="P529" s="35"/>
      <c r="Q529" s="225">
        <v>0</v>
      </c>
      <c r="R529" s="35">
        <v>0</v>
      </c>
      <c r="S529" s="186"/>
      <c r="T529" s="35">
        <f>I529*1%</f>
        <v>0</v>
      </c>
      <c r="U529" s="35">
        <f>O529+P529+Q529+R529+S529+T529</f>
        <v>656.07</v>
      </c>
      <c r="V529" s="33">
        <f>N529-U529</f>
        <v>8919.4071000000004</v>
      </c>
      <c r="W529" s="33">
        <v>0</v>
      </c>
      <c r="X529" s="33">
        <f>V529-W529</f>
        <v>8919.4071000000004</v>
      </c>
      <c r="Y529" s="32"/>
    </row>
    <row r="530" spans="2:25" ht="65.25" customHeight="1" x14ac:dyDescent="0.5">
      <c r="B530" s="229" t="s">
        <v>131</v>
      </c>
      <c r="C530" s="49"/>
      <c r="D530" s="49"/>
      <c r="E530" s="49"/>
      <c r="F530" s="210"/>
      <c r="G530" s="158"/>
      <c r="H530" s="54"/>
      <c r="I530" s="46"/>
      <c r="J530" s="157"/>
      <c r="K530" s="156"/>
      <c r="L530" s="156"/>
      <c r="M530" s="156"/>
      <c r="N530" s="46"/>
      <c r="O530" s="25"/>
      <c r="P530" s="25"/>
      <c r="Q530" s="221"/>
      <c r="R530" s="25"/>
      <c r="S530" s="184"/>
      <c r="T530" s="25"/>
      <c r="U530" s="25"/>
      <c r="V530" s="46"/>
      <c r="W530" s="46"/>
      <c r="X530" s="46"/>
      <c r="Y530" s="23"/>
    </row>
    <row r="531" spans="2:25" ht="65.25" customHeight="1" x14ac:dyDescent="0.5">
      <c r="B531" s="41" t="s">
        <v>130</v>
      </c>
      <c r="C531" s="40"/>
      <c r="D531" s="40">
        <v>1100</v>
      </c>
      <c r="E531" s="40">
        <v>1000</v>
      </c>
      <c r="F531" s="180">
        <v>225.89</v>
      </c>
      <c r="G531" s="166">
        <v>37.39</v>
      </c>
      <c r="H531" s="50">
        <f>F531*G531</f>
        <v>8446.0270999999993</v>
      </c>
      <c r="I531" s="33">
        <v>0</v>
      </c>
      <c r="J531" s="165">
        <v>0</v>
      </c>
      <c r="K531" s="164">
        <v>0</v>
      </c>
      <c r="L531" s="164">
        <v>0</v>
      </c>
      <c r="M531" s="164">
        <f>F531*5</f>
        <v>1129.4499999999998</v>
      </c>
      <c r="N531" s="33">
        <f>H531+I531+J531+K531+L531+M531</f>
        <v>9575.4771000000001</v>
      </c>
      <c r="O531" s="35">
        <v>656.07</v>
      </c>
      <c r="P531" s="35"/>
      <c r="Q531" s="35">
        <v>0</v>
      </c>
      <c r="R531" s="35">
        <v>0</v>
      </c>
      <c r="S531" s="186"/>
      <c r="T531" s="35">
        <f>I531*1%</f>
        <v>0</v>
      </c>
      <c r="U531" s="35">
        <f>O531+P531+Q531+R531+S531+T531</f>
        <v>656.07</v>
      </c>
      <c r="V531" s="33">
        <f>N531-U531</f>
        <v>8919.4071000000004</v>
      </c>
      <c r="W531" s="33">
        <v>0</v>
      </c>
      <c r="X531" s="33">
        <f>V531-W531</f>
        <v>8919.4071000000004</v>
      </c>
      <c r="Y531" s="32"/>
    </row>
    <row r="532" spans="2:25" ht="65.25" customHeight="1" x14ac:dyDescent="0.5">
      <c r="B532" s="229" t="s">
        <v>129</v>
      </c>
      <c r="C532" s="49"/>
      <c r="D532" s="49"/>
      <c r="E532" s="49"/>
      <c r="F532" s="210"/>
      <c r="G532" s="158"/>
      <c r="H532" s="54"/>
      <c r="I532" s="46"/>
      <c r="J532" s="157"/>
      <c r="K532" s="156"/>
      <c r="L532" s="156"/>
      <c r="M532" s="156"/>
      <c r="N532" s="46"/>
      <c r="O532" s="25"/>
      <c r="P532" s="25"/>
      <c r="Q532" s="25"/>
      <c r="R532" s="25"/>
      <c r="S532" s="184"/>
      <c r="T532" s="25"/>
      <c r="U532" s="25"/>
      <c r="V532" s="46"/>
      <c r="W532" s="46"/>
      <c r="X532" s="46"/>
      <c r="Y532" s="23"/>
    </row>
    <row r="533" spans="2:25" ht="65.25" hidden="1" customHeight="1" x14ac:dyDescent="0.5">
      <c r="B533" s="41" t="s">
        <v>128</v>
      </c>
      <c r="C533" s="40"/>
      <c r="D533" s="40">
        <v>1100</v>
      </c>
      <c r="E533" s="40">
        <v>1000</v>
      </c>
      <c r="F533" s="236">
        <v>0</v>
      </c>
      <c r="G533" s="768">
        <v>0</v>
      </c>
      <c r="H533" s="234">
        <f>F533*G533</f>
        <v>0</v>
      </c>
      <c r="I533" s="33">
        <v>0</v>
      </c>
      <c r="J533" s="165">
        <v>0</v>
      </c>
      <c r="K533" s="164">
        <v>0</v>
      </c>
      <c r="L533" s="164">
        <v>0</v>
      </c>
      <c r="M533" s="164">
        <v>0</v>
      </c>
      <c r="N533" s="33">
        <f>H533+I533+J533+K533+L533+M533</f>
        <v>0</v>
      </c>
      <c r="O533" s="35">
        <v>0</v>
      </c>
      <c r="P533" s="35">
        <f>H533*1.1875%</f>
        <v>0</v>
      </c>
      <c r="Q533" s="35">
        <v>0</v>
      </c>
      <c r="R533" s="35">
        <v>0</v>
      </c>
      <c r="S533" s="186">
        <f>H533*1%</f>
        <v>0</v>
      </c>
      <c r="T533" s="35">
        <v>0</v>
      </c>
      <c r="U533" s="35">
        <f>O533+P533+Q533+R533+S533+T533</f>
        <v>0</v>
      </c>
      <c r="V533" s="33">
        <f>N533-U533</f>
        <v>0</v>
      </c>
      <c r="W533" s="33">
        <v>0</v>
      </c>
      <c r="X533" s="33">
        <f>V533-W533</f>
        <v>0</v>
      </c>
      <c r="Y533" s="32"/>
    </row>
    <row r="534" spans="2:25" ht="65.25" hidden="1" customHeight="1" x14ac:dyDescent="0.5">
      <c r="B534" s="229"/>
      <c r="C534" s="49"/>
      <c r="D534" s="49"/>
      <c r="E534" s="49"/>
      <c r="F534" s="233"/>
      <c r="G534" s="233"/>
      <c r="H534" s="231"/>
      <c r="I534" s="46"/>
      <c r="J534" s="157"/>
      <c r="K534" s="156"/>
      <c r="L534" s="156"/>
      <c r="M534" s="156"/>
      <c r="N534" s="46"/>
      <c r="O534" s="25"/>
      <c r="P534" s="25"/>
      <c r="Q534" s="25"/>
      <c r="R534" s="25"/>
      <c r="S534" s="184"/>
      <c r="T534" s="25"/>
      <c r="U534" s="25"/>
      <c r="V534" s="46"/>
      <c r="W534" s="46"/>
      <c r="X534" s="46"/>
      <c r="Y534" s="23"/>
    </row>
    <row r="535" spans="2:25" ht="65.25" customHeight="1" x14ac:dyDescent="0.5">
      <c r="B535" s="41" t="s">
        <v>127</v>
      </c>
      <c r="C535" s="40"/>
      <c r="D535" s="40">
        <v>1100</v>
      </c>
      <c r="E535" s="40">
        <v>1000</v>
      </c>
      <c r="F535" s="180">
        <v>225.89</v>
      </c>
      <c r="G535" s="166">
        <v>37.39</v>
      </c>
      <c r="H535" s="50">
        <f>F535*G535</f>
        <v>8446.0270999999993</v>
      </c>
      <c r="I535" s="33">
        <v>0</v>
      </c>
      <c r="J535" s="165">
        <v>0</v>
      </c>
      <c r="K535" s="164">
        <v>0</v>
      </c>
      <c r="L535" s="164">
        <v>0</v>
      </c>
      <c r="M535" s="164">
        <f>F535*5</f>
        <v>1129.4499999999998</v>
      </c>
      <c r="N535" s="33">
        <f>H535+I535+J535+K535+L535+M535</f>
        <v>9575.4771000000001</v>
      </c>
      <c r="O535" s="35">
        <v>656.04</v>
      </c>
      <c r="P535" s="35"/>
      <c r="Q535" s="35">
        <v>0</v>
      </c>
      <c r="R535" s="35">
        <v>0</v>
      </c>
      <c r="S535" s="186"/>
      <c r="T535" s="35">
        <f>I535*1%</f>
        <v>0</v>
      </c>
      <c r="U535" s="35">
        <f>O535+P535+Q535+R535+S535+T535</f>
        <v>656.04</v>
      </c>
      <c r="V535" s="33">
        <f>N535-U535</f>
        <v>8919.4370999999992</v>
      </c>
      <c r="W535" s="33">
        <v>0</v>
      </c>
      <c r="X535" s="33">
        <f>V535-W535</f>
        <v>8919.4370999999992</v>
      </c>
      <c r="Y535" s="32"/>
    </row>
    <row r="536" spans="2:25" ht="65.25" customHeight="1" x14ac:dyDescent="0.5">
      <c r="B536" s="193" t="s">
        <v>126</v>
      </c>
      <c r="C536" s="168"/>
      <c r="D536" s="49"/>
      <c r="E536" s="49"/>
      <c r="F536" s="210"/>
      <c r="G536" s="158"/>
      <c r="H536" s="54"/>
      <c r="I536" s="46"/>
      <c r="J536" s="157"/>
      <c r="K536" s="156"/>
      <c r="L536" s="156"/>
      <c r="M536" s="156"/>
      <c r="N536" s="46"/>
      <c r="O536" s="25"/>
      <c r="P536" s="25"/>
      <c r="Q536" s="25"/>
      <c r="R536" s="25"/>
      <c r="S536" s="184"/>
      <c r="T536" s="25"/>
      <c r="U536" s="25"/>
      <c r="V536" s="46"/>
      <c r="W536" s="46"/>
      <c r="X536" s="46"/>
      <c r="Y536" s="162"/>
    </row>
    <row r="537" spans="2:25" ht="65.25" customHeight="1" x14ac:dyDescent="0.5">
      <c r="B537" s="194" t="s">
        <v>124</v>
      </c>
      <c r="C537" s="40"/>
      <c r="D537" s="40">
        <v>1100</v>
      </c>
      <c r="E537" s="40">
        <v>1000</v>
      </c>
      <c r="F537" s="180">
        <v>187.9</v>
      </c>
      <c r="G537" s="166">
        <v>37.39</v>
      </c>
      <c r="H537" s="50">
        <f>F537*G537</f>
        <v>7025.5810000000001</v>
      </c>
      <c r="I537" s="33">
        <v>0</v>
      </c>
      <c r="J537" s="165">
        <v>0</v>
      </c>
      <c r="K537" s="164">
        <v>0</v>
      </c>
      <c r="L537" s="164">
        <v>0</v>
      </c>
      <c r="M537" s="164">
        <f>F537*5</f>
        <v>939.5</v>
      </c>
      <c r="N537" s="33">
        <f>H537+I537+J537+K537+L537+M537</f>
        <v>7965.0810000000001</v>
      </c>
      <c r="O537" s="35">
        <v>501.46</v>
      </c>
      <c r="P537" s="35"/>
      <c r="Q537" s="35">
        <v>0</v>
      </c>
      <c r="R537" s="35">
        <v>0</v>
      </c>
      <c r="S537" s="186"/>
      <c r="T537" s="35">
        <f>I537*1%</f>
        <v>0</v>
      </c>
      <c r="U537" s="35">
        <f>O537+P537+Q537+R537+S537+T537</f>
        <v>501.46</v>
      </c>
      <c r="V537" s="33">
        <f>N537-U537</f>
        <v>7463.6210000000001</v>
      </c>
      <c r="W537" s="33">
        <v>0</v>
      </c>
      <c r="X537" s="33">
        <f>V537-W537</f>
        <v>7463.6210000000001</v>
      </c>
      <c r="Y537" s="32"/>
    </row>
    <row r="538" spans="2:25" ht="65.25" customHeight="1" x14ac:dyDescent="0.5">
      <c r="B538" s="52" t="s">
        <v>125</v>
      </c>
      <c r="C538" s="168"/>
      <c r="D538" s="49"/>
      <c r="E538" s="49"/>
      <c r="F538" s="210"/>
      <c r="G538" s="158"/>
      <c r="H538" s="54"/>
      <c r="I538" s="46"/>
      <c r="J538" s="157"/>
      <c r="K538" s="156"/>
      <c r="L538" s="156"/>
      <c r="M538" s="156"/>
      <c r="N538" s="46"/>
      <c r="O538" s="25"/>
      <c r="P538" s="25"/>
      <c r="Q538" s="25"/>
      <c r="R538" s="25"/>
      <c r="S538" s="184"/>
      <c r="T538" s="25"/>
      <c r="U538" s="25"/>
      <c r="V538" s="46"/>
      <c r="W538" s="46"/>
      <c r="X538" s="46"/>
      <c r="Y538" s="162"/>
    </row>
    <row r="539" spans="2:25" ht="65.25" customHeight="1" x14ac:dyDescent="0.5">
      <c r="B539" s="194" t="s">
        <v>124</v>
      </c>
      <c r="C539" s="40"/>
      <c r="D539" s="40">
        <v>1100</v>
      </c>
      <c r="E539" s="40">
        <v>1000</v>
      </c>
      <c r="F539" s="180">
        <v>165.32</v>
      </c>
      <c r="G539" s="166">
        <v>37.39</v>
      </c>
      <c r="H539" s="50">
        <f>F539*G539</f>
        <v>6181.3148000000001</v>
      </c>
      <c r="I539" s="33">
        <v>0</v>
      </c>
      <c r="J539" s="165">
        <v>0</v>
      </c>
      <c r="K539" s="164">
        <v>0</v>
      </c>
      <c r="L539" s="164">
        <v>0</v>
      </c>
      <c r="M539" s="164">
        <f>F539*5</f>
        <v>826.59999999999991</v>
      </c>
      <c r="N539" s="33">
        <f>H539+I539+J539+K539+L539+M539</f>
        <v>7007.9148000000005</v>
      </c>
      <c r="O539" s="35">
        <v>409.65</v>
      </c>
      <c r="P539" s="35"/>
      <c r="Q539" s="35">
        <v>0</v>
      </c>
      <c r="R539" s="35">
        <v>0</v>
      </c>
      <c r="S539" s="186"/>
      <c r="T539" s="35">
        <f>I539*1%</f>
        <v>0</v>
      </c>
      <c r="U539" s="35">
        <f>O539+P539+Q539+R539+S539+T539</f>
        <v>409.65</v>
      </c>
      <c r="V539" s="33">
        <f>N539-U539</f>
        <v>6598.2648000000008</v>
      </c>
      <c r="W539" s="33">
        <v>0</v>
      </c>
      <c r="X539" s="33">
        <f>V539-W539</f>
        <v>6598.2648000000008</v>
      </c>
      <c r="Y539" s="32"/>
    </row>
    <row r="540" spans="2:25" ht="65.25" customHeight="1" x14ac:dyDescent="0.5">
      <c r="B540" s="52" t="s">
        <v>123</v>
      </c>
      <c r="C540" s="168"/>
      <c r="D540" s="49"/>
      <c r="E540" s="49"/>
      <c r="F540" s="210"/>
      <c r="G540" s="158"/>
      <c r="H540" s="54"/>
      <c r="I540" s="46"/>
      <c r="J540" s="157"/>
      <c r="K540" s="156"/>
      <c r="L540" s="156"/>
      <c r="M540" s="156"/>
      <c r="N540" s="46"/>
      <c r="O540" s="25"/>
      <c r="P540" s="25"/>
      <c r="Q540" s="25"/>
      <c r="R540" s="25"/>
      <c r="S540" s="184"/>
      <c r="T540" s="25"/>
      <c r="U540" s="25"/>
      <c r="V540" s="46"/>
      <c r="W540" s="46"/>
      <c r="X540" s="46"/>
      <c r="Y540" s="162"/>
    </row>
    <row r="541" spans="2:25" ht="65.25" customHeight="1" x14ac:dyDescent="0.5">
      <c r="B541" s="41" t="s">
        <v>122</v>
      </c>
      <c r="C541" s="40"/>
      <c r="D541" s="40">
        <v>1100</v>
      </c>
      <c r="E541" s="40">
        <v>1000</v>
      </c>
      <c r="F541" s="180">
        <v>190.94</v>
      </c>
      <c r="G541" s="166">
        <v>37.39</v>
      </c>
      <c r="H541" s="50">
        <f>F541*G541</f>
        <v>7139.2466000000004</v>
      </c>
      <c r="I541" s="33">
        <v>0</v>
      </c>
      <c r="J541" s="165">
        <v>0</v>
      </c>
      <c r="K541" s="164">
        <v>0</v>
      </c>
      <c r="L541" s="164">
        <v>0</v>
      </c>
      <c r="M541" s="164">
        <f>F541*5</f>
        <v>954.7</v>
      </c>
      <c r="N541" s="33">
        <f>H541+I541+J541+K541+L541+M541</f>
        <v>8093.9466000000002</v>
      </c>
      <c r="O541" s="35">
        <v>513.84</v>
      </c>
      <c r="P541" s="35"/>
      <c r="Q541" s="35">
        <v>0</v>
      </c>
      <c r="R541" s="35">
        <v>0</v>
      </c>
      <c r="S541" s="186"/>
      <c r="T541" s="35">
        <f>I541*1%</f>
        <v>0</v>
      </c>
      <c r="U541" s="35">
        <f>O541+P541+Q541+R541+S541+T541</f>
        <v>513.84</v>
      </c>
      <c r="V541" s="33">
        <f>N541-U541</f>
        <v>7580.1066000000001</v>
      </c>
      <c r="W541" s="33">
        <v>0</v>
      </c>
      <c r="X541" s="33">
        <f>V541-W541</f>
        <v>7580.1066000000001</v>
      </c>
      <c r="Y541" s="32"/>
    </row>
    <row r="542" spans="2:25" ht="65.25" customHeight="1" x14ac:dyDescent="0.5">
      <c r="B542" s="52" t="s">
        <v>121</v>
      </c>
      <c r="C542" s="168"/>
      <c r="D542" s="49"/>
      <c r="E542" s="49"/>
      <c r="F542" s="210"/>
      <c r="G542" s="158"/>
      <c r="H542" s="54"/>
      <c r="I542" s="46"/>
      <c r="J542" s="157"/>
      <c r="K542" s="156"/>
      <c r="L542" s="156"/>
      <c r="M542" s="156"/>
      <c r="N542" s="46"/>
      <c r="O542" s="25"/>
      <c r="P542" s="25"/>
      <c r="Q542" s="25"/>
      <c r="R542" s="25"/>
      <c r="S542" s="184"/>
      <c r="T542" s="25"/>
      <c r="U542" s="25"/>
      <c r="V542" s="46"/>
      <c r="W542" s="46"/>
      <c r="X542" s="46"/>
      <c r="Y542" s="162"/>
    </row>
    <row r="543" spans="2:25" ht="65.25" customHeight="1" x14ac:dyDescent="0.5">
      <c r="B543" s="179"/>
      <c r="C543" s="155" t="s">
        <v>73</v>
      </c>
      <c r="D543" s="150"/>
      <c r="E543" s="150"/>
      <c r="F543" s="153"/>
      <c r="G543" s="152"/>
      <c r="H543" s="151">
        <f>SUM(H529:H542)</f>
        <v>45684.223699999995</v>
      </c>
      <c r="I543" s="151">
        <f>SUM(I529:I542)</f>
        <v>0</v>
      </c>
      <c r="J543" s="153">
        <f>SUM(J529:J542)</f>
        <v>0</v>
      </c>
      <c r="K543" s="151">
        <f>SUM(K529:K542)</f>
        <v>0</v>
      </c>
      <c r="L543" s="151">
        <f>SUM(L529:L542)</f>
        <v>0</v>
      </c>
      <c r="M543" s="151">
        <f>SUM(M529:M542)</f>
        <v>6109.1499999999987</v>
      </c>
      <c r="N543" s="151">
        <f>SUM(N529:N542)</f>
        <v>51793.373700000004</v>
      </c>
      <c r="O543" s="152">
        <f>SUM(O529:O542)</f>
        <v>3393.13</v>
      </c>
      <c r="P543" s="152">
        <f>SUM(P529:P542)</f>
        <v>0</v>
      </c>
      <c r="Q543" s="152">
        <f>SUM(Q529:Q542)</f>
        <v>0</v>
      </c>
      <c r="R543" s="152">
        <f>SUM(R529:R542)</f>
        <v>0</v>
      </c>
      <c r="S543" s="152">
        <f>SUM(S529:S542)</f>
        <v>0</v>
      </c>
      <c r="T543" s="152">
        <f>SUM(T529:T542)</f>
        <v>0</v>
      </c>
      <c r="U543" s="152">
        <f>SUM(U529:U542)</f>
        <v>3393.13</v>
      </c>
      <c r="V543" s="151">
        <f>SUM(V529:V542)</f>
        <v>48400.243700000006</v>
      </c>
      <c r="W543" s="151">
        <f>SUM(W529:W542)</f>
        <v>0</v>
      </c>
      <c r="X543" s="151">
        <f>SUM(X529:X542)</f>
        <v>48400.243700000006</v>
      </c>
      <c r="Y543" s="150"/>
    </row>
    <row r="544" spans="2:25" ht="65.25" customHeight="1" thickBot="1" x14ac:dyDescent="0.5">
      <c r="B544" s="65" t="s">
        <v>120</v>
      </c>
      <c r="C544" s="173"/>
      <c r="D544" s="59"/>
      <c r="E544" s="59"/>
      <c r="F544" s="64"/>
      <c r="G544" s="759"/>
      <c r="H544" s="62"/>
      <c r="I544" s="60"/>
      <c r="J544" s="61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59"/>
    </row>
    <row r="545" spans="2:25" ht="65.25" hidden="1" customHeight="1" x14ac:dyDescent="0.5">
      <c r="B545" s="170" t="s">
        <v>119</v>
      </c>
      <c r="C545" s="168"/>
      <c r="D545" s="168"/>
      <c r="E545" s="168"/>
      <c r="F545" s="48">
        <v>0</v>
      </c>
      <c r="G545" s="166">
        <v>0</v>
      </c>
      <c r="H545" s="50">
        <f>F545*G545</f>
        <v>0</v>
      </c>
      <c r="I545" s="45">
        <v>0</v>
      </c>
      <c r="J545" s="165">
        <v>0</v>
      </c>
      <c r="K545" s="164">
        <v>0</v>
      </c>
      <c r="L545" s="164">
        <v>0</v>
      </c>
      <c r="M545" s="164">
        <v>0</v>
      </c>
      <c r="N545" s="45">
        <f>H545+I545+J545+K545+L545+M545</f>
        <v>0</v>
      </c>
      <c r="O545" s="45">
        <v>0</v>
      </c>
      <c r="P545" s="45">
        <v>0</v>
      </c>
      <c r="Q545" s="33">
        <v>0</v>
      </c>
      <c r="R545" s="33">
        <f>G545*1%</f>
        <v>0</v>
      </c>
      <c r="S545" s="33">
        <f>H545*1%</f>
        <v>0</v>
      </c>
      <c r="T545" s="33">
        <f>I545*1%</f>
        <v>0</v>
      </c>
      <c r="U545" s="33">
        <f>O545+P545+Q545+R519+S545+T545</f>
        <v>0</v>
      </c>
      <c r="V545" s="33">
        <f>N545-U545</f>
        <v>0</v>
      </c>
      <c r="W545" s="45">
        <v>0</v>
      </c>
      <c r="X545" s="45">
        <f>V545-W545</f>
        <v>0</v>
      </c>
      <c r="Y545" s="162"/>
    </row>
    <row r="546" spans="2:25" ht="65.25" hidden="1" customHeight="1" thickBot="1" x14ac:dyDescent="0.55000000000000004">
      <c r="B546" s="230"/>
      <c r="C546" s="49"/>
      <c r="D546" s="49"/>
      <c r="E546" s="49"/>
      <c r="F546" s="56"/>
      <c r="G546" s="158"/>
      <c r="H546" s="27"/>
      <c r="I546" s="46"/>
      <c r="J546" s="203"/>
      <c r="K546" s="156"/>
      <c r="L546" s="156"/>
      <c r="M546" s="156"/>
      <c r="N546" s="46"/>
      <c r="O546" s="46"/>
      <c r="P546" s="46"/>
      <c r="Q546" s="24"/>
      <c r="R546" s="46"/>
      <c r="S546" s="46"/>
      <c r="T546" s="46"/>
      <c r="U546" s="46"/>
      <c r="V546" s="46"/>
      <c r="W546" s="46"/>
      <c r="X546" s="46"/>
      <c r="Y546" s="23"/>
    </row>
    <row r="547" spans="2:25" s="8" customFormat="1" ht="65.25" customHeight="1" thickBot="1" x14ac:dyDescent="0.55000000000000004">
      <c r="B547" s="107" t="s">
        <v>57</v>
      </c>
      <c r="C547" s="90" t="s">
        <v>56</v>
      </c>
      <c r="D547" s="106" t="s">
        <v>55</v>
      </c>
      <c r="E547" s="105"/>
      <c r="F547" s="105"/>
      <c r="G547" s="105"/>
      <c r="H547" s="105"/>
      <c r="I547" s="105"/>
      <c r="J547" s="105"/>
      <c r="K547" s="105"/>
      <c r="L547" s="105"/>
      <c r="M547" s="105"/>
      <c r="N547" s="104"/>
      <c r="O547" s="106" t="s">
        <v>54</v>
      </c>
      <c r="P547" s="105"/>
      <c r="Q547" s="105"/>
      <c r="R547" s="105"/>
      <c r="S547" s="105"/>
      <c r="T547" s="105"/>
      <c r="U547" s="104"/>
      <c r="V547" s="103"/>
      <c r="W547" s="102"/>
      <c r="X547" s="101"/>
      <c r="Y547" s="66" t="s">
        <v>53</v>
      </c>
    </row>
    <row r="548" spans="2:25" s="8" customFormat="1" ht="65.25" customHeight="1" x14ac:dyDescent="0.45">
      <c r="B548" s="100"/>
      <c r="C548" s="99"/>
      <c r="D548" s="98" t="s">
        <v>52</v>
      </c>
      <c r="E548" s="98" t="s">
        <v>51</v>
      </c>
      <c r="F548" s="97" t="s">
        <v>29</v>
      </c>
      <c r="G548" s="761" t="s">
        <v>50</v>
      </c>
      <c r="H548" s="95" t="s">
        <v>49</v>
      </c>
      <c r="I548" s="94" t="s">
        <v>48</v>
      </c>
      <c r="J548" s="93" t="s">
        <v>47</v>
      </c>
      <c r="K548" s="92" t="s">
        <v>28</v>
      </c>
      <c r="L548" s="91" t="s">
        <v>46</v>
      </c>
      <c r="M548" s="91" t="s">
        <v>618</v>
      </c>
      <c r="N548" s="90" t="s">
        <v>38</v>
      </c>
      <c r="O548" s="87" t="s">
        <v>44</v>
      </c>
      <c r="P548" s="89" t="s">
        <v>43</v>
      </c>
      <c r="Q548" s="88" t="s">
        <v>42</v>
      </c>
      <c r="R548" s="87" t="s">
        <v>41</v>
      </c>
      <c r="S548" s="87" t="s">
        <v>40</v>
      </c>
      <c r="T548" s="87" t="s">
        <v>39</v>
      </c>
      <c r="U548" s="86" t="s">
        <v>38</v>
      </c>
      <c r="V548" s="84" t="s">
        <v>38</v>
      </c>
      <c r="W548" s="85" t="s">
        <v>37</v>
      </c>
      <c r="X548" s="84" t="s">
        <v>36</v>
      </c>
      <c r="Y548" s="66"/>
    </row>
    <row r="549" spans="2:25" s="8" customFormat="1" ht="65.25" customHeight="1" thickBot="1" x14ac:dyDescent="0.5">
      <c r="B549" s="83" t="s">
        <v>35</v>
      </c>
      <c r="C549" s="73"/>
      <c r="D549" s="82"/>
      <c r="E549" s="82"/>
      <c r="F549" s="81" t="s">
        <v>34</v>
      </c>
      <c r="G549" s="760" t="s">
        <v>33</v>
      </c>
      <c r="H549" s="79"/>
      <c r="I549" s="78"/>
      <c r="J549" s="77" t="s">
        <v>32</v>
      </c>
      <c r="K549" s="76" t="s">
        <v>31</v>
      </c>
      <c r="L549" s="75" t="s">
        <v>95</v>
      </c>
      <c r="M549" s="74" t="s">
        <v>610</v>
      </c>
      <c r="N549" s="73"/>
      <c r="O549" s="200">
        <v>1</v>
      </c>
      <c r="P549" s="72"/>
      <c r="Q549" s="71" t="s">
        <v>28</v>
      </c>
      <c r="R549" s="70" t="s">
        <v>27</v>
      </c>
      <c r="S549" s="70" t="s">
        <v>26</v>
      </c>
      <c r="T549" s="70" t="s">
        <v>25</v>
      </c>
      <c r="U549" s="69"/>
      <c r="V549" s="67" t="s">
        <v>24</v>
      </c>
      <c r="W549" s="199" t="s">
        <v>93</v>
      </c>
      <c r="X549" s="67" t="s">
        <v>22</v>
      </c>
      <c r="Y549" s="66"/>
    </row>
    <row r="550" spans="2:25" ht="65.25" hidden="1" customHeight="1" x14ac:dyDescent="0.5">
      <c r="B550" s="170" t="s">
        <v>118</v>
      </c>
      <c r="C550" s="168"/>
      <c r="D550" s="168"/>
      <c r="E550" s="168"/>
      <c r="F550" s="48">
        <v>0</v>
      </c>
      <c r="G550" s="166">
        <v>0</v>
      </c>
      <c r="H550" s="37">
        <f>F550*G550</f>
        <v>0</v>
      </c>
      <c r="I550" s="45">
        <v>0</v>
      </c>
      <c r="J550" s="767">
        <v>0</v>
      </c>
      <c r="K550" s="164">
        <v>0</v>
      </c>
      <c r="L550" s="164">
        <v>0</v>
      </c>
      <c r="M550" s="164">
        <v>0</v>
      </c>
      <c r="N550" s="45">
        <f>H550+I550+J550+K550+L550+M550</f>
        <v>0</v>
      </c>
      <c r="O550" s="45">
        <v>0</v>
      </c>
      <c r="P550" s="45">
        <v>0</v>
      </c>
      <c r="Q550" s="34">
        <v>0</v>
      </c>
      <c r="R550" s="33">
        <f>G550*1%</f>
        <v>0</v>
      </c>
      <c r="S550" s="33">
        <f>H550*1%</f>
        <v>0</v>
      </c>
      <c r="T550" s="33">
        <f>I550*1%</f>
        <v>0</v>
      </c>
      <c r="U550" s="33">
        <f>O550+P550+Q550+R550+S550+T550</f>
        <v>0</v>
      </c>
      <c r="V550" s="33">
        <f>N550-U550</f>
        <v>0</v>
      </c>
      <c r="W550" s="45">
        <v>0</v>
      </c>
      <c r="X550" s="45">
        <f>V550-W550</f>
        <v>0</v>
      </c>
      <c r="Y550" s="162"/>
    </row>
    <row r="551" spans="2:25" ht="65.25" hidden="1" customHeight="1" x14ac:dyDescent="0.5">
      <c r="B551" s="230"/>
      <c r="C551" s="49"/>
      <c r="D551" s="49"/>
      <c r="E551" s="49"/>
      <c r="F551" s="56"/>
      <c r="G551" s="158"/>
      <c r="H551" s="54"/>
      <c r="I551" s="46"/>
      <c r="J551" s="157"/>
      <c r="K551" s="156"/>
      <c r="L551" s="156"/>
      <c r="M551" s="15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23"/>
    </row>
    <row r="552" spans="2:25" ht="65.25" hidden="1" customHeight="1" x14ac:dyDescent="0.5">
      <c r="B552" s="170" t="s">
        <v>118</v>
      </c>
      <c r="C552" s="168"/>
      <c r="D552" s="168"/>
      <c r="E552" s="168"/>
      <c r="F552" s="48">
        <v>0</v>
      </c>
      <c r="G552" s="166">
        <v>0</v>
      </c>
      <c r="H552" s="50">
        <f>F552*G552</f>
        <v>0</v>
      </c>
      <c r="I552" s="45">
        <v>0</v>
      </c>
      <c r="J552" s="165">
        <v>0</v>
      </c>
      <c r="K552" s="164">
        <v>0</v>
      </c>
      <c r="L552" s="164">
        <v>0</v>
      </c>
      <c r="M552" s="164">
        <v>0</v>
      </c>
      <c r="N552" s="45">
        <f>H552+I552+J552+K552+L552+M552</f>
        <v>0</v>
      </c>
      <c r="O552" s="45">
        <v>0</v>
      </c>
      <c r="P552" s="45">
        <v>0</v>
      </c>
      <c r="Q552" s="33">
        <f>G552*1%/2</f>
        <v>0</v>
      </c>
      <c r="R552" s="33">
        <f>G552*1%</f>
        <v>0</v>
      </c>
      <c r="S552" s="33">
        <f>H552*1%</f>
        <v>0</v>
      </c>
      <c r="T552" s="33">
        <f>I552*1%</f>
        <v>0</v>
      </c>
      <c r="U552" s="33">
        <f>O552+P552+Q552+R552+S552+T552</f>
        <v>0</v>
      </c>
      <c r="V552" s="33">
        <f>N552-U552</f>
        <v>0</v>
      </c>
      <c r="W552" s="45">
        <v>0</v>
      </c>
      <c r="X552" s="45">
        <f>V552-W552</f>
        <v>0</v>
      </c>
      <c r="Y552" s="162"/>
    </row>
    <row r="553" spans="2:25" ht="65.25" hidden="1" customHeight="1" x14ac:dyDescent="0.5">
      <c r="B553" s="230"/>
      <c r="C553" s="49"/>
      <c r="D553" s="49"/>
      <c r="E553" s="49"/>
      <c r="F553" s="56"/>
      <c r="G553" s="158"/>
      <c r="H553" s="54"/>
      <c r="I553" s="46"/>
      <c r="J553" s="157"/>
      <c r="K553" s="156"/>
      <c r="L553" s="156"/>
      <c r="M553" s="15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23"/>
    </row>
    <row r="554" spans="2:25" ht="65.25" hidden="1" customHeight="1" x14ac:dyDescent="0.5">
      <c r="B554" s="170" t="s">
        <v>118</v>
      </c>
      <c r="C554" s="168"/>
      <c r="D554" s="168"/>
      <c r="E554" s="168"/>
      <c r="F554" s="48">
        <v>0</v>
      </c>
      <c r="G554" s="166">
        <v>0</v>
      </c>
      <c r="H554" s="50">
        <f>F554*G554</f>
        <v>0</v>
      </c>
      <c r="I554" s="45">
        <v>0</v>
      </c>
      <c r="J554" s="165">
        <v>0</v>
      </c>
      <c r="K554" s="164">
        <v>0</v>
      </c>
      <c r="L554" s="164">
        <v>0</v>
      </c>
      <c r="M554" s="164">
        <v>0</v>
      </c>
      <c r="N554" s="45">
        <f>H554+I554+J554+K554+L554+M554</f>
        <v>0</v>
      </c>
      <c r="O554" s="45">
        <v>0</v>
      </c>
      <c r="P554" s="45">
        <v>0</v>
      </c>
      <c r="Q554" s="33">
        <f>G554*1%/2</f>
        <v>0</v>
      </c>
      <c r="R554" s="33">
        <f>G554*1%</f>
        <v>0</v>
      </c>
      <c r="S554" s="33">
        <f>H554*1%</f>
        <v>0</v>
      </c>
      <c r="T554" s="33">
        <f>I554*1%</f>
        <v>0</v>
      </c>
      <c r="U554" s="33">
        <f>O554+P554+Q554+R554+S554+T554</f>
        <v>0</v>
      </c>
      <c r="V554" s="33">
        <f>N554-U554</f>
        <v>0</v>
      </c>
      <c r="W554" s="45">
        <v>0</v>
      </c>
      <c r="X554" s="45">
        <f>V554-W554</f>
        <v>0</v>
      </c>
      <c r="Y554" s="162"/>
    </row>
    <row r="555" spans="2:25" ht="65.25" hidden="1" customHeight="1" x14ac:dyDescent="0.5">
      <c r="B555" s="230"/>
      <c r="C555" s="49"/>
      <c r="D555" s="49"/>
      <c r="E555" s="49"/>
      <c r="F555" s="56"/>
      <c r="G555" s="158"/>
      <c r="H555" s="54"/>
      <c r="I555" s="46"/>
      <c r="J555" s="157"/>
      <c r="K555" s="156"/>
      <c r="L555" s="156"/>
      <c r="M555" s="15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23"/>
    </row>
    <row r="556" spans="2:25" ht="65.25" customHeight="1" x14ac:dyDescent="0.5">
      <c r="B556" s="15"/>
      <c r="C556" s="177" t="s">
        <v>73</v>
      </c>
      <c r="D556" s="8"/>
      <c r="E556" s="8"/>
      <c r="F556" s="129"/>
      <c r="G556" s="174"/>
      <c r="H556" s="111">
        <f>H554+H552+H550+H545</f>
        <v>0</v>
      </c>
      <c r="I556" s="111">
        <f>I554+I552+I550+I545</f>
        <v>0</v>
      </c>
      <c r="J556" s="129">
        <f>J554+J552+J550+J545</f>
        <v>0</v>
      </c>
      <c r="K556" s="111">
        <f>K554+K552+K550+K545</f>
        <v>0</v>
      </c>
      <c r="L556" s="111">
        <f>L554+L552+L550+L545</f>
        <v>0</v>
      </c>
      <c r="M556" s="111">
        <f>M554+M552+M550+M545</f>
        <v>0</v>
      </c>
      <c r="N556" s="111">
        <f>N554+N552+N550+N545</f>
        <v>0</v>
      </c>
      <c r="O556" s="111">
        <f>O554+O552+O550+O545</f>
        <v>0</v>
      </c>
      <c r="P556" s="111">
        <f>P554+P552+P550+P545</f>
        <v>0</v>
      </c>
      <c r="Q556" s="111">
        <f>Q554+Q552+Q550+Q545</f>
        <v>0</v>
      </c>
      <c r="R556" s="111">
        <f>R554+R552+R550+R545</f>
        <v>0</v>
      </c>
      <c r="S556" s="111">
        <f>S554+S552+S550+S545</f>
        <v>0</v>
      </c>
      <c r="T556" s="111">
        <f>T554+T552+T550+T545</f>
        <v>0</v>
      </c>
      <c r="U556" s="111">
        <f>U554+U552+U550+U545</f>
        <v>0</v>
      </c>
      <c r="V556" s="111">
        <f>V554+V552+V550+V545</f>
        <v>0</v>
      </c>
      <c r="W556" s="111">
        <f>W554+W552+W550+W545</f>
        <v>0</v>
      </c>
      <c r="X556" s="111">
        <f>X554+X552+X550+X545</f>
        <v>0</v>
      </c>
      <c r="Y556" s="8"/>
    </row>
    <row r="557" spans="2:25" ht="65.25" customHeight="1" x14ac:dyDescent="0.45">
      <c r="B557" s="65" t="s">
        <v>117</v>
      </c>
      <c r="C557" s="148"/>
      <c r="D557" s="8"/>
      <c r="E557" s="8"/>
      <c r="F557" s="13"/>
      <c r="G557" s="108"/>
      <c r="H557" s="11"/>
      <c r="I557" s="9"/>
      <c r="J557" s="10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8"/>
    </row>
    <row r="558" spans="2:25" ht="65.25" hidden="1" customHeight="1" x14ac:dyDescent="0.5">
      <c r="B558" s="170" t="s">
        <v>116</v>
      </c>
      <c r="C558" s="40"/>
      <c r="D558" s="40">
        <v>1100</v>
      </c>
      <c r="E558" s="40">
        <v>1000</v>
      </c>
      <c r="F558" s="182">
        <v>0</v>
      </c>
      <c r="G558" s="166">
        <v>0</v>
      </c>
      <c r="H558" s="50">
        <f>F558*G558</f>
        <v>0</v>
      </c>
      <c r="I558" s="33">
        <v>0</v>
      </c>
      <c r="J558" s="165">
        <v>0</v>
      </c>
      <c r="K558" s="164">
        <v>0</v>
      </c>
      <c r="L558" s="164">
        <v>0</v>
      </c>
      <c r="M558" s="164">
        <v>0</v>
      </c>
      <c r="N558" s="33">
        <f>H558+I558+J558+K558+L558+M558</f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f>I558*1%</f>
        <v>0</v>
      </c>
      <c r="U558" s="35">
        <f>O558+P558+Q558+R558+S558+T558</f>
        <v>0</v>
      </c>
      <c r="V558" s="33">
        <f>N558-U558</f>
        <v>0</v>
      </c>
      <c r="W558" s="33">
        <v>0</v>
      </c>
      <c r="X558" s="33">
        <f>V558-W558</f>
        <v>0</v>
      </c>
      <c r="Y558" s="32"/>
    </row>
    <row r="559" spans="2:25" ht="65.25" hidden="1" customHeight="1" x14ac:dyDescent="0.5">
      <c r="B559" s="229"/>
      <c r="C559" s="49"/>
      <c r="D559" s="49"/>
      <c r="E559" s="49"/>
      <c r="F559" s="210"/>
      <c r="G559" s="158"/>
      <c r="H559" s="54"/>
      <c r="I559" s="46"/>
      <c r="J559" s="157"/>
      <c r="K559" s="156"/>
      <c r="L559" s="156"/>
      <c r="M559" s="156"/>
      <c r="N559" s="46"/>
      <c r="O559" s="25"/>
      <c r="P559" s="25"/>
      <c r="Q559" s="25"/>
      <c r="R559" s="25"/>
      <c r="S559" s="25"/>
      <c r="T559" s="25"/>
      <c r="U559" s="25"/>
      <c r="V559" s="46"/>
      <c r="W559" s="46"/>
      <c r="X559" s="46"/>
      <c r="Y559" s="23"/>
    </row>
    <row r="560" spans="2:25" ht="65.25" hidden="1" customHeight="1" x14ac:dyDescent="0.5">
      <c r="B560" s="170" t="s">
        <v>115</v>
      </c>
      <c r="C560" s="168"/>
      <c r="D560" s="168">
        <v>1100</v>
      </c>
      <c r="E560" s="168">
        <v>1000</v>
      </c>
      <c r="F560" s="180"/>
      <c r="G560" s="166"/>
      <c r="H560" s="50">
        <f>F560*G560</f>
        <v>0</v>
      </c>
      <c r="I560" s="45">
        <v>0</v>
      </c>
      <c r="J560" s="165">
        <v>0</v>
      </c>
      <c r="K560" s="217">
        <v>0</v>
      </c>
      <c r="L560" s="217">
        <v>0</v>
      </c>
      <c r="M560" s="217"/>
      <c r="N560" s="33">
        <f>H560+I560+J560+K560+L560+M560</f>
        <v>0</v>
      </c>
      <c r="O560" s="163">
        <v>0</v>
      </c>
      <c r="P560" s="35">
        <v>0</v>
      </c>
      <c r="Q560" s="35">
        <v>0</v>
      </c>
      <c r="R560" s="35">
        <v>0</v>
      </c>
      <c r="S560" s="35">
        <f>H560*1%</f>
        <v>0</v>
      </c>
      <c r="T560" s="35">
        <v>0</v>
      </c>
      <c r="U560" s="35">
        <f>O560+P560+Q560+R560+S560+T560</f>
        <v>0</v>
      </c>
      <c r="V560" s="33">
        <f>N560-U560</f>
        <v>0</v>
      </c>
      <c r="W560" s="45">
        <v>0</v>
      </c>
      <c r="X560" s="45">
        <f>V560-W560</f>
        <v>0</v>
      </c>
      <c r="Y560" s="162"/>
    </row>
    <row r="561" spans="2:25" ht="65.25" hidden="1" customHeight="1" x14ac:dyDescent="0.5">
      <c r="B561" s="190"/>
      <c r="C561" s="49"/>
      <c r="D561" s="49"/>
      <c r="E561" s="49"/>
      <c r="F561" s="210"/>
      <c r="G561" s="158"/>
      <c r="H561" s="54"/>
      <c r="I561" s="46"/>
      <c r="J561" s="157"/>
      <c r="K561" s="156"/>
      <c r="L561" s="156"/>
      <c r="M561" s="156"/>
      <c r="N561" s="46"/>
      <c r="O561" s="25"/>
      <c r="P561" s="25"/>
      <c r="Q561" s="25"/>
      <c r="R561" s="25"/>
      <c r="S561" s="25"/>
      <c r="T561" s="25"/>
      <c r="U561" s="25"/>
      <c r="V561" s="46"/>
      <c r="W561" s="46"/>
      <c r="X561" s="46"/>
      <c r="Y561" s="23"/>
    </row>
    <row r="562" spans="2:25" ht="65.25" hidden="1" customHeight="1" x14ac:dyDescent="0.5">
      <c r="B562" s="58"/>
      <c r="C562" s="40"/>
      <c r="D562" s="40">
        <v>1100</v>
      </c>
      <c r="E562" s="40">
        <v>1000</v>
      </c>
      <c r="F562" s="180">
        <v>0</v>
      </c>
      <c r="G562" s="166">
        <v>0</v>
      </c>
      <c r="H562" s="50">
        <f>F562*G562</f>
        <v>0</v>
      </c>
      <c r="I562" s="45">
        <v>0</v>
      </c>
      <c r="J562" s="165">
        <v>0</v>
      </c>
      <c r="K562" s="217">
        <v>0</v>
      </c>
      <c r="L562" s="217">
        <v>0</v>
      </c>
      <c r="M562" s="217">
        <v>0</v>
      </c>
      <c r="N562" s="33">
        <f>H562+I562+J562+K562+L562+M562</f>
        <v>0</v>
      </c>
      <c r="O562" s="163">
        <v>0</v>
      </c>
      <c r="P562" s="35">
        <f>H562*1.187%</f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f>O562+P562+Q562+R562+S562+T562</f>
        <v>0</v>
      </c>
      <c r="V562" s="33">
        <f>N562-U562</f>
        <v>0</v>
      </c>
      <c r="W562" s="45">
        <v>0</v>
      </c>
      <c r="X562" s="45">
        <f>V562-W562</f>
        <v>0</v>
      </c>
      <c r="Y562" s="32"/>
    </row>
    <row r="563" spans="2:25" ht="65.25" hidden="1" customHeight="1" x14ac:dyDescent="0.5">
      <c r="B563" s="214"/>
      <c r="C563" s="49"/>
      <c r="D563" s="49"/>
      <c r="E563" s="49"/>
      <c r="F563" s="210"/>
      <c r="G563" s="158"/>
      <c r="H563" s="54"/>
      <c r="I563" s="46"/>
      <c r="J563" s="157"/>
      <c r="K563" s="156"/>
      <c r="L563" s="156"/>
      <c r="M563" s="156"/>
      <c r="N563" s="46"/>
      <c r="O563" s="25"/>
      <c r="P563" s="25"/>
      <c r="Q563" s="25"/>
      <c r="R563" s="25"/>
      <c r="S563" s="25"/>
      <c r="T563" s="25"/>
      <c r="U563" s="25"/>
      <c r="V563" s="46"/>
      <c r="W563" s="46"/>
      <c r="X563" s="46"/>
      <c r="Y563" s="23"/>
    </row>
    <row r="564" spans="2:25" ht="65.25" hidden="1" customHeight="1" x14ac:dyDescent="0.5">
      <c r="B564" s="58"/>
      <c r="C564" s="40"/>
      <c r="D564" s="40">
        <v>1100</v>
      </c>
      <c r="E564" s="40">
        <v>1000</v>
      </c>
      <c r="F564" s="180">
        <v>0</v>
      </c>
      <c r="G564" s="166">
        <v>0</v>
      </c>
      <c r="H564" s="50">
        <f>F564*G564</f>
        <v>0</v>
      </c>
      <c r="I564" s="45">
        <v>0</v>
      </c>
      <c r="J564" s="165">
        <v>0</v>
      </c>
      <c r="K564" s="217">
        <v>0</v>
      </c>
      <c r="L564" s="217">
        <v>0</v>
      </c>
      <c r="M564" s="217">
        <v>0</v>
      </c>
      <c r="N564" s="33">
        <f>H564+I564+J564+K564+L564+M564</f>
        <v>0</v>
      </c>
      <c r="O564" s="163">
        <v>0</v>
      </c>
      <c r="P564" s="35">
        <f>H564*1.187%</f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f>O564+P564+Q564+R564+S564+T564</f>
        <v>0</v>
      </c>
      <c r="V564" s="33">
        <f>N564-U564</f>
        <v>0</v>
      </c>
      <c r="W564" s="45">
        <v>0</v>
      </c>
      <c r="X564" s="45">
        <f>V564-W564</f>
        <v>0</v>
      </c>
      <c r="Y564" s="32"/>
    </row>
    <row r="565" spans="2:25" ht="65.25" hidden="1" customHeight="1" x14ac:dyDescent="0.5">
      <c r="B565" s="214"/>
      <c r="C565" s="49"/>
      <c r="D565" s="49"/>
      <c r="E565" s="49"/>
      <c r="F565" s="210"/>
      <c r="G565" s="158"/>
      <c r="H565" s="54"/>
      <c r="I565" s="46"/>
      <c r="J565" s="157"/>
      <c r="K565" s="156"/>
      <c r="L565" s="156"/>
      <c r="M565" s="156"/>
      <c r="N565" s="46"/>
      <c r="O565" s="25"/>
      <c r="P565" s="25"/>
      <c r="Q565" s="25"/>
      <c r="R565" s="25"/>
      <c r="S565" s="25"/>
      <c r="T565" s="25"/>
      <c r="U565" s="25"/>
      <c r="V565" s="46"/>
      <c r="W565" s="46"/>
      <c r="X565" s="46"/>
      <c r="Y565" s="23"/>
    </row>
    <row r="566" spans="2:25" s="219" customFormat="1" ht="65.25" hidden="1" customHeight="1" x14ac:dyDescent="0.5">
      <c r="B566" s="228"/>
      <c r="C566" s="169"/>
      <c r="D566" s="183">
        <v>1100</v>
      </c>
      <c r="E566" s="183">
        <v>1000</v>
      </c>
      <c r="F566" s="180">
        <v>0</v>
      </c>
      <c r="G566" s="182">
        <v>0</v>
      </c>
      <c r="H566" s="50">
        <f>F566*G566</f>
        <v>0</v>
      </c>
      <c r="I566" s="224">
        <v>0</v>
      </c>
      <c r="J566" s="165">
        <v>0</v>
      </c>
      <c r="K566" s="197">
        <v>0</v>
      </c>
      <c r="L566" s="197">
        <v>0</v>
      </c>
      <c r="M566" s="197">
        <v>0</v>
      </c>
      <c r="N566" s="33">
        <f>H566+I566+J566+K566+L566+M566</f>
        <v>0</v>
      </c>
      <c r="O566" s="226">
        <v>0</v>
      </c>
      <c r="P566" s="225">
        <v>0</v>
      </c>
      <c r="Q566" s="225">
        <v>0</v>
      </c>
      <c r="R566" s="225">
        <v>0</v>
      </c>
      <c r="S566" s="225">
        <f>H566*1%</f>
        <v>0</v>
      </c>
      <c r="T566" s="225">
        <v>0</v>
      </c>
      <c r="U566" s="35">
        <f>O566+P566+Q566+R566+S566+T566</f>
        <v>0</v>
      </c>
      <c r="V566" s="33">
        <f>N566-U566</f>
        <v>0</v>
      </c>
      <c r="W566" s="224">
        <v>0</v>
      </c>
      <c r="X566" s="224">
        <f>V566-W566</f>
        <v>0</v>
      </c>
      <c r="Y566" s="223"/>
    </row>
    <row r="567" spans="2:25" s="219" customFormat="1" ht="65.25" hidden="1" customHeight="1" x14ac:dyDescent="0.5">
      <c r="B567" s="216"/>
      <c r="C567" s="160"/>
      <c r="D567" s="160"/>
      <c r="E567" s="160"/>
      <c r="F567" s="210"/>
      <c r="G567" s="210"/>
      <c r="H567" s="54"/>
      <c r="I567" s="26"/>
      <c r="J567" s="157"/>
      <c r="K567" s="157"/>
      <c r="L567" s="157"/>
      <c r="M567" s="157"/>
      <c r="N567" s="46"/>
      <c r="O567" s="221"/>
      <c r="P567" s="221"/>
      <c r="Q567" s="221"/>
      <c r="R567" s="221"/>
      <c r="S567" s="221"/>
      <c r="T567" s="221"/>
      <c r="U567" s="25"/>
      <c r="V567" s="46"/>
      <c r="W567" s="26"/>
      <c r="X567" s="26"/>
      <c r="Y567" s="220"/>
    </row>
    <row r="568" spans="2:25" ht="65.25" hidden="1" customHeight="1" x14ac:dyDescent="0.5">
      <c r="B568" s="218"/>
      <c r="C568" s="183"/>
      <c r="D568" s="168"/>
      <c r="E568" s="168"/>
      <c r="F568" s="180">
        <v>0</v>
      </c>
      <c r="G568" s="166">
        <v>0</v>
      </c>
      <c r="H568" s="50">
        <f>F568*G568</f>
        <v>0</v>
      </c>
      <c r="I568" s="45">
        <v>0</v>
      </c>
      <c r="J568" s="165">
        <v>0</v>
      </c>
      <c r="K568" s="217">
        <v>0</v>
      </c>
      <c r="L568" s="217">
        <v>0</v>
      </c>
      <c r="M568" s="217">
        <v>0</v>
      </c>
      <c r="N568" s="33">
        <f>H568+I568+J568+K568+L568+M568</f>
        <v>0</v>
      </c>
      <c r="O568" s="163">
        <v>0</v>
      </c>
      <c r="P568" s="35">
        <f>H568*1.187%</f>
        <v>0</v>
      </c>
      <c r="Q568" s="35">
        <v>0</v>
      </c>
      <c r="R568" s="35">
        <f>G568*1%</f>
        <v>0</v>
      </c>
      <c r="S568" s="35">
        <f>H568*1%</f>
        <v>0</v>
      </c>
      <c r="T568" s="35">
        <f>I568*1%</f>
        <v>0</v>
      </c>
      <c r="U568" s="35">
        <f>O568+P568+Q568+R568+S568+T568</f>
        <v>0</v>
      </c>
      <c r="V568" s="33">
        <f>N568-U568</f>
        <v>0</v>
      </c>
      <c r="W568" s="45">
        <v>0</v>
      </c>
      <c r="X568" s="45">
        <f>V568-W568</f>
        <v>0</v>
      </c>
      <c r="Y568" s="32"/>
    </row>
    <row r="569" spans="2:25" ht="65.25" hidden="1" customHeight="1" x14ac:dyDescent="0.5">
      <c r="B569" s="216"/>
      <c r="C569" s="169"/>
      <c r="D569" s="49"/>
      <c r="E569" s="49"/>
      <c r="F569" s="210"/>
      <c r="G569" s="158"/>
      <c r="H569" s="54"/>
      <c r="I569" s="46"/>
      <c r="J569" s="157"/>
      <c r="K569" s="156"/>
      <c r="L569" s="156"/>
      <c r="M569" s="156"/>
      <c r="N569" s="46"/>
      <c r="O569" s="25"/>
      <c r="P569" s="25"/>
      <c r="Q569" s="25"/>
      <c r="R569" s="25"/>
      <c r="S569" s="25"/>
      <c r="T569" s="25"/>
      <c r="U569" s="25"/>
      <c r="V569" s="46"/>
      <c r="W569" s="46"/>
      <c r="X569" s="46"/>
      <c r="Y569" s="162"/>
    </row>
    <row r="570" spans="2:25" ht="65.25" customHeight="1" x14ac:dyDescent="0.5">
      <c r="B570" s="215"/>
      <c r="C570" s="155" t="s">
        <v>73</v>
      </c>
      <c r="D570" s="150"/>
      <c r="E570" s="150"/>
      <c r="F570" s="178"/>
      <c r="G570" s="152"/>
      <c r="H570" s="151">
        <f>SUM(H558:H569)</f>
        <v>0</v>
      </c>
      <c r="I570" s="151">
        <f>SUM(I558:I569)</f>
        <v>0</v>
      </c>
      <c r="J570" s="153">
        <f>SUM(J558:J569)</f>
        <v>0</v>
      </c>
      <c r="K570" s="151">
        <f>SUM(K558:K569)</f>
        <v>0</v>
      </c>
      <c r="L570" s="151">
        <f>SUM(L558:L569)</f>
        <v>0</v>
      </c>
      <c r="M570" s="151">
        <f>SUM(M558:M569)</f>
        <v>0</v>
      </c>
      <c r="N570" s="151">
        <f>SUM(N558:N569)</f>
        <v>0</v>
      </c>
      <c r="O570" s="152">
        <f>SUM(O558:O569)</f>
        <v>0</v>
      </c>
      <c r="P570" s="152">
        <f>SUM(P558:P569)</f>
        <v>0</v>
      </c>
      <c r="Q570" s="152">
        <f>SUM(Q558:Q569)</f>
        <v>0</v>
      </c>
      <c r="R570" s="152">
        <f>SUM(R558:R569)</f>
        <v>0</v>
      </c>
      <c r="S570" s="152">
        <f>SUM(S558:S569)</f>
        <v>0</v>
      </c>
      <c r="T570" s="152">
        <f>SUM(T558:T569)</f>
        <v>0</v>
      </c>
      <c r="U570" s="152">
        <f>SUM(U558:U569)</f>
        <v>0</v>
      </c>
      <c r="V570" s="151">
        <f>SUM(V558:V569)</f>
        <v>0</v>
      </c>
      <c r="W570" s="151">
        <f>SUM(W558:W569)</f>
        <v>0</v>
      </c>
      <c r="X570" s="151">
        <f>SUM(X558:X569)</f>
        <v>0</v>
      </c>
      <c r="Y570" s="150"/>
    </row>
    <row r="571" spans="2:25" ht="65.25" customHeight="1" x14ac:dyDescent="0.45">
      <c r="B571" s="65" t="s">
        <v>114</v>
      </c>
      <c r="C571" s="173"/>
      <c r="D571" s="59"/>
      <c r="E571" s="59"/>
      <c r="F571" s="172"/>
      <c r="G571" s="759"/>
      <c r="H571" s="62"/>
      <c r="I571" s="60"/>
      <c r="J571" s="61"/>
      <c r="K571" s="60"/>
      <c r="L571" s="60"/>
      <c r="M571" s="60"/>
      <c r="N571" s="60"/>
      <c r="O571" s="171"/>
      <c r="P571" s="171"/>
      <c r="Q571" s="171"/>
      <c r="R571" s="171"/>
      <c r="S571" s="171"/>
      <c r="T571" s="171"/>
      <c r="U571" s="171"/>
      <c r="V571" s="60"/>
      <c r="W571" s="60"/>
      <c r="X571" s="60"/>
      <c r="Y571" s="59"/>
    </row>
    <row r="572" spans="2:25" ht="65.25" customHeight="1" x14ac:dyDescent="0.5">
      <c r="B572" s="170" t="s">
        <v>113</v>
      </c>
      <c r="C572" s="168"/>
      <c r="D572" s="168">
        <v>1100</v>
      </c>
      <c r="E572" s="168">
        <v>1000</v>
      </c>
      <c r="F572" s="180">
        <v>343.24</v>
      </c>
      <c r="G572" s="166">
        <v>37.39</v>
      </c>
      <c r="H572" s="50">
        <f>F572*G572</f>
        <v>12833.7436</v>
      </c>
      <c r="I572" s="45">
        <v>0</v>
      </c>
      <c r="J572" s="165">
        <v>0</v>
      </c>
      <c r="K572" s="164">
        <v>0</v>
      </c>
      <c r="L572" s="164">
        <v>0</v>
      </c>
      <c r="M572" s="164">
        <f>F572*5</f>
        <v>1716.2</v>
      </c>
      <c r="N572" s="45">
        <f>H572+I572+J572+K572+L572+M572</f>
        <v>14549.943600000001</v>
      </c>
      <c r="O572" s="163">
        <v>1867</v>
      </c>
      <c r="P572" s="35"/>
      <c r="Q572" s="35">
        <v>0</v>
      </c>
      <c r="R572" s="35">
        <v>0</v>
      </c>
      <c r="S572" s="35"/>
      <c r="T572" s="35">
        <f>I572*1%</f>
        <v>0</v>
      </c>
      <c r="U572" s="35">
        <f>O572+P572+Q572+R572+S572+T572</f>
        <v>1867</v>
      </c>
      <c r="V572" s="33">
        <f>N572-U572</f>
        <v>12682.943600000001</v>
      </c>
      <c r="W572" s="45">
        <v>0</v>
      </c>
      <c r="X572" s="45">
        <f>V572-W572</f>
        <v>12682.943600000001</v>
      </c>
      <c r="Y572" s="162"/>
    </row>
    <row r="573" spans="2:25" ht="65.25" customHeight="1" x14ac:dyDescent="0.5">
      <c r="B573" s="190" t="s">
        <v>112</v>
      </c>
      <c r="C573" s="49"/>
      <c r="D573" s="49"/>
      <c r="E573" s="49"/>
      <c r="F573" s="210"/>
      <c r="G573" s="158"/>
      <c r="H573" s="54"/>
      <c r="I573" s="46"/>
      <c r="J573" s="157"/>
      <c r="K573" s="156"/>
      <c r="L573" s="156"/>
      <c r="M573" s="156"/>
      <c r="N573" s="46"/>
      <c r="O573" s="25"/>
      <c r="P573" s="25"/>
      <c r="Q573" s="25"/>
      <c r="R573" s="25"/>
      <c r="S573" s="25"/>
      <c r="T573" s="25"/>
      <c r="U573" s="25"/>
      <c r="V573" s="46"/>
      <c r="W573" s="46"/>
      <c r="X573" s="46"/>
      <c r="Y573" s="23"/>
    </row>
    <row r="574" spans="2:25" ht="65.25" customHeight="1" x14ac:dyDescent="0.5">
      <c r="B574" s="170" t="s">
        <v>111</v>
      </c>
      <c r="C574" s="168"/>
      <c r="D574" s="168">
        <v>1100</v>
      </c>
      <c r="E574" s="168">
        <v>1000</v>
      </c>
      <c r="F574" s="48">
        <v>338.63</v>
      </c>
      <c r="G574" s="166">
        <v>37.39</v>
      </c>
      <c r="H574" s="50">
        <f>F574*G574</f>
        <v>12661.375700000001</v>
      </c>
      <c r="I574" s="45">
        <v>0</v>
      </c>
      <c r="J574" s="165">
        <v>0</v>
      </c>
      <c r="K574" s="164">
        <v>0</v>
      </c>
      <c r="L574" s="164">
        <v>0</v>
      </c>
      <c r="M574" s="164">
        <f>F574*5</f>
        <v>1693.15</v>
      </c>
      <c r="N574" s="45">
        <f>H574+I574+J574+K574+L574+M574</f>
        <v>14354.5257</v>
      </c>
      <c r="O574" s="163">
        <v>1836.11</v>
      </c>
      <c r="P574" s="163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f>O574+P574+Q574+R574+S574+T574</f>
        <v>1836.11</v>
      </c>
      <c r="V574" s="33">
        <f>N574-U574</f>
        <v>12518.4157</v>
      </c>
      <c r="W574" s="33"/>
      <c r="X574" s="45">
        <f>V574-W574</f>
        <v>12518.4157</v>
      </c>
      <c r="Y574" s="162"/>
    </row>
    <row r="575" spans="2:25" ht="65.25" customHeight="1" thickBot="1" x14ac:dyDescent="0.55000000000000004">
      <c r="B575" s="208" t="s">
        <v>110</v>
      </c>
      <c r="C575" s="49"/>
      <c r="D575" s="49"/>
      <c r="E575" s="49"/>
      <c r="F575" s="56"/>
      <c r="G575" s="158"/>
      <c r="H575" s="54"/>
      <c r="I575" s="46"/>
      <c r="J575" s="203"/>
      <c r="K575" s="156"/>
      <c r="L575" s="156"/>
      <c r="M575" s="156"/>
      <c r="N575" s="46"/>
      <c r="O575" s="25"/>
      <c r="P575" s="25"/>
      <c r="Q575" s="43"/>
      <c r="R575" s="25"/>
      <c r="S575" s="25"/>
      <c r="T575" s="25"/>
      <c r="U575" s="25"/>
      <c r="V575" s="46"/>
      <c r="W575" s="46"/>
      <c r="X575" s="46"/>
      <c r="Y575" s="23"/>
    </row>
    <row r="576" spans="2:25" s="8" customFormat="1" ht="65.25" customHeight="1" thickBot="1" x14ac:dyDescent="0.55000000000000004">
      <c r="B576" s="107" t="s">
        <v>57</v>
      </c>
      <c r="C576" s="90" t="s">
        <v>56</v>
      </c>
      <c r="D576" s="106" t="s">
        <v>55</v>
      </c>
      <c r="E576" s="105"/>
      <c r="F576" s="105"/>
      <c r="G576" s="105"/>
      <c r="H576" s="105"/>
      <c r="I576" s="105"/>
      <c r="J576" s="105"/>
      <c r="K576" s="105"/>
      <c r="L576" s="105"/>
      <c r="M576" s="105"/>
      <c r="N576" s="104"/>
      <c r="O576" s="106" t="s">
        <v>54</v>
      </c>
      <c r="P576" s="105"/>
      <c r="Q576" s="105"/>
      <c r="R576" s="105"/>
      <c r="S576" s="105"/>
      <c r="T576" s="105"/>
      <c r="U576" s="104"/>
      <c r="V576" s="103"/>
      <c r="W576" s="102"/>
      <c r="X576" s="101"/>
      <c r="Y576" s="66" t="s">
        <v>53</v>
      </c>
    </row>
    <row r="577" spans="2:25" s="8" customFormat="1" ht="65.25" customHeight="1" x14ac:dyDescent="0.45">
      <c r="B577" s="100"/>
      <c r="C577" s="99"/>
      <c r="D577" s="98" t="s">
        <v>52</v>
      </c>
      <c r="E577" s="98" t="s">
        <v>51</v>
      </c>
      <c r="F577" s="97" t="s">
        <v>29</v>
      </c>
      <c r="G577" s="761" t="s">
        <v>50</v>
      </c>
      <c r="H577" s="95" t="s">
        <v>49</v>
      </c>
      <c r="I577" s="94" t="s">
        <v>48</v>
      </c>
      <c r="J577" s="93" t="s">
        <v>47</v>
      </c>
      <c r="K577" s="92" t="s">
        <v>28</v>
      </c>
      <c r="L577" s="91" t="s">
        <v>46</v>
      </c>
      <c r="M577" s="91" t="s">
        <v>618</v>
      </c>
      <c r="N577" s="90" t="s">
        <v>38</v>
      </c>
      <c r="O577" s="87" t="s">
        <v>44</v>
      </c>
      <c r="P577" s="89" t="s">
        <v>43</v>
      </c>
      <c r="Q577" s="88" t="s">
        <v>42</v>
      </c>
      <c r="R577" s="87" t="s">
        <v>41</v>
      </c>
      <c r="S577" s="87" t="s">
        <v>40</v>
      </c>
      <c r="T577" s="87" t="s">
        <v>39</v>
      </c>
      <c r="U577" s="86" t="s">
        <v>38</v>
      </c>
      <c r="V577" s="84" t="s">
        <v>38</v>
      </c>
      <c r="W577" s="85" t="s">
        <v>37</v>
      </c>
      <c r="X577" s="84" t="s">
        <v>36</v>
      </c>
      <c r="Y577" s="66"/>
    </row>
    <row r="578" spans="2:25" s="8" customFormat="1" ht="65.25" customHeight="1" thickBot="1" x14ac:dyDescent="0.5">
      <c r="B578" s="83" t="s">
        <v>35</v>
      </c>
      <c r="C578" s="73"/>
      <c r="D578" s="82"/>
      <c r="E578" s="82"/>
      <c r="F578" s="81" t="s">
        <v>34</v>
      </c>
      <c r="G578" s="760" t="s">
        <v>33</v>
      </c>
      <c r="H578" s="79"/>
      <c r="I578" s="78"/>
      <c r="J578" s="77" t="s">
        <v>32</v>
      </c>
      <c r="K578" s="76" t="s">
        <v>31</v>
      </c>
      <c r="L578" s="75" t="s">
        <v>95</v>
      </c>
      <c r="M578" s="74" t="s">
        <v>610</v>
      </c>
      <c r="N578" s="73"/>
      <c r="O578" s="200">
        <v>1</v>
      </c>
      <c r="P578" s="72"/>
      <c r="Q578" s="71" t="s">
        <v>28</v>
      </c>
      <c r="R578" s="70" t="s">
        <v>27</v>
      </c>
      <c r="S578" s="70" t="s">
        <v>26</v>
      </c>
      <c r="T578" s="70" t="s">
        <v>25</v>
      </c>
      <c r="U578" s="69"/>
      <c r="V578" s="67" t="s">
        <v>24</v>
      </c>
      <c r="W578" s="199" t="s">
        <v>93</v>
      </c>
      <c r="X578" s="67" t="s">
        <v>22</v>
      </c>
      <c r="Y578" s="66"/>
    </row>
    <row r="579" spans="2:25" ht="65.25" hidden="1" customHeight="1" x14ac:dyDescent="0.5">
      <c r="B579" s="58" t="s">
        <v>109</v>
      </c>
      <c r="C579" s="40"/>
      <c r="D579" s="40"/>
      <c r="E579" s="40"/>
      <c r="F579" s="39">
        <v>0</v>
      </c>
      <c r="G579" s="166">
        <v>0</v>
      </c>
      <c r="H579" s="37">
        <f>F579*G579</f>
        <v>0</v>
      </c>
      <c r="I579" s="33">
        <v>0</v>
      </c>
      <c r="J579" s="767">
        <v>0</v>
      </c>
      <c r="K579" s="164">
        <v>0</v>
      </c>
      <c r="L579" s="164">
        <v>0</v>
      </c>
      <c r="M579" s="164">
        <v>0</v>
      </c>
      <c r="N579" s="33">
        <f>H579+I579+J579+K579+L579+M579</f>
        <v>0</v>
      </c>
      <c r="O579" s="33">
        <v>0</v>
      </c>
      <c r="P579" s="45">
        <f>H579*1.187%</f>
        <v>0</v>
      </c>
      <c r="Q579" s="34">
        <f>G579*1%/2</f>
        <v>0</v>
      </c>
      <c r="R579" s="33">
        <f>G579*1%</f>
        <v>0</v>
      </c>
      <c r="S579" s="33">
        <f>H579*1%</f>
        <v>0</v>
      </c>
      <c r="T579" s="33">
        <f>I579*1%</f>
        <v>0</v>
      </c>
      <c r="U579" s="33">
        <f>O579+P579+Q579+R579+S579+T579</f>
        <v>0</v>
      </c>
      <c r="V579" s="33">
        <f>N579-U579</f>
        <v>0</v>
      </c>
      <c r="W579" s="45">
        <v>0</v>
      </c>
      <c r="X579" s="45">
        <f>V579-W579</f>
        <v>0</v>
      </c>
      <c r="Y579" s="32"/>
    </row>
    <row r="580" spans="2:25" ht="65.25" hidden="1" customHeight="1" thickBot="1" x14ac:dyDescent="0.55000000000000004">
      <c r="B580" s="214"/>
      <c r="C580" s="49"/>
      <c r="D580" s="49"/>
      <c r="E580" s="49"/>
      <c r="F580" s="56"/>
      <c r="G580" s="158"/>
      <c r="H580" s="54"/>
      <c r="I580" s="46"/>
      <c r="J580" s="157"/>
      <c r="K580" s="156"/>
      <c r="L580" s="156"/>
      <c r="M580" s="15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23"/>
    </row>
    <row r="581" spans="2:25" ht="65.25" hidden="1" customHeight="1" x14ac:dyDescent="0.5">
      <c r="B581" s="58" t="s">
        <v>109</v>
      </c>
      <c r="C581" s="40"/>
      <c r="D581" s="40">
        <v>1100</v>
      </c>
      <c r="E581" s="40">
        <v>1000</v>
      </c>
      <c r="F581" s="182">
        <v>0</v>
      </c>
      <c r="G581" s="166">
        <v>0</v>
      </c>
      <c r="H581" s="37">
        <f>F581*G581</f>
        <v>0</v>
      </c>
      <c r="I581" s="33">
        <v>0</v>
      </c>
      <c r="J581" s="165">
        <v>0</v>
      </c>
      <c r="K581" s="164">
        <v>0</v>
      </c>
      <c r="L581" s="164">
        <v>0</v>
      </c>
      <c r="M581" s="164">
        <v>0</v>
      </c>
      <c r="N581" s="33">
        <f>H581+I581+J581+K581+L581+M581</f>
        <v>0</v>
      </c>
      <c r="O581" s="35">
        <v>0</v>
      </c>
      <c r="P581" s="163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f>O581+P581+Q581+R581+S581+T581</f>
        <v>0</v>
      </c>
      <c r="V581" s="33">
        <f>N581-U581</f>
        <v>0</v>
      </c>
      <c r="W581" s="45">
        <v>0</v>
      </c>
      <c r="X581" s="45">
        <f>V581-W581</f>
        <v>0</v>
      </c>
      <c r="Y581" s="32"/>
    </row>
    <row r="582" spans="2:25" ht="65.25" hidden="1" customHeight="1" x14ac:dyDescent="0.5">
      <c r="B582" s="214"/>
      <c r="C582" s="49"/>
      <c r="D582" s="49"/>
      <c r="E582" s="49"/>
      <c r="F582" s="210"/>
      <c r="G582" s="158"/>
      <c r="H582" s="54"/>
      <c r="I582" s="46"/>
      <c r="J582" s="157"/>
      <c r="K582" s="156"/>
      <c r="L582" s="156"/>
      <c r="M582" s="156"/>
      <c r="N582" s="46"/>
      <c r="O582" s="25"/>
      <c r="P582" s="25"/>
      <c r="Q582" s="25"/>
      <c r="R582" s="25"/>
      <c r="S582" s="25"/>
      <c r="T582" s="25"/>
      <c r="U582" s="25"/>
      <c r="V582" s="46"/>
      <c r="W582" s="46"/>
      <c r="X582" s="46"/>
      <c r="Y582" s="23"/>
    </row>
    <row r="583" spans="2:25" ht="65.25" customHeight="1" x14ac:dyDescent="0.5">
      <c r="B583" s="58" t="s">
        <v>108</v>
      </c>
      <c r="C583" s="40"/>
      <c r="D583" s="40">
        <v>1100</v>
      </c>
      <c r="E583" s="40">
        <v>1000</v>
      </c>
      <c r="F583" s="182">
        <v>217.91</v>
      </c>
      <c r="G583" s="166">
        <v>37.39</v>
      </c>
      <c r="H583" s="213">
        <f>F583*G583</f>
        <v>8147.6548999999995</v>
      </c>
      <c r="I583" s="33">
        <v>0</v>
      </c>
      <c r="J583" s="165">
        <v>0</v>
      </c>
      <c r="K583" s="164">
        <v>0</v>
      </c>
      <c r="L583" s="164">
        <v>0</v>
      </c>
      <c r="M583" s="164">
        <f>F583*5</f>
        <v>1089.55</v>
      </c>
      <c r="N583" s="33">
        <f>H583+I583+J583+K583+L583+M583</f>
        <v>9237.2048999999988</v>
      </c>
      <c r="O583" s="35">
        <v>623.6</v>
      </c>
      <c r="P583" s="163">
        <v>0</v>
      </c>
      <c r="Q583" s="35">
        <v>0</v>
      </c>
      <c r="R583" s="35">
        <v>0</v>
      </c>
      <c r="S583" s="186"/>
      <c r="T583" s="35">
        <f>I583*1%</f>
        <v>0</v>
      </c>
      <c r="U583" s="35">
        <f>O583+P583+Q583+R583+S583+T583</f>
        <v>623.6</v>
      </c>
      <c r="V583" s="33">
        <f>N583-U583</f>
        <v>8613.6048999999985</v>
      </c>
      <c r="W583" s="45">
        <v>0</v>
      </c>
      <c r="X583" s="45">
        <f>V583-W583</f>
        <v>8613.6048999999985</v>
      </c>
      <c r="Y583" s="32"/>
    </row>
    <row r="584" spans="2:25" ht="65.25" customHeight="1" x14ac:dyDescent="0.5">
      <c r="B584" s="161" t="s">
        <v>107</v>
      </c>
      <c r="C584" s="49"/>
      <c r="D584" s="49"/>
      <c r="E584" s="49"/>
      <c r="F584" s="210"/>
      <c r="G584" s="158"/>
      <c r="H584" s="54"/>
      <c r="I584" s="46"/>
      <c r="J584" s="157"/>
      <c r="K584" s="156"/>
      <c r="L584" s="156"/>
      <c r="M584" s="156"/>
      <c r="N584" s="46"/>
      <c r="O584" s="25"/>
      <c r="P584" s="25"/>
      <c r="Q584" s="25"/>
      <c r="R584" s="25"/>
      <c r="S584" s="184"/>
      <c r="T584" s="25"/>
      <c r="U584" s="25"/>
      <c r="V584" s="46"/>
      <c r="W584" s="46"/>
      <c r="X584" s="46"/>
      <c r="Y584" s="23"/>
    </row>
    <row r="585" spans="2:25" ht="65.25" customHeight="1" x14ac:dyDescent="0.5">
      <c r="B585" s="58" t="s">
        <v>106</v>
      </c>
      <c r="C585" s="40"/>
      <c r="D585" s="40">
        <v>1100</v>
      </c>
      <c r="E585" s="40">
        <v>1000</v>
      </c>
      <c r="F585" s="182">
        <v>212.27</v>
      </c>
      <c r="G585" s="166">
        <v>37.39</v>
      </c>
      <c r="H585" s="213">
        <f>F585*G585</f>
        <v>7936.7753000000002</v>
      </c>
      <c r="I585" s="33">
        <v>0</v>
      </c>
      <c r="J585" s="165">
        <v>0</v>
      </c>
      <c r="K585" s="164">
        <v>0</v>
      </c>
      <c r="L585" s="164">
        <v>0</v>
      </c>
      <c r="M585" s="164">
        <f>F585*5</f>
        <v>1061.3500000000001</v>
      </c>
      <c r="N585" s="33">
        <f>H585+I585+J585+K585+L585+M585</f>
        <v>8998.1252999999997</v>
      </c>
      <c r="O585" s="35">
        <v>600.66</v>
      </c>
      <c r="P585" s="35"/>
      <c r="Q585" s="35">
        <v>0</v>
      </c>
      <c r="R585" s="35">
        <v>0</v>
      </c>
      <c r="S585" s="186"/>
      <c r="T585" s="35">
        <v>0</v>
      </c>
      <c r="U585" s="35">
        <f>O585+P585+Q585+R585+S585+T585</f>
        <v>600.66</v>
      </c>
      <c r="V585" s="33">
        <f>N585-U585</f>
        <v>8397.4652999999998</v>
      </c>
      <c r="W585" s="45">
        <v>0</v>
      </c>
      <c r="X585" s="45">
        <f>V585-W585</f>
        <v>8397.4652999999998</v>
      </c>
      <c r="Y585" s="32"/>
    </row>
    <row r="586" spans="2:25" ht="65.25" customHeight="1" x14ac:dyDescent="0.5">
      <c r="B586" s="52" t="s">
        <v>105</v>
      </c>
      <c r="C586" s="168"/>
      <c r="D586" s="49"/>
      <c r="E586" s="49"/>
      <c r="F586" s="210"/>
      <c r="G586" s="158"/>
      <c r="H586" s="54"/>
      <c r="I586" s="46"/>
      <c r="J586" s="157"/>
      <c r="K586" s="156"/>
      <c r="L586" s="156"/>
      <c r="M586" s="156"/>
      <c r="N586" s="46"/>
      <c r="O586" s="25"/>
      <c r="P586" s="25"/>
      <c r="Q586" s="25"/>
      <c r="R586" s="25"/>
      <c r="S586" s="184"/>
      <c r="T586" s="25"/>
      <c r="U586" s="25"/>
      <c r="V586" s="46"/>
      <c r="W586" s="46"/>
      <c r="X586" s="46"/>
      <c r="Y586" s="162"/>
    </row>
    <row r="587" spans="2:25" ht="65.25" hidden="1" customHeight="1" x14ac:dyDescent="0.5">
      <c r="B587" s="195" t="s">
        <v>104</v>
      </c>
      <c r="C587" s="40"/>
      <c r="D587" s="40">
        <v>1100</v>
      </c>
      <c r="E587" s="40">
        <v>1000</v>
      </c>
      <c r="F587" s="182"/>
      <c r="G587" s="166"/>
      <c r="H587" s="213">
        <f>F587*G587</f>
        <v>0</v>
      </c>
      <c r="I587" s="33">
        <v>0</v>
      </c>
      <c r="J587" s="165">
        <v>0</v>
      </c>
      <c r="K587" s="164">
        <v>0</v>
      </c>
      <c r="L587" s="164">
        <v>0</v>
      </c>
      <c r="M587" s="164"/>
      <c r="N587" s="33">
        <f>H587+I587+J587+K587+L587+M587</f>
        <v>0</v>
      </c>
      <c r="O587" s="35">
        <v>0</v>
      </c>
      <c r="P587" s="35"/>
      <c r="Q587" s="35">
        <v>0</v>
      </c>
      <c r="R587" s="35">
        <v>0</v>
      </c>
      <c r="S587" s="35">
        <v>0</v>
      </c>
      <c r="T587" s="35">
        <f>I587*1%</f>
        <v>0</v>
      </c>
      <c r="U587" s="35">
        <f>O587+P587+Q587+R587+S587+T587</f>
        <v>0</v>
      </c>
      <c r="V587" s="33">
        <f>N587-U587</f>
        <v>0</v>
      </c>
      <c r="W587" s="45">
        <v>0</v>
      </c>
      <c r="X587" s="45">
        <f>V587-W587</f>
        <v>0</v>
      </c>
      <c r="Y587" s="32"/>
    </row>
    <row r="588" spans="2:25" ht="65.25" hidden="1" customHeight="1" x14ac:dyDescent="0.5">
      <c r="B588" s="212"/>
      <c r="C588" s="168"/>
      <c r="D588" s="49"/>
      <c r="E588" s="49"/>
      <c r="F588" s="210"/>
      <c r="G588" s="158"/>
      <c r="H588" s="54"/>
      <c r="I588" s="46"/>
      <c r="J588" s="157"/>
      <c r="K588" s="156"/>
      <c r="L588" s="156"/>
      <c r="M588" s="156"/>
      <c r="N588" s="46"/>
      <c r="O588" s="25"/>
      <c r="P588" s="163"/>
      <c r="Q588" s="25"/>
      <c r="R588" s="25"/>
      <c r="S588" s="25"/>
      <c r="T588" s="25"/>
      <c r="U588" s="25"/>
      <c r="V588" s="46"/>
      <c r="W588" s="46"/>
      <c r="X588" s="46"/>
      <c r="Y588" s="162"/>
    </row>
    <row r="589" spans="2:25" ht="65.25" hidden="1" customHeight="1" x14ac:dyDescent="0.5">
      <c r="B589" s="58"/>
      <c r="C589" s="40"/>
      <c r="D589" s="40"/>
      <c r="E589" s="40"/>
      <c r="F589" s="182">
        <v>0</v>
      </c>
      <c r="G589" s="166">
        <v>0</v>
      </c>
      <c r="H589" s="37">
        <f>F589*G589</f>
        <v>0</v>
      </c>
      <c r="I589" s="33">
        <v>0</v>
      </c>
      <c r="J589" s="165">
        <v>0</v>
      </c>
      <c r="K589" s="164">
        <v>0</v>
      </c>
      <c r="L589" s="164">
        <v>0</v>
      </c>
      <c r="M589" s="164">
        <v>0</v>
      </c>
      <c r="N589" s="33">
        <f>H589+I589+J589+K589+L589+M589</f>
        <v>0</v>
      </c>
      <c r="O589" s="35">
        <v>0</v>
      </c>
      <c r="P589" s="163">
        <v>0</v>
      </c>
      <c r="Q589" s="35">
        <f>G589*1%/2</f>
        <v>0</v>
      </c>
      <c r="R589" s="35">
        <f>G589*1%</f>
        <v>0</v>
      </c>
      <c r="S589" s="35">
        <f>H589*1%</f>
        <v>0</v>
      </c>
      <c r="T589" s="35">
        <f>I589*1%</f>
        <v>0</v>
      </c>
      <c r="U589" s="35">
        <f>O589+P589+Q589+R589+S589+T589</f>
        <v>0</v>
      </c>
      <c r="V589" s="33">
        <f>N589-U589</f>
        <v>0</v>
      </c>
      <c r="W589" s="45">
        <v>0</v>
      </c>
      <c r="X589" s="45">
        <f>V589-W589</f>
        <v>0</v>
      </c>
      <c r="Y589" s="32"/>
    </row>
    <row r="590" spans="2:25" ht="65.25" hidden="1" customHeight="1" thickBot="1" x14ac:dyDescent="0.55000000000000004">
      <c r="B590" s="198"/>
      <c r="C590" s="168"/>
      <c r="D590" s="49"/>
      <c r="E590" s="49"/>
      <c r="F590" s="210"/>
      <c r="G590" s="158"/>
      <c r="H590" s="54"/>
      <c r="I590" s="46"/>
      <c r="J590" s="157"/>
      <c r="K590" s="156"/>
      <c r="L590" s="156"/>
      <c r="M590" s="156"/>
      <c r="N590" s="46"/>
      <c r="O590" s="25"/>
      <c r="P590" s="25"/>
      <c r="Q590" s="25"/>
      <c r="R590" s="25"/>
      <c r="S590" s="25"/>
      <c r="T590" s="25"/>
      <c r="U590" s="25"/>
      <c r="V590" s="46"/>
      <c r="W590" s="46"/>
      <c r="X590" s="46"/>
      <c r="Y590" s="162"/>
    </row>
    <row r="591" spans="2:25" ht="65.25" hidden="1" customHeight="1" x14ac:dyDescent="0.5">
      <c r="B591" s="58"/>
      <c r="C591" s="40"/>
      <c r="D591" s="40"/>
      <c r="E591" s="40"/>
      <c r="F591" s="182">
        <v>0</v>
      </c>
      <c r="G591" s="166">
        <v>0</v>
      </c>
      <c r="H591" s="37">
        <f>F591*G591</f>
        <v>0</v>
      </c>
      <c r="I591" s="33">
        <v>0</v>
      </c>
      <c r="J591" s="165">
        <v>0</v>
      </c>
      <c r="K591" s="164">
        <v>0</v>
      </c>
      <c r="L591" s="164">
        <v>0</v>
      </c>
      <c r="M591" s="164">
        <v>0</v>
      </c>
      <c r="N591" s="33">
        <f>H591+I591+J591+K591+L591+M591</f>
        <v>0</v>
      </c>
      <c r="O591" s="35">
        <v>0</v>
      </c>
      <c r="P591" s="35">
        <v>0</v>
      </c>
      <c r="Q591" s="35">
        <f>G591*1%/2</f>
        <v>0</v>
      </c>
      <c r="R591" s="35">
        <f>G591*1%</f>
        <v>0</v>
      </c>
      <c r="S591" s="35">
        <f>H591*1%</f>
        <v>0</v>
      </c>
      <c r="T591" s="35">
        <f>I591*1%</f>
        <v>0</v>
      </c>
      <c r="U591" s="35">
        <f>O591+P591+Q591+R591+S591+T591</f>
        <v>0</v>
      </c>
      <c r="V591" s="33">
        <f>N591-U591</f>
        <v>0</v>
      </c>
      <c r="W591" s="33">
        <v>0</v>
      </c>
      <c r="X591" s="33">
        <f>V591-W591</f>
        <v>0</v>
      </c>
      <c r="Y591" s="32"/>
    </row>
    <row r="592" spans="2:25" ht="65.25" hidden="1" customHeight="1" x14ac:dyDescent="0.5">
      <c r="B592" s="198"/>
      <c r="C592" s="49"/>
      <c r="D592" s="49"/>
      <c r="E592" s="49"/>
      <c r="F592" s="210"/>
      <c r="G592" s="158"/>
      <c r="H592" s="54"/>
      <c r="I592" s="46"/>
      <c r="J592" s="157"/>
      <c r="K592" s="156"/>
      <c r="L592" s="156"/>
      <c r="M592" s="156"/>
      <c r="N592" s="46"/>
      <c r="O592" s="25"/>
      <c r="P592" s="25"/>
      <c r="Q592" s="25"/>
      <c r="R592" s="25"/>
      <c r="S592" s="25"/>
      <c r="T592" s="25"/>
      <c r="U592" s="25"/>
      <c r="V592" s="46"/>
      <c r="W592" s="46"/>
      <c r="X592" s="46"/>
      <c r="Y592" s="23"/>
    </row>
    <row r="593" spans="2:25" ht="65.25" customHeight="1" x14ac:dyDescent="0.5">
      <c r="B593" s="179"/>
      <c r="C593" s="155" t="s">
        <v>73</v>
      </c>
      <c r="D593" s="150"/>
      <c r="E593" s="150"/>
      <c r="F593" s="178"/>
      <c r="G593" s="152"/>
      <c r="H593" s="151">
        <f>H591+H589+H587+H585+H583+H581+H579+H574+H572</f>
        <v>41579.549500000001</v>
      </c>
      <c r="I593" s="151">
        <f>I591+I589+I587+I585+I583+I581+I579+I574+I572</f>
        <v>0</v>
      </c>
      <c r="J593" s="153">
        <f>J591+J589+J587+J585+J583+J581+J579+J574+J572</f>
        <v>0</v>
      </c>
      <c r="K593" s="151">
        <f>K591+K589+K587+K585+K583+K581+K579+K574+K572</f>
        <v>0</v>
      </c>
      <c r="L593" s="151">
        <f>L591+L589+L587+L585+L583+L581+L579+L574+L572</f>
        <v>0</v>
      </c>
      <c r="M593" s="151">
        <f>M591+M589+M587+M585+M583+M581+M579+M574+M572</f>
        <v>5560.25</v>
      </c>
      <c r="N593" s="151">
        <f>N591+N589+N587+N585+N583+N581+N579+N574+N572</f>
        <v>47139.799499999994</v>
      </c>
      <c r="O593" s="152">
        <f>O591+O589+O587+O585+O583+O581+O579+O574+O572</f>
        <v>4927.37</v>
      </c>
      <c r="P593" s="152">
        <f>P591+P589+P587+P585+P583+P581+P579+P574+P572</f>
        <v>0</v>
      </c>
      <c r="Q593" s="152">
        <f>Q591+Q589+Q587+Q585+Q583+Q581+Q579+Q574+Q572</f>
        <v>0</v>
      </c>
      <c r="R593" s="152">
        <f>R591+R589+R587+R585+R583+R581+R579+R574+R572</f>
        <v>0</v>
      </c>
      <c r="S593" s="152">
        <f>S591+S589+S587+S585+S583+S581+S579+S574+S572</f>
        <v>0</v>
      </c>
      <c r="T593" s="152">
        <f>T591+T589+T587+T585+T583+T581+T579+T574+T572</f>
        <v>0</v>
      </c>
      <c r="U593" s="152">
        <f>U591+U589+U587+U585+U583+U581+U579+U574+U572</f>
        <v>4927.37</v>
      </c>
      <c r="V593" s="151">
        <f>V591+V589+V587+V585+V583+V581+V579+V574+V572</f>
        <v>42212.429499999998</v>
      </c>
      <c r="W593" s="151">
        <f>W591+W589+W587+W585+W583+W581+W579+W574+W572</f>
        <v>0</v>
      </c>
      <c r="X593" s="151">
        <f>X591+X589+X587+X585+X583+X581+X579+X574+X572</f>
        <v>42212.429499999998</v>
      </c>
      <c r="Y593" s="150"/>
    </row>
    <row r="594" spans="2:25" ht="65.25" customHeight="1" x14ac:dyDescent="0.45">
      <c r="B594" s="65" t="s">
        <v>103</v>
      </c>
      <c r="C594" s="148"/>
      <c r="D594" s="8"/>
      <c r="E594" s="8"/>
      <c r="F594" s="109"/>
      <c r="G594" s="108"/>
      <c r="H594" s="11"/>
      <c r="I594" s="9"/>
      <c r="J594" s="10"/>
      <c r="K594" s="9"/>
      <c r="L594" s="9"/>
      <c r="M594" s="9"/>
      <c r="N594" s="9"/>
      <c r="O594" s="149"/>
      <c r="P594" s="149"/>
      <c r="Q594" s="149"/>
      <c r="R594" s="149"/>
      <c r="S594" s="149"/>
      <c r="T594" s="149"/>
      <c r="U594" s="149"/>
      <c r="V594" s="9"/>
      <c r="W594" s="9"/>
      <c r="X594" s="9"/>
      <c r="Y594" s="8"/>
    </row>
    <row r="595" spans="2:25" ht="65.25" customHeight="1" x14ac:dyDescent="0.5">
      <c r="B595" s="264" t="s">
        <v>102</v>
      </c>
      <c r="C595" s="183"/>
      <c r="D595" s="183">
        <v>1100</v>
      </c>
      <c r="E595" s="183">
        <v>1000</v>
      </c>
      <c r="F595" s="182">
        <v>501.92</v>
      </c>
      <c r="G595" s="182">
        <v>37.39</v>
      </c>
      <c r="H595" s="39">
        <v>18766.73</v>
      </c>
      <c r="I595" s="36">
        <v>0</v>
      </c>
      <c r="J595" s="165">
        <v>0</v>
      </c>
      <c r="K595" s="36">
        <v>0</v>
      </c>
      <c r="L595" s="36">
        <v>0</v>
      </c>
      <c r="M595" s="165">
        <f>F595*5</f>
        <v>2509.6</v>
      </c>
      <c r="N595" s="36">
        <f>H595+I595+J595+K595+L595+M595</f>
        <v>21276.329999999998</v>
      </c>
      <c r="O595" s="225">
        <v>3489.28</v>
      </c>
      <c r="P595" s="225"/>
      <c r="Q595" s="225">
        <v>0</v>
      </c>
      <c r="R595" s="225">
        <v>0</v>
      </c>
      <c r="S595" s="225">
        <v>0</v>
      </c>
      <c r="T595" s="225">
        <v>0</v>
      </c>
      <c r="U595" s="225">
        <f>O595+P595+Q595+R595+S595+T595</f>
        <v>3489.28</v>
      </c>
      <c r="V595" s="36">
        <f>N595-U595</f>
        <v>17787.05</v>
      </c>
      <c r="W595" s="36">
        <v>0</v>
      </c>
      <c r="X595" s="36">
        <f>V595-W595</f>
        <v>17787.05</v>
      </c>
      <c r="Y595" s="32"/>
    </row>
    <row r="596" spans="2:25" ht="65.25" customHeight="1" x14ac:dyDescent="0.5">
      <c r="B596" s="211" t="s">
        <v>101</v>
      </c>
      <c r="C596" s="160"/>
      <c r="D596" s="160"/>
      <c r="E596" s="160"/>
      <c r="F596" s="210"/>
      <c r="G596" s="210"/>
      <c r="H596" s="56"/>
      <c r="I596" s="26"/>
      <c r="J596" s="157"/>
      <c r="K596" s="26"/>
      <c r="L596" s="26"/>
      <c r="M596" s="157"/>
      <c r="N596" s="26"/>
      <c r="O596" s="221"/>
      <c r="P596" s="221"/>
      <c r="Q596" s="221"/>
      <c r="R596" s="221"/>
      <c r="S596" s="221"/>
      <c r="T596" s="221"/>
      <c r="U596" s="221"/>
      <c r="V596" s="26"/>
      <c r="W596" s="26"/>
      <c r="X596" s="26"/>
      <c r="Y596" s="23"/>
    </row>
    <row r="597" spans="2:25" ht="65.25" customHeight="1" x14ac:dyDescent="0.5">
      <c r="B597" s="179"/>
      <c r="C597" s="155" t="s">
        <v>73</v>
      </c>
      <c r="D597" s="150"/>
      <c r="E597" s="150"/>
      <c r="F597" s="178"/>
      <c r="G597" s="152"/>
      <c r="H597" s="151">
        <f>SUM(H595)</f>
        <v>18766.73</v>
      </c>
      <c r="I597" s="151">
        <f>SUM(I595)</f>
        <v>0</v>
      </c>
      <c r="J597" s="153">
        <f>SUM(J595)</f>
        <v>0</v>
      </c>
      <c r="K597" s="151">
        <f>SUM(K595)</f>
        <v>0</v>
      </c>
      <c r="L597" s="151">
        <f>SUM(L595)</f>
        <v>0</v>
      </c>
      <c r="M597" s="151">
        <f>SUM(M595)</f>
        <v>2509.6</v>
      </c>
      <c r="N597" s="151">
        <f>SUM(N595)</f>
        <v>21276.329999999998</v>
      </c>
      <c r="O597" s="152">
        <f>SUM(O595)</f>
        <v>3489.28</v>
      </c>
      <c r="P597" s="152">
        <f>SUM(P595)</f>
        <v>0</v>
      </c>
      <c r="Q597" s="152">
        <f>SUM(Q595)</f>
        <v>0</v>
      </c>
      <c r="R597" s="152">
        <f>SUM(R595)</f>
        <v>0</v>
      </c>
      <c r="S597" s="152">
        <f>SUM(S595)</f>
        <v>0</v>
      </c>
      <c r="T597" s="152">
        <f>SUM(T595)</f>
        <v>0</v>
      </c>
      <c r="U597" s="152">
        <f>SUM(U595)</f>
        <v>3489.28</v>
      </c>
      <c r="V597" s="151">
        <f>SUM(V595)</f>
        <v>17787.05</v>
      </c>
      <c r="W597" s="151">
        <f>SUM(W595)</f>
        <v>0</v>
      </c>
      <c r="X597" s="151">
        <f>SUM(X595)</f>
        <v>17787.05</v>
      </c>
      <c r="Y597" s="150"/>
    </row>
    <row r="598" spans="2:25" ht="65.25" customHeight="1" x14ac:dyDescent="0.5">
      <c r="B598" s="15"/>
      <c r="C598" s="177"/>
      <c r="D598" s="8"/>
      <c r="E598" s="8"/>
      <c r="F598" s="176"/>
      <c r="G598" s="174"/>
      <c r="H598" s="111"/>
      <c r="I598" s="111"/>
      <c r="J598" s="129"/>
      <c r="K598" s="111"/>
      <c r="L598" s="111"/>
      <c r="M598" s="111"/>
      <c r="N598" s="111"/>
      <c r="O598" s="174"/>
      <c r="P598" s="174"/>
      <c r="Q598" s="174"/>
      <c r="R598" s="174"/>
      <c r="S598" s="174"/>
      <c r="T598" s="174"/>
      <c r="U598" s="174"/>
      <c r="V598" s="111"/>
      <c r="W598" s="111"/>
      <c r="X598" s="111"/>
      <c r="Y598" s="8"/>
    </row>
    <row r="599" spans="2:25" ht="65.25" customHeight="1" x14ac:dyDescent="0.45">
      <c r="B599" s="209" t="s">
        <v>100</v>
      </c>
      <c r="C599" s="173"/>
      <c r="D599" s="59"/>
      <c r="E599" s="59"/>
      <c r="F599" s="172"/>
      <c r="G599" s="759"/>
      <c r="H599" s="62"/>
      <c r="I599" s="60"/>
      <c r="J599" s="61"/>
      <c r="K599" s="60"/>
      <c r="L599" s="60"/>
      <c r="M599" s="60"/>
      <c r="N599" s="60"/>
      <c r="O599" s="171"/>
      <c r="P599" s="171"/>
      <c r="Q599" s="171"/>
      <c r="R599" s="171"/>
      <c r="S599" s="171"/>
      <c r="T599" s="171"/>
      <c r="U599" s="171"/>
      <c r="V599" s="60"/>
      <c r="W599" s="60"/>
      <c r="X599" s="60"/>
      <c r="Y599" s="59"/>
    </row>
    <row r="600" spans="2:25" ht="65.25" customHeight="1" x14ac:dyDescent="0.5">
      <c r="B600" s="207" t="s">
        <v>99</v>
      </c>
      <c r="C600" s="169"/>
      <c r="D600" s="168">
        <v>1100</v>
      </c>
      <c r="E600" s="168">
        <v>1000</v>
      </c>
      <c r="F600" s="167">
        <v>449.95</v>
      </c>
      <c r="G600" s="166">
        <v>37.39</v>
      </c>
      <c r="H600" s="166">
        <f>F600*G600</f>
        <v>16823.630499999999</v>
      </c>
      <c r="I600" s="45">
        <v>0</v>
      </c>
      <c r="J600" s="165">
        <v>0</v>
      </c>
      <c r="K600" s="164">
        <v>0</v>
      </c>
      <c r="L600" s="164">
        <v>0</v>
      </c>
      <c r="M600" s="164">
        <f>F600*5</f>
        <v>2249.75</v>
      </c>
      <c r="N600" s="45">
        <f>H600+I600+J600+K600+L600+M600</f>
        <v>19073.380499999999</v>
      </c>
      <c r="O600" s="163">
        <v>3077.7</v>
      </c>
      <c r="P600" s="163">
        <v>0</v>
      </c>
      <c r="Q600" s="35"/>
      <c r="R600" s="35">
        <v>0</v>
      </c>
      <c r="S600" s="35">
        <v>0</v>
      </c>
      <c r="T600" s="35">
        <v>0</v>
      </c>
      <c r="U600" s="35">
        <f>O600+P600+Q600+R600+S600+T600</f>
        <v>3077.7</v>
      </c>
      <c r="V600" s="33">
        <f>N600-U600</f>
        <v>15995.680499999999</v>
      </c>
      <c r="W600" s="33"/>
      <c r="X600" s="45">
        <f>V600-W600</f>
        <v>15995.680499999999</v>
      </c>
      <c r="Y600" s="162"/>
    </row>
    <row r="601" spans="2:25" ht="65.25" customHeight="1" thickBot="1" x14ac:dyDescent="0.55000000000000004">
      <c r="B601" s="208" t="s">
        <v>98</v>
      </c>
      <c r="C601" s="160"/>
      <c r="D601" s="49"/>
      <c r="E601" s="49"/>
      <c r="F601" s="159"/>
      <c r="G601" s="158"/>
      <c r="H601" s="158"/>
      <c r="I601" s="46"/>
      <c r="J601" s="157"/>
      <c r="K601" s="156"/>
      <c r="L601" s="156"/>
      <c r="M601" s="156"/>
      <c r="N601" s="46"/>
      <c r="O601" s="25"/>
      <c r="P601" s="25"/>
      <c r="Q601" s="25"/>
      <c r="R601" s="25"/>
      <c r="S601" s="25"/>
      <c r="T601" s="25"/>
      <c r="U601" s="25"/>
      <c r="V601" s="46"/>
      <c r="W601" s="46"/>
      <c r="X601" s="46"/>
      <c r="Y601" s="23"/>
    </row>
    <row r="602" spans="2:25" ht="65.25" hidden="1" customHeight="1" x14ac:dyDescent="0.5">
      <c r="B602" s="207" t="s">
        <v>97</v>
      </c>
      <c r="C602" s="183"/>
      <c r="D602" s="40">
        <v>1100</v>
      </c>
      <c r="E602" s="40">
        <v>1000</v>
      </c>
      <c r="F602" s="182">
        <v>0</v>
      </c>
      <c r="G602" s="166">
        <v>0</v>
      </c>
      <c r="H602" s="166">
        <f>F602*G602</f>
        <v>0</v>
      </c>
      <c r="I602" s="33">
        <v>0</v>
      </c>
      <c r="J602" s="165">
        <v>0</v>
      </c>
      <c r="K602" s="164">
        <v>0</v>
      </c>
      <c r="L602" s="164">
        <v>0</v>
      </c>
      <c r="M602" s="164">
        <v>0</v>
      </c>
      <c r="N602" s="45">
        <f>H602+I602+J602+K602+L602+M602</f>
        <v>0</v>
      </c>
      <c r="O602" s="35">
        <v>0</v>
      </c>
      <c r="P602" s="35">
        <v>0</v>
      </c>
      <c r="Q602" s="163">
        <v>0</v>
      </c>
      <c r="R602" s="35">
        <v>0</v>
      </c>
      <c r="S602" s="35">
        <v>0</v>
      </c>
      <c r="T602" s="35">
        <v>0</v>
      </c>
      <c r="U602" s="35">
        <f>O602+P602+Q602+R602+S602+T602</f>
        <v>0</v>
      </c>
      <c r="V602" s="33">
        <f>N602-U602</f>
        <v>0</v>
      </c>
      <c r="W602" s="33">
        <v>0</v>
      </c>
      <c r="X602" s="45">
        <f>V602-W602</f>
        <v>0</v>
      </c>
      <c r="Y602" s="32"/>
    </row>
    <row r="603" spans="2:25" ht="65.25" hidden="1" customHeight="1" thickBot="1" x14ac:dyDescent="0.55000000000000004">
      <c r="B603" s="206"/>
      <c r="C603" s="205"/>
      <c r="D603" s="30"/>
      <c r="E603" s="30"/>
      <c r="F603" s="204"/>
      <c r="G603" s="158"/>
      <c r="H603" s="158"/>
      <c r="I603" s="24"/>
      <c r="J603" s="203"/>
      <c r="K603" s="156"/>
      <c r="L603" s="156"/>
      <c r="M603" s="156"/>
      <c r="N603" s="46"/>
      <c r="O603" s="43"/>
      <c r="P603" s="43"/>
      <c r="Q603" s="25"/>
      <c r="R603" s="25"/>
      <c r="S603" s="25"/>
      <c r="T603" s="25"/>
      <c r="U603" s="25"/>
      <c r="V603" s="46"/>
      <c r="W603" s="46"/>
      <c r="X603" s="46"/>
      <c r="Y603" s="202"/>
    </row>
    <row r="604" spans="2:25" s="8" customFormat="1" ht="65.25" customHeight="1" thickBot="1" x14ac:dyDescent="0.55000000000000004">
      <c r="B604" s="107" t="s">
        <v>57</v>
      </c>
      <c r="C604" s="90" t="s">
        <v>56</v>
      </c>
      <c r="D604" s="106" t="s">
        <v>55</v>
      </c>
      <c r="E604" s="105"/>
      <c r="F604" s="105"/>
      <c r="G604" s="105"/>
      <c r="H604" s="105"/>
      <c r="I604" s="105"/>
      <c r="J604" s="105"/>
      <c r="K604" s="105"/>
      <c r="L604" s="105"/>
      <c r="M604" s="105"/>
      <c r="N604" s="104"/>
      <c r="O604" s="106" t="s">
        <v>54</v>
      </c>
      <c r="P604" s="105"/>
      <c r="Q604" s="105"/>
      <c r="R604" s="105"/>
      <c r="S604" s="105"/>
      <c r="T604" s="105"/>
      <c r="U604" s="104"/>
      <c r="V604" s="103"/>
      <c r="W604" s="102"/>
      <c r="X604" s="101"/>
      <c r="Y604" s="201" t="s">
        <v>53</v>
      </c>
    </row>
    <row r="605" spans="2:25" s="8" customFormat="1" ht="65.25" customHeight="1" x14ac:dyDescent="0.45">
      <c r="B605" s="100"/>
      <c r="C605" s="99"/>
      <c r="D605" s="98" t="s">
        <v>52</v>
      </c>
      <c r="E605" s="98" t="s">
        <v>51</v>
      </c>
      <c r="F605" s="97" t="s">
        <v>29</v>
      </c>
      <c r="G605" s="761" t="s">
        <v>50</v>
      </c>
      <c r="H605" s="95" t="s">
        <v>49</v>
      </c>
      <c r="I605" s="94" t="s">
        <v>48</v>
      </c>
      <c r="J605" s="93" t="s">
        <v>47</v>
      </c>
      <c r="K605" s="92" t="s">
        <v>28</v>
      </c>
      <c r="L605" s="91" t="s">
        <v>46</v>
      </c>
      <c r="M605" s="91" t="s">
        <v>618</v>
      </c>
      <c r="N605" s="90" t="s">
        <v>38</v>
      </c>
      <c r="O605" s="87" t="s">
        <v>44</v>
      </c>
      <c r="P605" s="89" t="s">
        <v>43</v>
      </c>
      <c r="Q605" s="88" t="s">
        <v>42</v>
      </c>
      <c r="R605" s="87" t="s">
        <v>41</v>
      </c>
      <c r="S605" s="87" t="s">
        <v>40</v>
      </c>
      <c r="T605" s="87" t="s">
        <v>39</v>
      </c>
      <c r="U605" s="86" t="s">
        <v>38</v>
      </c>
      <c r="V605" s="84" t="s">
        <v>38</v>
      </c>
      <c r="W605" s="85" t="s">
        <v>37</v>
      </c>
      <c r="X605" s="84" t="s">
        <v>36</v>
      </c>
      <c r="Y605" s="66"/>
    </row>
    <row r="606" spans="2:25" s="8" customFormat="1" ht="65.25" customHeight="1" thickBot="1" x14ac:dyDescent="0.5">
      <c r="B606" s="83" t="s">
        <v>35</v>
      </c>
      <c r="C606" s="73"/>
      <c r="D606" s="82"/>
      <c r="E606" s="82"/>
      <c r="F606" s="81" t="s">
        <v>34</v>
      </c>
      <c r="G606" s="760" t="s">
        <v>33</v>
      </c>
      <c r="H606" s="79"/>
      <c r="I606" s="78"/>
      <c r="J606" s="77" t="s">
        <v>32</v>
      </c>
      <c r="K606" s="76" t="s">
        <v>31</v>
      </c>
      <c r="L606" s="75" t="s">
        <v>95</v>
      </c>
      <c r="M606" s="74" t="s">
        <v>610</v>
      </c>
      <c r="N606" s="73"/>
      <c r="O606" s="200">
        <v>1</v>
      </c>
      <c r="P606" s="72"/>
      <c r="Q606" s="71" t="s">
        <v>28</v>
      </c>
      <c r="R606" s="70" t="s">
        <v>27</v>
      </c>
      <c r="S606" s="70" t="s">
        <v>26</v>
      </c>
      <c r="T606" s="70" t="s">
        <v>25</v>
      </c>
      <c r="U606" s="69"/>
      <c r="V606" s="67" t="s">
        <v>24</v>
      </c>
      <c r="W606" s="199" t="s">
        <v>93</v>
      </c>
      <c r="X606" s="67" t="s">
        <v>22</v>
      </c>
      <c r="Y606" s="66"/>
    </row>
    <row r="607" spans="2:25" ht="65.25" hidden="1" customHeight="1" x14ac:dyDescent="0.5">
      <c r="B607" s="170"/>
      <c r="C607" s="183"/>
      <c r="D607" s="40">
        <v>1100</v>
      </c>
      <c r="E607" s="40">
        <v>1000</v>
      </c>
      <c r="F607" s="39">
        <v>0</v>
      </c>
      <c r="G607" s="166">
        <v>0</v>
      </c>
      <c r="H607" s="196">
        <f>F607*G607</f>
        <v>0</v>
      </c>
      <c r="I607" s="33">
        <v>0</v>
      </c>
      <c r="J607" s="767">
        <v>0</v>
      </c>
      <c r="K607" s="164">
        <v>0</v>
      </c>
      <c r="L607" s="164">
        <v>0</v>
      </c>
      <c r="M607" s="164">
        <v>0</v>
      </c>
      <c r="N607" s="33">
        <f>H607+I607+J607+K607+L607+M607</f>
        <v>0</v>
      </c>
      <c r="O607" s="33">
        <v>0</v>
      </c>
      <c r="P607" s="33">
        <v>0</v>
      </c>
      <c r="Q607" s="34">
        <v>0</v>
      </c>
      <c r="R607" s="33">
        <v>0</v>
      </c>
      <c r="S607" s="33">
        <v>0</v>
      </c>
      <c r="T607" s="33">
        <v>0</v>
      </c>
      <c r="U607" s="33">
        <f>O607+P607+Q607+R607+S607+T607</f>
        <v>0</v>
      </c>
      <c r="V607" s="33">
        <f>N607-U607</f>
        <v>0</v>
      </c>
      <c r="W607" s="33">
        <f>H607*4%</f>
        <v>0</v>
      </c>
      <c r="X607" s="45">
        <f>V607-W607</f>
        <v>0</v>
      </c>
      <c r="Y607" s="32"/>
    </row>
    <row r="608" spans="2:25" ht="65.25" hidden="1" customHeight="1" thickBot="1" x14ac:dyDescent="0.55000000000000004">
      <c r="B608" s="198"/>
      <c r="C608" s="169"/>
      <c r="D608" s="168"/>
      <c r="E608" s="168"/>
      <c r="F608" s="48"/>
      <c r="G608" s="158"/>
      <c r="H608" s="158"/>
      <c r="I608" s="45"/>
      <c r="J608" s="157"/>
      <c r="K608" s="156"/>
      <c r="L608" s="156"/>
      <c r="M608" s="156"/>
      <c r="N608" s="45"/>
      <c r="O608" s="45"/>
      <c r="P608" s="45"/>
      <c r="Q608" s="46"/>
      <c r="R608" s="46"/>
      <c r="S608" s="46"/>
      <c r="T608" s="46"/>
      <c r="U608" s="46"/>
      <c r="V608" s="46"/>
      <c r="W608" s="46"/>
      <c r="X608" s="46"/>
      <c r="Y608" s="162"/>
    </row>
    <row r="609" spans="2:25" ht="65.25" customHeight="1" x14ac:dyDescent="0.5">
      <c r="B609" s="58" t="s">
        <v>91</v>
      </c>
      <c r="C609" s="40"/>
      <c r="D609" s="40">
        <v>1100</v>
      </c>
      <c r="E609" s="40">
        <v>1000</v>
      </c>
      <c r="F609" s="182">
        <v>207.79</v>
      </c>
      <c r="G609" s="166">
        <v>37.39</v>
      </c>
      <c r="H609" s="196">
        <f>F609*G609</f>
        <v>7769.2681000000002</v>
      </c>
      <c r="I609" s="33">
        <v>0</v>
      </c>
      <c r="J609" s="165">
        <v>0</v>
      </c>
      <c r="K609" s="164">
        <v>0</v>
      </c>
      <c r="L609" s="164">
        <v>0</v>
      </c>
      <c r="M609" s="164">
        <f>F609*5</f>
        <v>1038.95</v>
      </c>
      <c r="N609" s="33">
        <f>H609+I609+J609+K609+L609+M609</f>
        <v>8808.2181</v>
      </c>
      <c r="O609" s="35">
        <v>582.42999999999995</v>
      </c>
      <c r="P609" s="35"/>
      <c r="Q609" s="35">
        <v>0</v>
      </c>
      <c r="R609" s="35">
        <v>0</v>
      </c>
      <c r="S609" s="186"/>
      <c r="T609" s="35">
        <v>0</v>
      </c>
      <c r="U609" s="35">
        <f>O609+P609+Q609+R609+S609+T609</f>
        <v>582.42999999999995</v>
      </c>
      <c r="V609" s="33">
        <f>N609-U609</f>
        <v>8225.7880999999998</v>
      </c>
      <c r="W609" s="45">
        <v>0</v>
      </c>
      <c r="X609" s="45">
        <f>V609-W609</f>
        <v>8225.7880999999998</v>
      </c>
      <c r="Y609" s="32"/>
    </row>
    <row r="610" spans="2:25" ht="65.25" customHeight="1" x14ac:dyDescent="0.5">
      <c r="B610" s="193" t="s">
        <v>92</v>
      </c>
      <c r="C610" s="168"/>
      <c r="D610" s="168"/>
      <c r="E610" s="168"/>
      <c r="F610" s="180"/>
      <c r="G610" s="158"/>
      <c r="H610" s="158"/>
      <c r="I610" s="45"/>
      <c r="J610" s="157"/>
      <c r="K610" s="156"/>
      <c r="L610" s="156"/>
      <c r="M610" s="156"/>
      <c r="N610" s="45"/>
      <c r="O610" s="163"/>
      <c r="P610" s="25"/>
      <c r="Q610" s="25"/>
      <c r="R610" s="25"/>
      <c r="S610" s="184"/>
      <c r="T610" s="25"/>
      <c r="U610" s="25"/>
      <c r="V610" s="46"/>
      <c r="W610" s="46"/>
      <c r="X610" s="46"/>
      <c r="Y610" s="162"/>
    </row>
    <row r="611" spans="2:25" ht="65.25" customHeight="1" x14ac:dyDescent="0.5">
      <c r="B611" s="218" t="s">
        <v>91</v>
      </c>
      <c r="C611" s="183"/>
      <c r="D611" s="183">
        <v>1100</v>
      </c>
      <c r="E611" s="183">
        <v>1000</v>
      </c>
      <c r="F611" s="182">
        <v>207.79</v>
      </c>
      <c r="G611" s="182">
        <v>31.51</v>
      </c>
      <c r="H611" s="182">
        <f>F611*G611</f>
        <v>6547.4629000000004</v>
      </c>
      <c r="I611" s="36">
        <v>0</v>
      </c>
      <c r="J611" s="165">
        <v>0</v>
      </c>
      <c r="K611" s="165">
        <v>0</v>
      </c>
      <c r="L611" s="165">
        <v>0</v>
      </c>
      <c r="M611" s="165">
        <f>F611*4.41</f>
        <v>916.35389999999995</v>
      </c>
      <c r="N611" s="36">
        <f>H611+I611+J611+K611+L611+M611</f>
        <v>7463.8168000000005</v>
      </c>
      <c r="O611" s="225">
        <v>446.66</v>
      </c>
      <c r="P611" s="225"/>
      <c r="Q611" s="225">
        <v>0</v>
      </c>
      <c r="R611" s="225">
        <v>0</v>
      </c>
      <c r="S611" s="225"/>
      <c r="T611" s="225">
        <v>0</v>
      </c>
      <c r="U611" s="225">
        <f>O611+P611+Q611+R611+S611+T611</f>
        <v>446.66</v>
      </c>
      <c r="V611" s="36">
        <f>N611-U611</f>
        <v>7017.1568000000007</v>
      </c>
      <c r="W611" s="224"/>
      <c r="X611" s="224">
        <f>V611-W611</f>
        <v>7017.1568000000007</v>
      </c>
      <c r="Y611" s="32"/>
    </row>
    <row r="612" spans="2:25" ht="65.25" customHeight="1" x14ac:dyDescent="0.5">
      <c r="B612" s="216" t="s">
        <v>90</v>
      </c>
      <c r="C612" s="169"/>
      <c r="D612" s="169"/>
      <c r="E612" s="169"/>
      <c r="F612" s="180"/>
      <c r="G612" s="210"/>
      <c r="H612" s="210"/>
      <c r="I612" s="224"/>
      <c r="J612" s="157"/>
      <c r="K612" s="157"/>
      <c r="L612" s="157"/>
      <c r="M612" s="157"/>
      <c r="N612" s="224"/>
      <c r="O612" s="226"/>
      <c r="P612" s="221"/>
      <c r="Q612" s="221"/>
      <c r="R612" s="221"/>
      <c r="S612" s="221"/>
      <c r="T612" s="221"/>
      <c r="U612" s="221"/>
      <c r="V612" s="26"/>
      <c r="W612" s="26"/>
      <c r="X612" s="26"/>
      <c r="Y612" s="162"/>
    </row>
    <row r="613" spans="2:25" ht="65.25" customHeight="1" x14ac:dyDescent="0.5">
      <c r="B613" s="58" t="s">
        <v>89</v>
      </c>
      <c r="C613" s="183"/>
      <c r="D613" s="40">
        <v>1100</v>
      </c>
      <c r="E613" s="40">
        <v>1000</v>
      </c>
      <c r="F613" s="182">
        <v>374.96</v>
      </c>
      <c r="G613" s="166">
        <v>37.39</v>
      </c>
      <c r="H613" s="185">
        <f>F613*G613</f>
        <v>14019.7544</v>
      </c>
      <c r="I613" s="33">
        <v>0</v>
      </c>
      <c r="J613" s="165">
        <v>0</v>
      </c>
      <c r="K613" s="164">
        <v>0</v>
      </c>
      <c r="L613" s="164">
        <v>0</v>
      </c>
      <c r="M613" s="164">
        <f>F613*5</f>
        <v>1874.8</v>
      </c>
      <c r="N613" s="33">
        <f>H613+I613+J613+K613+L613+M613</f>
        <v>15894.554399999999</v>
      </c>
      <c r="O613" s="35">
        <v>2164.11</v>
      </c>
      <c r="P613" s="35">
        <v>0</v>
      </c>
      <c r="Q613" s="35">
        <v>0</v>
      </c>
      <c r="R613" s="35">
        <v>0</v>
      </c>
      <c r="S613" s="35"/>
      <c r="T613" s="35">
        <v>0</v>
      </c>
      <c r="U613" s="35">
        <f>O613+P613+Q613+R613+S613+T613</f>
        <v>2164.11</v>
      </c>
      <c r="V613" s="33">
        <f>N613-U613</f>
        <v>13730.444399999998</v>
      </c>
      <c r="W613" s="33">
        <v>0</v>
      </c>
      <c r="X613" s="45">
        <f>V613-W613</f>
        <v>13730.444399999998</v>
      </c>
      <c r="Y613" s="32"/>
    </row>
    <row r="614" spans="2:25" ht="65.25" customHeight="1" x14ac:dyDescent="0.5">
      <c r="B614" s="31" t="s">
        <v>88</v>
      </c>
      <c r="C614" s="169"/>
      <c r="D614" s="168"/>
      <c r="E614" s="168"/>
      <c r="F614" s="180"/>
      <c r="G614" s="158"/>
      <c r="H614" s="185"/>
      <c r="I614" s="45"/>
      <c r="J614" s="157"/>
      <c r="K614" s="156"/>
      <c r="L614" s="156"/>
      <c r="M614" s="156"/>
      <c r="N614" s="45"/>
      <c r="O614" s="163"/>
      <c r="P614" s="25"/>
      <c r="Q614" s="25"/>
      <c r="R614" s="25"/>
      <c r="S614" s="25"/>
      <c r="T614" s="25"/>
      <c r="U614" s="25"/>
      <c r="V614" s="46"/>
      <c r="W614" s="46"/>
      <c r="X614" s="46"/>
      <c r="Y614" s="162"/>
    </row>
    <row r="615" spans="2:25" ht="65.25" customHeight="1" x14ac:dyDescent="0.5">
      <c r="B615" s="195" t="s">
        <v>87</v>
      </c>
      <c r="C615" s="183"/>
      <c r="D615" s="40">
        <v>1100</v>
      </c>
      <c r="E615" s="40">
        <v>1000</v>
      </c>
      <c r="F615" s="182">
        <v>207.79</v>
      </c>
      <c r="G615" s="166">
        <v>37.39</v>
      </c>
      <c r="H615" s="166">
        <f>F615*G615</f>
        <v>7769.2681000000002</v>
      </c>
      <c r="I615" s="33">
        <v>0</v>
      </c>
      <c r="J615" s="165">
        <v>0</v>
      </c>
      <c r="K615" s="164">
        <v>0</v>
      </c>
      <c r="L615" s="164">
        <v>0</v>
      </c>
      <c r="M615" s="164">
        <f>F615*5</f>
        <v>1038.95</v>
      </c>
      <c r="N615" s="33">
        <f>H615+I615+J615+K615+L615+M615</f>
        <v>8808.2181</v>
      </c>
      <c r="O615" s="35">
        <v>582.42999999999995</v>
      </c>
      <c r="P615" s="35"/>
      <c r="Q615" s="35">
        <v>0</v>
      </c>
      <c r="R615" s="35">
        <v>0</v>
      </c>
      <c r="S615" s="186"/>
      <c r="T615" s="35">
        <v>0</v>
      </c>
      <c r="U615" s="35">
        <f>O615+P615+Q615+R615+S615+T615</f>
        <v>582.42999999999995</v>
      </c>
      <c r="V615" s="33">
        <f>N615-U615</f>
        <v>8225.7880999999998</v>
      </c>
      <c r="W615" s="45">
        <v>0</v>
      </c>
      <c r="X615" s="45">
        <f>V615-W615</f>
        <v>8225.7880999999998</v>
      </c>
      <c r="Y615" s="32"/>
    </row>
    <row r="616" spans="2:25" ht="65.25" customHeight="1" x14ac:dyDescent="0.5">
      <c r="B616" s="52" t="s">
        <v>86</v>
      </c>
      <c r="C616" s="169"/>
      <c r="D616" s="168"/>
      <c r="E616" s="168"/>
      <c r="F616" s="180"/>
      <c r="G616" s="158"/>
      <c r="H616" s="158"/>
      <c r="I616" s="45"/>
      <c r="J616" s="157"/>
      <c r="K616" s="156"/>
      <c r="L616" s="156"/>
      <c r="M616" s="156"/>
      <c r="N616" s="45"/>
      <c r="O616" s="163"/>
      <c r="P616" s="25"/>
      <c r="Q616" s="25"/>
      <c r="R616" s="25"/>
      <c r="S616" s="184"/>
      <c r="T616" s="25"/>
      <c r="U616" s="25"/>
      <c r="V616" s="46"/>
      <c r="W616" s="46"/>
      <c r="X616" s="46"/>
      <c r="Y616" s="162"/>
    </row>
    <row r="617" spans="2:25" ht="65.25" customHeight="1" x14ac:dyDescent="0.5">
      <c r="B617" s="194" t="s">
        <v>85</v>
      </c>
      <c r="C617" s="183"/>
      <c r="D617" s="40">
        <v>1100</v>
      </c>
      <c r="E617" s="40">
        <v>1000</v>
      </c>
      <c r="F617" s="182">
        <v>396.04</v>
      </c>
      <c r="G617" s="166">
        <v>37.39</v>
      </c>
      <c r="H617" s="166">
        <f>F617*G617</f>
        <v>14807.935600000001</v>
      </c>
      <c r="I617" s="33">
        <v>0</v>
      </c>
      <c r="J617" s="165">
        <v>0</v>
      </c>
      <c r="K617" s="164">
        <v>0</v>
      </c>
      <c r="L617" s="164">
        <v>0</v>
      </c>
      <c r="M617" s="164">
        <f>F617*5</f>
        <v>1980.2</v>
      </c>
      <c r="N617" s="33">
        <f>H617+I617+J617+K617+L617+M617</f>
        <v>16788.135600000001</v>
      </c>
      <c r="O617" s="35">
        <v>2593.9699999999998</v>
      </c>
      <c r="P617" s="35"/>
      <c r="Q617" s="35">
        <v>0</v>
      </c>
      <c r="R617" s="35">
        <v>0</v>
      </c>
      <c r="S617" s="186"/>
      <c r="T617" s="35">
        <v>0</v>
      </c>
      <c r="U617" s="35">
        <f>O617+P617+Q617+R617+S617+T617</f>
        <v>2593.9699999999998</v>
      </c>
      <c r="V617" s="33">
        <f>N617-U617</f>
        <v>14194.165600000002</v>
      </c>
      <c r="W617" s="45">
        <v>0</v>
      </c>
      <c r="X617" s="45">
        <f>V617-W617</f>
        <v>14194.165600000002</v>
      </c>
      <c r="Y617" s="32"/>
    </row>
    <row r="618" spans="2:25" ht="65.25" customHeight="1" x14ac:dyDescent="0.5">
      <c r="B618" s="181" t="s">
        <v>84</v>
      </c>
      <c r="C618" s="169"/>
      <c r="D618" s="168"/>
      <c r="E618" s="168"/>
      <c r="F618" s="180"/>
      <c r="G618" s="158"/>
      <c r="H618" s="158"/>
      <c r="I618" s="45"/>
      <c r="J618" s="157"/>
      <c r="K618" s="156"/>
      <c r="L618" s="156"/>
      <c r="M618" s="156"/>
      <c r="N618" s="45"/>
      <c r="O618" s="163"/>
      <c r="P618" s="25"/>
      <c r="Q618" s="25"/>
      <c r="R618" s="25"/>
      <c r="S618" s="184"/>
      <c r="T618" s="25"/>
      <c r="U618" s="25"/>
      <c r="V618" s="46"/>
      <c r="W618" s="46"/>
      <c r="X618" s="46"/>
      <c r="Y618" s="162"/>
    </row>
    <row r="619" spans="2:25" ht="65.25" customHeight="1" x14ac:dyDescent="0.5">
      <c r="B619" s="41" t="s">
        <v>83</v>
      </c>
      <c r="C619" s="183"/>
      <c r="D619" s="40">
        <v>1100</v>
      </c>
      <c r="E619" s="40">
        <v>1000</v>
      </c>
      <c r="F619" s="182">
        <v>361.42</v>
      </c>
      <c r="G619" s="166">
        <v>37.39</v>
      </c>
      <c r="H619" s="166">
        <f>F619*G619</f>
        <v>13513.4938</v>
      </c>
      <c r="I619" s="33">
        <v>0</v>
      </c>
      <c r="J619" s="165">
        <v>0</v>
      </c>
      <c r="K619" s="164">
        <v>0</v>
      </c>
      <c r="L619" s="164">
        <v>0</v>
      </c>
      <c r="M619" s="164">
        <f>F619*5</f>
        <v>1807.1000000000001</v>
      </c>
      <c r="N619" s="33">
        <f>H619+I619+J619+K619+L619+M619</f>
        <v>15320.593800000001</v>
      </c>
      <c r="O619" s="35">
        <v>1988.76</v>
      </c>
      <c r="P619" s="35"/>
      <c r="Q619" s="35">
        <v>0</v>
      </c>
      <c r="R619" s="35">
        <v>0</v>
      </c>
      <c r="S619" s="186"/>
      <c r="T619" s="35">
        <v>0</v>
      </c>
      <c r="U619" s="35">
        <f>O619+P619+Q619+R619+S619+T619</f>
        <v>1988.76</v>
      </c>
      <c r="V619" s="33">
        <f>N619-U619</f>
        <v>13331.8338</v>
      </c>
      <c r="W619" s="45">
        <v>0</v>
      </c>
      <c r="X619" s="45">
        <f>V619-W619</f>
        <v>13331.8338</v>
      </c>
      <c r="Y619" s="32"/>
    </row>
    <row r="620" spans="2:25" ht="65.25" customHeight="1" x14ac:dyDescent="0.5">
      <c r="B620" s="193" t="s">
        <v>82</v>
      </c>
      <c r="C620" s="169"/>
      <c r="D620" s="168"/>
      <c r="E620" s="168"/>
      <c r="F620" s="180"/>
      <c r="G620" s="158"/>
      <c r="H620" s="185"/>
      <c r="I620" s="45"/>
      <c r="J620" s="157"/>
      <c r="K620" s="156"/>
      <c r="L620" s="156"/>
      <c r="M620" s="156"/>
      <c r="N620" s="45"/>
      <c r="O620" s="163"/>
      <c r="P620" s="25"/>
      <c r="Q620" s="25"/>
      <c r="R620" s="25"/>
      <c r="S620" s="184"/>
      <c r="T620" s="25"/>
      <c r="U620" s="25"/>
      <c r="V620" s="46"/>
      <c r="W620" s="46"/>
      <c r="X620" s="46"/>
      <c r="Y620" s="162"/>
    </row>
    <row r="621" spans="2:25" ht="65.25" customHeight="1" x14ac:dyDescent="0.5">
      <c r="B621" s="41" t="s">
        <v>81</v>
      </c>
      <c r="C621" s="183"/>
      <c r="D621" s="40">
        <v>1100</v>
      </c>
      <c r="E621" s="40">
        <v>1000</v>
      </c>
      <c r="F621" s="182">
        <v>361.42</v>
      </c>
      <c r="G621" s="766">
        <v>37.39</v>
      </c>
      <c r="H621" s="188">
        <f>F621*G621</f>
        <v>13513.4938</v>
      </c>
      <c r="I621" s="191">
        <v>0</v>
      </c>
      <c r="J621" s="165">
        <v>0</v>
      </c>
      <c r="K621" s="164">
        <v>0</v>
      </c>
      <c r="L621" s="164">
        <v>0</v>
      </c>
      <c r="M621" s="164">
        <f>F621*5</f>
        <v>1807.1000000000001</v>
      </c>
      <c r="N621" s="33">
        <f>H621+I621+J621+K621+L621+M621</f>
        <v>15320.593800000001</v>
      </c>
      <c r="O621" s="35">
        <v>1988.77</v>
      </c>
      <c r="P621" s="35"/>
      <c r="Q621" s="35">
        <v>0</v>
      </c>
      <c r="R621" s="35">
        <v>0</v>
      </c>
      <c r="S621" s="186"/>
      <c r="T621" s="35">
        <v>0</v>
      </c>
      <c r="U621" s="35">
        <f>O621+P621+Q621+R621+S621+T621</f>
        <v>1988.77</v>
      </c>
      <c r="V621" s="33">
        <f>N621-U621</f>
        <v>13331.8238</v>
      </c>
      <c r="W621" s="45">
        <v>0</v>
      </c>
      <c r="X621" s="45">
        <f>V621-W621</f>
        <v>13331.8238</v>
      </c>
      <c r="Y621" s="32"/>
    </row>
    <row r="622" spans="2:25" ht="65.25" customHeight="1" x14ac:dyDescent="0.5">
      <c r="B622" s="190" t="s">
        <v>80</v>
      </c>
      <c r="C622" s="169"/>
      <c r="D622" s="168"/>
      <c r="E622" s="168"/>
      <c r="F622" s="180"/>
      <c r="G622" s="765"/>
      <c r="H622" s="188"/>
      <c r="I622" s="187"/>
      <c r="J622" s="157"/>
      <c r="K622" s="156"/>
      <c r="L622" s="156"/>
      <c r="M622" s="156"/>
      <c r="N622" s="45"/>
      <c r="O622" s="163"/>
      <c r="P622" s="25"/>
      <c r="Q622" s="25"/>
      <c r="R622" s="25"/>
      <c r="S622" s="184"/>
      <c r="T622" s="25"/>
      <c r="U622" s="25"/>
      <c r="V622" s="46"/>
      <c r="W622" s="46"/>
      <c r="X622" s="46"/>
      <c r="Y622" s="162"/>
    </row>
    <row r="623" spans="2:25" ht="65.25" hidden="1" customHeight="1" x14ac:dyDescent="0.5">
      <c r="B623" s="41" t="s">
        <v>79</v>
      </c>
      <c r="C623" s="183"/>
      <c r="D623" s="40">
        <v>1100</v>
      </c>
      <c r="E623" s="40">
        <v>1000</v>
      </c>
      <c r="F623" s="182"/>
      <c r="G623" s="166"/>
      <c r="H623" s="185">
        <f>F623*G623</f>
        <v>0</v>
      </c>
      <c r="I623" s="33">
        <v>0</v>
      </c>
      <c r="J623" s="165">
        <v>0</v>
      </c>
      <c r="K623" s="164">
        <v>0</v>
      </c>
      <c r="L623" s="164">
        <v>0</v>
      </c>
      <c r="M623" s="164"/>
      <c r="N623" s="33"/>
      <c r="O623" s="35">
        <v>0</v>
      </c>
      <c r="P623" s="35">
        <f>H623*1.187%</f>
        <v>0</v>
      </c>
      <c r="Q623" s="35">
        <v>0</v>
      </c>
      <c r="R623" s="35">
        <v>0</v>
      </c>
      <c r="S623" s="186">
        <f>H623*1%</f>
        <v>0</v>
      </c>
      <c r="T623" s="35">
        <v>0</v>
      </c>
      <c r="U623" s="35">
        <f>O623+P623+Q623+R623+S623+T623</f>
        <v>0</v>
      </c>
      <c r="V623" s="33">
        <f>N623-U623</f>
        <v>0</v>
      </c>
      <c r="W623" s="45">
        <v>0</v>
      </c>
      <c r="X623" s="45">
        <f>V623-W623</f>
        <v>0</v>
      </c>
      <c r="Y623" s="32"/>
    </row>
    <row r="624" spans="2:25" ht="65.25" hidden="1" customHeight="1" x14ac:dyDescent="0.5">
      <c r="B624" s="31"/>
      <c r="C624" s="169"/>
      <c r="D624" s="168"/>
      <c r="E624" s="168"/>
      <c r="F624" s="180"/>
      <c r="G624" s="158"/>
      <c r="H624" s="185"/>
      <c r="I624" s="45"/>
      <c r="J624" s="157"/>
      <c r="K624" s="156"/>
      <c r="L624" s="156"/>
      <c r="M624" s="156"/>
      <c r="N624" s="45"/>
      <c r="O624" s="163"/>
      <c r="P624" s="163"/>
      <c r="Q624" s="25"/>
      <c r="R624" s="25"/>
      <c r="S624" s="184"/>
      <c r="T624" s="25"/>
      <c r="U624" s="25"/>
      <c r="V624" s="46"/>
      <c r="W624" s="46"/>
      <c r="X624" s="46"/>
      <c r="Y624" s="162"/>
    </row>
    <row r="625" spans="2:25" ht="65.25" customHeight="1" x14ac:dyDescent="0.5">
      <c r="B625" s="41" t="s">
        <v>78</v>
      </c>
      <c r="C625" s="183"/>
      <c r="D625" s="40">
        <v>1100</v>
      </c>
      <c r="E625" s="40">
        <v>1000</v>
      </c>
      <c r="F625" s="182">
        <v>396.04</v>
      </c>
      <c r="G625" s="166">
        <v>37.39</v>
      </c>
      <c r="H625" s="166">
        <f>F625*G625</f>
        <v>14807.935600000001</v>
      </c>
      <c r="I625" s="33">
        <v>0</v>
      </c>
      <c r="J625" s="165">
        <v>0</v>
      </c>
      <c r="K625" s="164">
        <v>0</v>
      </c>
      <c r="L625" s="164">
        <v>0</v>
      </c>
      <c r="M625" s="164">
        <f>F625*5</f>
        <v>1980.2</v>
      </c>
      <c r="N625" s="33">
        <f>H625+I625+J625+K625+L625+M625</f>
        <v>16788.135600000001</v>
      </c>
      <c r="O625" s="35">
        <v>2593.86</v>
      </c>
      <c r="P625" s="35"/>
      <c r="Q625" s="35">
        <v>0</v>
      </c>
      <c r="R625" s="35">
        <v>0</v>
      </c>
      <c r="S625" s="35"/>
      <c r="T625" s="35">
        <v>0</v>
      </c>
      <c r="U625" s="35">
        <f>O625+P625+Q625+R625+S625+T625</f>
        <v>2593.86</v>
      </c>
      <c r="V625" s="33">
        <f>N625-U625</f>
        <v>14194.275600000001</v>
      </c>
      <c r="W625" s="45">
        <v>0</v>
      </c>
      <c r="X625" s="45">
        <f>V625-W625</f>
        <v>14194.275600000001</v>
      </c>
      <c r="Y625" s="32"/>
    </row>
    <row r="626" spans="2:25" ht="65.25" customHeight="1" x14ac:dyDescent="0.5">
      <c r="B626" s="181" t="s">
        <v>77</v>
      </c>
      <c r="C626" s="169"/>
      <c r="D626" s="168"/>
      <c r="E626" s="168"/>
      <c r="F626" s="180"/>
      <c r="G626" s="158"/>
      <c r="H626" s="158"/>
      <c r="I626" s="45"/>
      <c r="J626" s="157"/>
      <c r="K626" s="156"/>
      <c r="L626" s="156"/>
      <c r="M626" s="156"/>
      <c r="N626" s="45"/>
      <c r="O626" s="163"/>
      <c r="P626" s="25"/>
      <c r="Q626" s="25"/>
      <c r="R626" s="25"/>
      <c r="S626" s="25"/>
      <c r="T626" s="25"/>
      <c r="U626" s="25"/>
      <c r="V626" s="46"/>
      <c r="W626" s="46"/>
      <c r="X626" s="46"/>
      <c r="Y626" s="162"/>
    </row>
    <row r="627" spans="2:25" ht="65.25" customHeight="1" x14ac:dyDescent="0.5">
      <c r="B627" s="179"/>
      <c r="C627" s="155" t="s">
        <v>73</v>
      </c>
      <c r="D627" s="150"/>
      <c r="E627" s="150"/>
      <c r="F627" s="178"/>
      <c r="G627" s="152"/>
      <c r="H627" s="151">
        <f>H625+H623+H621+H619+H617+H615+H613+H611+H609+H607+H602+H600</f>
        <v>109572.24280000001</v>
      </c>
      <c r="I627" s="151">
        <f>I625+I609+I607+I602+I600</f>
        <v>0</v>
      </c>
      <c r="J627" s="153">
        <f>J625+J623+J621+J619+J617+J615+J613+J611+J609+J607+J602+J600</f>
        <v>0</v>
      </c>
      <c r="K627" s="151">
        <f>K625+K623+K621+K619+K617+K615+K613+K611+K609+K607+K602+K600</f>
        <v>0</v>
      </c>
      <c r="L627" s="151">
        <f>L625+L623+L621+L619+L617+L615+L613+L611+L609+L607+L602+L600</f>
        <v>0</v>
      </c>
      <c r="M627" s="151">
        <f>M625+M623+M621+M619+M617+M615+M613+M611+M609+M607+M602+M600</f>
        <v>14693.403900000001</v>
      </c>
      <c r="N627" s="151">
        <f>N625+N623+N621+N619+N617+N615+N613+N611+N609+N607+N602+N600</f>
        <v>124265.6467</v>
      </c>
      <c r="O627" s="152">
        <f>O625+O623+O621+O619+O617+O615+O613+O611+O609+O607+O602+O600</f>
        <v>16018.690000000002</v>
      </c>
      <c r="P627" s="152">
        <f>P625+P623+P621+P619+P617+P615+P613+P611+P609+P607+P602+P600</f>
        <v>0</v>
      </c>
      <c r="Q627" s="152">
        <f>Q625+Q623+Q621+Q619+Q617+Q615+Q613+Q611+Q609+Q607+Q602+Q600</f>
        <v>0</v>
      </c>
      <c r="R627" s="152">
        <f>R625+R623+R621+R619+R617+R615+R613+R611+R609+R607+R602+R600</f>
        <v>0</v>
      </c>
      <c r="S627" s="152">
        <f>S625+S623+S621+S619+S617+S615+S613+S611+S609+S607+S602+S600</f>
        <v>0</v>
      </c>
      <c r="T627" s="152">
        <f>T625+T623+T621+T619+T617+T615+T613+T611+T609+T607+T602+T600</f>
        <v>0</v>
      </c>
      <c r="U627" s="152">
        <f>U625+U623+U621+U619+U617+U615+U613+U611+U609+U607+U602+U600</f>
        <v>16018.690000000002</v>
      </c>
      <c r="V627" s="151">
        <f>V625+V623+V621+V619+V617+V615+V613+V611+V609+V607+V602+V600</f>
        <v>108246.9567</v>
      </c>
      <c r="W627" s="151">
        <f>W625+W623+W621+W619+W617+W615+W613+W611+W609+W607+W602+W600</f>
        <v>0</v>
      </c>
      <c r="X627" s="151">
        <f>X625+X623+X621+X619+X617+X615+X613+X611+X609+X607+X602+X600</f>
        <v>108246.9567</v>
      </c>
      <c r="Y627" s="150"/>
    </row>
    <row r="628" spans="2:25" ht="65.25" customHeight="1" x14ac:dyDescent="0.5">
      <c r="B628" s="15"/>
      <c r="C628" s="177"/>
      <c r="D628" s="8"/>
      <c r="E628" s="8"/>
      <c r="F628" s="176"/>
      <c r="G628" s="174"/>
      <c r="H628" s="111"/>
      <c r="I628" s="111"/>
      <c r="J628" s="129"/>
      <c r="K628" s="111"/>
      <c r="L628" s="111"/>
      <c r="M628" s="111"/>
      <c r="N628" s="111"/>
      <c r="O628" s="174"/>
      <c r="P628" s="174"/>
      <c r="Q628" s="174"/>
      <c r="R628" s="174"/>
      <c r="S628" s="174"/>
      <c r="T628" s="174"/>
      <c r="U628" s="174"/>
      <c r="V628" s="111"/>
      <c r="W628" s="111"/>
      <c r="X628" s="111"/>
      <c r="Y628" s="8"/>
    </row>
    <row r="629" spans="2:25" ht="65.25" customHeight="1" x14ac:dyDescent="0.5">
      <c r="B629" s="15"/>
      <c r="C629" s="177"/>
      <c r="D629" s="8"/>
      <c r="E629" s="8"/>
      <c r="F629" s="176"/>
      <c r="G629" s="174"/>
      <c r="H629" s="111"/>
      <c r="I629" s="111"/>
      <c r="J629" s="129"/>
      <c r="K629" s="111"/>
      <c r="L629" s="111"/>
      <c r="M629" s="111"/>
      <c r="N629" s="111"/>
      <c r="O629" s="174"/>
      <c r="P629" s="174"/>
      <c r="Q629" s="174"/>
      <c r="R629" s="174"/>
      <c r="S629" s="174"/>
      <c r="T629" s="174"/>
      <c r="U629" s="174"/>
      <c r="V629" s="111"/>
      <c r="W629" s="111"/>
      <c r="X629" s="111"/>
      <c r="Y629" s="8"/>
    </row>
    <row r="630" spans="2:25" ht="65.25" customHeight="1" x14ac:dyDescent="0.45">
      <c r="B630" s="65" t="s">
        <v>76</v>
      </c>
      <c r="C630" s="173"/>
      <c r="D630" s="59"/>
      <c r="E630" s="59"/>
      <c r="F630" s="172"/>
      <c r="G630" s="759"/>
      <c r="H630" s="62"/>
      <c r="I630" s="60"/>
      <c r="J630" s="61"/>
      <c r="K630" s="60"/>
      <c r="L630" s="60"/>
      <c r="M630" s="60"/>
      <c r="N630" s="60"/>
      <c r="O630" s="171"/>
      <c r="P630" s="171"/>
      <c r="Q630" s="171"/>
      <c r="R630" s="171"/>
      <c r="S630" s="171"/>
      <c r="T630" s="171"/>
      <c r="U630" s="171"/>
      <c r="V630" s="60"/>
      <c r="W630" s="60"/>
      <c r="X630" s="60"/>
      <c r="Y630" s="59"/>
    </row>
    <row r="631" spans="2:25" ht="65.25" customHeight="1" x14ac:dyDescent="0.5">
      <c r="B631" s="170" t="s">
        <v>75</v>
      </c>
      <c r="C631" s="169"/>
      <c r="D631" s="168">
        <v>1100</v>
      </c>
      <c r="E631" s="168">
        <v>1000</v>
      </c>
      <c r="F631" s="167">
        <v>225.89</v>
      </c>
      <c r="G631" s="166">
        <v>37.39</v>
      </c>
      <c r="H631" s="166">
        <f>F631*G631</f>
        <v>8446.0270999999993</v>
      </c>
      <c r="I631" s="45">
        <v>0</v>
      </c>
      <c r="J631" s="165">
        <v>0</v>
      </c>
      <c r="K631" s="164">
        <v>0</v>
      </c>
      <c r="L631" s="164">
        <v>0</v>
      </c>
      <c r="M631" s="164">
        <f>F631*5</f>
        <v>1129.4499999999998</v>
      </c>
      <c r="N631" s="45">
        <f>H631+I631+J631+K631+L631+M631</f>
        <v>9575.4771000000001</v>
      </c>
      <c r="O631" s="163">
        <v>656.07</v>
      </c>
      <c r="P631" s="163">
        <v>0</v>
      </c>
      <c r="Q631" s="35">
        <v>0</v>
      </c>
      <c r="R631" s="35">
        <v>0</v>
      </c>
      <c r="S631" s="35"/>
      <c r="T631" s="35">
        <f>I631*1%</f>
        <v>0</v>
      </c>
      <c r="U631" s="35">
        <f>O631+P631+Q631+R631+S631+T631</f>
        <v>656.07</v>
      </c>
      <c r="V631" s="33">
        <f>N631-U631</f>
        <v>8919.4071000000004</v>
      </c>
      <c r="W631" s="45">
        <v>0</v>
      </c>
      <c r="X631" s="45">
        <f>V631-W631</f>
        <v>8919.4071000000004</v>
      </c>
      <c r="Y631" s="162"/>
    </row>
    <row r="632" spans="2:25" ht="65.25" customHeight="1" x14ac:dyDescent="0.5">
      <c r="B632" s="161" t="s">
        <v>74</v>
      </c>
      <c r="C632" s="160"/>
      <c r="D632" s="49"/>
      <c r="E632" s="49"/>
      <c r="F632" s="159"/>
      <c r="G632" s="158"/>
      <c r="H632" s="158"/>
      <c r="I632" s="46"/>
      <c r="J632" s="157"/>
      <c r="K632" s="156"/>
      <c r="L632" s="156"/>
      <c r="M632" s="156"/>
      <c r="N632" s="46"/>
      <c r="O632" s="25"/>
      <c r="P632" s="25"/>
      <c r="Q632" s="25"/>
      <c r="R632" s="25"/>
      <c r="S632" s="25"/>
      <c r="T632" s="25"/>
      <c r="U632" s="25"/>
      <c r="V632" s="46"/>
      <c r="W632" s="46"/>
      <c r="X632" s="46"/>
      <c r="Y632" s="23"/>
    </row>
    <row r="633" spans="2:25" ht="65.25" customHeight="1" x14ac:dyDescent="0.5">
      <c r="B633" s="155" t="s">
        <v>73</v>
      </c>
      <c r="D633" s="150"/>
      <c r="E633" s="150"/>
      <c r="F633" s="153"/>
      <c r="G633" s="152"/>
      <c r="H633" s="151">
        <f>SUM(H631)</f>
        <v>8446.0270999999993</v>
      </c>
      <c r="I633" s="151">
        <f>SUM(I631)</f>
        <v>0</v>
      </c>
      <c r="J633" s="153">
        <f>SUM(J631)</f>
        <v>0</v>
      </c>
      <c r="K633" s="151">
        <f>SUM(K631)</f>
        <v>0</v>
      </c>
      <c r="L633" s="151">
        <f>SUM(L631)</f>
        <v>0</v>
      </c>
      <c r="M633" s="151">
        <f>SUM(M631)</f>
        <v>1129.4499999999998</v>
      </c>
      <c r="N633" s="151">
        <f>SUM(N631)</f>
        <v>9575.4771000000001</v>
      </c>
      <c r="O633" s="152">
        <f>SUM(O631)</f>
        <v>656.07</v>
      </c>
      <c r="P633" s="152">
        <f>SUM(P631)</f>
        <v>0</v>
      </c>
      <c r="Q633" s="152">
        <f>SUM(Q631)</f>
        <v>0</v>
      </c>
      <c r="R633" s="152">
        <f>SUM(R631)</f>
        <v>0</v>
      </c>
      <c r="S633" s="152">
        <f>SUM(S631)</f>
        <v>0</v>
      </c>
      <c r="T633" s="152">
        <f>SUM(T631)</f>
        <v>0</v>
      </c>
      <c r="U633" s="152">
        <f>SUM(U631)</f>
        <v>656.07</v>
      </c>
      <c r="V633" s="151">
        <f>SUM(V631)</f>
        <v>8919.4071000000004</v>
      </c>
      <c r="W633" s="151">
        <f>SUM(W631)</f>
        <v>0</v>
      </c>
      <c r="X633" s="151">
        <f>SUM(X631)</f>
        <v>8919.4071000000004</v>
      </c>
      <c r="Y633" s="150"/>
    </row>
    <row r="634" spans="2:25" ht="65.25" customHeight="1" x14ac:dyDescent="0.5">
      <c r="B634" s="14"/>
      <c r="C634" s="148"/>
      <c r="D634" s="8"/>
      <c r="E634" s="8"/>
      <c r="F634" s="13"/>
      <c r="G634" s="108"/>
      <c r="H634" s="11"/>
      <c r="I634" s="9"/>
      <c r="J634" s="10"/>
      <c r="K634" s="9"/>
      <c r="L634" s="9"/>
      <c r="M634" s="9"/>
      <c r="N634" s="9"/>
      <c r="O634" s="149"/>
      <c r="P634" s="149"/>
      <c r="Q634" s="149"/>
      <c r="R634" s="149"/>
      <c r="S634" s="149"/>
      <c r="T634" s="149"/>
      <c r="U634" s="149"/>
      <c r="V634" s="9"/>
      <c r="W634" s="9"/>
      <c r="X634" s="9"/>
      <c r="Y634" s="8"/>
    </row>
    <row r="635" spans="2:25" ht="65.25" hidden="1" customHeight="1" x14ac:dyDescent="0.5">
      <c r="B635" s="14"/>
      <c r="C635" s="148"/>
      <c r="D635" s="8"/>
      <c r="E635" s="8"/>
      <c r="F635" s="13"/>
      <c r="G635" s="108"/>
      <c r="H635" s="11"/>
      <c r="I635" s="9"/>
      <c r="J635" s="10"/>
      <c r="K635" s="9"/>
      <c r="L635" s="9"/>
      <c r="M635" s="9"/>
      <c r="N635" s="9"/>
      <c r="O635" s="149"/>
      <c r="P635" s="149"/>
      <c r="Q635" s="149"/>
      <c r="R635" s="149"/>
      <c r="S635" s="149"/>
      <c r="T635" s="149"/>
      <c r="U635" s="149"/>
      <c r="V635" s="9"/>
      <c r="W635" s="9"/>
      <c r="X635" s="9"/>
      <c r="Y635" s="8"/>
    </row>
    <row r="636" spans="2:25" ht="65.25" hidden="1" customHeight="1" x14ac:dyDescent="0.5">
      <c r="B636" s="14"/>
      <c r="C636" s="148"/>
      <c r="D636" s="8"/>
      <c r="E636" s="8"/>
      <c r="F636" s="13"/>
      <c r="G636" s="108"/>
      <c r="H636" s="11"/>
      <c r="I636" s="9"/>
      <c r="J636" s="10"/>
      <c r="K636" s="9"/>
      <c r="L636" s="9"/>
      <c r="M636" s="9"/>
      <c r="N636" s="9"/>
      <c r="O636" s="149"/>
      <c r="P636" s="149"/>
      <c r="Q636" s="149"/>
      <c r="R636" s="149"/>
      <c r="S636" s="149"/>
      <c r="T636" s="149"/>
      <c r="U636" s="149"/>
      <c r="V636" s="9"/>
      <c r="W636" s="9"/>
      <c r="X636" s="9"/>
      <c r="Y636" s="8"/>
    </row>
    <row r="637" spans="2:25" ht="65.25" hidden="1" customHeight="1" x14ac:dyDescent="0.5">
      <c r="B637" s="14"/>
      <c r="C637" s="148"/>
      <c r="D637" s="8"/>
      <c r="E637" s="8"/>
      <c r="F637" s="13"/>
      <c r="G637" s="108"/>
      <c r="H637" s="11"/>
      <c r="I637" s="9"/>
      <c r="J637" s="10"/>
      <c r="K637" s="9"/>
      <c r="L637" s="9"/>
      <c r="M637" s="9"/>
      <c r="N637" s="9"/>
      <c r="O637" s="149"/>
      <c r="P637" s="149"/>
      <c r="Q637" s="149"/>
      <c r="R637" s="149"/>
      <c r="S637" s="149"/>
      <c r="T637" s="149"/>
      <c r="U637" s="149"/>
      <c r="V637" s="9"/>
      <c r="W637" s="9"/>
      <c r="X637" s="9"/>
      <c r="Y637" s="8"/>
    </row>
    <row r="638" spans="2:25" ht="65.25" hidden="1" customHeight="1" x14ac:dyDescent="0.5">
      <c r="B638" s="14"/>
      <c r="C638" s="148"/>
      <c r="D638" s="8"/>
      <c r="E638" s="8"/>
      <c r="F638" s="13"/>
      <c r="G638" s="108"/>
      <c r="H638" s="11"/>
      <c r="I638" s="9"/>
      <c r="J638" s="10"/>
      <c r="K638" s="9"/>
      <c r="L638" s="9"/>
      <c r="M638" s="9"/>
      <c r="N638" s="9"/>
      <c r="O638" s="149"/>
      <c r="P638" s="149"/>
      <c r="Q638" s="149"/>
      <c r="R638" s="149"/>
      <c r="S638" s="149"/>
      <c r="T638" s="149"/>
      <c r="U638" s="149"/>
      <c r="V638" s="9"/>
      <c r="W638" s="9"/>
      <c r="X638" s="9"/>
      <c r="Y638" s="8"/>
    </row>
    <row r="639" spans="2:25" ht="65.25" customHeight="1" x14ac:dyDescent="0.5">
      <c r="B639" s="14"/>
      <c r="C639" s="148"/>
      <c r="D639" s="8"/>
      <c r="E639" s="8"/>
      <c r="F639" s="13"/>
      <c r="G639" s="108"/>
      <c r="H639" s="11"/>
      <c r="I639" s="9"/>
      <c r="J639" s="10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8"/>
    </row>
    <row r="640" spans="2:25" ht="65.25" customHeight="1" x14ac:dyDescent="0.5">
      <c r="B640" s="14"/>
      <c r="C640" s="148"/>
      <c r="D640" s="8"/>
      <c r="E640" s="8"/>
      <c r="F640" s="13"/>
      <c r="G640" s="108"/>
      <c r="H640" s="11"/>
      <c r="I640" s="9"/>
      <c r="J640" s="10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8"/>
    </row>
    <row r="641" spans="2:27" ht="65.25" customHeight="1" x14ac:dyDescent="0.5">
      <c r="B641" s="14"/>
      <c r="C641" s="148"/>
      <c r="D641" s="8"/>
      <c r="E641" s="8"/>
      <c r="F641" s="13"/>
      <c r="G641" s="108"/>
      <c r="H641" s="11"/>
      <c r="I641" s="9"/>
      <c r="J641" s="10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8"/>
    </row>
    <row r="642" spans="2:27" ht="65.25" customHeight="1" x14ac:dyDescent="0.5">
      <c r="B642" s="14"/>
      <c r="C642" s="148"/>
      <c r="D642" s="8"/>
      <c r="E642" s="8"/>
      <c r="F642" s="13"/>
      <c r="G642" s="108"/>
      <c r="H642" s="11"/>
      <c r="I642" s="9"/>
      <c r="J642" s="10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8"/>
    </row>
    <row r="643" spans="2:27" ht="65.25" customHeight="1" x14ac:dyDescent="0.5">
      <c r="B643" s="14"/>
      <c r="C643" s="148"/>
      <c r="D643" s="8"/>
      <c r="E643" s="8"/>
      <c r="F643" s="13"/>
      <c r="G643" s="108"/>
      <c r="H643" s="11"/>
      <c r="I643" s="9"/>
      <c r="J643" s="10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8"/>
    </row>
    <row r="644" spans="2:27" ht="65.25" customHeight="1" x14ac:dyDescent="0.5">
      <c r="B644" s="14"/>
      <c r="C644" s="148"/>
      <c r="D644" s="8"/>
      <c r="E644" s="8"/>
      <c r="F644" s="13"/>
      <c r="G644" s="108"/>
      <c r="H644" s="11"/>
      <c r="I644" s="9"/>
      <c r="J644" s="10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8"/>
    </row>
    <row r="645" spans="2:27" ht="65.25" customHeight="1" x14ac:dyDescent="0.45">
      <c r="B645" s="147"/>
      <c r="C645" s="146"/>
      <c r="D645" s="146"/>
      <c r="E645" s="146"/>
      <c r="F645" s="145">
        <v>0</v>
      </c>
      <c r="G645" s="764">
        <v>0</v>
      </c>
      <c r="H645" s="143">
        <f>F645*G645</f>
        <v>0</v>
      </c>
      <c r="I645" s="141">
        <v>0</v>
      </c>
      <c r="J645" s="142">
        <v>0</v>
      </c>
      <c r="K645" s="141">
        <v>0</v>
      </c>
      <c r="L645" s="141">
        <v>0</v>
      </c>
      <c r="M645" s="141">
        <v>0</v>
      </c>
      <c r="N645" s="141">
        <f>H645+I645+J645+K645+L645+M645</f>
        <v>0</v>
      </c>
      <c r="O645" s="141">
        <v>0</v>
      </c>
      <c r="P645" s="141">
        <v>0</v>
      </c>
      <c r="Q645" s="141">
        <v>0</v>
      </c>
      <c r="R645" s="141">
        <v>0</v>
      </c>
      <c r="S645" s="141">
        <v>0</v>
      </c>
      <c r="T645" s="141">
        <v>0</v>
      </c>
      <c r="U645" s="141">
        <f>O645+P645+Q645+S645+T645</f>
        <v>0</v>
      </c>
      <c r="V645" s="141">
        <f>N645-U645</f>
        <v>0</v>
      </c>
      <c r="W645" s="141">
        <v>0</v>
      </c>
      <c r="X645" s="141">
        <f>V645-W645</f>
        <v>0</v>
      </c>
      <c r="Y645" s="140"/>
    </row>
    <row r="646" spans="2:27" ht="65.25" customHeight="1" x14ac:dyDescent="0.45">
      <c r="B646" s="139"/>
      <c r="C646" s="138"/>
      <c r="D646" s="137"/>
      <c r="E646" s="137"/>
      <c r="F646" s="136"/>
      <c r="G646" s="763"/>
      <c r="H646" s="134"/>
      <c r="I646" s="132"/>
      <c r="J646" s="133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1"/>
    </row>
    <row r="647" spans="2:27" ht="65.25" customHeight="1" x14ac:dyDescent="0.5">
      <c r="B647" s="130" t="s">
        <v>72</v>
      </c>
      <c r="C647" s="8"/>
      <c r="D647" s="8"/>
      <c r="E647" s="8"/>
      <c r="F647" s="13"/>
      <c r="G647" s="108"/>
      <c r="H647" s="111">
        <f>SUM(H645)</f>
        <v>0</v>
      </c>
      <c r="I647" s="111">
        <f>SUM(I645)</f>
        <v>0</v>
      </c>
      <c r="J647" s="129">
        <f>SUM(J645)</f>
        <v>0</v>
      </c>
      <c r="K647" s="111">
        <f>SUM(K645)</f>
        <v>0</v>
      </c>
      <c r="L647" s="111">
        <f>SUM(L645)</f>
        <v>0</v>
      </c>
      <c r="M647" s="111">
        <f>SUM(M645)</f>
        <v>0</v>
      </c>
      <c r="N647" s="111">
        <f>SUM(N645)</f>
        <v>0</v>
      </c>
      <c r="O647" s="111">
        <f>SUM(O645)</f>
        <v>0</v>
      </c>
      <c r="P647" s="111">
        <f>SUM(P645)</f>
        <v>0</v>
      </c>
      <c r="Q647" s="111">
        <f>SUM(Q645)</f>
        <v>0</v>
      </c>
      <c r="R647" s="111">
        <f>SUM(R645)</f>
        <v>0</v>
      </c>
      <c r="S647" s="111">
        <f>SUM(S645)</f>
        <v>0</v>
      </c>
      <c r="T647" s="111">
        <f>SUM(T645)</f>
        <v>0</v>
      </c>
      <c r="U647" s="111">
        <f>SUM(U645)</f>
        <v>0</v>
      </c>
      <c r="V647" s="111">
        <f>SUM(V645)</f>
        <v>0</v>
      </c>
      <c r="W647" s="111">
        <f>SUM(W645)</f>
        <v>0</v>
      </c>
      <c r="X647" s="111">
        <f>SUM(X645)</f>
        <v>0</v>
      </c>
      <c r="Y647" s="8"/>
    </row>
    <row r="648" spans="2:27" ht="65.25" customHeight="1" thickBot="1" x14ac:dyDescent="0.55000000000000004">
      <c r="B648" s="130"/>
      <c r="C648" s="8"/>
      <c r="D648" s="8"/>
      <c r="E648" s="8"/>
      <c r="F648" s="13"/>
      <c r="G648" s="108"/>
      <c r="H648" s="111"/>
      <c r="I648" s="111"/>
      <c r="J648" s="129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8"/>
    </row>
    <row r="649" spans="2:27" ht="65.25" customHeight="1" thickBot="1" x14ac:dyDescent="0.55000000000000004">
      <c r="B649" s="117" t="s">
        <v>72</v>
      </c>
      <c r="C649" s="128"/>
      <c r="D649" s="127"/>
      <c r="E649" s="127"/>
      <c r="F649" s="115"/>
      <c r="G649" s="762"/>
      <c r="H649" s="18">
        <f>H647+H633+H627+H597+H593+H570+H556+H543+H527+H508+H498+H474+H457+H453+H445+H436</f>
        <v>483600.7463</v>
      </c>
      <c r="I649" s="18">
        <f>I647+I633+I627+I597+I593+I570+I556+I543+I527+I508+I498+I474+I457+I453+I445+I436</f>
        <v>0</v>
      </c>
      <c r="J649" s="18">
        <f>J647+J633+J627+J597+J593+J570+J556+J543+J527+J508+J498+J474+J457+J453+J445+J436</f>
        <v>0</v>
      </c>
      <c r="K649" s="18">
        <f>K647+K633+K627+K597+K593+K570+K556+K543+K527+K508+K498+K474+K457+K453+K445+K436</f>
        <v>0</v>
      </c>
      <c r="L649" s="18">
        <f>L647+L633+L627+L597+L593+L570+L556+L543+L527+L508+L498+L474+L457+L453+L445+L436</f>
        <v>0</v>
      </c>
      <c r="M649" s="18">
        <f>M647+M633+M627+M597+M593+M570+M556+M543+M527+M508+M498+M474+M457+M453+M445+M436</f>
        <v>64862.667299999994</v>
      </c>
      <c r="N649" s="18">
        <f>N647+N633+N627+N597+N593+N570+N556+N543+N527+N508+N498+N474+N457+N453+N445+N436</f>
        <v>548463.41359999997</v>
      </c>
      <c r="O649" s="113">
        <f>O647+O633+O627+O597+O593+O570+O556+O543+O527+O508+O498+O474+O457+O453+O445+O436</f>
        <v>50463.360000000001</v>
      </c>
      <c r="P649" s="113">
        <f>P647+P633+P627+P597+P593+P570+P556+P543+P527+P508+P498+P474+P457+P453+P445+P436</f>
        <v>0</v>
      </c>
      <c r="Q649" s="113">
        <f>Q647+Q633+Q627+Q597+Q593+Q570+Q556+Q543+Q527+Q508+Q498+Q474+Q457+Q453+Q445+Q436</f>
        <v>0</v>
      </c>
      <c r="R649" s="113">
        <f>R647+R633+R627+R597+R593+R570+R556+R543+R527+R508+R498+R474+R457+R453+R445+R436</f>
        <v>0</v>
      </c>
      <c r="S649" s="113">
        <f>S647+S633+S627+S597+S593+S570+S556+S543+S527+S508+S498+S474+S457+S453+S445+S436</f>
        <v>0</v>
      </c>
      <c r="T649" s="113">
        <f>T647+T633+T627+T597+T593+T570+T556+T543+T527+T508+T498+T474+T457+T453+T445+T436</f>
        <v>0</v>
      </c>
      <c r="U649" s="113">
        <f>U647+U633+U627+U597+U593+U570+U556+U543+U527+U508+U498+U474+U457+U453+U445+U436</f>
        <v>50463.360000000001</v>
      </c>
      <c r="V649" s="18">
        <f>V647+V633+V627+V597+V593+V570+V556+V543+V527+V508+V498+V474+V457+V453+V445+V436</f>
        <v>498000.05359999998</v>
      </c>
      <c r="W649" s="18">
        <f>W647+W633+W627+W597+W593+W570+W556+W543+W527+W508+W498+W474+W457+W453+W445+W436</f>
        <v>0</v>
      </c>
      <c r="X649" s="18">
        <f>X647+X633+X627+X597+X593+X570+X556+X543+X527+X508+X498+X474+X457+X453+X445+X436</f>
        <v>498000.05359999998</v>
      </c>
      <c r="Y649" s="17"/>
    </row>
    <row r="650" spans="2:27" ht="65.25" customHeight="1" x14ac:dyDescent="0.5">
      <c r="B650" s="126"/>
      <c r="C650" s="8"/>
      <c r="D650" s="8"/>
      <c r="E650" s="8"/>
      <c r="F650" s="13"/>
      <c r="G650" s="108"/>
      <c r="H650" s="11"/>
      <c r="I650" s="9"/>
      <c r="J650" s="10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8"/>
      <c r="Z650" s="8"/>
      <c r="AA650" s="8"/>
    </row>
    <row r="651" spans="2:27" ht="50.25" customHeight="1" thickBot="1" x14ac:dyDescent="0.55000000000000004">
      <c r="B651" s="15"/>
      <c r="C651" s="8"/>
      <c r="D651" s="8"/>
      <c r="E651" s="8"/>
      <c r="F651" s="13"/>
      <c r="G651" s="108"/>
      <c r="H651" s="11"/>
      <c r="I651" s="9"/>
      <c r="J651" s="10"/>
      <c r="K651" s="9"/>
      <c r="L651" s="125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8"/>
    </row>
    <row r="652" spans="2:27" ht="84.75" customHeight="1" thickBot="1" x14ac:dyDescent="0.55000000000000004">
      <c r="B652" s="14"/>
      <c r="C652" s="8"/>
      <c r="D652" s="8"/>
      <c r="E652" s="8"/>
      <c r="F652" s="13"/>
      <c r="G652" s="108"/>
      <c r="H652" s="124" t="s">
        <v>49</v>
      </c>
      <c r="I652" s="121" t="s">
        <v>71</v>
      </c>
      <c r="J652" s="123" t="s">
        <v>70</v>
      </c>
      <c r="K652" s="76" t="s">
        <v>69</v>
      </c>
      <c r="L652" s="122" t="s">
        <v>68</v>
      </c>
      <c r="M652" s="122" t="s">
        <v>605</v>
      </c>
      <c r="N652" s="118" t="s">
        <v>38</v>
      </c>
      <c r="O652" s="120" t="s">
        <v>66</v>
      </c>
      <c r="P652" s="120" t="s">
        <v>43</v>
      </c>
      <c r="Q652" s="120" t="s">
        <v>65</v>
      </c>
      <c r="R652" s="68" t="s">
        <v>64</v>
      </c>
      <c r="S652" s="120" t="s">
        <v>63</v>
      </c>
      <c r="T652" s="119" t="s">
        <v>62</v>
      </c>
      <c r="U652" s="118" t="s">
        <v>38</v>
      </c>
      <c r="V652" s="118" t="s">
        <v>61</v>
      </c>
      <c r="W652" s="85" t="s">
        <v>60</v>
      </c>
      <c r="X652" s="118" t="s">
        <v>38</v>
      </c>
      <c r="Y652" s="8"/>
    </row>
    <row r="653" spans="2:27" ht="65.25" customHeight="1" thickBot="1" x14ac:dyDescent="0.55000000000000004">
      <c r="B653" s="117"/>
      <c r="C653" s="116" t="s">
        <v>59</v>
      </c>
      <c r="D653" s="21"/>
      <c r="E653" s="21"/>
      <c r="F653" s="115">
        <f>F649+F391+F317+F233+F204</f>
        <v>0</v>
      </c>
      <c r="G653" s="762"/>
      <c r="H653" s="18">
        <f>H649+H391+H317+H233+H204</f>
        <v>1334788.2548000002</v>
      </c>
      <c r="I653" s="18">
        <f>I649+I391+I317+I233+I204</f>
        <v>0</v>
      </c>
      <c r="J653" s="18">
        <f>J649+J391+J317+J233+J204</f>
        <v>0</v>
      </c>
      <c r="K653" s="18">
        <f>K649+K391+K317+K233+K204</f>
        <v>0</v>
      </c>
      <c r="L653" s="18">
        <f>L649+L391+L317+L233+L204</f>
        <v>0</v>
      </c>
      <c r="M653" s="18">
        <f>M649+M391+M317+M233+M204</f>
        <v>175305.83720000001</v>
      </c>
      <c r="N653" s="18">
        <f>N649+N391+N317+N233+N204</f>
        <v>1510094.0919999999</v>
      </c>
      <c r="O653" s="113">
        <f>O649+O391+O317+O233+O204</f>
        <v>154462.41</v>
      </c>
      <c r="P653" s="113">
        <f>P649+P391+P317+P233+P204</f>
        <v>0</v>
      </c>
      <c r="Q653" s="113">
        <f>Q649+Q391+Q317+Q233+Q204</f>
        <v>0</v>
      </c>
      <c r="R653" s="113">
        <f>R649+R391+R317+R233+R204</f>
        <v>0</v>
      </c>
      <c r="S653" s="113">
        <f>S649+S391+S317+S233+S204</f>
        <v>0</v>
      </c>
      <c r="T653" s="113">
        <f>T649+T391+T317+T233+T204</f>
        <v>0</v>
      </c>
      <c r="U653" s="113">
        <f>U649+U391+U317+U233+U204</f>
        <v>154462.41</v>
      </c>
      <c r="V653" s="18">
        <f>V649+V391+V317+V233+V204</f>
        <v>1355631.682</v>
      </c>
      <c r="W653" s="18">
        <f>W649+W391+W317+W233+W204</f>
        <v>0</v>
      </c>
      <c r="X653" s="18">
        <f>X649+X391+X317+X233+X204</f>
        <v>1355631.682</v>
      </c>
      <c r="Y653" s="17"/>
    </row>
    <row r="654" spans="2:27" ht="65.25" customHeight="1" x14ac:dyDescent="0.5">
      <c r="B654" s="112"/>
      <c r="C654" s="112"/>
      <c r="D654" s="8"/>
      <c r="E654" s="8"/>
      <c r="F654" s="13"/>
      <c r="G654" s="108"/>
      <c r="H654" s="11"/>
      <c r="I654" s="111"/>
      <c r="J654" s="13"/>
      <c r="K654" s="13"/>
      <c r="L654" s="13"/>
      <c r="M654" s="11"/>
      <c r="N654" s="11"/>
      <c r="O654" s="108"/>
      <c r="P654" s="108"/>
      <c r="Q654" s="110"/>
      <c r="R654" s="108"/>
      <c r="S654" s="108"/>
      <c r="T654" s="109"/>
      <c r="U654" s="108"/>
      <c r="V654" s="11"/>
      <c r="W654" s="11"/>
      <c r="X654" s="11"/>
      <c r="Y654" s="8" t="s">
        <v>58</v>
      </c>
    </row>
    <row r="655" spans="2:27" ht="65.25" customHeight="1" thickBot="1" x14ac:dyDescent="0.55000000000000004">
      <c r="B655" s="15"/>
      <c r="C655" s="8"/>
      <c r="D655" s="8"/>
      <c r="E655" s="8"/>
      <c r="F655" s="13"/>
      <c r="G655" s="108"/>
      <c r="H655" s="11"/>
      <c r="I655" s="9"/>
      <c r="J655" s="10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8"/>
    </row>
    <row r="656" spans="2:27" ht="65.25" customHeight="1" thickBot="1" x14ac:dyDescent="0.55000000000000004">
      <c r="B656" s="107" t="s">
        <v>57</v>
      </c>
      <c r="C656" s="90" t="s">
        <v>56</v>
      </c>
      <c r="D656" s="106" t="s">
        <v>55</v>
      </c>
      <c r="E656" s="105"/>
      <c r="F656" s="105"/>
      <c r="G656" s="105"/>
      <c r="H656" s="105"/>
      <c r="I656" s="105"/>
      <c r="J656" s="105"/>
      <c r="K656" s="105"/>
      <c r="L656" s="105"/>
      <c r="M656" s="105"/>
      <c r="N656" s="104"/>
      <c r="O656" s="106" t="s">
        <v>54</v>
      </c>
      <c r="P656" s="105"/>
      <c r="Q656" s="105"/>
      <c r="R656" s="105"/>
      <c r="S656" s="105"/>
      <c r="T656" s="105"/>
      <c r="U656" s="104"/>
      <c r="V656" s="103"/>
      <c r="W656" s="102"/>
      <c r="X656" s="101"/>
      <c r="Y656" s="66" t="s">
        <v>53</v>
      </c>
    </row>
    <row r="657" spans="2:25" ht="65.25" customHeight="1" x14ac:dyDescent="0.45">
      <c r="B657" s="100"/>
      <c r="C657" s="99"/>
      <c r="D657" s="98" t="s">
        <v>52</v>
      </c>
      <c r="E657" s="98" t="s">
        <v>51</v>
      </c>
      <c r="F657" s="97" t="s">
        <v>29</v>
      </c>
      <c r="G657" s="761" t="s">
        <v>50</v>
      </c>
      <c r="H657" s="95" t="s">
        <v>49</v>
      </c>
      <c r="I657" s="94" t="s">
        <v>48</v>
      </c>
      <c r="J657" s="93" t="s">
        <v>47</v>
      </c>
      <c r="K657" s="92" t="s">
        <v>28</v>
      </c>
      <c r="L657" s="91" t="s">
        <v>46</v>
      </c>
      <c r="M657" s="91" t="s">
        <v>45</v>
      </c>
      <c r="N657" s="90" t="s">
        <v>38</v>
      </c>
      <c r="O657" s="89" t="s">
        <v>44</v>
      </c>
      <c r="P657" s="89" t="s">
        <v>43</v>
      </c>
      <c r="Q657" s="88" t="s">
        <v>42</v>
      </c>
      <c r="R657" s="87" t="s">
        <v>41</v>
      </c>
      <c r="S657" s="87" t="s">
        <v>40</v>
      </c>
      <c r="T657" s="87" t="s">
        <v>39</v>
      </c>
      <c r="U657" s="86" t="s">
        <v>38</v>
      </c>
      <c r="V657" s="84" t="s">
        <v>38</v>
      </c>
      <c r="W657" s="85" t="s">
        <v>37</v>
      </c>
      <c r="X657" s="84" t="s">
        <v>36</v>
      </c>
      <c r="Y657" s="66"/>
    </row>
    <row r="658" spans="2:25" ht="65.25" customHeight="1" thickBot="1" x14ac:dyDescent="0.5">
      <c r="B658" s="83" t="s">
        <v>35</v>
      </c>
      <c r="C658" s="73"/>
      <c r="D658" s="82"/>
      <c r="E658" s="82"/>
      <c r="F658" s="81" t="s">
        <v>34</v>
      </c>
      <c r="G658" s="760" t="s">
        <v>33</v>
      </c>
      <c r="H658" s="79"/>
      <c r="I658" s="78"/>
      <c r="J658" s="77" t="s">
        <v>32</v>
      </c>
      <c r="K658" s="76" t="s">
        <v>31</v>
      </c>
      <c r="L658" s="75" t="s">
        <v>30</v>
      </c>
      <c r="M658" s="74" t="s">
        <v>29</v>
      </c>
      <c r="N658" s="73"/>
      <c r="O658" s="72"/>
      <c r="P658" s="72"/>
      <c r="Q658" s="71" t="s">
        <v>28</v>
      </c>
      <c r="R658" s="70" t="s">
        <v>27</v>
      </c>
      <c r="S658" s="70" t="s">
        <v>26</v>
      </c>
      <c r="T658" s="70" t="s">
        <v>25</v>
      </c>
      <c r="U658" s="69"/>
      <c r="V658" s="67" t="s">
        <v>24</v>
      </c>
      <c r="W658" s="68" t="s">
        <v>23</v>
      </c>
      <c r="X658" s="67" t="s">
        <v>22</v>
      </c>
      <c r="Y658" s="66"/>
    </row>
    <row r="659" spans="2:25" ht="65.25" customHeight="1" x14ac:dyDescent="0.45">
      <c r="B659" s="65" t="s">
        <v>21</v>
      </c>
      <c r="C659" s="59"/>
      <c r="D659" s="59"/>
      <c r="E659" s="59"/>
      <c r="F659" s="64"/>
      <c r="G659" s="759"/>
      <c r="H659" s="62"/>
      <c r="I659" s="60"/>
      <c r="J659" s="61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59"/>
    </row>
    <row r="660" spans="2:25" ht="65.25" customHeight="1" x14ac:dyDescent="0.5">
      <c r="B660" s="58" t="s">
        <v>4</v>
      </c>
      <c r="C660" s="40"/>
      <c r="D660" s="40">
        <v>1100</v>
      </c>
      <c r="E660" s="40">
        <v>1000</v>
      </c>
      <c r="F660" s="39">
        <v>66.42</v>
      </c>
      <c r="G660" s="166">
        <v>37.39</v>
      </c>
      <c r="H660" s="50">
        <f>F660*G660</f>
        <v>2483.4438</v>
      </c>
      <c r="I660" s="33">
        <v>0</v>
      </c>
      <c r="J660" s="36">
        <v>0</v>
      </c>
      <c r="K660" s="33">
        <v>0</v>
      </c>
      <c r="L660" s="33">
        <v>0</v>
      </c>
      <c r="M660" s="33">
        <v>0</v>
      </c>
      <c r="N660" s="33">
        <f>H660+I660+J660+K660+L660+M660</f>
        <v>2483.4438</v>
      </c>
      <c r="O660" s="33">
        <v>0</v>
      </c>
      <c r="P660" s="33">
        <v>0</v>
      </c>
      <c r="Q660" s="33">
        <v>0</v>
      </c>
      <c r="R660" s="33">
        <v>0</v>
      </c>
      <c r="S660" s="33">
        <v>0</v>
      </c>
      <c r="T660" s="33">
        <v>0</v>
      </c>
      <c r="U660" s="33">
        <f>O660+P660+Q660+R660+S660+T660</f>
        <v>0</v>
      </c>
      <c r="V660" s="33">
        <f>N660-U660</f>
        <v>2483.4438</v>
      </c>
      <c r="W660" s="33">
        <v>0</v>
      </c>
      <c r="X660" s="33">
        <f>V660-W660</f>
        <v>2483.4438</v>
      </c>
      <c r="Y660" s="32"/>
    </row>
    <row r="661" spans="2:25" ht="65.25" customHeight="1" x14ac:dyDescent="0.5">
      <c r="B661" s="57" t="s">
        <v>20</v>
      </c>
      <c r="C661" s="49"/>
      <c r="D661" s="49"/>
      <c r="E661" s="49"/>
      <c r="F661" s="56"/>
      <c r="G661" s="158"/>
      <c r="H661" s="54"/>
      <c r="I661" s="46"/>
      <c r="J661" s="2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23"/>
    </row>
    <row r="662" spans="2:25" ht="65.25" customHeight="1" x14ac:dyDescent="0.5">
      <c r="B662" s="41" t="s">
        <v>4</v>
      </c>
      <c r="C662" s="40"/>
      <c r="D662" s="40">
        <v>1100</v>
      </c>
      <c r="E662" s="40">
        <v>1000</v>
      </c>
      <c r="F662" s="39">
        <v>162</v>
      </c>
      <c r="G662" s="166">
        <v>37.39</v>
      </c>
      <c r="H662" s="50">
        <f>F662*G662</f>
        <v>6057.18</v>
      </c>
      <c r="I662" s="33">
        <v>0</v>
      </c>
      <c r="J662" s="36">
        <v>0</v>
      </c>
      <c r="K662" s="33">
        <v>0</v>
      </c>
      <c r="L662" s="33">
        <v>0</v>
      </c>
      <c r="M662" s="33">
        <v>0</v>
      </c>
      <c r="N662" s="33">
        <f>H662+I662+J662+K662+L662+M662</f>
        <v>6057.18</v>
      </c>
      <c r="O662" s="33">
        <v>0</v>
      </c>
      <c r="P662" s="33">
        <v>0</v>
      </c>
      <c r="Q662" s="33">
        <v>0</v>
      </c>
      <c r="R662" s="33">
        <v>0</v>
      </c>
      <c r="S662" s="33">
        <v>0</v>
      </c>
      <c r="T662" s="33">
        <v>0</v>
      </c>
      <c r="U662" s="33">
        <f>O662+P662+Q662+R662+S662+T662</f>
        <v>0</v>
      </c>
      <c r="V662" s="33">
        <f>N662-U662</f>
        <v>6057.18</v>
      </c>
      <c r="W662" s="33">
        <v>0</v>
      </c>
      <c r="X662" s="33">
        <f>V662-W662</f>
        <v>6057.18</v>
      </c>
      <c r="Y662" s="32"/>
    </row>
    <row r="663" spans="2:25" ht="65.25" customHeight="1" x14ac:dyDescent="0.5">
      <c r="B663" s="52" t="s">
        <v>19</v>
      </c>
      <c r="C663" s="49"/>
      <c r="D663" s="49"/>
      <c r="E663" s="49"/>
      <c r="F663" s="56"/>
      <c r="G663" s="158"/>
      <c r="H663" s="54"/>
      <c r="I663" s="46"/>
      <c r="J663" s="2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23"/>
    </row>
    <row r="664" spans="2:25" ht="65.25" customHeight="1" x14ac:dyDescent="0.5">
      <c r="B664" s="41" t="s">
        <v>4</v>
      </c>
      <c r="C664" s="40"/>
      <c r="D664" s="40">
        <v>1100</v>
      </c>
      <c r="E664" s="40">
        <v>1000</v>
      </c>
      <c r="F664" s="39">
        <v>142.19999999999999</v>
      </c>
      <c r="G664" s="166">
        <v>37.39</v>
      </c>
      <c r="H664" s="50">
        <f>F664*G664</f>
        <v>5316.8579999999993</v>
      </c>
      <c r="I664" s="33">
        <v>0</v>
      </c>
      <c r="J664" s="36">
        <v>0</v>
      </c>
      <c r="K664" s="33">
        <v>0</v>
      </c>
      <c r="L664" s="33">
        <v>0</v>
      </c>
      <c r="M664" s="33">
        <v>0</v>
      </c>
      <c r="N664" s="33">
        <f>H664+I664+J664+K664+L664+M664</f>
        <v>5316.8579999999993</v>
      </c>
      <c r="O664" s="33">
        <v>0</v>
      </c>
      <c r="P664" s="33">
        <v>0</v>
      </c>
      <c r="Q664" s="33">
        <v>0</v>
      </c>
      <c r="R664" s="33">
        <v>0</v>
      </c>
      <c r="S664" s="33">
        <v>0</v>
      </c>
      <c r="T664" s="33">
        <v>0</v>
      </c>
      <c r="U664" s="33">
        <f>O664+P664+Q664+R664+S664+T664</f>
        <v>0</v>
      </c>
      <c r="V664" s="33">
        <f>N664-U664</f>
        <v>5316.8579999999993</v>
      </c>
      <c r="W664" s="33">
        <v>0</v>
      </c>
      <c r="X664" s="33">
        <f>V664-W664</f>
        <v>5316.8579999999993</v>
      </c>
      <c r="Y664" s="32"/>
    </row>
    <row r="665" spans="2:25" ht="65.25" customHeight="1" x14ac:dyDescent="0.5">
      <c r="B665" s="31" t="s">
        <v>18</v>
      </c>
      <c r="C665" s="49"/>
      <c r="D665" s="49"/>
      <c r="E665" s="49"/>
      <c r="F665" s="56"/>
      <c r="G665" s="158"/>
      <c r="H665" s="54"/>
      <c r="I665" s="46"/>
      <c r="J665" s="2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23"/>
    </row>
    <row r="666" spans="2:25" ht="65.25" customHeight="1" x14ac:dyDescent="0.5">
      <c r="B666" s="41" t="s">
        <v>4</v>
      </c>
      <c r="C666" s="51"/>
      <c r="D666" s="40">
        <v>1100</v>
      </c>
      <c r="E666" s="40">
        <v>1000</v>
      </c>
      <c r="F666" s="39">
        <v>225.69</v>
      </c>
      <c r="G666" s="166">
        <v>37.39</v>
      </c>
      <c r="H666" s="50">
        <f>F666*G666</f>
        <v>8438.5491000000002</v>
      </c>
      <c r="I666" s="33">
        <v>0</v>
      </c>
      <c r="J666" s="36">
        <v>0</v>
      </c>
      <c r="K666" s="33">
        <v>0</v>
      </c>
      <c r="L666" s="33">
        <v>0</v>
      </c>
      <c r="M666" s="33">
        <v>0</v>
      </c>
      <c r="N666" s="33">
        <f>H666+I666+J666+K666+L666+M666</f>
        <v>8438.5491000000002</v>
      </c>
      <c r="O666" s="33">
        <v>0</v>
      </c>
      <c r="P666" s="33">
        <v>0</v>
      </c>
      <c r="Q666" s="33">
        <v>0</v>
      </c>
      <c r="R666" s="33">
        <v>0</v>
      </c>
      <c r="S666" s="33">
        <v>0</v>
      </c>
      <c r="T666" s="33">
        <v>0</v>
      </c>
      <c r="U666" s="33">
        <f>O666+P666+Q666+R666+S666+T666</f>
        <v>0</v>
      </c>
      <c r="V666" s="33">
        <f>N666-U666</f>
        <v>8438.5491000000002</v>
      </c>
      <c r="W666" s="33">
        <v>0</v>
      </c>
      <c r="X666" s="33">
        <f>V666-W666</f>
        <v>8438.5491000000002</v>
      </c>
      <c r="Y666" s="44"/>
    </row>
    <row r="667" spans="2:25" ht="65.25" customHeight="1" x14ac:dyDescent="0.5">
      <c r="B667" s="52" t="s">
        <v>17</v>
      </c>
      <c r="C667" s="40"/>
      <c r="D667" s="49"/>
      <c r="E667" s="49"/>
      <c r="F667" s="48"/>
      <c r="G667" s="158"/>
      <c r="H667" s="54"/>
      <c r="I667" s="45"/>
      <c r="J667" s="26"/>
      <c r="K667" s="45"/>
      <c r="L667" s="45"/>
      <c r="M667" s="45"/>
      <c r="N667" s="46"/>
      <c r="O667" s="45"/>
      <c r="P667" s="45"/>
      <c r="Q667" s="45"/>
      <c r="R667" s="45"/>
      <c r="S667" s="45"/>
      <c r="T667" s="45"/>
      <c r="U667" s="46"/>
      <c r="V667" s="45"/>
      <c r="W667" s="45"/>
      <c r="X667" s="45"/>
      <c r="Y667" s="44"/>
    </row>
    <row r="668" spans="2:25" ht="65.25" customHeight="1" x14ac:dyDescent="0.5">
      <c r="B668" s="41" t="s">
        <v>4</v>
      </c>
      <c r="C668" s="51"/>
      <c r="D668" s="40">
        <v>1100</v>
      </c>
      <c r="E668" s="40">
        <v>1000</v>
      </c>
      <c r="F668" s="39">
        <v>145.30000000000001</v>
      </c>
      <c r="G668" s="166">
        <v>37.39</v>
      </c>
      <c r="H668" s="50">
        <f>F668*G668</f>
        <v>5432.7670000000007</v>
      </c>
      <c r="I668" s="33">
        <v>0</v>
      </c>
      <c r="J668" s="36">
        <v>0</v>
      </c>
      <c r="K668" s="33">
        <v>0</v>
      </c>
      <c r="L668" s="33">
        <v>0</v>
      </c>
      <c r="M668" s="33">
        <v>0</v>
      </c>
      <c r="N668" s="33">
        <f>H668+I668+J668+K668+L668+M668</f>
        <v>5432.7670000000007</v>
      </c>
      <c r="O668" s="33">
        <v>0</v>
      </c>
      <c r="P668" s="33">
        <v>0</v>
      </c>
      <c r="Q668" s="33">
        <v>0</v>
      </c>
      <c r="R668" s="33">
        <v>0</v>
      </c>
      <c r="S668" s="33">
        <v>0</v>
      </c>
      <c r="T668" s="33">
        <v>0</v>
      </c>
      <c r="U668" s="33">
        <f>O668+P668+Q668+R668+S668+T668</f>
        <v>0</v>
      </c>
      <c r="V668" s="33">
        <f>N668-U668</f>
        <v>5432.7670000000007</v>
      </c>
      <c r="W668" s="33">
        <v>0</v>
      </c>
      <c r="X668" s="33">
        <f>V668-W668</f>
        <v>5432.7670000000007</v>
      </c>
      <c r="Y668" s="44"/>
    </row>
    <row r="669" spans="2:25" ht="65.25" customHeight="1" x14ac:dyDescent="0.5">
      <c r="B669" s="31" t="s">
        <v>16</v>
      </c>
      <c r="C669" s="40"/>
      <c r="D669" s="49"/>
      <c r="E669" s="49"/>
      <c r="F669" s="48"/>
      <c r="G669" s="158"/>
      <c r="H669" s="54"/>
      <c r="I669" s="45"/>
      <c r="J669" s="26"/>
      <c r="K669" s="45"/>
      <c r="L669" s="45"/>
      <c r="M669" s="45"/>
      <c r="N669" s="46"/>
      <c r="O669" s="45"/>
      <c r="P669" s="45"/>
      <c r="Q669" s="45"/>
      <c r="R669" s="45"/>
      <c r="S669" s="45"/>
      <c r="T669" s="45"/>
      <c r="U669" s="46"/>
      <c r="V669" s="45"/>
      <c r="W669" s="45"/>
      <c r="X669" s="45"/>
      <c r="Y669" s="44"/>
    </row>
    <row r="670" spans="2:25" ht="65.25" customHeight="1" x14ac:dyDescent="0.5">
      <c r="B670" s="41" t="s">
        <v>4</v>
      </c>
      <c r="C670" s="51"/>
      <c r="D670" s="40">
        <v>1100</v>
      </c>
      <c r="E670" s="40">
        <v>1000</v>
      </c>
      <c r="F670" s="39">
        <v>154.29</v>
      </c>
      <c r="G670" s="166">
        <v>37.39</v>
      </c>
      <c r="H670" s="50">
        <f>F670*G670</f>
        <v>5768.9030999999995</v>
      </c>
      <c r="I670" s="33">
        <v>0</v>
      </c>
      <c r="J670" s="36">
        <v>0</v>
      </c>
      <c r="K670" s="33">
        <v>0</v>
      </c>
      <c r="L670" s="33">
        <v>0</v>
      </c>
      <c r="M670" s="33">
        <v>0</v>
      </c>
      <c r="N670" s="33">
        <f>H670+I670+J670+K670+L670+M670</f>
        <v>5768.9030999999995</v>
      </c>
      <c r="O670" s="33">
        <v>0</v>
      </c>
      <c r="P670" s="35"/>
      <c r="Q670" s="33">
        <v>0</v>
      </c>
      <c r="R670" s="33">
        <v>0</v>
      </c>
      <c r="S670" s="33">
        <v>0</v>
      </c>
      <c r="T670" s="33">
        <v>0</v>
      </c>
      <c r="U670" s="33">
        <f>O670+P670+Q670+R670+S670+T670</f>
        <v>0</v>
      </c>
      <c r="V670" s="33">
        <f>N670-U670</f>
        <v>5768.9030999999995</v>
      </c>
      <c r="W670" s="33">
        <v>0</v>
      </c>
      <c r="X670" s="33">
        <f>V670-W670</f>
        <v>5768.9030999999995</v>
      </c>
      <c r="Y670" s="44"/>
    </row>
    <row r="671" spans="2:25" ht="65.25" customHeight="1" x14ac:dyDescent="0.5">
      <c r="B671" s="52" t="s">
        <v>15</v>
      </c>
      <c r="C671" s="40"/>
      <c r="D671" s="49"/>
      <c r="E671" s="49"/>
      <c r="F671" s="48"/>
      <c r="G671" s="158"/>
      <c r="H671" s="54"/>
      <c r="I671" s="45"/>
      <c r="J671" s="26"/>
      <c r="K671" s="45"/>
      <c r="L671" s="45"/>
      <c r="M671" s="45"/>
      <c r="N671" s="46"/>
      <c r="O671" s="45"/>
      <c r="P671" s="25"/>
      <c r="Q671" s="46"/>
      <c r="R671" s="45"/>
      <c r="S671" s="45"/>
      <c r="T671" s="45"/>
      <c r="U671" s="46"/>
      <c r="V671" s="45"/>
      <c r="W671" s="45"/>
      <c r="X671" s="45"/>
      <c r="Y671" s="44"/>
    </row>
    <row r="672" spans="2:25" ht="65.25" hidden="1" customHeight="1" x14ac:dyDescent="0.5">
      <c r="B672" s="41" t="s">
        <v>4</v>
      </c>
      <c r="C672" s="51"/>
      <c r="D672" s="40">
        <v>1100</v>
      </c>
      <c r="E672" s="40">
        <v>1000</v>
      </c>
      <c r="F672" s="39"/>
      <c r="G672" s="166"/>
      <c r="H672" s="50">
        <f>F672*G672</f>
        <v>0</v>
      </c>
      <c r="I672" s="33">
        <v>0</v>
      </c>
      <c r="J672" s="36">
        <f>F672*1.04</f>
        <v>0</v>
      </c>
      <c r="K672" s="33">
        <v>0</v>
      </c>
      <c r="L672" s="33">
        <v>0</v>
      </c>
      <c r="M672" s="33">
        <v>0</v>
      </c>
      <c r="N672" s="33">
        <f>H672+I672+J672+K672+L672+M672</f>
        <v>0</v>
      </c>
      <c r="O672" s="33">
        <v>0</v>
      </c>
      <c r="P672" s="33">
        <v>0</v>
      </c>
      <c r="Q672" s="33">
        <v>0</v>
      </c>
      <c r="R672" s="33">
        <v>0</v>
      </c>
      <c r="S672" s="33">
        <v>0</v>
      </c>
      <c r="T672" s="33">
        <v>0</v>
      </c>
      <c r="U672" s="33">
        <f>O672+P672+Q672+R672+S672+T672</f>
        <v>0</v>
      </c>
      <c r="V672" s="33">
        <f>N672-U672</f>
        <v>0</v>
      </c>
      <c r="W672" s="33">
        <v>0</v>
      </c>
      <c r="X672" s="33">
        <f>V672-W672</f>
        <v>0</v>
      </c>
      <c r="Y672" s="44"/>
    </row>
    <row r="673" spans="2:25" ht="65.25" hidden="1" customHeight="1" x14ac:dyDescent="0.5">
      <c r="B673" s="55"/>
      <c r="C673" s="40"/>
      <c r="D673" s="49"/>
      <c r="E673" s="49"/>
      <c r="F673" s="48"/>
      <c r="G673" s="158"/>
      <c r="H673" s="54"/>
      <c r="I673" s="45"/>
      <c r="J673" s="26"/>
      <c r="K673" s="45"/>
      <c r="L673" s="45"/>
      <c r="M673" s="45"/>
      <c r="N673" s="46"/>
      <c r="O673" s="45"/>
      <c r="P673" s="45"/>
      <c r="Q673" s="46"/>
      <c r="R673" s="45"/>
      <c r="S673" s="45"/>
      <c r="T673" s="45"/>
      <c r="U673" s="46"/>
      <c r="V673" s="45"/>
      <c r="W673" s="45"/>
      <c r="X673" s="45"/>
      <c r="Y673" s="44"/>
    </row>
    <row r="674" spans="2:25" ht="65.25" hidden="1" customHeight="1" x14ac:dyDescent="0.5">
      <c r="B674" s="41" t="s">
        <v>4</v>
      </c>
      <c r="C674" s="51"/>
      <c r="D674" s="40">
        <v>1100</v>
      </c>
      <c r="E674" s="40">
        <v>1000</v>
      </c>
      <c r="F674" s="39"/>
      <c r="G674" s="166"/>
      <c r="H674" s="50">
        <f>F674*G674</f>
        <v>0</v>
      </c>
      <c r="I674" s="33">
        <v>0</v>
      </c>
      <c r="J674" s="36">
        <f>F674*1.04</f>
        <v>0</v>
      </c>
      <c r="K674" s="33">
        <v>0</v>
      </c>
      <c r="L674" s="33">
        <v>0</v>
      </c>
      <c r="M674" s="33">
        <v>0</v>
      </c>
      <c r="N674" s="33">
        <f>H674+I674+J674+K674+L674+M674</f>
        <v>0</v>
      </c>
      <c r="O674" s="33">
        <v>0</v>
      </c>
      <c r="P674" s="33">
        <v>0</v>
      </c>
      <c r="Q674" s="45">
        <v>0</v>
      </c>
      <c r="R674" s="33">
        <v>0</v>
      </c>
      <c r="S674" s="33">
        <v>0</v>
      </c>
      <c r="T674" s="33">
        <v>0</v>
      </c>
      <c r="U674" s="33">
        <f>O674+P674+Q674+R674+S674+T674</f>
        <v>0</v>
      </c>
      <c r="V674" s="33">
        <f>N674-U674</f>
        <v>0</v>
      </c>
      <c r="W674" s="33">
        <v>0</v>
      </c>
      <c r="X674" s="33">
        <f>V674-W674</f>
        <v>0</v>
      </c>
      <c r="Y674" s="44"/>
    </row>
    <row r="675" spans="2:25" ht="65.25" hidden="1" customHeight="1" thickBot="1" x14ac:dyDescent="0.55000000000000004">
      <c r="B675" s="52"/>
      <c r="C675" s="40"/>
      <c r="D675" s="49"/>
      <c r="E675" s="49"/>
      <c r="F675" s="48"/>
      <c r="G675" s="158"/>
      <c r="H675" s="27"/>
      <c r="I675" s="45"/>
      <c r="J675" s="26"/>
      <c r="K675" s="45"/>
      <c r="L675" s="45"/>
      <c r="M675" s="45"/>
      <c r="N675" s="46"/>
      <c r="O675" s="45"/>
      <c r="P675" s="45"/>
      <c r="Q675" s="24"/>
      <c r="R675" s="45"/>
      <c r="S675" s="45"/>
      <c r="T675" s="45"/>
      <c r="U675" s="46"/>
      <c r="V675" s="45"/>
      <c r="W675" s="45"/>
      <c r="X675" s="45"/>
      <c r="Y675" s="44"/>
    </row>
    <row r="676" spans="2:25" ht="65.25" hidden="1" customHeight="1" x14ac:dyDescent="0.5">
      <c r="B676" s="41" t="s">
        <v>4</v>
      </c>
      <c r="C676" s="51"/>
      <c r="D676" s="40">
        <v>1100</v>
      </c>
      <c r="E676" s="40">
        <v>1000</v>
      </c>
      <c r="F676" s="39"/>
      <c r="G676" s="166"/>
      <c r="H676" s="50">
        <f>F676*G676</f>
        <v>0</v>
      </c>
      <c r="I676" s="33">
        <v>0</v>
      </c>
      <c r="J676" s="36">
        <f>F676*1.04</f>
        <v>0</v>
      </c>
      <c r="K676" s="33">
        <v>0</v>
      </c>
      <c r="L676" s="33">
        <v>0</v>
      </c>
      <c r="M676" s="33">
        <v>0</v>
      </c>
      <c r="N676" s="33">
        <f>H676+I676+J676+K676+L676+M676</f>
        <v>0</v>
      </c>
      <c r="O676" s="33">
        <v>0</v>
      </c>
      <c r="P676" s="33">
        <v>0</v>
      </c>
      <c r="Q676" s="45">
        <v>0</v>
      </c>
      <c r="R676" s="33">
        <v>0</v>
      </c>
      <c r="S676" s="33">
        <v>0</v>
      </c>
      <c r="T676" s="33">
        <v>0</v>
      </c>
      <c r="U676" s="33">
        <f>O676+P676+Q676+R676+S676+T676</f>
        <v>0</v>
      </c>
      <c r="V676" s="33">
        <f>N676-U676</f>
        <v>0</v>
      </c>
      <c r="W676" s="33">
        <v>0</v>
      </c>
      <c r="X676" s="33">
        <f>V676-W676</f>
        <v>0</v>
      </c>
      <c r="Y676" s="44"/>
    </row>
    <row r="677" spans="2:25" ht="65.25" hidden="1" customHeight="1" thickBot="1" x14ac:dyDescent="0.55000000000000004">
      <c r="B677" s="53"/>
      <c r="C677" s="40"/>
      <c r="D677" s="49"/>
      <c r="E677" s="49"/>
      <c r="F677" s="48"/>
      <c r="G677" s="158"/>
      <c r="H677" s="27"/>
      <c r="I677" s="45"/>
      <c r="J677" s="26"/>
      <c r="K677" s="45"/>
      <c r="L677" s="45"/>
      <c r="M677" s="45"/>
      <c r="N677" s="46"/>
      <c r="O677" s="45"/>
      <c r="P677" s="45"/>
      <c r="Q677" s="24"/>
      <c r="R677" s="45"/>
      <c r="S677" s="45"/>
      <c r="T677" s="45"/>
      <c r="U677" s="46"/>
      <c r="V677" s="45"/>
      <c r="W677" s="45"/>
      <c r="X677" s="45"/>
      <c r="Y677" s="44"/>
    </row>
    <row r="678" spans="2:25" ht="65.25" customHeight="1" x14ac:dyDescent="0.5">
      <c r="B678" s="41" t="s">
        <v>4</v>
      </c>
      <c r="C678" s="51"/>
      <c r="D678" s="40">
        <v>1100</v>
      </c>
      <c r="E678" s="40">
        <v>1000</v>
      </c>
      <c r="F678" s="39">
        <v>152.27000000000001</v>
      </c>
      <c r="G678" s="166">
        <v>37.39</v>
      </c>
      <c r="H678" s="50">
        <f>F678*G678</f>
        <v>5693.3753000000006</v>
      </c>
      <c r="I678" s="33">
        <v>0</v>
      </c>
      <c r="J678" s="36">
        <v>0</v>
      </c>
      <c r="K678" s="33">
        <v>0</v>
      </c>
      <c r="L678" s="33">
        <v>0</v>
      </c>
      <c r="M678" s="33">
        <v>0</v>
      </c>
      <c r="N678" s="33">
        <f>H678+I678+J678+K678+L678+M678</f>
        <v>5693.3753000000006</v>
      </c>
      <c r="O678" s="33">
        <v>0</v>
      </c>
      <c r="P678" s="35"/>
      <c r="Q678" s="45">
        <v>0</v>
      </c>
      <c r="R678" s="33">
        <v>0</v>
      </c>
      <c r="S678" s="33">
        <v>0</v>
      </c>
      <c r="T678" s="33">
        <v>0</v>
      </c>
      <c r="U678" s="33">
        <f>O678+P678+Q678+R678+S678+T678</f>
        <v>0</v>
      </c>
      <c r="V678" s="33">
        <f>N678-U678</f>
        <v>5693.3753000000006</v>
      </c>
      <c r="W678" s="33">
        <v>0</v>
      </c>
      <c r="X678" s="33">
        <f>V678-W678</f>
        <v>5693.3753000000006</v>
      </c>
      <c r="Y678" s="44"/>
    </row>
    <row r="679" spans="2:25" ht="65.25" customHeight="1" thickBot="1" x14ac:dyDescent="0.55000000000000004">
      <c r="B679" s="52" t="s">
        <v>14</v>
      </c>
      <c r="C679" s="40"/>
      <c r="D679" s="49"/>
      <c r="E679" s="49"/>
      <c r="F679" s="48"/>
      <c r="G679" s="158"/>
      <c r="H679" s="27"/>
      <c r="I679" s="45"/>
      <c r="J679" s="26"/>
      <c r="K679" s="45"/>
      <c r="L679" s="45"/>
      <c r="M679" s="45"/>
      <c r="N679" s="46"/>
      <c r="O679" s="45"/>
      <c r="P679" s="25"/>
      <c r="Q679" s="24"/>
      <c r="R679" s="45"/>
      <c r="S679" s="45"/>
      <c r="T679" s="45"/>
      <c r="U679" s="46"/>
      <c r="V679" s="45"/>
      <c r="W679" s="45"/>
      <c r="X679" s="45"/>
      <c r="Y679" s="44"/>
    </row>
    <row r="680" spans="2:25" ht="65.25" customHeight="1" x14ac:dyDescent="0.5">
      <c r="B680" s="41" t="s">
        <v>4</v>
      </c>
      <c r="C680" s="51"/>
      <c r="D680" s="40">
        <v>1100</v>
      </c>
      <c r="E680" s="40">
        <v>1000</v>
      </c>
      <c r="F680" s="39">
        <v>225.89</v>
      </c>
      <c r="G680" s="166">
        <v>37.39</v>
      </c>
      <c r="H680" s="50">
        <f>F680*G680</f>
        <v>8446.0270999999993</v>
      </c>
      <c r="I680" s="33">
        <v>0</v>
      </c>
      <c r="J680" s="36">
        <v>0</v>
      </c>
      <c r="K680" s="33">
        <v>0</v>
      </c>
      <c r="L680" s="33">
        <v>0</v>
      </c>
      <c r="M680" s="33">
        <v>0</v>
      </c>
      <c r="N680" s="33">
        <f>H680+I680+J680+K680+L680+M680</f>
        <v>8446.0270999999993</v>
      </c>
      <c r="O680" s="33">
        <v>0</v>
      </c>
      <c r="P680" s="33">
        <v>0</v>
      </c>
      <c r="Q680" s="45">
        <v>0</v>
      </c>
      <c r="R680" s="33">
        <v>0</v>
      </c>
      <c r="S680" s="33">
        <v>0</v>
      </c>
      <c r="T680" s="33">
        <v>0</v>
      </c>
      <c r="U680" s="33">
        <f>O680+P680+Q680+R680+S680+T680</f>
        <v>0</v>
      </c>
      <c r="V680" s="33">
        <f>N680-U680</f>
        <v>8446.0270999999993</v>
      </c>
      <c r="W680" s="33">
        <v>0</v>
      </c>
      <c r="X680" s="33">
        <f>V680-W680</f>
        <v>8446.0270999999993</v>
      </c>
      <c r="Y680" s="44"/>
    </row>
    <row r="681" spans="2:25" ht="65.25" customHeight="1" thickBot="1" x14ac:dyDescent="0.55000000000000004">
      <c r="B681" s="52" t="s">
        <v>13</v>
      </c>
      <c r="C681" s="40"/>
      <c r="D681" s="49"/>
      <c r="E681" s="49"/>
      <c r="F681" s="48"/>
      <c r="G681" s="158"/>
      <c r="H681" s="27"/>
      <c r="I681" s="45"/>
      <c r="J681" s="26"/>
      <c r="K681" s="45"/>
      <c r="L681" s="45"/>
      <c r="M681" s="45"/>
      <c r="N681" s="46"/>
      <c r="O681" s="45"/>
      <c r="P681" s="45"/>
      <c r="Q681" s="24"/>
      <c r="R681" s="45"/>
      <c r="S681" s="45"/>
      <c r="T681" s="45"/>
      <c r="U681" s="46"/>
      <c r="V681" s="45"/>
      <c r="W681" s="45"/>
      <c r="X681" s="45"/>
      <c r="Y681" s="44"/>
    </row>
    <row r="682" spans="2:25" ht="65.25" customHeight="1" x14ac:dyDescent="0.5">
      <c r="B682" s="41" t="s">
        <v>4</v>
      </c>
      <c r="C682" s="51"/>
      <c r="D682" s="40">
        <v>1100</v>
      </c>
      <c r="E682" s="40">
        <v>1000</v>
      </c>
      <c r="F682" s="39">
        <v>205.38</v>
      </c>
      <c r="G682" s="166">
        <v>37.39</v>
      </c>
      <c r="H682" s="50">
        <f>F682*G682</f>
        <v>7679.1581999999999</v>
      </c>
      <c r="I682" s="33">
        <v>0</v>
      </c>
      <c r="J682" s="36">
        <v>0</v>
      </c>
      <c r="K682" s="33">
        <v>0</v>
      </c>
      <c r="L682" s="33">
        <v>0</v>
      </c>
      <c r="M682" s="33">
        <v>0</v>
      </c>
      <c r="N682" s="33">
        <f>H682+I682+J682+K682+L682+M682</f>
        <v>7679.1581999999999</v>
      </c>
      <c r="O682" s="33">
        <v>0</v>
      </c>
      <c r="P682" s="35"/>
      <c r="Q682" s="45">
        <v>0</v>
      </c>
      <c r="R682" s="33">
        <v>0</v>
      </c>
      <c r="S682" s="33">
        <v>0</v>
      </c>
      <c r="T682" s="33">
        <v>0</v>
      </c>
      <c r="U682" s="33">
        <f>O682+P682+Q682+R682+S682+T682</f>
        <v>0</v>
      </c>
      <c r="V682" s="33">
        <f>N682-U682</f>
        <v>7679.1581999999999</v>
      </c>
      <c r="W682" s="33">
        <v>0</v>
      </c>
      <c r="X682" s="33">
        <f>V682-W682</f>
        <v>7679.1581999999999</v>
      </c>
      <c r="Y682" s="44"/>
    </row>
    <row r="683" spans="2:25" ht="65.25" customHeight="1" thickBot="1" x14ac:dyDescent="0.55000000000000004">
      <c r="B683" s="31" t="s">
        <v>12</v>
      </c>
      <c r="C683" s="40"/>
      <c r="D683" s="49"/>
      <c r="E683" s="49"/>
      <c r="F683" s="48"/>
      <c r="G683" s="158"/>
      <c r="H683" s="27"/>
      <c r="I683" s="45"/>
      <c r="J683" s="26"/>
      <c r="K683" s="45"/>
      <c r="L683" s="45"/>
      <c r="M683" s="45"/>
      <c r="N683" s="46"/>
      <c r="O683" s="45"/>
      <c r="P683" s="25"/>
      <c r="Q683" s="24"/>
      <c r="R683" s="45"/>
      <c r="S683" s="45"/>
      <c r="T683" s="45"/>
      <c r="U683" s="46"/>
      <c r="V683" s="45"/>
      <c r="W683" s="45"/>
      <c r="X683" s="45"/>
      <c r="Y683" s="44"/>
    </row>
    <row r="684" spans="2:25" ht="65.25" customHeight="1" x14ac:dyDescent="0.5">
      <c r="B684" s="41" t="s">
        <v>4</v>
      </c>
      <c r="C684" s="40"/>
      <c r="D684" s="40">
        <v>1100</v>
      </c>
      <c r="E684" s="40">
        <v>1000</v>
      </c>
      <c r="F684" s="39">
        <v>211.56</v>
      </c>
      <c r="G684" s="166">
        <v>37.39</v>
      </c>
      <c r="H684" s="37">
        <f>F684*G684</f>
        <v>7910.2284</v>
      </c>
      <c r="I684" s="33">
        <v>0</v>
      </c>
      <c r="J684" s="36">
        <v>0</v>
      </c>
      <c r="K684" s="33">
        <v>0</v>
      </c>
      <c r="L684" s="33">
        <v>0</v>
      </c>
      <c r="M684" s="33">
        <v>0</v>
      </c>
      <c r="N684" s="33">
        <f>H684+I684+J684+K684+L684+M684</f>
        <v>7910.2284</v>
      </c>
      <c r="O684" s="33">
        <v>0</v>
      </c>
      <c r="P684" s="35">
        <v>0</v>
      </c>
      <c r="Q684" s="34">
        <v>0</v>
      </c>
      <c r="R684" s="33">
        <v>0</v>
      </c>
      <c r="S684" s="33">
        <v>0</v>
      </c>
      <c r="T684" s="33">
        <v>0</v>
      </c>
      <c r="U684" s="33">
        <f>O684+P684+Q684+R684+S684+T684</f>
        <v>0</v>
      </c>
      <c r="V684" s="33">
        <f>N684-U684</f>
        <v>7910.2284</v>
      </c>
      <c r="W684" s="33">
        <v>0</v>
      </c>
      <c r="X684" s="33">
        <f>V684-W684</f>
        <v>7910.2284</v>
      </c>
      <c r="Y684" s="32"/>
    </row>
    <row r="685" spans="2:25" ht="65.25" customHeight="1" thickBot="1" x14ac:dyDescent="0.55000000000000004">
      <c r="B685" s="31" t="s">
        <v>11</v>
      </c>
      <c r="C685" s="30"/>
      <c r="D685" s="30"/>
      <c r="E685" s="30"/>
      <c r="F685" s="29"/>
      <c r="G685" s="758"/>
      <c r="H685" s="27"/>
      <c r="I685" s="24"/>
      <c r="J685" s="26"/>
      <c r="K685" s="24"/>
      <c r="L685" s="24"/>
      <c r="M685" s="24"/>
      <c r="N685" s="24"/>
      <c r="O685" s="24"/>
      <c r="P685" s="43"/>
      <c r="Q685" s="24"/>
      <c r="R685" s="24"/>
      <c r="S685" s="24"/>
      <c r="T685" s="24"/>
      <c r="U685" s="24"/>
      <c r="V685" s="24"/>
      <c r="W685" s="24"/>
      <c r="X685" s="24"/>
      <c r="Y685" s="23"/>
    </row>
    <row r="686" spans="2:25" ht="65.25" customHeight="1" x14ac:dyDescent="0.5">
      <c r="B686" s="41" t="s">
        <v>4</v>
      </c>
      <c r="C686" s="40"/>
      <c r="D686" s="40">
        <v>1100</v>
      </c>
      <c r="E686" s="40">
        <v>1000</v>
      </c>
      <c r="F686" s="39">
        <v>145.41999999999999</v>
      </c>
      <c r="G686" s="166">
        <v>37.39</v>
      </c>
      <c r="H686" s="37">
        <f>F686*G686</f>
        <v>5437.2537999999995</v>
      </c>
      <c r="I686" s="33">
        <v>0</v>
      </c>
      <c r="J686" s="36">
        <v>0</v>
      </c>
      <c r="K686" s="33">
        <v>0</v>
      </c>
      <c r="L686" s="33">
        <v>0</v>
      </c>
      <c r="M686" s="33">
        <v>0</v>
      </c>
      <c r="N686" s="33">
        <f>H686+I686+J686+K686+L686+M686</f>
        <v>5437.2537999999995</v>
      </c>
      <c r="O686" s="33">
        <v>0</v>
      </c>
      <c r="P686" s="35">
        <v>0</v>
      </c>
      <c r="Q686" s="34">
        <v>0</v>
      </c>
      <c r="R686" s="33">
        <v>0</v>
      </c>
      <c r="S686" s="33">
        <v>0</v>
      </c>
      <c r="T686" s="33">
        <v>0</v>
      </c>
      <c r="U686" s="33">
        <f>O686+P686+Q686+R686+S686+T686</f>
        <v>0</v>
      </c>
      <c r="V686" s="33">
        <f>N686-U686</f>
        <v>5437.2537999999995</v>
      </c>
      <c r="W686" s="33">
        <v>0</v>
      </c>
      <c r="X686" s="33">
        <f>V686-W686</f>
        <v>5437.2537999999995</v>
      </c>
      <c r="Y686" s="32"/>
    </row>
    <row r="687" spans="2:25" ht="65.25" customHeight="1" thickBot="1" x14ac:dyDescent="0.55000000000000004">
      <c r="B687" s="31" t="s">
        <v>10</v>
      </c>
      <c r="C687" s="30"/>
      <c r="D687" s="30"/>
      <c r="E687" s="30"/>
      <c r="F687" s="29"/>
      <c r="G687" s="758"/>
      <c r="H687" s="27"/>
      <c r="I687" s="24"/>
      <c r="J687" s="26"/>
      <c r="K687" s="24"/>
      <c r="L687" s="24"/>
      <c r="M687" s="24"/>
      <c r="N687" s="24"/>
      <c r="O687" s="24"/>
      <c r="P687" s="43"/>
      <c r="Q687" s="24"/>
      <c r="R687" s="24"/>
      <c r="S687" s="24"/>
      <c r="T687" s="24"/>
      <c r="U687" s="24"/>
      <c r="V687" s="24"/>
      <c r="W687" s="24"/>
      <c r="X687" s="24"/>
      <c r="Y687" s="23"/>
    </row>
    <row r="688" spans="2:25" ht="65.25" customHeight="1" x14ac:dyDescent="0.5">
      <c r="B688" s="41" t="s">
        <v>4</v>
      </c>
      <c r="C688" s="40"/>
      <c r="D688" s="40">
        <v>1100</v>
      </c>
      <c r="E688" s="40">
        <v>1000</v>
      </c>
      <c r="F688" s="39">
        <v>90.13</v>
      </c>
      <c r="G688" s="166">
        <v>37.39</v>
      </c>
      <c r="H688" s="37">
        <f>F688*G688</f>
        <v>3369.9607000000001</v>
      </c>
      <c r="I688" s="33">
        <v>0</v>
      </c>
      <c r="J688" s="36">
        <v>0</v>
      </c>
      <c r="K688" s="33">
        <v>0</v>
      </c>
      <c r="L688" s="33">
        <v>0</v>
      </c>
      <c r="M688" s="33">
        <v>0</v>
      </c>
      <c r="N688" s="33">
        <f>H688+I688+J688+K688+L688+M688</f>
        <v>3369.9607000000001</v>
      </c>
      <c r="O688" s="33">
        <v>0</v>
      </c>
      <c r="P688" s="35">
        <v>0</v>
      </c>
      <c r="Q688" s="34">
        <v>0</v>
      </c>
      <c r="R688" s="33">
        <v>0</v>
      </c>
      <c r="S688" s="33">
        <v>0</v>
      </c>
      <c r="T688" s="33">
        <v>0</v>
      </c>
      <c r="U688" s="33">
        <f>O688+P688+Q688+R688+S688+T688</f>
        <v>0</v>
      </c>
      <c r="V688" s="33">
        <f>N688-U688</f>
        <v>3369.9607000000001</v>
      </c>
      <c r="W688" s="33">
        <v>0</v>
      </c>
      <c r="X688" s="33">
        <f>V688-W688</f>
        <v>3369.9607000000001</v>
      </c>
      <c r="Y688" s="32"/>
    </row>
    <row r="689" spans="2:25" ht="65.25" customHeight="1" thickBot="1" x14ac:dyDescent="0.55000000000000004">
      <c r="B689" s="31" t="s">
        <v>9</v>
      </c>
      <c r="C689" s="30"/>
      <c r="D689" s="30"/>
      <c r="E689" s="30"/>
      <c r="F689" s="29"/>
      <c r="G689" s="758"/>
      <c r="H689" s="27"/>
      <c r="I689" s="24"/>
      <c r="J689" s="26"/>
      <c r="K689" s="24"/>
      <c r="L689" s="24"/>
      <c r="M689" s="24"/>
      <c r="N689" s="24"/>
      <c r="O689" s="24"/>
      <c r="P689" s="43"/>
      <c r="Q689" s="24"/>
      <c r="R689" s="24"/>
      <c r="S689" s="24"/>
      <c r="T689" s="24"/>
      <c r="U689" s="24"/>
      <c r="V689" s="24"/>
      <c r="W689" s="24"/>
      <c r="X689" s="24"/>
      <c r="Y689" s="23"/>
    </row>
    <row r="690" spans="2:25" ht="65.25" customHeight="1" x14ac:dyDescent="0.5">
      <c r="B690" s="41" t="s">
        <v>4</v>
      </c>
      <c r="C690" s="40"/>
      <c r="D690" s="40">
        <v>1100</v>
      </c>
      <c r="E690" s="40">
        <v>1000</v>
      </c>
      <c r="F690" s="39">
        <v>207.79</v>
      </c>
      <c r="G690" s="166">
        <v>37.39</v>
      </c>
      <c r="H690" s="37">
        <f>F690*G690</f>
        <v>7769.2681000000002</v>
      </c>
      <c r="I690" s="33">
        <v>0</v>
      </c>
      <c r="J690" s="36">
        <v>0</v>
      </c>
      <c r="K690" s="33">
        <v>0</v>
      </c>
      <c r="L690" s="33">
        <v>0</v>
      </c>
      <c r="M690" s="33">
        <v>0</v>
      </c>
      <c r="N690" s="33">
        <f>H690+I690+J690+K690+L690+M690</f>
        <v>7769.2681000000002</v>
      </c>
      <c r="O690" s="33">
        <v>0</v>
      </c>
      <c r="P690" s="35"/>
      <c r="Q690" s="34">
        <v>0</v>
      </c>
      <c r="R690" s="33">
        <v>0</v>
      </c>
      <c r="S690" s="33">
        <v>0</v>
      </c>
      <c r="T690" s="33">
        <v>0</v>
      </c>
      <c r="U690" s="33">
        <f>O690+P690+Q690+R690+S690+T690</f>
        <v>0</v>
      </c>
      <c r="V690" s="33">
        <f>N690-U690</f>
        <v>7769.2681000000002</v>
      </c>
      <c r="W690" s="33">
        <v>0</v>
      </c>
      <c r="X690" s="33">
        <f>V690-W690</f>
        <v>7769.2681000000002</v>
      </c>
      <c r="Y690" s="32"/>
    </row>
    <row r="691" spans="2:25" ht="65.25" customHeight="1" thickBot="1" x14ac:dyDescent="0.55000000000000004">
      <c r="B691" s="31" t="s">
        <v>8</v>
      </c>
      <c r="C691" s="30"/>
      <c r="D691" s="30"/>
      <c r="E691" s="30"/>
      <c r="F691" s="29"/>
      <c r="G691" s="758"/>
      <c r="H691" s="27"/>
      <c r="I691" s="24"/>
      <c r="J691" s="26"/>
      <c r="K691" s="24"/>
      <c r="L691" s="24"/>
      <c r="M691" s="24"/>
      <c r="N691" s="24"/>
      <c r="O691" s="24"/>
      <c r="P691" s="25"/>
      <c r="Q691" s="24"/>
      <c r="R691" s="24"/>
      <c r="S691" s="24"/>
      <c r="T691" s="24"/>
      <c r="U691" s="24"/>
      <c r="V691" s="24"/>
      <c r="W691" s="24"/>
      <c r="X691" s="24"/>
      <c r="Y691" s="23"/>
    </row>
    <row r="692" spans="2:25" ht="65.25" customHeight="1" x14ac:dyDescent="0.5">
      <c r="B692" s="41" t="s">
        <v>4</v>
      </c>
      <c r="C692" s="40"/>
      <c r="D692" s="40">
        <v>1100</v>
      </c>
      <c r="E692" s="40">
        <v>1000</v>
      </c>
      <c r="F692" s="39">
        <v>131.66999999999999</v>
      </c>
      <c r="G692" s="166">
        <v>37.39</v>
      </c>
      <c r="H692" s="37">
        <f>F692*G692</f>
        <v>4923.1412999999993</v>
      </c>
      <c r="I692" s="33">
        <v>0</v>
      </c>
      <c r="J692" s="36">
        <v>0</v>
      </c>
      <c r="K692" s="33">
        <v>0</v>
      </c>
      <c r="L692" s="33">
        <v>0</v>
      </c>
      <c r="M692" s="33">
        <v>0</v>
      </c>
      <c r="N692" s="33">
        <f>H692+I692+J692+K692+L692+M692</f>
        <v>4923.1412999999993</v>
      </c>
      <c r="O692" s="33">
        <v>0</v>
      </c>
      <c r="P692" s="35">
        <v>0</v>
      </c>
      <c r="Q692" s="34">
        <v>0</v>
      </c>
      <c r="R692" s="33">
        <v>0</v>
      </c>
      <c r="S692" s="33">
        <v>0</v>
      </c>
      <c r="T692" s="33">
        <v>0</v>
      </c>
      <c r="U692" s="33">
        <f>O692+P692+Q692+R692+S692+T692</f>
        <v>0</v>
      </c>
      <c r="V692" s="33">
        <f>N692-U692</f>
        <v>4923.1412999999993</v>
      </c>
      <c r="W692" s="33">
        <v>0</v>
      </c>
      <c r="X692" s="33">
        <f>V692-W692</f>
        <v>4923.1412999999993</v>
      </c>
      <c r="Y692" s="32"/>
    </row>
    <row r="693" spans="2:25" ht="65.25" customHeight="1" thickBot="1" x14ac:dyDescent="0.55000000000000004">
      <c r="B693" s="31" t="s">
        <v>7</v>
      </c>
      <c r="C693" s="30"/>
      <c r="D693" s="30"/>
      <c r="E693" s="30"/>
      <c r="F693" s="29"/>
      <c r="G693" s="758"/>
      <c r="H693" s="27"/>
      <c r="I693" s="24"/>
      <c r="J693" s="757"/>
      <c r="K693" s="24"/>
      <c r="L693" s="24"/>
      <c r="M693" s="24"/>
      <c r="N693" s="24"/>
      <c r="O693" s="24"/>
      <c r="P693" s="43"/>
      <c r="Q693" s="24"/>
      <c r="R693" s="24"/>
      <c r="S693" s="24"/>
      <c r="T693" s="24"/>
      <c r="U693" s="24"/>
      <c r="V693" s="24"/>
      <c r="W693" s="24"/>
      <c r="X693" s="24"/>
      <c r="Y693" s="23"/>
    </row>
    <row r="694" spans="2:25" ht="65.25" customHeight="1" thickBot="1" x14ac:dyDescent="0.55000000000000004">
      <c r="B694" s="22" t="s">
        <v>2</v>
      </c>
      <c r="C694" s="21"/>
      <c r="D694" s="21"/>
      <c r="E694" s="21"/>
      <c r="F694" s="20"/>
      <c r="G694" s="756"/>
      <c r="H694" s="18">
        <f>SUM(H660:H693)</f>
        <v>84726.113899999997</v>
      </c>
      <c r="I694" s="18">
        <f>SUM(I660:I693)</f>
        <v>0</v>
      </c>
      <c r="J694" s="18">
        <f>SUM(J660:J693)</f>
        <v>0</v>
      </c>
      <c r="K694" s="18">
        <f>SUM(K660:K693)</f>
        <v>0</v>
      </c>
      <c r="L694" s="18">
        <f>SUM(L660:L693)</f>
        <v>0</v>
      </c>
      <c r="M694" s="18">
        <f>SUM(M660:M693)</f>
        <v>0</v>
      </c>
      <c r="N694" s="18">
        <f>SUM(N660:N693)</f>
        <v>84726.113899999997</v>
      </c>
      <c r="O694" s="18" t="s">
        <v>1</v>
      </c>
      <c r="P694" s="18">
        <f>SUM(P660:P693)</f>
        <v>0</v>
      </c>
      <c r="Q694" s="18">
        <f>SUM(Q660:Q693)</f>
        <v>0</v>
      </c>
      <c r="R694" s="18">
        <f>SUM(R660:R693)</f>
        <v>0</v>
      </c>
      <c r="S694" s="18">
        <f>SUM(S660:S693)</f>
        <v>0</v>
      </c>
      <c r="T694" s="18">
        <f>SUM(T660:T693)</f>
        <v>0</v>
      </c>
      <c r="U694" s="18">
        <f>SUM(U660:U693)</f>
        <v>0</v>
      </c>
      <c r="V694" s="18">
        <f>SUM(V660:V693)</f>
        <v>84726.113899999997</v>
      </c>
      <c r="W694" s="18">
        <f>SUM(W660:W693)</f>
        <v>0</v>
      </c>
      <c r="X694" s="18">
        <f>SUM(X660:X693)</f>
        <v>84726.113899999997</v>
      </c>
      <c r="Y694" s="17"/>
    </row>
    <row r="695" spans="2:25" ht="65.25" customHeight="1" x14ac:dyDescent="0.5">
      <c r="B695" s="15"/>
      <c r="C695" s="8"/>
      <c r="D695" s="8"/>
      <c r="E695" s="8"/>
      <c r="F695" s="13"/>
      <c r="G695" s="108"/>
      <c r="H695" s="11"/>
      <c r="I695" s="9"/>
      <c r="J695" s="10"/>
      <c r="K695" s="9"/>
      <c r="L695" s="9"/>
      <c r="M695" s="9"/>
      <c r="N695" s="9"/>
      <c r="O695" s="9"/>
      <c r="P695" s="9"/>
      <c r="Q695" s="10"/>
      <c r="R695" s="9">
        <v>0</v>
      </c>
      <c r="S695" s="9"/>
      <c r="T695" s="10"/>
      <c r="U695" s="9"/>
      <c r="V695" s="9"/>
      <c r="W695" s="9"/>
      <c r="X695" s="9"/>
      <c r="Y695" s="16" t="s">
        <v>0</v>
      </c>
    </row>
    <row r="696" spans="2:25" ht="65.25" customHeight="1" x14ac:dyDescent="0.5">
      <c r="B696" s="14"/>
      <c r="C696" s="8"/>
      <c r="D696" s="8"/>
      <c r="E696" s="8"/>
      <c r="F696" s="13"/>
      <c r="G696" s="108"/>
      <c r="H696" s="11"/>
      <c r="I696" s="9"/>
      <c r="J696" s="10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8"/>
    </row>
    <row r="697" spans="2:25" ht="65.25" customHeight="1" x14ac:dyDescent="0.5">
      <c r="B697" s="15"/>
      <c r="C697" s="8"/>
      <c r="D697" s="8"/>
      <c r="E697" s="8"/>
      <c r="F697" s="13"/>
      <c r="G697" s="108"/>
      <c r="H697" s="11"/>
      <c r="I697" s="9"/>
      <c r="J697" s="10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8"/>
    </row>
    <row r="698" spans="2:25" ht="65.25" customHeight="1" x14ac:dyDescent="0.5">
      <c r="B698" s="14"/>
      <c r="C698" s="8"/>
      <c r="D698" s="8"/>
      <c r="E698" s="8"/>
      <c r="F698" s="13"/>
      <c r="G698" s="108"/>
      <c r="H698" s="11"/>
      <c r="I698" s="9"/>
      <c r="J698" s="10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8"/>
    </row>
    <row r="699" spans="2:25" ht="65.25" customHeight="1" x14ac:dyDescent="0.5">
      <c r="B699" s="15"/>
      <c r="C699" s="8"/>
      <c r="D699" s="8"/>
      <c r="E699" s="8"/>
      <c r="F699" s="13"/>
      <c r="G699" s="108"/>
      <c r="H699" s="11"/>
      <c r="I699" s="9"/>
      <c r="J699" s="10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8"/>
    </row>
    <row r="700" spans="2:25" ht="65.25" customHeight="1" x14ac:dyDescent="0.5">
      <c r="B700" s="14"/>
      <c r="C700" s="8"/>
      <c r="D700" s="8"/>
      <c r="E700" s="8"/>
      <c r="F700" s="13"/>
      <c r="G700" s="108"/>
      <c r="H700" s="11"/>
      <c r="I700" s="9"/>
      <c r="J700" s="10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8"/>
    </row>
    <row r="701" spans="2:25" ht="65.25" customHeight="1" x14ac:dyDescent="0.5">
      <c r="B701" s="15"/>
      <c r="C701" s="8"/>
      <c r="D701" s="8"/>
      <c r="E701" s="8"/>
      <c r="F701" s="13"/>
      <c r="G701" s="108"/>
      <c r="H701" s="11"/>
      <c r="I701" s="9"/>
      <c r="J701" s="10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8"/>
    </row>
    <row r="702" spans="2:25" ht="65.25" customHeight="1" x14ac:dyDescent="0.5">
      <c r="B702" s="14"/>
      <c r="C702" s="8"/>
      <c r="D702" s="8"/>
      <c r="E702" s="8"/>
      <c r="F702" s="13"/>
      <c r="G702" s="108"/>
      <c r="H702" s="11"/>
      <c r="I702" s="9"/>
      <c r="J702" s="10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8"/>
    </row>
    <row r="703" spans="2:25" ht="65.25" customHeight="1" x14ac:dyDescent="0.5">
      <c r="B703" s="15"/>
      <c r="C703" s="8"/>
      <c r="D703" s="8"/>
      <c r="E703" s="8"/>
      <c r="F703" s="13"/>
      <c r="G703" s="108"/>
      <c r="H703" s="11"/>
      <c r="I703" s="9"/>
      <c r="J703" s="10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8"/>
    </row>
    <row r="704" spans="2:25" ht="65.25" customHeight="1" x14ac:dyDescent="0.5">
      <c r="B704" s="14"/>
      <c r="C704" s="8"/>
      <c r="D704" s="8"/>
      <c r="E704" s="8"/>
      <c r="F704" s="13"/>
      <c r="G704" s="108"/>
      <c r="H704" s="11"/>
      <c r="I704" s="9"/>
      <c r="J704" s="10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8"/>
    </row>
    <row r="705" spans="2:25" ht="65.25" customHeight="1" x14ac:dyDescent="0.5">
      <c r="B705" s="15"/>
      <c r="C705" s="8"/>
      <c r="D705" s="8"/>
      <c r="E705" s="8"/>
      <c r="F705" s="13"/>
      <c r="G705" s="108"/>
      <c r="H705" s="11"/>
      <c r="I705" s="9"/>
      <c r="J705" s="10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8"/>
    </row>
    <row r="706" spans="2:25" ht="65.25" customHeight="1" x14ac:dyDescent="0.5">
      <c r="B706" s="14"/>
      <c r="C706" s="8"/>
      <c r="D706" s="8"/>
      <c r="E706" s="8"/>
      <c r="F706" s="13"/>
      <c r="G706" s="108"/>
      <c r="H706" s="11"/>
      <c r="I706" s="9"/>
      <c r="J706" s="10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8"/>
    </row>
    <row r="707" spans="2:25" ht="65.25" customHeight="1" x14ac:dyDescent="0.5">
      <c r="B707" s="15"/>
      <c r="C707" s="8"/>
      <c r="D707" s="8"/>
      <c r="E707" s="8"/>
      <c r="F707" s="13"/>
      <c r="G707" s="108"/>
      <c r="H707" s="11"/>
      <c r="I707" s="9"/>
      <c r="J707" s="10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8"/>
    </row>
    <row r="708" spans="2:25" ht="65.25" customHeight="1" x14ac:dyDescent="0.5">
      <c r="B708" s="14"/>
      <c r="C708" s="8"/>
      <c r="D708" s="8"/>
      <c r="E708" s="8"/>
      <c r="F708" s="13"/>
      <c r="G708" s="108"/>
      <c r="H708" s="11"/>
      <c r="I708" s="9"/>
      <c r="J708" s="10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8"/>
    </row>
    <row r="709" spans="2:25" ht="65.25" customHeight="1" x14ac:dyDescent="0.5">
      <c r="B709" s="15"/>
      <c r="C709" s="8"/>
      <c r="D709" s="8"/>
      <c r="E709" s="8"/>
      <c r="F709" s="13"/>
      <c r="G709" s="108"/>
      <c r="H709" s="11"/>
      <c r="I709" s="9"/>
      <c r="J709" s="10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8"/>
    </row>
    <row r="710" spans="2:25" ht="65.25" customHeight="1" x14ac:dyDescent="0.5">
      <c r="B710" s="14"/>
      <c r="C710" s="8"/>
      <c r="D710" s="8"/>
      <c r="E710" s="8"/>
      <c r="F710" s="13"/>
      <c r="G710" s="108"/>
      <c r="H710" s="11"/>
      <c r="I710" s="9"/>
      <c r="J710" s="10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8"/>
    </row>
    <row r="711" spans="2:25" ht="65.25" customHeight="1" x14ac:dyDescent="0.5">
      <c r="B711" s="15"/>
      <c r="C711" s="8"/>
      <c r="D711" s="8"/>
      <c r="E711" s="8"/>
      <c r="F711" s="13"/>
      <c r="G711" s="108"/>
      <c r="H711" s="11"/>
      <c r="I711" s="9"/>
      <c r="J711" s="10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8"/>
    </row>
    <row r="712" spans="2:25" ht="65.25" customHeight="1" x14ac:dyDescent="0.5">
      <c r="B712" s="14"/>
      <c r="C712" s="8"/>
      <c r="D712" s="8"/>
      <c r="E712" s="8"/>
      <c r="F712" s="13"/>
      <c r="G712" s="108"/>
      <c r="H712" s="11"/>
      <c r="I712" s="9"/>
      <c r="J712" s="10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8"/>
    </row>
    <row r="713" spans="2:25" ht="65.25" customHeight="1" x14ac:dyDescent="0.5">
      <c r="B713" s="15"/>
      <c r="C713" s="8"/>
      <c r="D713" s="8"/>
      <c r="E713" s="8"/>
      <c r="F713" s="13"/>
      <c r="G713" s="108"/>
      <c r="H713" s="11"/>
      <c r="I713" s="9"/>
      <c r="J713" s="10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8"/>
    </row>
    <row r="714" spans="2:25" ht="65.25" customHeight="1" x14ac:dyDescent="0.5">
      <c r="B714" s="14"/>
      <c r="C714" s="8"/>
      <c r="D714" s="8"/>
      <c r="E714" s="8"/>
      <c r="F714" s="13"/>
      <c r="G714" s="108"/>
      <c r="H714" s="11"/>
      <c r="I714" s="9"/>
      <c r="J714" s="10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8"/>
    </row>
    <row r="715" spans="2:25" ht="65.25" customHeight="1" x14ac:dyDescent="0.5">
      <c r="B715" s="15"/>
      <c r="C715" s="8"/>
      <c r="D715" s="8"/>
      <c r="E715" s="8"/>
      <c r="F715" s="13"/>
      <c r="G715" s="108"/>
      <c r="H715" s="11"/>
      <c r="I715" s="9"/>
      <c r="J715" s="10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8"/>
    </row>
    <row r="716" spans="2:25" ht="65.25" customHeight="1" x14ac:dyDescent="0.5">
      <c r="B716" s="14"/>
      <c r="C716" s="8"/>
      <c r="D716" s="8"/>
      <c r="E716" s="8"/>
      <c r="F716" s="13"/>
      <c r="G716" s="108"/>
      <c r="H716" s="11"/>
      <c r="I716" s="9"/>
      <c r="J716" s="10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8"/>
    </row>
    <row r="717" spans="2:25" ht="65.25" customHeight="1" x14ac:dyDescent="0.5">
      <c r="B717" s="15"/>
      <c r="C717" s="8"/>
      <c r="D717" s="8"/>
      <c r="E717" s="8"/>
      <c r="F717" s="13"/>
      <c r="G717" s="108"/>
      <c r="H717" s="11"/>
      <c r="I717" s="9"/>
      <c r="J717" s="10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8"/>
    </row>
    <row r="718" spans="2:25" ht="65.25" customHeight="1" x14ac:dyDescent="0.5">
      <c r="B718" s="14"/>
      <c r="C718" s="8"/>
      <c r="D718" s="8"/>
      <c r="E718" s="8"/>
      <c r="F718" s="13"/>
      <c r="G718" s="108"/>
      <c r="H718" s="11"/>
      <c r="I718" s="9"/>
      <c r="J718" s="10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8"/>
    </row>
    <row r="719" spans="2:25" ht="65.25" customHeight="1" x14ac:dyDescent="0.5">
      <c r="B719" s="15"/>
      <c r="C719" s="8"/>
      <c r="D719" s="8"/>
      <c r="E719" s="8"/>
      <c r="F719" s="13"/>
      <c r="G719" s="108"/>
      <c r="H719" s="11"/>
      <c r="I719" s="9"/>
      <c r="J719" s="10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8"/>
    </row>
    <row r="720" spans="2:25" ht="65.25" customHeight="1" x14ac:dyDescent="0.5">
      <c r="B720" s="14"/>
      <c r="C720" s="8"/>
      <c r="D720" s="8"/>
      <c r="E720" s="8"/>
      <c r="F720" s="13"/>
      <c r="G720" s="108"/>
      <c r="H720" s="11"/>
      <c r="I720" s="9"/>
      <c r="J720" s="10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8"/>
    </row>
    <row r="721" spans="2:25" ht="65.25" customHeight="1" x14ac:dyDescent="0.5">
      <c r="B721" s="15"/>
      <c r="C721" s="8"/>
      <c r="D721" s="8"/>
      <c r="E721" s="8"/>
      <c r="F721" s="13"/>
      <c r="G721" s="108"/>
      <c r="H721" s="11"/>
      <c r="I721" s="9"/>
      <c r="J721" s="10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8"/>
    </row>
    <row r="722" spans="2:25" ht="65.25" customHeight="1" x14ac:dyDescent="0.5">
      <c r="B722" s="14"/>
      <c r="C722" s="8"/>
      <c r="D722" s="8"/>
      <c r="E722" s="8"/>
      <c r="F722" s="13"/>
      <c r="G722" s="108"/>
      <c r="H722" s="11"/>
      <c r="I722" s="9"/>
      <c r="J722" s="10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8"/>
    </row>
    <row r="723" spans="2:25" ht="65.25" customHeight="1" x14ac:dyDescent="0.5">
      <c r="B723" s="15"/>
      <c r="C723" s="8"/>
      <c r="D723" s="8"/>
      <c r="E723" s="8"/>
      <c r="F723" s="13"/>
      <c r="G723" s="108"/>
      <c r="H723" s="11"/>
      <c r="I723" s="9"/>
      <c r="J723" s="10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8"/>
    </row>
    <row r="724" spans="2:25" ht="65.25" customHeight="1" x14ac:dyDescent="0.5">
      <c r="B724" s="14"/>
      <c r="C724" s="8"/>
      <c r="D724" s="8"/>
      <c r="E724" s="8"/>
      <c r="F724" s="13"/>
      <c r="G724" s="108"/>
      <c r="H724" s="11"/>
      <c r="I724" s="9"/>
      <c r="J724" s="10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8"/>
    </row>
    <row r="725" spans="2:25" ht="65.25" customHeight="1" x14ac:dyDescent="0.5">
      <c r="B725" s="15"/>
      <c r="C725" s="8"/>
      <c r="D725" s="8"/>
      <c r="E725" s="8"/>
      <c r="F725" s="13"/>
      <c r="G725" s="108"/>
      <c r="H725" s="11"/>
      <c r="I725" s="9"/>
      <c r="J725" s="10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8"/>
    </row>
    <row r="726" spans="2:25" ht="65.25" customHeight="1" x14ac:dyDescent="0.5">
      <c r="B726" s="14"/>
      <c r="C726" s="8"/>
      <c r="D726" s="8"/>
      <c r="E726" s="8"/>
      <c r="F726" s="13"/>
      <c r="G726" s="108"/>
      <c r="H726" s="11"/>
      <c r="I726" s="9"/>
      <c r="J726" s="10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8"/>
    </row>
    <row r="727" spans="2:25" ht="65.25" customHeight="1" x14ac:dyDescent="0.5">
      <c r="B727" s="15"/>
      <c r="C727" s="8"/>
      <c r="D727" s="8"/>
      <c r="E727" s="8"/>
      <c r="F727" s="13"/>
      <c r="G727" s="108"/>
      <c r="H727" s="11"/>
      <c r="I727" s="9"/>
      <c r="J727" s="10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8"/>
    </row>
    <row r="728" spans="2:25" ht="65.25" customHeight="1" x14ac:dyDescent="0.5">
      <c r="B728" s="14"/>
      <c r="C728" s="8"/>
      <c r="D728" s="8"/>
      <c r="E728" s="8"/>
      <c r="F728" s="13"/>
      <c r="G728" s="108"/>
      <c r="H728" s="11"/>
      <c r="I728" s="9"/>
      <c r="J728" s="10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8"/>
    </row>
    <row r="729" spans="2:25" ht="65.25" customHeight="1" x14ac:dyDescent="0.5">
      <c r="B729" s="15"/>
      <c r="C729" s="8"/>
      <c r="D729" s="8"/>
      <c r="E729" s="8"/>
      <c r="F729" s="13"/>
      <c r="G729" s="108"/>
      <c r="H729" s="11"/>
      <c r="I729" s="9"/>
      <c r="J729" s="10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8"/>
    </row>
    <row r="730" spans="2:25" ht="65.25" customHeight="1" x14ac:dyDescent="0.5">
      <c r="B730" s="14"/>
      <c r="C730" s="8"/>
      <c r="D730" s="8"/>
      <c r="E730" s="8"/>
      <c r="F730" s="13"/>
      <c r="G730" s="108"/>
      <c r="H730" s="11"/>
      <c r="I730" s="9"/>
      <c r="J730" s="10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8"/>
    </row>
    <row r="731" spans="2:25" ht="65.25" customHeight="1" x14ac:dyDescent="0.5">
      <c r="B731" s="15"/>
      <c r="C731" s="8"/>
      <c r="D731" s="8"/>
      <c r="E731" s="8"/>
      <c r="F731" s="13"/>
      <c r="G731" s="108"/>
      <c r="H731" s="11"/>
      <c r="I731" s="9"/>
      <c r="J731" s="10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8"/>
    </row>
    <row r="732" spans="2:25" ht="65.25" customHeight="1" x14ac:dyDescent="0.5">
      <c r="B732" s="14"/>
      <c r="C732" s="8"/>
      <c r="D732" s="8"/>
      <c r="E732" s="8"/>
      <c r="F732" s="13"/>
      <c r="G732" s="108"/>
      <c r="H732" s="11"/>
      <c r="I732" s="9"/>
      <c r="J732" s="10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8"/>
    </row>
    <row r="733" spans="2:25" ht="65.25" customHeight="1" x14ac:dyDescent="0.5">
      <c r="B733" s="15"/>
      <c r="C733" s="8"/>
      <c r="D733" s="8"/>
      <c r="E733" s="8"/>
      <c r="F733" s="13"/>
      <c r="G733" s="108"/>
      <c r="H733" s="11"/>
      <c r="I733" s="9"/>
      <c r="J733" s="10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8"/>
    </row>
    <row r="734" spans="2:25" ht="65.25" customHeight="1" x14ac:dyDescent="0.5">
      <c r="B734" s="14"/>
      <c r="C734" s="8"/>
      <c r="D734" s="8"/>
      <c r="E734" s="8"/>
      <c r="F734" s="13"/>
      <c r="G734" s="108"/>
      <c r="H734" s="11"/>
      <c r="I734" s="9"/>
      <c r="J734" s="10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8"/>
    </row>
    <row r="735" spans="2:25" ht="65.25" customHeight="1" x14ac:dyDescent="0.5">
      <c r="B735" s="15"/>
      <c r="C735" s="8"/>
      <c r="D735" s="8"/>
      <c r="E735" s="8"/>
      <c r="F735" s="13"/>
      <c r="G735" s="108"/>
      <c r="H735" s="11"/>
      <c r="I735" s="9"/>
      <c r="J735" s="10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8"/>
    </row>
    <row r="736" spans="2:25" ht="65.25" customHeight="1" x14ac:dyDescent="0.5">
      <c r="B736" s="14"/>
      <c r="C736" s="8"/>
      <c r="D736" s="8"/>
      <c r="E736" s="8"/>
      <c r="F736" s="13"/>
      <c r="G736" s="108"/>
      <c r="H736" s="11"/>
      <c r="I736" s="9"/>
      <c r="J736" s="10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8"/>
    </row>
    <row r="737" spans="2:25" ht="65.25" customHeight="1" x14ac:dyDescent="0.5">
      <c r="B737" s="15"/>
      <c r="C737" s="8"/>
      <c r="D737" s="8"/>
      <c r="E737" s="8"/>
      <c r="F737" s="13"/>
      <c r="G737" s="108"/>
      <c r="H737" s="11"/>
      <c r="I737" s="9"/>
      <c r="J737" s="10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8"/>
    </row>
    <row r="738" spans="2:25" ht="65.25" customHeight="1" x14ac:dyDescent="0.5">
      <c r="B738" s="14"/>
      <c r="C738" s="8"/>
      <c r="D738" s="8"/>
      <c r="E738" s="8"/>
      <c r="F738" s="13"/>
      <c r="G738" s="108"/>
      <c r="H738" s="11"/>
      <c r="I738" s="9"/>
      <c r="J738" s="10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8"/>
    </row>
    <row r="739" spans="2:25" ht="65.25" customHeight="1" x14ac:dyDescent="0.5">
      <c r="B739" s="15"/>
      <c r="C739" s="8"/>
      <c r="D739" s="8"/>
      <c r="E739" s="8"/>
      <c r="F739" s="13"/>
      <c r="G739" s="108"/>
      <c r="H739" s="11"/>
      <c r="I739" s="9"/>
      <c r="J739" s="10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8"/>
    </row>
    <row r="740" spans="2:25" ht="65.25" customHeight="1" x14ac:dyDescent="0.5">
      <c r="B740" s="14"/>
      <c r="C740" s="8"/>
      <c r="D740" s="8"/>
      <c r="E740" s="8"/>
      <c r="F740" s="13"/>
      <c r="G740" s="108"/>
      <c r="H740" s="11"/>
      <c r="I740" s="9"/>
      <c r="J740" s="10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8"/>
    </row>
    <row r="741" spans="2:25" ht="65.25" customHeight="1" x14ac:dyDescent="0.5">
      <c r="B741" s="15"/>
      <c r="C741" s="8"/>
      <c r="D741" s="8"/>
      <c r="E741" s="8"/>
      <c r="F741" s="13"/>
      <c r="G741" s="108"/>
      <c r="H741" s="11"/>
      <c r="I741" s="9"/>
      <c r="J741" s="10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8"/>
    </row>
    <row r="742" spans="2:25" ht="65.25" customHeight="1" x14ac:dyDescent="0.5">
      <c r="B742" s="14"/>
      <c r="C742" s="8"/>
      <c r="D742" s="8"/>
      <c r="E742" s="8"/>
      <c r="F742" s="13"/>
      <c r="G742" s="108"/>
      <c r="H742" s="11"/>
      <c r="I742" s="9"/>
      <c r="J742" s="10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8"/>
    </row>
    <row r="743" spans="2:25" ht="65.25" customHeight="1" x14ac:dyDescent="0.5">
      <c r="B743" s="15"/>
      <c r="C743" s="8"/>
      <c r="D743" s="8"/>
      <c r="E743" s="8"/>
      <c r="F743" s="13"/>
      <c r="G743" s="108"/>
      <c r="H743" s="11"/>
      <c r="I743" s="9"/>
      <c r="J743" s="10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8"/>
    </row>
    <row r="744" spans="2:25" ht="65.25" customHeight="1" x14ac:dyDescent="0.5">
      <c r="B744" s="14"/>
      <c r="C744" s="8"/>
      <c r="D744" s="8"/>
      <c r="E744" s="8"/>
      <c r="F744" s="13"/>
      <c r="G744" s="108"/>
      <c r="H744" s="11"/>
      <c r="I744" s="9"/>
      <c r="J744" s="10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8"/>
    </row>
    <row r="745" spans="2:25" ht="65.25" customHeight="1" x14ac:dyDescent="0.5">
      <c r="B745" s="15"/>
      <c r="C745" s="8"/>
      <c r="D745" s="8"/>
      <c r="E745" s="8"/>
      <c r="F745" s="13"/>
      <c r="G745" s="108"/>
      <c r="H745" s="11"/>
      <c r="I745" s="9"/>
      <c r="J745" s="10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8"/>
    </row>
    <row r="746" spans="2:25" ht="65.25" customHeight="1" x14ac:dyDescent="0.5">
      <c r="B746" s="14"/>
      <c r="C746" s="8"/>
      <c r="D746" s="8"/>
      <c r="E746" s="8"/>
      <c r="F746" s="13"/>
      <c r="G746" s="108"/>
      <c r="H746" s="11"/>
      <c r="I746" s="9"/>
      <c r="J746" s="10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8"/>
    </row>
    <row r="747" spans="2:25" ht="65.25" customHeight="1" x14ac:dyDescent="0.5">
      <c r="B747" s="15"/>
      <c r="C747" s="8"/>
      <c r="D747" s="8"/>
      <c r="E747" s="8"/>
      <c r="F747" s="13"/>
      <c r="G747" s="108"/>
      <c r="H747" s="11"/>
      <c r="I747" s="9"/>
      <c r="J747" s="10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8"/>
    </row>
    <row r="748" spans="2:25" ht="65.25" customHeight="1" x14ac:dyDescent="0.5">
      <c r="B748" s="14"/>
      <c r="C748" s="8"/>
      <c r="D748" s="8"/>
      <c r="E748" s="8"/>
      <c r="F748" s="13"/>
      <c r="G748" s="108"/>
      <c r="H748" s="11"/>
      <c r="I748" s="9"/>
      <c r="J748" s="10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8"/>
    </row>
    <row r="749" spans="2:25" ht="65.25" customHeight="1" x14ac:dyDescent="0.5">
      <c r="B749" s="15"/>
      <c r="C749" s="8"/>
      <c r="D749" s="8"/>
      <c r="E749" s="8"/>
      <c r="F749" s="13"/>
      <c r="G749" s="108"/>
      <c r="H749" s="11"/>
      <c r="I749" s="9"/>
      <c r="J749" s="10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8"/>
    </row>
    <row r="750" spans="2:25" ht="65.25" customHeight="1" x14ac:dyDescent="0.5">
      <c r="B750" s="14"/>
      <c r="C750" s="8"/>
      <c r="D750" s="8"/>
      <c r="E750" s="8"/>
      <c r="F750" s="13"/>
      <c r="G750" s="108"/>
      <c r="H750" s="11"/>
      <c r="I750" s="9"/>
      <c r="J750" s="10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8"/>
    </row>
    <row r="751" spans="2:25" ht="65.25" customHeight="1" x14ac:dyDescent="0.5">
      <c r="B751" s="15"/>
      <c r="C751" s="8"/>
      <c r="D751" s="8"/>
      <c r="E751" s="8"/>
      <c r="F751" s="13"/>
      <c r="G751" s="108"/>
      <c r="H751" s="11"/>
      <c r="I751" s="9"/>
      <c r="J751" s="10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8"/>
    </row>
    <row r="752" spans="2:25" ht="65.25" customHeight="1" x14ac:dyDescent="0.5">
      <c r="B752" s="14"/>
      <c r="C752" s="8"/>
      <c r="D752" s="8"/>
      <c r="E752" s="8"/>
      <c r="F752" s="13"/>
      <c r="G752" s="108"/>
      <c r="H752" s="11"/>
      <c r="I752" s="9"/>
      <c r="J752" s="10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8"/>
    </row>
    <row r="753" spans="2:27" ht="65.25" customHeight="1" x14ac:dyDescent="0.5">
      <c r="B753" s="15"/>
      <c r="C753" s="8"/>
      <c r="D753" s="8"/>
      <c r="E753" s="8"/>
      <c r="F753" s="13"/>
      <c r="G753" s="108"/>
      <c r="H753" s="11"/>
      <c r="I753" s="9"/>
      <c r="J753" s="10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8"/>
    </row>
    <row r="754" spans="2:27" ht="65.25" customHeight="1" x14ac:dyDescent="0.5">
      <c r="B754" s="14"/>
      <c r="C754" s="8"/>
      <c r="D754" s="8"/>
      <c r="E754" s="8"/>
      <c r="F754" s="13"/>
      <c r="G754" s="108"/>
      <c r="H754" s="11"/>
      <c r="I754" s="9"/>
      <c r="J754" s="10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8"/>
    </row>
    <row r="755" spans="2:27" ht="65.25" customHeight="1" x14ac:dyDescent="0.5">
      <c r="B755" s="15"/>
      <c r="C755" s="8"/>
      <c r="D755" s="8"/>
      <c r="E755" s="8"/>
      <c r="F755" s="13"/>
      <c r="G755" s="108"/>
      <c r="H755" s="11"/>
      <c r="I755" s="9"/>
      <c r="J755" s="10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8"/>
    </row>
    <row r="756" spans="2:27" ht="65.25" customHeight="1" x14ac:dyDescent="0.5">
      <c r="B756" s="14"/>
      <c r="C756" s="8"/>
      <c r="D756" s="8"/>
      <c r="E756" s="8"/>
      <c r="F756" s="13"/>
      <c r="G756" s="108"/>
      <c r="H756" s="11"/>
      <c r="I756" s="9"/>
      <c r="J756" s="10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8"/>
    </row>
    <row r="757" spans="2:27" ht="65.25" customHeight="1" x14ac:dyDescent="0.45">
      <c r="B757" s="5"/>
      <c r="C757" s="5"/>
      <c r="D757" s="5"/>
      <c r="E757" s="5"/>
      <c r="F757" s="6"/>
      <c r="G757" s="755"/>
      <c r="H757" s="5"/>
      <c r="I757" s="5"/>
      <c r="J757" s="6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2:27" ht="65.25" customHeight="1" x14ac:dyDescent="0.45">
      <c r="B758" s="5"/>
      <c r="C758" s="5"/>
      <c r="D758" s="5"/>
      <c r="E758" s="5"/>
      <c r="F758" s="6"/>
      <c r="G758" s="755"/>
      <c r="H758" s="5"/>
      <c r="I758" s="5"/>
      <c r="J758" s="6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2:27" ht="65.25" customHeight="1" x14ac:dyDescent="0.45">
      <c r="B759" s="5"/>
      <c r="C759" s="5"/>
      <c r="D759" s="5"/>
      <c r="E759" s="5"/>
      <c r="F759" s="6"/>
      <c r="G759" s="755"/>
      <c r="H759" s="5"/>
      <c r="I759" s="5"/>
      <c r="J759" s="6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2:27" ht="65.25" customHeight="1" x14ac:dyDescent="0.45">
      <c r="B760" s="5"/>
      <c r="C760" s="5"/>
      <c r="D760" s="5"/>
      <c r="E760" s="5"/>
      <c r="F760" s="6"/>
      <c r="G760" s="755"/>
      <c r="H760" s="5"/>
      <c r="I760" s="5"/>
      <c r="J760" s="6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2:27" ht="65.25" customHeight="1" x14ac:dyDescent="0.45">
      <c r="B761" s="5"/>
      <c r="C761" s="5"/>
      <c r="D761" s="5"/>
      <c r="E761" s="5"/>
      <c r="F761" s="6"/>
      <c r="G761" s="755"/>
      <c r="H761" s="5"/>
      <c r="I761" s="5"/>
      <c r="J761" s="6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2:27" ht="65.25" customHeight="1" x14ac:dyDescent="0.45">
      <c r="B762" s="5"/>
      <c r="C762" s="5"/>
      <c r="D762" s="5"/>
      <c r="E762" s="5"/>
      <c r="F762" s="6"/>
      <c r="G762" s="755"/>
      <c r="H762" s="5"/>
      <c r="I762" s="5"/>
      <c r="J762" s="6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2:27" ht="65.25" customHeight="1" x14ac:dyDescent="0.45">
      <c r="B763" s="5"/>
      <c r="C763" s="5"/>
      <c r="D763" s="5"/>
      <c r="E763" s="5"/>
      <c r="F763" s="6"/>
      <c r="G763" s="755"/>
      <c r="H763" s="5"/>
      <c r="I763" s="5"/>
      <c r="J763" s="6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2:27" ht="65.25" customHeight="1" x14ac:dyDescent="0.45">
      <c r="B764" s="5"/>
      <c r="C764" s="5"/>
      <c r="D764" s="5"/>
      <c r="E764" s="5"/>
      <c r="F764" s="6"/>
      <c r="G764" s="755"/>
      <c r="H764" s="5"/>
      <c r="I764" s="5"/>
      <c r="J764" s="6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2:27" ht="65.25" customHeight="1" x14ac:dyDescent="0.45">
      <c r="B765" s="5"/>
      <c r="C765" s="5"/>
      <c r="D765" s="5"/>
      <c r="E765" s="5"/>
      <c r="F765" s="6"/>
      <c r="G765" s="755"/>
      <c r="H765" s="5"/>
      <c r="I765" s="5"/>
      <c r="J765" s="6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2:27" ht="65.25" customHeight="1" x14ac:dyDescent="0.45">
      <c r="B766" s="5"/>
      <c r="C766" s="5"/>
      <c r="D766" s="5"/>
      <c r="E766" s="5"/>
      <c r="F766" s="6"/>
      <c r="G766" s="755"/>
      <c r="H766" s="5"/>
      <c r="I766" s="5"/>
      <c r="J766" s="6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2:27" ht="65.25" customHeight="1" x14ac:dyDescent="0.45">
      <c r="B767" s="5"/>
      <c r="C767" s="5"/>
      <c r="D767" s="5"/>
      <c r="E767" s="5"/>
      <c r="F767" s="6"/>
      <c r="G767" s="755"/>
      <c r="H767" s="5"/>
      <c r="I767" s="5"/>
      <c r="J767" s="6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2:27" ht="65.25" customHeight="1" x14ac:dyDescent="0.45">
      <c r="B768" s="5"/>
      <c r="C768" s="5"/>
      <c r="D768" s="5"/>
      <c r="E768" s="5"/>
      <c r="F768" s="6"/>
      <c r="G768" s="755"/>
      <c r="H768" s="5"/>
      <c r="I768" s="5"/>
      <c r="J768" s="6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2:27" ht="65.25" customHeight="1" x14ac:dyDescent="0.45">
      <c r="B769" s="5"/>
      <c r="C769" s="5"/>
      <c r="D769" s="5"/>
      <c r="E769" s="5"/>
      <c r="F769" s="6"/>
      <c r="G769" s="755"/>
      <c r="H769" s="5"/>
      <c r="I769" s="5"/>
      <c r="J769" s="6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2:27" ht="65.25" customHeight="1" x14ac:dyDescent="0.45">
      <c r="B770" s="5"/>
      <c r="C770" s="5"/>
      <c r="D770" s="5"/>
      <c r="E770" s="5"/>
      <c r="F770" s="6"/>
      <c r="G770" s="755"/>
      <c r="H770" s="5"/>
      <c r="I770" s="5"/>
      <c r="J770" s="6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2:27" ht="65.25" customHeight="1" x14ac:dyDescent="0.45">
      <c r="B771" s="5"/>
      <c r="C771" s="5"/>
      <c r="D771" s="5"/>
      <c r="E771" s="5"/>
      <c r="F771" s="6"/>
      <c r="G771" s="755"/>
      <c r="H771" s="5"/>
      <c r="I771" s="5"/>
      <c r="J771" s="6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2:27" s="5" customFormat="1" ht="65.25" customHeight="1" x14ac:dyDescent="0.45">
      <c r="F772" s="6"/>
      <c r="G772" s="755"/>
      <c r="J772" s="6"/>
    </row>
    <row r="773" spans="2:27" s="5" customFormat="1" ht="65.25" customHeight="1" x14ac:dyDescent="0.45">
      <c r="F773" s="6"/>
      <c r="G773" s="755"/>
      <c r="J773" s="6"/>
    </row>
    <row r="774" spans="2:27" s="5" customFormat="1" ht="65.25" customHeight="1" x14ac:dyDescent="0.45">
      <c r="F774" s="6"/>
      <c r="G774" s="755"/>
      <c r="J774" s="6"/>
    </row>
    <row r="775" spans="2:27" s="5" customFormat="1" ht="65.25" customHeight="1" x14ac:dyDescent="0.45">
      <c r="F775" s="6"/>
      <c r="G775" s="755"/>
      <c r="J775" s="6"/>
    </row>
    <row r="776" spans="2:27" s="5" customFormat="1" ht="65.25" customHeight="1" x14ac:dyDescent="0.45">
      <c r="F776" s="6"/>
      <c r="G776" s="755"/>
      <c r="J776" s="6"/>
    </row>
    <row r="777" spans="2:27" s="5" customFormat="1" ht="65.25" customHeight="1" x14ac:dyDescent="0.45">
      <c r="F777" s="6"/>
      <c r="G777" s="755"/>
      <c r="J777" s="6"/>
    </row>
    <row r="778" spans="2:27" s="5" customFormat="1" ht="65.25" customHeight="1" x14ac:dyDescent="0.45">
      <c r="F778" s="6"/>
      <c r="G778" s="755"/>
      <c r="J778" s="6"/>
    </row>
    <row r="779" spans="2:27" s="5" customFormat="1" ht="65.25" customHeight="1" x14ac:dyDescent="0.45">
      <c r="F779" s="6"/>
      <c r="G779" s="755"/>
      <c r="J779" s="6"/>
    </row>
    <row r="780" spans="2:27" s="5" customFormat="1" ht="65.25" customHeight="1" x14ac:dyDescent="0.45">
      <c r="F780" s="6"/>
      <c r="G780" s="755"/>
      <c r="J780" s="6"/>
    </row>
    <row r="781" spans="2:27" s="5" customFormat="1" ht="65.25" customHeight="1" x14ac:dyDescent="0.45">
      <c r="F781" s="6"/>
      <c r="G781" s="755"/>
      <c r="J781" s="6"/>
    </row>
    <row r="782" spans="2:27" s="5" customFormat="1" ht="65.25" customHeight="1" x14ac:dyDescent="0.45">
      <c r="F782" s="6"/>
      <c r="G782" s="755"/>
      <c r="J782" s="6"/>
    </row>
    <row r="783" spans="2:27" s="5" customFormat="1" ht="65.25" customHeight="1" x14ac:dyDescent="0.45">
      <c r="F783" s="6"/>
      <c r="G783" s="755"/>
      <c r="J783" s="6"/>
    </row>
    <row r="784" spans="2:27" s="5" customFormat="1" ht="65.25" customHeight="1" x14ac:dyDescent="0.45">
      <c r="F784" s="6"/>
      <c r="G784" s="755"/>
      <c r="J784" s="6"/>
    </row>
    <row r="785" spans="6:10" s="5" customFormat="1" ht="65.25" customHeight="1" x14ac:dyDescent="0.45">
      <c r="F785" s="6"/>
      <c r="G785" s="755"/>
      <c r="J785" s="6"/>
    </row>
    <row r="786" spans="6:10" s="5" customFormat="1" ht="65.25" customHeight="1" x14ac:dyDescent="0.45">
      <c r="F786" s="6"/>
      <c r="G786" s="755"/>
      <c r="J786" s="6"/>
    </row>
    <row r="787" spans="6:10" s="5" customFormat="1" ht="65.25" customHeight="1" x14ac:dyDescent="0.45">
      <c r="F787" s="6"/>
      <c r="G787" s="755"/>
      <c r="J787" s="6"/>
    </row>
    <row r="788" spans="6:10" s="5" customFormat="1" ht="65.25" customHeight="1" x14ac:dyDescent="0.45">
      <c r="F788" s="6"/>
      <c r="G788" s="755"/>
      <c r="J788" s="6"/>
    </row>
    <row r="789" spans="6:10" s="5" customFormat="1" ht="65.25" customHeight="1" x14ac:dyDescent="0.45">
      <c r="F789" s="6"/>
      <c r="G789" s="755"/>
      <c r="J789" s="6"/>
    </row>
    <row r="790" spans="6:10" s="5" customFormat="1" ht="65.25" customHeight="1" x14ac:dyDescent="0.45">
      <c r="F790" s="6"/>
      <c r="G790" s="755"/>
      <c r="J790" s="6"/>
    </row>
    <row r="791" spans="6:10" s="5" customFormat="1" ht="65.25" customHeight="1" x14ac:dyDescent="0.45">
      <c r="F791" s="6"/>
      <c r="G791" s="755"/>
      <c r="J791" s="6"/>
    </row>
    <row r="792" spans="6:10" s="5" customFormat="1" ht="65.25" customHeight="1" x14ac:dyDescent="0.45">
      <c r="F792" s="6"/>
      <c r="G792" s="755"/>
      <c r="J792" s="6"/>
    </row>
    <row r="793" spans="6:10" s="5" customFormat="1" ht="65.25" customHeight="1" x14ac:dyDescent="0.45">
      <c r="F793" s="6"/>
      <c r="G793" s="755"/>
      <c r="J793" s="6"/>
    </row>
    <row r="794" spans="6:10" s="5" customFormat="1" ht="65.25" customHeight="1" x14ac:dyDescent="0.45">
      <c r="F794" s="6"/>
      <c r="G794" s="755"/>
      <c r="J794" s="6"/>
    </row>
    <row r="795" spans="6:10" s="5" customFormat="1" ht="65.25" customHeight="1" x14ac:dyDescent="0.45">
      <c r="F795" s="6"/>
      <c r="G795" s="755"/>
      <c r="J795" s="6"/>
    </row>
    <row r="796" spans="6:10" s="5" customFormat="1" ht="65.25" customHeight="1" x14ac:dyDescent="0.45">
      <c r="F796" s="6"/>
      <c r="G796" s="755"/>
      <c r="J796" s="6"/>
    </row>
    <row r="797" spans="6:10" s="5" customFormat="1" ht="65.25" customHeight="1" x14ac:dyDescent="0.45">
      <c r="F797" s="6"/>
      <c r="G797" s="755"/>
      <c r="J797" s="6"/>
    </row>
    <row r="798" spans="6:10" s="5" customFormat="1" ht="65.25" customHeight="1" x14ac:dyDescent="0.45">
      <c r="F798" s="6"/>
      <c r="G798" s="755"/>
      <c r="J798" s="6"/>
    </row>
    <row r="799" spans="6:10" s="5" customFormat="1" ht="65.25" customHeight="1" x14ac:dyDescent="0.45">
      <c r="F799" s="6"/>
      <c r="G799" s="755"/>
      <c r="J799" s="6"/>
    </row>
    <row r="800" spans="6:10" s="5" customFormat="1" ht="65.25" customHeight="1" x14ac:dyDescent="0.45">
      <c r="F800" s="6"/>
      <c r="G800" s="755"/>
      <c r="J800" s="6"/>
    </row>
    <row r="801" spans="6:10" s="5" customFormat="1" ht="65.25" customHeight="1" x14ac:dyDescent="0.45">
      <c r="F801" s="6"/>
      <c r="G801" s="755"/>
      <c r="J801" s="6"/>
    </row>
    <row r="802" spans="6:10" s="5" customFormat="1" ht="65.25" customHeight="1" x14ac:dyDescent="0.45">
      <c r="F802" s="6"/>
      <c r="G802" s="755"/>
      <c r="J802" s="6"/>
    </row>
    <row r="803" spans="6:10" s="5" customFormat="1" ht="65.25" customHeight="1" x14ac:dyDescent="0.45">
      <c r="F803" s="6"/>
      <c r="G803" s="755"/>
      <c r="J803" s="6"/>
    </row>
    <row r="804" spans="6:10" s="5" customFormat="1" ht="65.25" customHeight="1" x14ac:dyDescent="0.45">
      <c r="F804" s="6"/>
      <c r="G804" s="755"/>
      <c r="J804" s="6"/>
    </row>
    <row r="805" spans="6:10" s="5" customFormat="1" ht="65.25" customHeight="1" x14ac:dyDescent="0.45">
      <c r="F805" s="6"/>
      <c r="G805" s="755"/>
      <c r="J805" s="6"/>
    </row>
    <row r="806" spans="6:10" s="5" customFormat="1" ht="65.25" customHeight="1" x14ac:dyDescent="0.45">
      <c r="F806" s="6"/>
      <c r="G806" s="755"/>
      <c r="J806" s="6"/>
    </row>
    <row r="807" spans="6:10" s="5" customFormat="1" ht="65.25" customHeight="1" x14ac:dyDescent="0.45">
      <c r="F807" s="6"/>
      <c r="G807" s="755"/>
      <c r="J807" s="6"/>
    </row>
    <row r="808" spans="6:10" s="5" customFormat="1" ht="65.25" customHeight="1" x14ac:dyDescent="0.45">
      <c r="F808" s="6"/>
      <c r="G808" s="755"/>
      <c r="J808" s="6"/>
    </row>
    <row r="809" spans="6:10" s="5" customFormat="1" ht="65.25" customHeight="1" x14ac:dyDescent="0.45">
      <c r="F809" s="6"/>
      <c r="G809" s="755"/>
      <c r="J809" s="6"/>
    </row>
    <row r="810" spans="6:10" s="5" customFormat="1" ht="65.25" customHeight="1" x14ac:dyDescent="0.45">
      <c r="F810" s="6"/>
      <c r="G810" s="755"/>
      <c r="J810" s="6"/>
    </row>
    <row r="811" spans="6:10" s="5" customFormat="1" ht="65.25" customHeight="1" x14ac:dyDescent="0.45">
      <c r="F811" s="6"/>
      <c r="G811" s="755"/>
      <c r="J811" s="6"/>
    </row>
    <row r="812" spans="6:10" s="5" customFormat="1" ht="65.25" customHeight="1" x14ac:dyDescent="0.45">
      <c r="F812" s="6"/>
      <c r="G812" s="755"/>
      <c r="J812" s="6"/>
    </row>
    <row r="813" spans="6:10" s="5" customFormat="1" ht="65.25" customHeight="1" x14ac:dyDescent="0.45">
      <c r="F813" s="6"/>
      <c r="G813" s="755"/>
      <c r="J813" s="6"/>
    </row>
    <row r="814" spans="6:10" s="5" customFormat="1" ht="65.25" customHeight="1" x14ac:dyDescent="0.45">
      <c r="F814" s="6"/>
      <c r="G814" s="755"/>
      <c r="J814" s="6"/>
    </row>
    <row r="815" spans="6:10" s="5" customFormat="1" ht="65.25" customHeight="1" x14ac:dyDescent="0.45">
      <c r="F815" s="6"/>
      <c r="G815" s="755"/>
      <c r="J815" s="6"/>
    </row>
    <row r="816" spans="6:10" s="5" customFormat="1" ht="65.25" customHeight="1" x14ac:dyDescent="0.45">
      <c r="F816" s="6"/>
      <c r="G816" s="755"/>
      <c r="J816" s="6"/>
    </row>
    <row r="817" spans="6:10" s="5" customFormat="1" ht="65.25" customHeight="1" x14ac:dyDescent="0.45">
      <c r="F817" s="6"/>
      <c r="G817" s="755"/>
      <c r="J817" s="6"/>
    </row>
    <row r="818" spans="6:10" s="5" customFormat="1" ht="65.25" customHeight="1" x14ac:dyDescent="0.45">
      <c r="F818" s="6"/>
      <c r="G818" s="755"/>
      <c r="J818" s="6"/>
    </row>
    <row r="819" spans="6:10" s="5" customFormat="1" ht="65.25" customHeight="1" x14ac:dyDescent="0.45">
      <c r="F819" s="6"/>
      <c r="G819" s="755"/>
      <c r="J819" s="6"/>
    </row>
    <row r="820" spans="6:10" s="5" customFormat="1" ht="65.25" customHeight="1" x14ac:dyDescent="0.45">
      <c r="F820" s="6"/>
      <c r="G820" s="755"/>
      <c r="J820" s="6"/>
    </row>
    <row r="821" spans="6:10" s="5" customFormat="1" ht="65.25" customHeight="1" x14ac:dyDescent="0.45">
      <c r="F821" s="6"/>
      <c r="G821" s="755"/>
      <c r="J821" s="6"/>
    </row>
    <row r="822" spans="6:10" s="5" customFormat="1" ht="65.25" customHeight="1" x14ac:dyDescent="0.45">
      <c r="F822" s="6"/>
      <c r="G822" s="755"/>
      <c r="J822" s="6"/>
    </row>
    <row r="823" spans="6:10" s="5" customFormat="1" ht="65.25" customHeight="1" x14ac:dyDescent="0.45">
      <c r="F823" s="6"/>
      <c r="G823" s="755"/>
      <c r="J823" s="6"/>
    </row>
    <row r="824" spans="6:10" s="5" customFormat="1" ht="65.25" customHeight="1" x14ac:dyDescent="0.45">
      <c r="F824" s="6"/>
      <c r="G824" s="755"/>
      <c r="J824" s="6"/>
    </row>
    <row r="825" spans="6:10" s="5" customFormat="1" ht="65.25" customHeight="1" x14ac:dyDescent="0.45">
      <c r="F825" s="6"/>
      <c r="G825" s="755"/>
      <c r="J825" s="6"/>
    </row>
    <row r="826" spans="6:10" s="5" customFormat="1" ht="65.25" customHeight="1" x14ac:dyDescent="0.45">
      <c r="F826" s="6"/>
      <c r="G826" s="755"/>
      <c r="J826" s="6"/>
    </row>
    <row r="827" spans="6:10" s="5" customFormat="1" ht="65.25" customHeight="1" x14ac:dyDescent="0.45">
      <c r="F827" s="6"/>
      <c r="G827" s="755"/>
      <c r="J827" s="6"/>
    </row>
    <row r="828" spans="6:10" s="5" customFormat="1" ht="65.25" customHeight="1" x14ac:dyDescent="0.45">
      <c r="F828" s="6"/>
      <c r="G828" s="755"/>
      <c r="J828" s="6"/>
    </row>
    <row r="829" spans="6:10" s="5" customFormat="1" ht="65.25" customHeight="1" x14ac:dyDescent="0.45">
      <c r="F829" s="6"/>
      <c r="G829" s="755"/>
      <c r="J829" s="6"/>
    </row>
    <row r="830" spans="6:10" s="5" customFormat="1" ht="65.25" customHeight="1" x14ac:dyDescent="0.45">
      <c r="F830" s="6"/>
      <c r="G830" s="755"/>
      <c r="J830" s="6"/>
    </row>
    <row r="831" spans="6:10" s="5" customFormat="1" ht="65.25" customHeight="1" x14ac:dyDescent="0.45">
      <c r="F831" s="6"/>
      <c r="G831" s="755"/>
      <c r="J831" s="6"/>
    </row>
    <row r="832" spans="6:10" s="5" customFormat="1" ht="65.25" customHeight="1" x14ac:dyDescent="0.45">
      <c r="F832" s="6"/>
      <c r="G832" s="755"/>
      <c r="J832" s="6"/>
    </row>
    <row r="833" spans="6:10" s="5" customFormat="1" ht="65.25" customHeight="1" x14ac:dyDescent="0.45">
      <c r="F833" s="6"/>
      <c r="G833" s="755"/>
      <c r="J833" s="6"/>
    </row>
    <row r="834" spans="6:10" s="5" customFormat="1" ht="65.25" customHeight="1" x14ac:dyDescent="0.45">
      <c r="F834" s="6"/>
      <c r="G834" s="755"/>
      <c r="J834" s="6"/>
    </row>
    <row r="835" spans="6:10" s="5" customFormat="1" ht="65.25" customHeight="1" x14ac:dyDescent="0.45">
      <c r="F835" s="6"/>
      <c r="G835" s="755"/>
      <c r="J835" s="6"/>
    </row>
    <row r="836" spans="6:10" s="5" customFormat="1" ht="65.25" customHeight="1" x14ac:dyDescent="0.45">
      <c r="F836" s="6"/>
      <c r="G836" s="755"/>
      <c r="J836" s="6"/>
    </row>
    <row r="837" spans="6:10" s="5" customFormat="1" ht="65.25" customHeight="1" x14ac:dyDescent="0.45">
      <c r="F837" s="6"/>
      <c r="G837" s="755"/>
      <c r="J837" s="6"/>
    </row>
    <row r="838" spans="6:10" s="5" customFormat="1" ht="65.25" customHeight="1" x14ac:dyDescent="0.45">
      <c r="F838" s="6"/>
      <c r="G838" s="755"/>
      <c r="J838" s="6"/>
    </row>
    <row r="839" spans="6:10" s="5" customFormat="1" ht="65.25" customHeight="1" x14ac:dyDescent="0.45">
      <c r="F839" s="6"/>
      <c r="G839" s="755"/>
      <c r="J839" s="6"/>
    </row>
    <row r="840" spans="6:10" s="5" customFormat="1" ht="65.25" customHeight="1" x14ac:dyDescent="0.45">
      <c r="F840" s="6"/>
      <c r="G840" s="755"/>
      <c r="J840" s="6"/>
    </row>
    <row r="841" spans="6:10" s="5" customFormat="1" ht="65.25" customHeight="1" x14ac:dyDescent="0.45">
      <c r="F841" s="6"/>
      <c r="G841" s="755"/>
      <c r="J841" s="6"/>
    </row>
    <row r="842" spans="6:10" s="5" customFormat="1" ht="65.25" customHeight="1" x14ac:dyDescent="0.45">
      <c r="F842" s="6"/>
      <c r="G842" s="755"/>
      <c r="J842" s="6"/>
    </row>
    <row r="843" spans="6:10" s="5" customFormat="1" ht="65.25" customHeight="1" x14ac:dyDescent="0.45">
      <c r="F843" s="6"/>
      <c r="G843" s="755"/>
      <c r="J843" s="6"/>
    </row>
    <row r="844" spans="6:10" s="5" customFormat="1" ht="65.25" customHeight="1" x14ac:dyDescent="0.45">
      <c r="F844" s="6"/>
      <c r="G844" s="755"/>
      <c r="J844" s="6"/>
    </row>
    <row r="845" spans="6:10" s="5" customFormat="1" ht="65.25" customHeight="1" x14ac:dyDescent="0.45">
      <c r="F845" s="6"/>
      <c r="G845" s="755"/>
      <c r="J845" s="6"/>
    </row>
    <row r="846" spans="6:10" s="5" customFormat="1" ht="65.25" customHeight="1" x14ac:dyDescent="0.45">
      <c r="F846" s="6"/>
      <c r="G846" s="755"/>
      <c r="J846" s="6"/>
    </row>
    <row r="847" spans="6:10" s="5" customFormat="1" ht="65.25" customHeight="1" x14ac:dyDescent="0.45">
      <c r="F847" s="6"/>
      <c r="G847" s="755"/>
      <c r="J847" s="6"/>
    </row>
    <row r="848" spans="6:10" s="5" customFormat="1" ht="65.25" customHeight="1" x14ac:dyDescent="0.45">
      <c r="F848" s="6"/>
      <c r="G848" s="755"/>
      <c r="J848" s="6"/>
    </row>
    <row r="849" spans="6:10" s="5" customFormat="1" ht="65.25" customHeight="1" x14ac:dyDescent="0.45">
      <c r="F849" s="6"/>
      <c r="G849" s="755"/>
      <c r="J849" s="6"/>
    </row>
    <row r="850" spans="6:10" s="5" customFormat="1" ht="65.25" customHeight="1" x14ac:dyDescent="0.45">
      <c r="F850" s="6"/>
      <c r="G850" s="755"/>
      <c r="J850" s="6"/>
    </row>
    <row r="851" spans="6:10" s="5" customFormat="1" ht="65.25" customHeight="1" x14ac:dyDescent="0.45">
      <c r="F851" s="6"/>
      <c r="G851" s="755"/>
      <c r="J851" s="6"/>
    </row>
    <row r="852" spans="6:10" s="5" customFormat="1" ht="65.25" customHeight="1" x14ac:dyDescent="0.45">
      <c r="F852" s="6"/>
      <c r="G852" s="755"/>
      <c r="J852" s="6"/>
    </row>
    <row r="853" spans="6:10" s="5" customFormat="1" ht="65.25" customHeight="1" x14ac:dyDescent="0.45">
      <c r="F853" s="6"/>
      <c r="G853" s="755"/>
      <c r="J853" s="6"/>
    </row>
    <row r="854" spans="6:10" s="5" customFormat="1" ht="65.25" customHeight="1" x14ac:dyDescent="0.45">
      <c r="F854" s="6"/>
      <c r="G854" s="755"/>
      <c r="J854" s="6"/>
    </row>
    <row r="855" spans="6:10" s="5" customFormat="1" ht="65.25" customHeight="1" x14ac:dyDescent="0.45">
      <c r="F855" s="6"/>
      <c r="G855" s="755"/>
      <c r="J855" s="6"/>
    </row>
    <row r="856" spans="6:10" s="5" customFormat="1" ht="65.25" customHeight="1" x14ac:dyDescent="0.45">
      <c r="F856" s="6"/>
      <c r="G856" s="755"/>
      <c r="J856" s="6"/>
    </row>
    <row r="857" spans="6:10" s="5" customFormat="1" ht="65.25" customHeight="1" x14ac:dyDescent="0.45">
      <c r="F857" s="6"/>
      <c r="G857" s="755"/>
      <c r="J857" s="6"/>
    </row>
    <row r="858" spans="6:10" s="5" customFormat="1" ht="65.25" customHeight="1" x14ac:dyDescent="0.45">
      <c r="F858" s="6"/>
      <c r="G858" s="755"/>
      <c r="J858" s="6"/>
    </row>
    <row r="859" spans="6:10" s="5" customFormat="1" ht="65.25" customHeight="1" x14ac:dyDescent="0.45">
      <c r="F859" s="6"/>
      <c r="G859" s="755"/>
      <c r="J859" s="6"/>
    </row>
    <row r="860" spans="6:10" s="5" customFormat="1" ht="65.25" customHeight="1" x14ac:dyDescent="0.45">
      <c r="F860" s="6"/>
      <c r="G860" s="755"/>
      <c r="J860" s="6"/>
    </row>
    <row r="861" spans="6:10" s="5" customFormat="1" ht="65.25" customHeight="1" x14ac:dyDescent="0.45">
      <c r="F861" s="6"/>
      <c r="G861" s="755"/>
      <c r="J861" s="6"/>
    </row>
    <row r="862" spans="6:10" s="5" customFormat="1" ht="65.25" customHeight="1" x14ac:dyDescent="0.45">
      <c r="F862" s="6"/>
      <c r="G862" s="755"/>
      <c r="J862" s="6"/>
    </row>
    <row r="863" spans="6:10" s="5" customFormat="1" ht="65.25" customHeight="1" x14ac:dyDescent="0.45">
      <c r="F863" s="6"/>
      <c r="G863" s="755"/>
      <c r="J863" s="6"/>
    </row>
    <row r="864" spans="6:10" s="5" customFormat="1" ht="65.25" customHeight="1" x14ac:dyDescent="0.45">
      <c r="F864" s="6"/>
      <c r="G864" s="755"/>
      <c r="J864" s="6"/>
    </row>
    <row r="865" spans="6:10" s="5" customFormat="1" ht="65.25" customHeight="1" x14ac:dyDescent="0.45">
      <c r="F865" s="6"/>
      <c r="G865" s="755"/>
      <c r="J865" s="6"/>
    </row>
    <row r="866" spans="6:10" s="5" customFormat="1" ht="65.25" customHeight="1" x14ac:dyDescent="0.45">
      <c r="F866" s="6"/>
      <c r="G866" s="755"/>
      <c r="J866" s="6"/>
    </row>
    <row r="867" spans="6:10" s="5" customFormat="1" ht="65.25" customHeight="1" x14ac:dyDescent="0.45">
      <c r="F867" s="6"/>
      <c r="G867" s="755"/>
      <c r="J867" s="6"/>
    </row>
    <row r="868" spans="6:10" s="5" customFormat="1" ht="65.25" customHeight="1" x14ac:dyDescent="0.45">
      <c r="F868" s="6"/>
      <c r="G868" s="755"/>
      <c r="J868" s="6"/>
    </row>
    <row r="869" spans="6:10" s="5" customFormat="1" ht="65.25" customHeight="1" x14ac:dyDescent="0.45">
      <c r="F869" s="6"/>
      <c r="G869" s="755"/>
      <c r="J869" s="6"/>
    </row>
    <row r="870" spans="6:10" s="5" customFormat="1" ht="65.25" customHeight="1" x14ac:dyDescent="0.45">
      <c r="F870" s="6"/>
      <c r="G870" s="755"/>
      <c r="J870" s="6"/>
    </row>
    <row r="871" spans="6:10" s="5" customFormat="1" ht="65.25" customHeight="1" x14ac:dyDescent="0.45">
      <c r="F871" s="6"/>
      <c r="G871" s="755"/>
      <c r="J871" s="6"/>
    </row>
    <row r="872" spans="6:10" s="5" customFormat="1" ht="65.25" customHeight="1" x14ac:dyDescent="0.45">
      <c r="F872" s="6"/>
      <c r="G872" s="755"/>
      <c r="J872" s="6"/>
    </row>
    <row r="873" spans="6:10" s="5" customFormat="1" ht="65.25" customHeight="1" x14ac:dyDescent="0.45">
      <c r="F873" s="6"/>
      <c r="G873" s="755"/>
      <c r="J873" s="6"/>
    </row>
    <row r="874" spans="6:10" s="5" customFormat="1" ht="65.25" customHeight="1" x14ac:dyDescent="0.45">
      <c r="F874" s="6"/>
      <c r="G874" s="755"/>
      <c r="J874" s="6"/>
    </row>
    <row r="875" spans="6:10" s="5" customFormat="1" ht="65.25" customHeight="1" x14ac:dyDescent="0.45">
      <c r="F875" s="6"/>
      <c r="G875" s="755"/>
      <c r="J875" s="6"/>
    </row>
    <row r="876" spans="6:10" s="5" customFormat="1" ht="65.25" customHeight="1" x14ac:dyDescent="0.45">
      <c r="F876" s="6"/>
      <c r="G876" s="755"/>
      <c r="J876" s="6"/>
    </row>
    <row r="877" spans="6:10" s="5" customFormat="1" ht="65.25" customHeight="1" x14ac:dyDescent="0.45">
      <c r="F877" s="6"/>
      <c r="G877" s="755"/>
      <c r="J877" s="6"/>
    </row>
    <row r="878" spans="6:10" s="5" customFormat="1" ht="65.25" customHeight="1" x14ac:dyDescent="0.45">
      <c r="F878" s="6"/>
      <c r="G878" s="755"/>
      <c r="J878" s="6"/>
    </row>
    <row r="879" spans="6:10" s="5" customFormat="1" ht="65.25" customHeight="1" x14ac:dyDescent="0.45">
      <c r="F879" s="6"/>
      <c r="G879" s="755"/>
      <c r="J879" s="6"/>
    </row>
    <row r="880" spans="6:10" s="5" customFormat="1" ht="65.25" customHeight="1" x14ac:dyDescent="0.45">
      <c r="F880" s="6"/>
      <c r="G880" s="755"/>
      <c r="J880" s="6"/>
    </row>
    <row r="881" spans="6:10" s="5" customFormat="1" ht="65.25" customHeight="1" x14ac:dyDescent="0.45">
      <c r="F881" s="6"/>
      <c r="G881" s="755"/>
      <c r="J881" s="6"/>
    </row>
    <row r="882" spans="6:10" s="5" customFormat="1" ht="65.25" customHeight="1" x14ac:dyDescent="0.45">
      <c r="F882" s="6"/>
      <c r="G882" s="755"/>
      <c r="J882" s="6"/>
    </row>
    <row r="883" spans="6:10" s="5" customFormat="1" ht="65.25" customHeight="1" x14ac:dyDescent="0.45">
      <c r="F883" s="6"/>
      <c r="G883" s="755"/>
      <c r="J883" s="6"/>
    </row>
    <row r="884" spans="6:10" s="5" customFormat="1" ht="65.25" customHeight="1" x14ac:dyDescent="0.45">
      <c r="F884" s="6"/>
      <c r="G884" s="755"/>
      <c r="J884" s="6"/>
    </row>
    <row r="885" spans="6:10" s="5" customFormat="1" ht="65.25" customHeight="1" x14ac:dyDescent="0.45">
      <c r="F885" s="6"/>
      <c r="G885" s="755"/>
      <c r="J885" s="6"/>
    </row>
    <row r="886" spans="6:10" s="5" customFormat="1" ht="65.25" customHeight="1" x14ac:dyDescent="0.45">
      <c r="F886" s="6"/>
      <c r="G886" s="755"/>
      <c r="J886" s="6"/>
    </row>
    <row r="887" spans="6:10" s="5" customFormat="1" ht="65.25" customHeight="1" x14ac:dyDescent="0.45">
      <c r="F887" s="6"/>
      <c r="G887" s="755"/>
      <c r="J887" s="6"/>
    </row>
    <row r="888" spans="6:10" s="5" customFormat="1" ht="65.25" customHeight="1" x14ac:dyDescent="0.45">
      <c r="F888" s="6"/>
      <c r="G888" s="755"/>
      <c r="J888" s="6"/>
    </row>
    <row r="889" spans="6:10" s="5" customFormat="1" ht="65.25" customHeight="1" x14ac:dyDescent="0.45">
      <c r="F889" s="6"/>
      <c r="G889" s="755"/>
      <c r="J889" s="6"/>
    </row>
    <row r="890" spans="6:10" s="5" customFormat="1" ht="65.25" customHeight="1" x14ac:dyDescent="0.45">
      <c r="F890" s="6"/>
      <c r="G890" s="755"/>
      <c r="J890" s="6"/>
    </row>
    <row r="891" spans="6:10" s="5" customFormat="1" ht="65.25" customHeight="1" x14ac:dyDescent="0.45">
      <c r="F891" s="6"/>
      <c r="G891" s="755"/>
      <c r="J891" s="6"/>
    </row>
    <row r="892" spans="6:10" s="5" customFormat="1" ht="65.25" customHeight="1" x14ac:dyDescent="0.45">
      <c r="F892" s="6"/>
      <c r="G892" s="755"/>
      <c r="J892" s="6"/>
    </row>
    <row r="893" spans="6:10" s="5" customFormat="1" ht="65.25" customHeight="1" x14ac:dyDescent="0.45">
      <c r="F893" s="6"/>
      <c r="G893" s="755"/>
      <c r="J893" s="6"/>
    </row>
    <row r="894" spans="6:10" s="5" customFormat="1" ht="65.25" customHeight="1" x14ac:dyDescent="0.45">
      <c r="F894" s="6"/>
      <c r="G894" s="755"/>
      <c r="J894" s="6"/>
    </row>
    <row r="895" spans="6:10" s="5" customFormat="1" ht="65.25" customHeight="1" x14ac:dyDescent="0.45">
      <c r="F895" s="6"/>
      <c r="G895" s="755"/>
      <c r="J895" s="6"/>
    </row>
    <row r="896" spans="6:10" s="5" customFormat="1" ht="65.25" customHeight="1" x14ac:dyDescent="0.45">
      <c r="F896" s="6"/>
      <c r="G896" s="755"/>
      <c r="J896" s="6"/>
    </row>
    <row r="897" spans="6:10" s="5" customFormat="1" ht="65.25" customHeight="1" x14ac:dyDescent="0.45">
      <c r="F897" s="6"/>
      <c r="G897" s="755"/>
      <c r="J897" s="6"/>
    </row>
    <row r="898" spans="6:10" s="5" customFormat="1" ht="65.25" customHeight="1" x14ac:dyDescent="0.45">
      <c r="F898" s="6"/>
      <c r="G898" s="755"/>
      <c r="J898" s="6"/>
    </row>
    <row r="899" spans="6:10" s="5" customFormat="1" ht="65.25" customHeight="1" x14ac:dyDescent="0.45">
      <c r="F899" s="6"/>
      <c r="G899" s="755"/>
      <c r="J899" s="6"/>
    </row>
    <row r="900" spans="6:10" s="5" customFormat="1" ht="65.25" customHeight="1" x14ac:dyDescent="0.45">
      <c r="F900" s="6"/>
      <c r="G900" s="755"/>
      <c r="J900" s="6"/>
    </row>
    <row r="901" spans="6:10" s="5" customFormat="1" ht="65.25" customHeight="1" x14ac:dyDescent="0.45">
      <c r="F901" s="6"/>
      <c r="G901" s="755"/>
      <c r="J901" s="6"/>
    </row>
    <row r="902" spans="6:10" s="5" customFormat="1" ht="65.25" customHeight="1" x14ac:dyDescent="0.45">
      <c r="F902" s="6"/>
      <c r="G902" s="755"/>
      <c r="J902" s="6"/>
    </row>
    <row r="903" spans="6:10" s="5" customFormat="1" ht="65.25" customHeight="1" x14ac:dyDescent="0.45">
      <c r="F903" s="6"/>
      <c r="G903" s="755"/>
      <c r="J903" s="6"/>
    </row>
    <row r="904" spans="6:10" s="5" customFormat="1" ht="65.25" customHeight="1" x14ac:dyDescent="0.45">
      <c r="F904" s="6"/>
      <c r="G904" s="755"/>
      <c r="J904" s="6"/>
    </row>
    <row r="905" spans="6:10" s="5" customFormat="1" ht="65.25" customHeight="1" x14ac:dyDescent="0.45">
      <c r="F905" s="6"/>
      <c r="G905" s="755"/>
      <c r="J905" s="6"/>
    </row>
    <row r="906" spans="6:10" s="5" customFormat="1" ht="65.25" customHeight="1" x14ac:dyDescent="0.45">
      <c r="F906" s="6"/>
      <c r="G906" s="755"/>
      <c r="J906" s="6"/>
    </row>
    <row r="907" spans="6:10" s="5" customFormat="1" ht="65.25" customHeight="1" x14ac:dyDescent="0.45">
      <c r="F907" s="6"/>
      <c r="G907" s="755"/>
      <c r="J907" s="6"/>
    </row>
    <row r="908" spans="6:10" s="5" customFormat="1" ht="65.25" customHeight="1" x14ac:dyDescent="0.45">
      <c r="F908" s="6"/>
      <c r="G908" s="755"/>
      <c r="J908" s="6"/>
    </row>
    <row r="909" spans="6:10" s="5" customFormat="1" ht="65.25" customHeight="1" x14ac:dyDescent="0.45">
      <c r="F909" s="6"/>
      <c r="G909" s="755"/>
      <c r="J909" s="6"/>
    </row>
    <row r="910" spans="6:10" s="5" customFormat="1" ht="65.25" customHeight="1" x14ac:dyDescent="0.45">
      <c r="F910" s="6"/>
      <c r="G910" s="755"/>
      <c r="J910" s="6"/>
    </row>
    <row r="911" spans="6:10" s="5" customFormat="1" ht="65.25" customHeight="1" x14ac:dyDescent="0.45">
      <c r="F911" s="6"/>
      <c r="G911" s="755"/>
      <c r="J911" s="6"/>
    </row>
    <row r="912" spans="6:10" s="5" customFormat="1" ht="65.25" customHeight="1" x14ac:dyDescent="0.45">
      <c r="F912" s="6"/>
      <c r="G912" s="755"/>
      <c r="J912" s="6"/>
    </row>
    <row r="913" spans="6:10" s="5" customFormat="1" ht="65.25" customHeight="1" x14ac:dyDescent="0.45">
      <c r="F913" s="6"/>
      <c r="G913" s="755"/>
      <c r="J913" s="6"/>
    </row>
    <row r="914" spans="6:10" s="5" customFormat="1" ht="65.25" customHeight="1" x14ac:dyDescent="0.45">
      <c r="F914" s="6"/>
      <c r="G914" s="755"/>
      <c r="J914" s="6"/>
    </row>
    <row r="915" spans="6:10" s="5" customFormat="1" ht="65.25" customHeight="1" x14ac:dyDescent="0.45">
      <c r="F915" s="6"/>
      <c r="G915" s="755"/>
      <c r="J915" s="6"/>
    </row>
    <row r="916" spans="6:10" s="5" customFormat="1" ht="65.25" customHeight="1" x14ac:dyDescent="0.45">
      <c r="F916" s="6"/>
      <c r="G916" s="755"/>
      <c r="J916" s="6"/>
    </row>
    <row r="917" spans="6:10" s="5" customFormat="1" ht="65.25" customHeight="1" x14ac:dyDescent="0.45">
      <c r="F917" s="6"/>
      <c r="G917" s="755"/>
      <c r="J917" s="6"/>
    </row>
    <row r="918" spans="6:10" s="5" customFormat="1" ht="65.25" customHeight="1" x14ac:dyDescent="0.45">
      <c r="F918" s="6"/>
      <c r="G918" s="755"/>
      <c r="J918" s="6"/>
    </row>
    <row r="919" spans="6:10" s="5" customFormat="1" ht="65.25" customHeight="1" x14ac:dyDescent="0.45">
      <c r="F919" s="6"/>
      <c r="G919" s="755"/>
      <c r="J919" s="6"/>
    </row>
    <row r="920" spans="6:10" s="5" customFormat="1" ht="65.25" customHeight="1" x14ac:dyDescent="0.45">
      <c r="F920" s="6"/>
      <c r="G920" s="755"/>
      <c r="J920" s="6"/>
    </row>
    <row r="921" spans="6:10" s="5" customFormat="1" ht="65.25" customHeight="1" x14ac:dyDescent="0.45">
      <c r="F921" s="6"/>
      <c r="G921" s="755"/>
      <c r="J921" s="6"/>
    </row>
    <row r="922" spans="6:10" s="5" customFormat="1" ht="65.25" customHeight="1" x14ac:dyDescent="0.45">
      <c r="F922" s="6"/>
      <c r="G922" s="755"/>
      <c r="J922" s="6"/>
    </row>
    <row r="923" spans="6:10" s="5" customFormat="1" ht="65.25" customHeight="1" x14ac:dyDescent="0.45">
      <c r="F923" s="6"/>
      <c r="G923" s="755"/>
      <c r="J923" s="6"/>
    </row>
    <row r="924" spans="6:10" s="5" customFormat="1" ht="65.25" customHeight="1" x14ac:dyDescent="0.45">
      <c r="F924" s="6"/>
      <c r="G924" s="755"/>
      <c r="J924" s="6"/>
    </row>
    <row r="925" spans="6:10" s="5" customFormat="1" ht="65.25" customHeight="1" x14ac:dyDescent="0.45">
      <c r="F925" s="6"/>
      <c r="G925" s="755"/>
      <c r="J925" s="6"/>
    </row>
    <row r="926" spans="6:10" s="5" customFormat="1" ht="65.25" customHeight="1" x14ac:dyDescent="0.45">
      <c r="F926" s="6"/>
      <c r="G926" s="755"/>
      <c r="J926" s="6"/>
    </row>
    <row r="927" spans="6:10" s="5" customFormat="1" ht="65.25" customHeight="1" x14ac:dyDescent="0.45">
      <c r="F927" s="6"/>
      <c r="G927" s="755"/>
      <c r="J927" s="6"/>
    </row>
    <row r="928" spans="6:10" s="5" customFormat="1" ht="65.25" customHeight="1" x14ac:dyDescent="0.45">
      <c r="F928" s="6"/>
      <c r="G928" s="755"/>
      <c r="J928" s="6"/>
    </row>
    <row r="929" spans="6:10" s="5" customFormat="1" ht="65.25" customHeight="1" x14ac:dyDescent="0.45">
      <c r="F929" s="6"/>
      <c r="G929" s="755"/>
      <c r="J929" s="6"/>
    </row>
    <row r="930" spans="6:10" s="5" customFormat="1" ht="65.25" customHeight="1" x14ac:dyDescent="0.45">
      <c r="F930" s="6"/>
      <c r="G930" s="755"/>
      <c r="J930" s="6"/>
    </row>
    <row r="931" spans="6:10" s="5" customFormat="1" ht="65.25" customHeight="1" x14ac:dyDescent="0.45">
      <c r="F931" s="6"/>
      <c r="G931" s="755"/>
      <c r="J931" s="6"/>
    </row>
    <row r="932" spans="6:10" s="5" customFormat="1" ht="65.25" customHeight="1" x14ac:dyDescent="0.45">
      <c r="F932" s="6"/>
      <c r="G932" s="755"/>
      <c r="J932" s="6"/>
    </row>
    <row r="933" spans="6:10" s="5" customFormat="1" ht="65.25" customHeight="1" x14ac:dyDescent="0.45">
      <c r="F933" s="6"/>
      <c r="G933" s="755"/>
      <c r="J933" s="6"/>
    </row>
    <row r="934" spans="6:10" s="5" customFormat="1" ht="65.25" customHeight="1" x14ac:dyDescent="0.45">
      <c r="F934" s="6"/>
      <c r="G934" s="755"/>
      <c r="J934" s="6"/>
    </row>
    <row r="935" spans="6:10" s="5" customFormat="1" ht="65.25" customHeight="1" x14ac:dyDescent="0.45">
      <c r="F935" s="6"/>
      <c r="G935" s="755"/>
      <c r="J935" s="6"/>
    </row>
    <row r="936" spans="6:10" s="5" customFormat="1" ht="65.25" customHeight="1" x14ac:dyDescent="0.45">
      <c r="F936" s="6"/>
      <c r="G936" s="755"/>
      <c r="J936" s="6"/>
    </row>
    <row r="937" spans="6:10" s="5" customFormat="1" ht="65.25" customHeight="1" x14ac:dyDescent="0.45">
      <c r="F937" s="6"/>
      <c r="G937" s="755"/>
      <c r="J937" s="6"/>
    </row>
    <row r="938" spans="6:10" s="5" customFormat="1" ht="65.25" customHeight="1" x14ac:dyDescent="0.45">
      <c r="F938" s="6"/>
      <c r="G938" s="755"/>
      <c r="J938" s="6"/>
    </row>
    <row r="939" spans="6:10" s="5" customFormat="1" ht="65.25" customHeight="1" x14ac:dyDescent="0.45">
      <c r="F939" s="6"/>
      <c r="G939" s="755"/>
      <c r="J939" s="6"/>
    </row>
    <row r="940" spans="6:10" s="5" customFormat="1" ht="65.25" customHeight="1" x14ac:dyDescent="0.45">
      <c r="F940" s="6"/>
      <c r="G940" s="755"/>
      <c r="J940" s="6"/>
    </row>
    <row r="941" spans="6:10" s="5" customFormat="1" ht="65.25" customHeight="1" x14ac:dyDescent="0.45">
      <c r="F941" s="6"/>
      <c r="G941" s="755"/>
      <c r="J941" s="6"/>
    </row>
    <row r="942" spans="6:10" s="5" customFormat="1" ht="65.25" customHeight="1" x14ac:dyDescent="0.45">
      <c r="F942" s="6"/>
      <c r="G942" s="755"/>
      <c r="J942" s="6"/>
    </row>
    <row r="943" spans="6:10" s="5" customFormat="1" ht="65.25" customHeight="1" x14ac:dyDescent="0.45">
      <c r="F943" s="6"/>
      <c r="G943" s="755"/>
      <c r="J943" s="6"/>
    </row>
    <row r="944" spans="6:10" s="5" customFormat="1" ht="65.25" customHeight="1" x14ac:dyDescent="0.45">
      <c r="F944" s="6"/>
      <c r="G944" s="755"/>
      <c r="J944" s="6"/>
    </row>
    <row r="945" spans="6:10" s="5" customFormat="1" ht="65.25" customHeight="1" x14ac:dyDescent="0.45">
      <c r="F945" s="6"/>
      <c r="G945" s="755"/>
      <c r="J945" s="6"/>
    </row>
    <row r="946" spans="6:10" s="5" customFormat="1" ht="65.25" customHeight="1" x14ac:dyDescent="0.45">
      <c r="F946" s="6"/>
      <c r="G946" s="755"/>
      <c r="J946" s="6"/>
    </row>
    <row r="947" spans="6:10" s="5" customFormat="1" ht="65.25" customHeight="1" x14ac:dyDescent="0.45">
      <c r="F947" s="6"/>
      <c r="G947" s="755"/>
      <c r="J947" s="6"/>
    </row>
    <row r="948" spans="6:10" s="5" customFormat="1" ht="65.25" customHeight="1" x14ac:dyDescent="0.45">
      <c r="F948" s="6"/>
      <c r="G948" s="755"/>
      <c r="J948" s="6"/>
    </row>
    <row r="949" spans="6:10" s="5" customFormat="1" ht="65.25" customHeight="1" x14ac:dyDescent="0.45">
      <c r="F949" s="6"/>
      <c r="G949" s="755"/>
      <c r="J949" s="6"/>
    </row>
    <row r="950" spans="6:10" s="5" customFormat="1" ht="65.25" customHeight="1" x14ac:dyDescent="0.45">
      <c r="F950" s="6"/>
      <c r="G950" s="755"/>
      <c r="J950" s="6"/>
    </row>
    <row r="951" spans="6:10" s="5" customFormat="1" ht="65.25" customHeight="1" x14ac:dyDescent="0.45">
      <c r="F951" s="6"/>
      <c r="G951" s="755"/>
      <c r="J951" s="6"/>
    </row>
    <row r="952" spans="6:10" s="5" customFormat="1" ht="65.25" customHeight="1" x14ac:dyDescent="0.45">
      <c r="F952" s="6"/>
      <c r="G952" s="755"/>
      <c r="J952" s="6"/>
    </row>
    <row r="953" spans="6:10" s="5" customFormat="1" ht="65.25" customHeight="1" x14ac:dyDescent="0.45">
      <c r="F953" s="6"/>
      <c r="G953" s="755"/>
      <c r="J953" s="6"/>
    </row>
    <row r="954" spans="6:10" s="5" customFormat="1" ht="65.25" customHeight="1" x14ac:dyDescent="0.45">
      <c r="F954" s="6"/>
      <c r="G954" s="755"/>
      <c r="J954" s="6"/>
    </row>
    <row r="955" spans="6:10" s="5" customFormat="1" ht="65.25" customHeight="1" x14ac:dyDescent="0.45">
      <c r="F955" s="6"/>
      <c r="G955" s="755"/>
      <c r="J955" s="6"/>
    </row>
    <row r="956" spans="6:10" s="5" customFormat="1" ht="65.25" customHeight="1" x14ac:dyDescent="0.45">
      <c r="F956" s="6"/>
      <c r="G956" s="755"/>
      <c r="J956" s="6"/>
    </row>
    <row r="957" spans="6:10" s="5" customFormat="1" ht="65.25" customHeight="1" x14ac:dyDescent="0.45">
      <c r="F957" s="6"/>
      <c r="G957" s="755"/>
      <c r="J957" s="6"/>
    </row>
    <row r="958" spans="6:10" s="5" customFormat="1" ht="65.25" customHeight="1" x14ac:dyDescent="0.45">
      <c r="F958" s="6"/>
      <c r="G958" s="755"/>
      <c r="J958" s="6"/>
    </row>
    <row r="959" spans="6:10" s="5" customFormat="1" ht="65.25" customHeight="1" x14ac:dyDescent="0.45">
      <c r="F959" s="6"/>
      <c r="G959" s="755"/>
      <c r="J959" s="6"/>
    </row>
    <row r="960" spans="6:10" s="5" customFormat="1" ht="65.25" customHeight="1" x14ac:dyDescent="0.45">
      <c r="F960" s="6"/>
      <c r="G960" s="755"/>
      <c r="J960" s="6"/>
    </row>
    <row r="961" spans="6:10" s="5" customFormat="1" ht="65.25" customHeight="1" x14ac:dyDescent="0.45">
      <c r="F961" s="6"/>
      <c r="G961" s="755"/>
      <c r="J961" s="6"/>
    </row>
    <row r="962" spans="6:10" s="5" customFormat="1" ht="65.25" customHeight="1" x14ac:dyDescent="0.45">
      <c r="F962" s="6"/>
      <c r="G962" s="755"/>
      <c r="J962" s="6"/>
    </row>
    <row r="963" spans="6:10" s="5" customFormat="1" ht="65.25" customHeight="1" x14ac:dyDescent="0.45">
      <c r="F963" s="6"/>
      <c r="G963" s="755"/>
      <c r="J963" s="6"/>
    </row>
    <row r="964" spans="6:10" s="5" customFormat="1" ht="65.25" customHeight="1" x14ac:dyDescent="0.45">
      <c r="F964" s="6"/>
      <c r="G964" s="755"/>
      <c r="J964" s="6"/>
    </row>
    <row r="965" spans="6:10" s="5" customFormat="1" ht="65.25" customHeight="1" x14ac:dyDescent="0.45">
      <c r="F965" s="6"/>
      <c r="G965" s="755"/>
      <c r="J965" s="6"/>
    </row>
    <row r="966" spans="6:10" s="5" customFormat="1" ht="65.25" customHeight="1" x14ac:dyDescent="0.45">
      <c r="F966" s="6"/>
      <c r="G966" s="755"/>
      <c r="J966" s="6"/>
    </row>
    <row r="967" spans="6:10" s="5" customFormat="1" ht="65.25" customHeight="1" x14ac:dyDescent="0.45">
      <c r="F967" s="6"/>
      <c r="G967" s="755"/>
      <c r="J967" s="6"/>
    </row>
    <row r="968" spans="6:10" s="5" customFormat="1" ht="65.25" customHeight="1" x14ac:dyDescent="0.45">
      <c r="F968" s="6"/>
      <c r="G968" s="755"/>
      <c r="J968" s="6"/>
    </row>
    <row r="969" spans="6:10" s="5" customFormat="1" ht="65.25" customHeight="1" x14ac:dyDescent="0.45">
      <c r="F969" s="6"/>
      <c r="G969" s="755"/>
      <c r="J969" s="6"/>
    </row>
    <row r="970" spans="6:10" s="5" customFormat="1" ht="65.25" customHeight="1" x14ac:dyDescent="0.45">
      <c r="F970" s="6"/>
      <c r="G970" s="755"/>
      <c r="J970" s="6"/>
    </row>
    <row r="971" spans="6:10" s="5" customFormat="1" ht="65.25" customHeight="1" x14ac:dyDescent="0.45">
      <c r="F971" s="6"/>
      <c r="G971" s="755"/>
      <c r="J971" s="6"/>
    </row>
    <row r="972" spans="6:10" s="5" customFormat="1" ht="65.25" customHeight="1" x14ac:dyDescent="0.45">
      <c r="F972" s="6"/>
      <c r="G972" s="755"/>
      <c r="J972" s="6"/>
    </row>
    <row r="973" spans="6:10" s="5" customFormat="1" ht="65.25" customHeight="1" x14ac:dyDescent="0.45">
      <c r="F973" s="6"/>
      <c r="G973" s="755"/>
      <c r="J973" s="6"/>
    </row>
    <row r="974" spans="6:10" s="5" customFormat="1" ht="65.25" customHeight="1" x14ac:dyDescent="0.45">
      <c r="F974" s="6"/>
      <c r="G974" s="755"/>
      <c r="J974" s="6"/>
    </row>
    <row r="975" spans="6:10" s="5" customFormat="1" ht="65.25" customHeight="1" x14ac:dyDescent="0.45">
      <c r="F975" s="6"/>
      <c r="G975" s="755"/>
      <c r="J975" s="6"/>
    </row>
    <row r="976" spans="6:10" s="5" customFormat="1" ht="65.25" customHeight="1" x14ac:dyDescent="0.45">
      <c r="F976" s="6"/>
      <c r="G976" s="755"/>
      <c r="J976" s="6"/>
    </row>
    <row r="977" spans="6:10" s="5" customFormat="1" ht="65.25" customHeight="1" x14ac:dyDescent="0.45">
      <c r="F977" s="6"/>
      <c r="G977" s="755"/>
      <c r="J977" s="6"/>
    </row>
    <row r="978" spans="6:10" s="5" customFormat="1" ht="65.25" customHeight="1" x14ac:dyDescent="0.45">
      <c r="F978" s="6"/>
      <c r="G978" s="755"/>
      <c r="J978" s="6"/>
    </row>
    <row r="979" spans="6:10" s="5" customFormat="1" ht="65.25" customHeight="1" x14ac:dyDescent="0.45">
      <c r="F979" s="6"/>
      <c r="G979" s="755"/>
      <c r="J979" s="6"/>
    </row>
    <row r="980" spans="6:10" s="5" customFormat="1" ht="65.25" customHeight="1" x14ac:dyDescent="0.45">
      <c r="F980" s="6"/>
      <c r="G980" s="755"/>
      <c r="J980" s="6"/>
    </row>
    <row r="981" spans="6:10" s="5" customFormat="1" ht="65.25" customHeight="1" x14ac:dyDescent="0.45">
      <c r="F981" s="6"/>
      <c r="G981" s="755"/>
      <c r="J981" s="6"/>
    </row>
    <row r="982" spans="6:10" s="5" customFormat="1" ht="65.25" customHeight="1" x14ac:dyDescent="0.45">
      <c r="F982" s="6"/>
      <c r="G982" s="755"/>
      <c r="J982" s="6"/>
    </row>
    <row r="983" spans="6:10" s="5" customFormat="1" ht="65.25" customHeight="1" x14ac:dyDescent="0.45">
      <c r="F983" s="6"/>
      <c r="G983" s="755"/>
      <c r="J983" s="6"/>
    </row>
    <row r="984" spans="6:10" s="5" customFormat="1" ht="65.25" customHeight="1" x14ac:dyDescent="0.45">
      <c r="F984" s="6"/>
      <c r="G984" s="755"/>
      <c r="J984" s="6"/>
    </row>
    <row r="985" spans="6:10" s="5" customFormat="1" ht="65.25" customHeight="1" x14ac:dyDescent="0.45">
      <c r="F985" s="6"/>
      <c r="G985" s="755"/>
      <c r="J985" s="6"/>
    </row>
    <row r="986" spans="6:10" s="5" customFormat="1" ht="65.25" customHeight="1" x14ac:dyDescent="0.45">
      <c r="F986" s="6"/>
      <c r="G986" s="755"/>
      <c r="J986" s="6"/>
    </row>
    <row r="987" spans="6:10" s="5" customFormat="1" ht="65.25" customHeight="1" x14ac:dyDescent="0.45">
      <c r="F987" s="6"/>
      <c r="G987" s="755"/>
      <c r="J987" s="6"/>
    </row>
    <row r="988" spans="6:10" s="5" customFormat="1" ht="65.25" customHeight="1" x14ac:dyDescent="0.45">
      <c r="F988" s="6"/>
      <c r="G988" s="755"/>
      <c r="J988" s="6"/>
    </row>
    <row r="989" spans="6:10" s="5" customFormat="1" ht="65.25" customHeight="1" x14ac:dyDescent="0.45">
      <c r="F989" s="6"/>
      <c r="G989" s="755"/>
      <c r="J989" s="6"/>
    </row>
    <row r="990" spans="6:10" s="5" customFormat="1" ht="65.25" customHeight="1" x14ac:dyDescent="0.45">
      <c r="F990" s="6"/>
      <c r="G990" s="755"/>
      <c r="J990" s="6"/>
    </row>
    <row r="991" spans="6:10" s="5" customFormat="1" ht="65.25" customHeight="1" x14ac:dyDescent="0.45">
      <c r="F991" s="6"/>
      <c r="G991" s="755"/>
      <c r="J991" s="6"/>
    </row>
    <row r="992" spans="6:10" s="5" customFormat="1" ht="65.25" customHeight="1" x14ac:dyDescent="0.45">
      <c r="F992" s="6"/>
      <c r="G992" s="755"/>
      <c r="J992" s="6"/>
    </row>
    <row r="993" spans="6:10" s="5" customFormat="1" ht="65.25" customHeight="1" x14ac:dyDescent="0.45">
      <c r="F993" s="6"/>
      <c r="G993" s="755"/>
      <c r="J993" s="6"/>
    </row>
    <row r="994" spans="6:10" s="5" customFormat="1" ht="65.25" customHeight="1" x14ac:dyDescent="0.45">
      <c r="F994" s="6"/>
      <c r="G994" s="755"/>
      <c r="J994" s="6"/>
    </row>
    <row r="995" spans="6:10" s="5" customFormat="1" ht="65.25" customHeight="1" x14ac:dyDescent="0.45">
      <c r="F995" s="6"/>
      <c r="G995" s="755"/>
      <c r="J995" s="6"/>
    </row>
    <row r="996" spans="6:10" s="5" customFormat="1" ht="65.25" customHeight="1" x14ac:dyDescent="0.45">
      <c r="F996" s="6"/>
      <c r="G996" s="755"/>
      <c r="J996" s="6"/>
    </row>
    <row r="997" spans="6:10" s="5" customFormat="1" ht="65.25" customHeight="1" x14ac:dyDescent="0.45">
      <c r="F997" s="6"/>
      <c r="G997" s="755"/>
      <c r="J997" s="6"/>
    </row>
    <row r="998" spans="6:10" s="5" customFormat="1" ht="65.25" customHeight="1" x14ac:dyDescent="0.45">
      <c r="F998" s="6"/>
      <c r="G998" s="755"/>
      <c r="J998" s="6"/>
    </row>
    <row r="999" spans="6:10" s="5" customFormat="1" ht="65.25" customHeight="1" x14ac:dyDescent="0.45">
      <c r="F999" s="6"/>
      <c r="G999" s="755"/>
      <c r="J999" s="6"/>
    </row>
    <row r="1000" spans="6:10" s="5" customFormat="1" ht="65.25" customHeight="1" x14ac:dyDescent="0.45">
      <c r="F1000" s="6"/>
      <c r="G1000" s="755"/>
      <c r="J1000" s="6"/>
    </row>
    <row r="1001" spans="6:10" s="5" customFormat="1" ht="65.25" customHeight="1" x14ac:dyDescent="0.45">
      <c r="F1001" s="6"/>
      <c r="G1001" s="755"/>
      <c r="J1001" s="6"/>
    </row>
    <row r="1002" spans="6:10" s="5" customFormat="1" ht="65.25" customHeight="1" x14ac:dyDescent="0.45">
      <c r="F1002" s="6"/>
      <c r="G1002" s="755"/>
      <c r="J1002" s="6"/>
    </row>
    <row r="1003" spans="6:10" s="5" customFormat="1" ht="65.25" customHeight="1" x14ac:dyDescent="0.45">
      <c r="F1003" s="6"/>
      <c r="G1003" s="755"/>
      <c r="J1003" s="6"/>
    </row>
    <row r="1004" spans="6:10" s="5" customFormat="1" ht="65.25" customHeight="1" x14ac:dyDescent="0.45">
      <c r="F1004" s="6"/>
      <c r="G1004" s="755"/>
      <c r="J1004" s="6"/>
    </row>
    <row r="1005" spans="6:10" s="5" customFormat="1" ht="65.25" customHeight="1" x14ac:dyDescent="0.45">
      <c r="F1005" s="6"/>
      <c r="G1005" s="755"/>
      <c r="J1005" s="6"/>
    </row>
    <row r="1006" spans="6:10" s="5" customFormat="1" ht="65.25" customHeight="1" x14ac:dyDescent="0.45">
      <c r="F1006" s="6"/>
      <c r="G1006" s="755"/>
      <c r="J1006" s="6"/>
    </row>
    <row r="1007" spans="6:10" s="5" customFormat="1" ht="65.25" customHeight="1" x14ac:dyDescent="0.45">
      <c r="F1007" s="6"/>
      <c r="G1007" s="755"/>
      <c r="J1007" s="6"/>
    </row>
    <row r="1008" spans="6:10" s="5" customFormat="1" ht="65.25" customHeight="1" x14ac:dyDescent="0.45">
      <c r="F1008" s="6"/>
      <c r="G1008" s="755"/>
      <c r="J1008" s="6"/>
    </row>
    <row r="1009" spans="6:10" s="5" customFormat="1" ht="65.25" customHeight="1" x14ac:dyDescent="0.45">
      <c r="F1009" s="6"/>
      <c r="G1009" s="755"/>
      <c r="J1009" s="6"/>
    </row>
    <row r="1010" spans="6:10" s="5" customFormat="1" ht="65.25" customHeight="1" x14ac:dyDescent="0.45">
      <c r="F1010" s="6"/>
      <c r="G1010" s="755"/>
      <c r="J1010" s="6"/>
    </row>
    <row r="1011" spans="6:10" s="5" customFormat="1" ht="65.25" customHeight="1" x14ac:dyDescent="0.45">
      <c r="F1011" s="6"/>
      <c r="G1011" s="755"/>
      <c r="J1011" s="6"/>
    </row>
    <row r="1012" spans="6:10" s="5" customFormat="1" ht="65.25" customHeight="1" x14ac:dyDescent="0.45">
      <c r="F1012" s="6"/>
      <c r="G1012" s="755"/>
      <c r="J1012" s="6"/>
    </row>
    <row r="1013" spans="6:10" s="5" customFormat="1" ht="65.25" customHeight="1" x14ac:dyDescent="0.45">
      <c r="F1013" s="6"/>
      <c r="G1013" s="755"/>
      <c r="J1013" s="6"/>
    </row>
    <row r="1014" spans="6:10" s="5" customFormat="1" ht="65.25" customHeight="1" x14ac:dyDescent="0.45">
      <c r="F1014" s="6"/>
      <c r="G1014" s="755"/>
      <c r="J1014" s="6"/>
    </row>
    <row r="1015" spans="6:10" s="5" customFormat="1" ht="65.25" customHeight="1" x14ac:dyDescent="0.45">
      <c r="F1015" s="6"/>
      <c r="G1015" s="755"/>
      <c r="J1015" s="6"/>
    </row>
    <row r="1016" spans="6:10" s="5" customFormat="1" ht="65.25" customHeight="1" x14ac:dyDescent="0.45">
      <c r="F1016" s="6"/>
      <c r="G1016" s="755"/>
      <c r="J1016" s="6"/>
    </row>
    <row r="1017" spans="6:10" s="5" customFormat="1" ht="65.25" customHeight="1" x14ac:dyDescent="0.45">
      <c r="F1017" s="6"/>
      <c r="G1017" s="755"/>
      <c r="J1017" s="6"/>
    </row>
    <row r="1018" spans="6:10" s="5" customFormat="1" ht="65.25" customHeight="1" x14ac:dyDescent="0.45">
      <c r="F1018" s="6"/>
      <c r="G1018" s="755"/>
      <c r="J1018" s="6"/>
    </row>
    <row r="1019" spans="6:10" s="5" customFormat="1" ht="65.25" customHeight="1" x14ac:dyDescent="0.45">
      <c r="F1019" s="6"/>
      <c r="G1019" s="755"/>
      <c r="J1019" s="6"/>
    </row>
    <row r="1020" spans="6:10" s="5" customFormat="1" ht="65.25" customHeight="1" x14ac:dyDescent="0.45">
      <c r="F1020" s="6"/>
      <c r="G1020" s="755"/>
      <c r="J1020" s="6"/>
    </row>
    <row r="1021" spans="6:10" s="5" customFormat="1" ht="65.25" customHeight="1" x14ac:dyDescent="0.45">
      <c r="F1021" s="6"/>
      <c r="G1021" s="755"/>
      <c r="J1021" s="6"/>
    </row>
    <row r="1022" spans="6:10" s="5" customFormat="1" ht="65.25" customHeight="1" x14ac:dyDescent="0.45">
      <c r="F1022" s="6"/>
      <c r="G1022" s="755"/>
      <c r="J1022" s="6"/>
    </row>
    <row r="1023" spans="6:10" s="5" customFormat="1" ht="65.25" customHeight="1" x14ac:dyDescent="0.45">
      <c r="F1023" s="6"/>
      <c r="G1023" s="755"/>
      <c r="J1023" s="6"/>
    </row>
    <row r="1024" spans="6:10" s="5" customFormat="1" ht="65.25" customHeight="1" x14ac:dyDescent="0.45">
      <c r="F1024" s="6"/>
      <c r="G1024" s="755"/>
      <c r="J1024" s="6"/>
    </row>
    <row r="1025" spans="6:10" s="5" customFormat="1" ht="65.25" customHeight="1" x14ac:dyDescent="0.45">
      <c r="F1025" s="6"/>
      <c r="G1025" s="755"/>
      <c r="J1025" s="6"/>
    </row>
    <row r="1026" spans="6:10" s="5" customFormat="1" ht="65.25" customHeight="1" x14ac:dyDescent="0.45">
      <c r="F1026" s="6"/>
      <c r="G1026" s="755"/>
      <c r="J1026" s="6"/>
    </row>
    <row r="1027" spans="6:10" s="5" customFormat="1" ht="65.25" customHeight="1" x14ac:dyDescent="0.45">
      <c r="F1027" s="6"/>
      <c r="G1027" s="755"/>
      <c r="J1027" s="6"/>
    </row>
    <row r="1028" spans="6:10" s="5" customFormat="1" ht="65.25" customHeight="1" x14ac:dyDescent="0.45">
      <c r="F1028" s="6"/>
      <c r="G1028" s="755"/>
      <c r="J1028" s="6"/>
    </row>
    <row r="1029" spans="6:10" s="5" customFormat="1" ht="65.25" customHeight="1" x14ac:dyDescent="0.45">
      <c r="F1029" s="6"/>
      <c r="G1029" s="755"/>
      <c r="J1029" s="6"/>
    </row>
    <row r="1030" spans="6:10" s="5" customFormat="1" ht="65.25" customHeight="1" x14ac:dyDescent="0.45">
      <c r="F1030" s="6"/>
      <c r="G1030" s="755"/>
      <c r="J1030" s="6"/>
    </row>
    <row r="1031" spans="6:10" s="5" customFormat="1" ht="65.25" customHeight="1" x14ac:dyDescent="0.45">
      <c r="F1031" s="6"/>
      <c r="G1031" s="755"/>
      <c r="J1031" s="6"/>
    </row>
    <row r="1032" spans="6:10" s="5" customFormat="1" ht="65.25" customHeight="1" x14ac:dyDescent="0.45">
      <c r="F1032" s="6"/>
      <c r="G1032" s="755"/>
      <c r="J1032" s="6"/>
    </row>
    <row r="1033" spans="6:10" s="5" customFormat="1" ht="65.25" customHeight="1" x14ac:dyDescent="0.45">
      <c r="F1033" s="6"/>
      <c r="G1033" s="755"/>
      <c r="J1033" s="6"/>
    </row>
    <row r="1034" spans="6:10" s="5" customFormat="1" ht="65.25" customHeight="1" x14ac:dyDescent="0.45">
      <c r="F1034" s="6"/>
      <c r="G1034" s="755"/>
      <c r="J1034" s="6"/>
    </row>
    <row r="1035" spans="6:10" s="5" customFormat="1" ht="65.25" customHeight="1" x14ac:dyDescent="0.45">
      <c r="F1035" s="6"/>
      <c r="G1035" s="755"/>
      <c r="J1035" s="6"/>
    </row>
    <row r="1036" spans="6:10" s="5" customFormat="1" ht="65.25" customHeight="1" x14ac:dyDescent="0.45">
      <c r="F1036" s="6"/>
      <c r="G1036" s="755"/>
      <c r="J1036" s="6"/>
    </row>
    <row r="1037" spans="6:10" s="5" customFormat="1" ht="65.25" customHeight="1" x14ac:dyDescent="0.45">
      <c r="F1037" s="6"/>
      <c r="G1037" s="755"/>
      <c r="J1037" s="6"/>
    </row>
    <row r="1038" spans="6:10" s="5" customFormat="1" ht="65.25" customHeight="1" x14ac:dyDescent="0.45">
      <c r="F1038" s="6"/>
      <c r="G1038" s="755"/>
      <c r="J1038" s="6"/>
    </row>
    <row r="1039" spans="6:10" s="5" customFormat="1" ht="65.25" customHeight="1" x14ac:dyDescent="0.45">
      <c r="F1039" s="6"/>
      <c r="G1039" s="755"/>
      <c r="J1039" s="6"/>
    </row>
    <row r="1040" spans="6:10" s="5" customFormat="1" ht="65.25" customHeight="1" x14ac:dyDescent="0.45">
      <c r="F1040" s="6"/>
      <c r="G1040" s="755"/>
      <c r="J1040" s="6"/>
    </row>
    <row r="1041" spans="6:10" s="5" customFormat="1" ht="65.25" customHeight="1" x14ac:dyDescent="0.45">
      <c r="F1041" s="6"/>
      <c r="G1041" s="755"/>
      <c r="J1041" s="6"/>
    </row>
    <row r="1042" spans="6:10" s="5" customFormat="1" ht="65.25" customHeight="1" x14ac:dyDescent="0.45">
      <c r="F1042" s="6"/>
      <c r="G1042" s="755"/>
      <c r="J1042" s="6"/>
    </row>
    <row r="1043" spans="6:10" s="5" customFormat="1" ht="65.25" customHeight="1" x14ac:dyDescent="0.45">
      <c r="F1043" s="6"/>
      <c r="G1043" s="755"/>
      <c r="J1043" s="6"/>
    </row>
    <row r="1044" spans="6:10" s="5" customFormat="1" ht="65.25" customHeight="1" x14ac:dyDescent="0.45">
      <c r="F1044" s="6"/>
      <c r="G1044" s="755"/>
      <c r="J1044" s="6"/>
    </row>
    <row r="1045" spans="6:10" s="5" customFormat="1" ht="65.25" customHeight="1" x14ac:dyDescent="0.45">
      <c r="F1045" s="6"/>
      <c r="G1045" s="755"/>
      <c r="J1045" s="6"/>
    </row>
    <row r="1046" spans="6:10" s="5" customFormat="1" ht="65.25" customHeight="1" x14ac:dyDescent="0.45">
      <c r="F1046" s="6"/>
      <c r="G1046" s="755"/>
      <c r="J1046" s="6"/>
    </row>
    <row r="1047" spans="6:10" s="5" customFormat="1" ht="65.25" customHeight="1" x14ac:dyDescent="0.45">
      <c r="F1047" s="6"/>
      <c r="G1047" s="755"/>
      <c r="J1047" s="6"/>
    </row>
    <row r="1048" spans="6:10" s="5" customFormat="1" ht="65.25" customHeight="1" x14ac:dyDescent="0.45">
      <c r="F1048" s="6"/>
      <c r="G1048" s="755"/>
      <c r="J1048" s="6"/>
    </row>
    <row r="1049" spans="6:10" s="5" customFormat="1" ht="65.25" customHeight="1" x14ac:dyDescent="0.45">
      <c r="F1049" s="6"/>
      <c r="G1049" s="755"/>
      <c r="J1049" s="6"/>
    </row>
    <row r="1050" spans="6:10" s="5" customFormat="1" ht="65.25" customHeight="1" x14ac:dyDescent="0.45">
      <c r="F1050" s="6"/>
      <c r="G1050" s="755"/>
      <c r="J1050" s="6"/>
    </row>
    <row r="1051" spans="6:10" s="5" customFormat="1" ht="65.25" customHeight="1" x14ac:dyDescent="0.45">
      <c r="F1051" s="6"/>
      <c r="G1051" s="755"/>
      <c r="J1051" s="6"/>
    </row>
    <row r="1052" spans="6:10" s="5" customFormat="1" ht="65.25" customHeight="1" x14ac:dyDescent="0.45">
      <c r="F1052" s="6"/>
      <c r="G1052" s="755"/>
      <c r="J1052" s="6"/>
    </row>
    <row r="1053" spans="6:10" s="5" customFormat="1" ht="65.25" customHeight="1" x14ac:dyDescent="0.45">
      <c r="F1053" s="6"/>
      <c r="G1053" s="755"/>
      <c r="J1053" s="6"/>
    </row>
    <row r="1054" spans="6:10" s="5" customFormat="1" ht="65.25" customHeight="1" x14ac:dyDescent="0.45">
      <c r="F1054" s="6"/>
      <c r="G1054" s="755"/>
      <c r="J1054" s="6"/>
    </row>
    <row r="1055" spans="6:10" s="5" customFormat="1" ht="65.25" customHeight="1" x14ac:dyDescent="0.45">
      <c r="F1055" s="6"/>
      <c r="G1055" s="755"/>
      <c r="J1055" s="6"/>
    </row>
    <row r="1056" spans="6:10" s="5" customFormat="1" ht="65.25" customHeight="1" x14ac:dyDescent="0.45">
      <c r="F1056" s="6"/>
      <c r="G1056" s="755"/>
      <c r="J1056" s="6"/>
    </row>
    <row r="1057" spans="6:10" s="5" customFormat="1" ht="65.25" customHeight="1" x14ac:dyDescent="0.45">
      <c r="F1057" s="6"/>
      <c r="G1057" s="755"/>
      <c r="J1057" s="6"/>
    </row>
    <row r="1058" spans="6:10" s="5" customFormat="1" ht="65.25" customHeight="1" x14ac:dyDescent="0.45">
      <c r="F1058" s="6"/>
      <c r="G1058" s="755"/>
      <c r="J1058" s="6"/>
    </row>
    <row r="1059" spans="6:10" s="5" customFormat="1" ht="65.25" customHeight="1" x14ac:dyDescent="0.45">
      <c r="F1059" s="6"/>
      <c r="G1059" s="755"/>
      <c r="J1059" s="6"/>
    </row>
    <row r="1060" spans="6:10" s="5" customFormat="1" ht="65.25" customHeight="1" x14ac:dyDescent="0.45">
      <c r="F1060" s="6"/>
      <c r="G1060" s="755"/>
      <c r="J1060" s="6"/>
    </row>
    <row r="1061" spans="6:10" s="5" customFormat="1" ht="65.25" customHeight="1" x14ac:dyDescent="0.45">
      <c r="F1061" s="6"/>
      <c r="G1061" s="755"/>
      <c r="J1061" s="6"/>
    </row>
    <row r="1062" spans="6:10" s="5" customFormat="1" ht="65.25" customHeight="1" x14ac:dyDescent="0.45">
      <c r="F1062" s="6"/>
      <c r="G1062" s="755"/>
      <c r="J1062" s="6"/>
    </row>
    <row r="1063" spans="6:10" s="5" customFormat="1" ht="65.25" customHeight="1" x14ac:dyDescent="0.45">
      <c r="F1063" s="6"/>
      <c r="G1063" s="755"/>
      <c r="J1063" s="6"/>
    </row>
    <row r="1064" spans="6:10" s="5" customFormat="1" ht="65.25" customHeight="1" x14ac:dyDescent="0.45">
      <c r="F1064" s="6"/>
      <c r="G1064" s="755"/>
      <c r="J1064" s="6"/>
    </row>
    <row r="1065" spans="6:10" s="5" customFormat="1" ht="65.25" customHeight="1" x14ac:dyDescent="0.45">
      <c r="F1065" s="6"/>
      <c r="G1065" s="755"/>
      <c r="J1065" s="6"/>
    </row>
    <row r="1066" spans="6:10" s="5" customFormat="1" ht="65.25" customHeight="1" x14ac:dyDescent="0.45">
      <c r="F1066" s="6"/>
      <c r="G1066" s="755"/>
      <c r="J1066" s="6"/>
    </row>
    <row r="1067" spans="6:10" s="5" customFormat="1" ht="65.25" customHeight="1" x14ac:dyDescent="0.45">
      <c r="F1067" s="6"/>
      <c r="G1067" s="755"/>
      <c r="J1067" s="6"/>
    </row>
    <row r="1068" spans="6:10" s="5" customFormat="1" ht="65.25" customHeight="1" x14ac:dyDescent="0.45">
      <c r="F1068" s="6"/>
      <c r="G1068" s="755"/>
      <c r="J1068" s="6"/>
    </row>
    <row r="1069" spans="6:10" s="5" customFormat="1" ht="65.25" customHeight="1" x14ac:dyDescent="0.45">
      <c r="F1069" s="6"/>
      <c r="G1069" s="755"/>
      <c r="J1069" s="6"/>
    </row>
    <row r="1070" spans="6:10" s="5" customFormat="1" ht="65.25" customHeight="1" x14ac:dyDescent="0.45">
      <c r="F1070" s="6"/>
      <c r="G1070" s="755"/>
      <c r="J1070" s="6"/>
    </row>
    <row r="1071" spans="6:10" s="5" customFormat="1" ht="65.25" customHeight="1" x14ac:dyDescent="0.45">
      <c r="F1071" s="6"/>
      <c r="G1071" s="755"/>
      <c r="J1071" s="6"/>
    </row>
    <row r="1072" spans="6:10" s="5" customFormat="1" ht="65.25" customHeight="1" x14ac:dyDescent="0.45">
      <c r="F1072" s="6"/>
      <c r="G1072" s="755"/>
      <c r="J1072" s="6"/>
    </row>
    <row r="1073" spans="6:10" s="5" customFormat="1" ht="65.25" customHeight="1" x14ac:dyDescent="0.45">
      <c r="F1073" s="6"/>
      <c r="G1073" s="755"/>
      <c r="J1073" s="6"/>
    </row>
    <row r="1074" spans="6:10" s="5" customFormat="1" ht="65.25" customHeight="1" x14ac:dyDescent="0.45">
      <c r="F1074" s="6"/>
      <c r="G1074" s="755"/>
      <c r="J1074" s="6"/>
    </row>
    <row r="1075" spans="6:10" s="5" customFormat="1" ht="65.25" customHeight="1" x14ac:dyDescent="0.45">
      <c r="F1075" s="6"/>
      <c r="G1075" s="755"/>
      <c r="J1075" s="6"/>
    </row>
    <row r="1076" spans="6:10" s="5" customFormat="1" ht="65.25" customHeight="1" x14ac:dyDescent="0.45">
      <c r="F1076" s="6"/>
      <c r="G1076" s="755"/>
      <c r="J1076" s="6"/>
    </row>
    <row r="1077" spans="6:10" s="5" customFormat="1" ht="65.25" customHeight="1" x14ac:dyDescent="0.45">
      <c r="F1077" s="6"/>
      <c r="G1077" s="755"/>
      <c r="J1077" s="6"/>
    </row>
    <row r="1078" spans="6:10" s="5" customFormat="1" ht="65.25" customHeight="1" x14ac:dyDescent="0.45">
      <c r="F1078" s="6"/>
      <c r="G1078" s="755"/>
      <c r="J1078" s="6"/>
    </row>
    <row r="1079" spans="6:10" s="5" customFormat="1" ht="65.25" customHeight="1" x14ac:dyDescent="0.45">
      <c r="F1079" s="6"/>
      <c r="G1079" s="755"/>
      <c r="J1079" s="6"/>
    </row>
    <row r="1080" spans="6:10" s="5" customFormat="1" ht="65.25" customHeight="1" x14ac:dyDescent="0.45">
      <c r="F1080" s="6"/>
      <c r="G1080" s="755"/>
      <c r="J1080" s="6"/>
    </row>
    <row r="1081" spans="6:10" s="5" customFormat="1" ht="65.25" customHeight="1" x14ac:dyDescent="0.45">
      <c r="F1081" s="6"/>
      <c r="G1081" s="755"/>
      <c r="J1081" s="6"/>
    </row>
    <row r="1082" spans="6:10" s="5" customFormat="1" ht="65.25" customHeight="1" x14ac:dyDescent="0.45">
      <c r="F1082" s="6"/>
      <c r="G1082" s="755"/>
      <c r="J1082" s="6"/>
    </row>
    <row r="1083" spans="6:10" s="5" customFormat="1" ht="65.25" customHeight="1" x14ac:dyDescent="0.45">
      <c r="F1083" s="6"/>
      <c r="G1083" s="755"/>
      <c r="J1083" s="6"/>
    </row>
    <row r="1084" spans="6:10" s="5" customFormat="1" ht="65.25" customHeight="1" x14ac:dyDescent="0.45">
      <c r="F1084" s="6"/>
      <c r="G1084" s="755"/>
      <c r="J1084" s="6"/>
    </row>
    <row r="1085" spans="6:10" s="5" customFormat="1" ht="65.25" customHeight="1" x14ac:dyDescent="0.45">
      <c r="F1085" s="6"/>
      <c r="G1085" s="755"/>
      <c r="J1085" s="6"/>
    </row>
    <row r="1086" spans="6:10" s="5" customFormat="1" ht="65.25" customHeight="1" x14ac:dyDescent="0.45">
      <c r="F1086" s="6"/>
      <c r="G1086" s="755"/>
      <c r="J1086" s="6"/>
    </row>
    <row r="1087" spans="6:10" s="5" customFormat="1" ht="65.25" customHeight="1" x14ac:dyDescent="0.45">
      <c r="F1087" s="6"/>
      <c r="G1087" s="755"/>
      <c r="J1087" s="6"/>
    </row>
    <row r="1088" spans="6:10" s="5" customFormat="1" ht="65.25" customHeight="1" x14ac:dyDescent="0.45">
      <c r="F1088" s="6"/>
      <c r="G1088" s="755"/>
      <c r="J1088" s="6"/>
    </row>
    <row r="1089" spans="6:10" s="5" customFormat="1" ht="65.25" customHeight="1" x14ac:dyDescent="0.45">
      <c r="F1089" s="6"/>
      <c r="G1089" s="755"/>
      <c r="J1089" s="6"/>
    </row>
    <row r="1090" spans="6:10" s="5" customFormat="1" ht="65.25" customHeight="1" x14ac:dyDescent="0.45">
      <c r="F1090" s="6"/>
      <c r="G1090" s="755"/>
      <c r="J1090" s="6"/>
    </row>
    <row r="1091" spans="6:10" s="5" customFormat="1" ht="65.25" customHeight="1" x14ac:dyDescent="0.45">
      <c r="F1091" s="6"/>
      <c r="G1091" s="755"/>
      <c r="J1091" s="6"/>
    </row>
    <row r="1092" spans="6:10" s="5" customFormat="1" ht="65.25" customHeight="1" x14ac:dyDescent="0.45">
      <c r="F1092" s="6"/>
      <c r="G1092" s="755"/>
      <c r="J1092" s="6"/>
    </row>
    <row r="1093" spans="6:10" s="5" customFormat="1" ht="65.25" customHeight="1" x14ac:dyDescent="0.45">
      <c r="F1093" s="6"/>
      <c r="G1093" s="755"/>
      <c r="J1093" s="6"/>
    </row>
    <row r="1094" spans="6:10" s="5" customFormat="1" ht="65.25" customHeight="1" x14ac:dyDescent="0.45">
      <c r="F1094" s="6"/>
      <c r="G1094" s="755"/>
      <c r="J1094" s="6"/>
    </row>
    <row r="1095" spans="6:10" s="5" customFormat="1" ht="65.25" customHeight="1" x14ac:dyDescent="0.45">
      <c r="F1095" s="6"/>
      <c r="G1095" s="755"/>
      <c r="J1095" s="6"/>
    </row>
    <row r="1096" spans="6:10" s="5" customFormat="1" ht="65.25" customHeight="1" x14ac:dyDescent="0.45">
      <c r="F1096" s="6"/>
      <c r="G1096" s="755"/>
      <c r="J1096" s="6"/>
    </row>
    <row r="1097" spans="6:10" s="5" customFormat="1" ht="65.25" customHeight="1" x14ac:dyDescent="0.45">
      <c r="F1097" s="6"/>
      <c r="G1097" s="755"/>
      <c r="J1097" s="6"/>
    </row>
    <row r="1098" spans="6:10" s="5" customFormat="1" ht="65.25" customHeight="1" x14ac:dyDescent="0.45">
      <c r="F1098" s="6"/>
      <c r="G1098" s="755"/>
      <c r="J1098" s="6"/>
    </row>
    <row r="1099" spans="6:10" s="5" customFormat="1" ht="65.25" customHeight="1" x14ac:dyDescent="0.45">
      <c r="F1099" s="6"/>
      <c r="G1099" s="755"/>
      <c r="J1099" s="6"/>
    </row>
    <row r="1100" spans="6:10" s="5" customFormat="1" ht="65.25" customHeight="1" x14ac:dyDescent="0.45">
      <c r="F1100" s="6"/>
      <c r="G1100" s="755"/>
      <c r="J1100" s="6"/>
    </row>
    <row r="1101" spans="6:10" s="5" customFormat="1" ht="65.25" customHeight="1" x14ac:dyDescent="0.45">
      <c r="F1101" s="6"/>
      <c r="G1101" s="755"/>
      <c r="J1101" s="6"/>
    </row>
    <row r="1102" spans="6:10" s="5" customFormat="1" ht="65.25" customHeight="1" x14ac:dyDescent="0.45">
      <c r="F1102" s="6"/>
      <c r="G1102" s="755"/>
      <c r="J1102" s="6"/>
    </row>
    <row r="1103" spans="6:10" s="5" customFormat="1" ht="65.25" customHeight="1" x14ac:dyDescent="0.45">
      <c r="F1103" s="6"/>
      <c r="G1103" s="755"/>
      <c r="J1103" s="6"/>
    </row>
    <row r="1104" spans="6:10" s="5" customFormat="1" ht="65.25" customHeight="1" x14ac:dyDescent="0.45">
      <c r="F1104" s="6"/>
      <c r="G1104" s="755"/>
      <c r="J1104" s="6"/>
    </row>
    <row r="1105" spans="2:25" s="5" customFormat="1" ht="65.25" customHeight="1" x14ac:dyDescent="0.45">
      <c r="F1105" s="6"/>
      <c r="G1105" s="755"/>
      <c r="J1105" s="6"/>
    </row>
    <row r="1106" spans="2:25" s="5" customFormat="1" ht="65.25" customHeight="1" x14ac:dyDescent="0.45">
      <c r="F1106" s="6"/>
      <c r="G1106" s="755"/>
      <c r="J1106" s="6"/>
    </row>
    <row r="1107" spans="2:25" s="5" customFormat="1" ht="65.25" customHeight="1" x14ac:dyDescent="0.45">
      <c r="F1107" s="6"/>
      <c r="G1107" s="755"/>
      <c r="J1107" s="6"/>
    </row>
    <row r="1108" spans="2:25" s="5" customFormat="1" ht="65.25" customHeight="1" x14ac:dyDescent="0.45">
      <c r="F1108" s="6"/>
      <c r="G1108" s="755"/>
      <c r="J1108" s="6"/>
    </row>
    <row r="1109" spans="2:25" s="5" customFormat="1" ht="65.25" customHeight="1" x14ac:dyDescent="0.45">
      <c r="F1109" s="6"/>
      <c r="G1109" s="755"/>
      <c r="J1109" s="6"/>
    </row>
    <row r="1110" spans="2:25" s="5" customFormat="1" ht="65.25" customHeight="1" x14ac:dyDescent="0.45">
      <c r="F1110" s="6"/>
      <c r="G1110" s="755"/>
      <c r="J1110" s="6"/>
    </row>
    <row r="1111" spans="2:25" s="5" customFormat="1" ht="65.25" customHeight="1" x14ac:dyDescent="0.45">
      <c r="F1111" s="6"/>
      <c r="G1111" s="755"/>
      <c r="J1111" s="6"/>
    </row>
    <row r="1112" spans="2:25" s="5" customFormat="1" ht="65.25" customHeight="1" x14ac:dyDescent="0.45">
      <c r="F1112" s="6"/>
      <c r="G1112" s="755"/>
      <c r="J1112" s="6"/>
    </row>
    <row r="1113" spans="2:25" s="5" customFormat="1" ht="65.25" customHeight="1" x14ac:dyDescent="0.45">
      <c r="F1113" s="6"/>
      <c r="G1113" s="755"/>
      <c r="J1113" s="6"/>
    </row>
    <row r="1114" spans="2:25" s="5" customFormat="1" ht="65.25" customHeight="1" x14ac:dyDescent="0.45">
      <c r="F1114" s="6"/>
      <c r="G1114" s="755"/>
      <c r="J1114" s="6"/>
    </row>
    <row r="1115" spans="2:25" s="5" customFormat="1" ht="65.25" customHeight="1" x14ac:dyDescent="0.45">
      <c r="B1115" s="2"/>
      <c r="C1115" s="2"/>
      <c r="D1115" s="2"/>
      <c r="E1115" s="2"/>
      <c r="F1115" s="3"/>
      <c r="G1115" s="436"/>
      <c r="H1115" s="2"/>
      <c r="I1115" s="2"/>
      <c r="J1115" s="3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</row>
    <row r="1116" spans="2:25" s="5" customFormat="1" ht="65.25" customHeight="1" x14ac:dyDescent="0.45">
      <c r="B1116" s="2"/>
      <c r="C1116" s="2"/>
      <c r="D1116" s="2"/>
      <c r="E1116" s="2"/>
      <c r="F1116" s="3"/>
      <c r="G1116" s="436"/>
      <c r="H1116" s="2"/>
      <c r="I1116" s="2"/>
      <c r="J1116" s="3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</row>
    <row r="1117" spans="2:25" s="5" customFormat="1" ht="65.25" customHeight="1" x14ac:dyDescent="0.45">
      <c r="B1117" s="2"/>
      <c r="C1117" s="2"/>
      <c r="D1117" s="2"/>
      <c r="E1117" s="2"/>
      <c r="F1117" s="3"/>
      <c r="G1117" s="436"/>
      <c r="H1117" s="2"/>
      <c r="I1117" s="2"/>
      <c r="J1117" s="3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</row>
    <row r="1118" spans="2:25" s="5" customFormat="1" ht="65.25" customHeight="1" x14ac:dyDescent="0.45">
      <c r="B1118" s="2"/>
      <c r="C1118" s="2"/>
      <c r="D1118" s="2"/>
      <c r="E1118" s="2"/>
      <c r="F1118" s="3"/>
      <c r="G1118" s="436"/>
      <c r="H1118" s="2"/>
      <c r="I1118" s="2"/>
      <c r="J1118" s="3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</row>
    <row r="1119" spans="2:25" s="5" customFormat="1" ht="65.25" customHeight="1" x14ac:dyDescent="0.45">
      <c r="B1119" s="2"/>
      <c r="C1119" s="2"/>
      <c r="D1119" s="2"/>
      <c r="E1119" s="2"/>
      <c r="F1119" s="3"/>
      <c r="G1119" s="436"/>
      <c r="H1119" s="2"/>
      <c r="I1119" s="2"/>
      <c r="J1119" s="3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</row>
    <row r="1120" spans="2:25" s="5" customFormat="1" ht="65.25" customHeight="1" x14ac:dyDescent="0.45">
      <c r="B1120" s="2"/>
      <c r="C1120" s="2"/>
      <c r="D1120" s="2"/>
      <c r="E1120" s="2"/>
      <c r="F1120" s="3"/>
      <c r="G1120" s="436"/>
      <c r="H1120" s="2"/>
      <c r="I1120" s="2"/>
      <c r="J1120" s="3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</row>
    <row r="1121" spans="2:25" s="5" customFormat="1" ht="65.25" customHeight="1" x14ac:dyDescent="0.45">
      <c r="B1121" s="2"/>
      <c r="C1121" s="2"/>
      <c r="D1121" s="2"/>
      <c r="E1121" s="2"/>
      <c r="F1121" s="3"/>
      <c r="G1121" s="436"/>
      <c r="H1121" s="2"/>
      <c r="I1121" s="2"/>
      <c r="J1121" s="3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</row>
    <row r="1122" spans="2:25" s="5" customFormat="1" ht="65.25" customHeight="1" x14ac:dyDescent="0.45">
      <c r="B1122" s="2"/>
      <c r="C1122" s="2"/>
      <c r="D1122" s="2"/>
      <c r="E1122" s="2"/>
      <c r="F1122" s="3"/>
      <c r="G1122" s="436"/>
      <c r="H1122" s="2"/>
      <c r="I1122" s="2"/>
      <c r="J1122" s="3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</row>
    <row r="1123" spans="2:25" s="5" customFormat="1" ht="65.25" customHeight="1" x14ac:dyDescent="0.45">
      <c r="B1123" s="2"/>
      <c r="C1123" s="2"/>
      <c r="D1123" s="2"/>
      <c r="E1123" s="2"/>
      <c r="F1123" s="3"/>
      <c r="G1123" s="436"/>
      <c r="H1123" s="2"/>
      <c r="I1123" s="2"/>
      <c r="J1123" s="3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</row>
    <row r="1124" spans="2:25" s="5" customFormat="1" ht="65.25" customHeight="1" x14ac:dyDescent="0.45">
      <c r="B1124" s="2"/>
      <c r="C1124" s="2"/>
      <c r="D1124" s="2"/>
      <c r="E1124" s="2"/>
      <c r="F1124" s="3"/>
      <c r="G1124" s="436"/>
      <c r="H1124" s="2"/>
      <c r="I1124" s="2"/>
      <c r="J1124" s="3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</row>
    <row r="1125" spans="2:25" s="5" customFormat="1" ht="65.25" customHeight="1" x14ac:dyDescent="0.45">
      <c r="B1125" s="2"/>
      <c r="C1125" s="2"/>
      <c r="D1125" s="2"/>
      <c r="E1125" s="2"/>
      <c r="F1125" s="3"/>
      <c r="G1125" s="436"/>
      <c r="H1125" s="2"/>
      <c r="I1125" s="2"/>
      <c r="J1125" s="3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</row>
    <row r="1126" spans="2:25" s="5" customFormat="1" ht="65.25" customHeight="1" x14ac:dyDescent="0.45">
      <c r="B1126" s="2"/>
      <c r="C1126" s="2"/>
      <c r="D1126" s="2"/>
      <c r="E1126" s="2"/>
      <c r="F1126" s="3"/>
      <c r="G1126" s="436"/>
      <c r="H1126" s="2"/>
      <c r="I1126" s="2"/>
      <c r="J1126" s="3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</row>
    <row r="1127" spans="2:25" s="5" customFormat="1" ht="65.25" customHeight="1" x14ac:dyDescent="0.45">
      <c r="B1127" s="2"/>
      <c r="C1127" s="2"/>
      <c r="D1127" s="2"/>
      <c r="E1127" s="2"/>
      <c r="F1127" s="3"/>
      <c r="G1127" s="436"/>
      <c r="H1127" s="2"/>
      <c r="I1127" s="2"/>
      <c r="J1127" s="3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</row>
    <row r="1128" spans="2:25" s="5" customFormat="1" ht="65.25" customHeight="1" x14ac:dyDescent="0.45">
      <c r="B1128" s="2"/>
      <c r="C1128" s="2"/>
      <c r="D1128" s="2"/>
      <c r="E1128" s="2"/>
      <c r="F1128" s="3"/>
      <c r="G1128" s="436"/>
      <c r="H1128" s="2"/>
      <c r="I1128" s="2"/>
      <c r="J1128" s="3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</row>
    <row r="1129" spans="2:25" s="5" customFormat="1" ht="65.25" customHeight="1" x14ac:dyDescent="0.45">
      <c r="B1129" s="2"/>
      <c r="C1129" s="2"/>
      <c r="D1129" s="2"/>
      <c r="E1129" s="2"/>
      <c r="F1129" s="3"/>
      <c r="G1129" s="436"/>
      <c r="H1129" s="2"/>
      <c r="I1129" s="2"/>
      <c r="J1129" s="3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</row>
    <row r="1130" spans="2:25" s="5" customFormat="1" ht="65.25" customHeight="1" x14ac:dyDescent="0.45">
      <c r="B1130" s="2"/>
      <c r="C1130" s="2"/>
      <c r="D1130" s="2"/>
      <c r="E1130" s="2"/>
      <c r="F1130" s="3"/>
      <c r="G1130" s="436"/>
      <c r="H1130" s="2"/>
      <c r="I1130" s="2"/>
      <c r="J1130" s="3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</row>
    <row r="1131" spans="2:25" s="5" customFormat="1" ht="65.25" customHeight="1" x14ac:dyDescent="0.45">
      <c r="B1131" s="2"/>
      <c r="C1131" s="2"/>
      <c r="D1131" s="2"/>
      <c r="E1131" s="2"/>
      <c r="F1131" s="3"/>
      <c r="G1131" s="436"/>
      <c r="H1131" s="2"/>
      <c r="I1131" s="2"/>
      <c r="J1131" s="3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</row>
    <row r="1132" spans="2:25" s="5" customFormat="1" ht="65.25" customHeight="1" x14ac:dyDescent="0.45">
      <c r="B1132" s="2"/>
      <c r="C1132" s="2"/>
      <c r="D1132" s="2"/>
      <c r="E1132" s="2"/>
      <c r="F1132" s="3"/>
      <c r="G1132" s="436"/>
      <c r="H1132" s="2"/>
      <c r="I1132" s="2"/>
      <c r="J1132" s="3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</row>
    <row r="1133" spans="2:25" s="5" customFormat="1" ht="65.25" customHeight="1" x14ac:dyDescent="0.45">
      <c r="B1133" s="2"/>
      <c r="C1133" s="2"/>
      <c r="D1133" s="2"/>
      <c r="E1133" s="2"/>
      <c r="F1133" s="3"/>
      <c r="G1133" s="436"/>
      <c r="H1133" s="2"/>
      <c r="I1133" s="2"/>
      <c r="J1133" s="3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</row>
    <row r="1134" spans="2:25" s="5" customFormat="1" ht="65.25" customHeight="1" x14ac:dyDescent="0.45">
      <c r="B1134" s="2"/>
      <c r="C1134" s="2"/>
      <c r="D1134" s="2"/>
      <c r="E1134" s="2"/>
      <c r="F1134" s="3"/>
      <c r="G1134" s="436"/>
      <c r="H1134" s="2"/>
      <c r="I1134" s="2"/>
      <c r="J1134" s="3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</row>
    <row r="1135" spans="2:25" s="5" customFormat="1" ht="65.25" customHeight="1" x14ac:dyDescent="0.45">
      <c r="B1135" s="2"/>
      <c r="C1135" s="2"/>
      <c r="D1135" s="2"/>
      <c r="E1135" s="2"/>
      <c r="F1135" s="3"/>
      <c r="G1135" s="436"/>
      <c r="H1135" s="2"/>
      <c r="I1135" s="2"/>
      <c r="J1135" s="3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</row>
    <row r="1136" spans="2:25" s="5" customFormat="1" ht="65.25" customHeight="1" x14ac:dyDescent="0.45">
      <c r="B1136" s="2"/>
      <c r="C1136" s="2"/>
      <c r="D1136" s="2"/>
      <c r="E1136" s="2"/>
      <c r="F1136" s="3"/>
      <c r="G1136" s="436"/>
      <c r="H1136" s="2"/>
      <c r="I1136" s="2"/>
      <c r="J1136" s="3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</row>
    <row r="1137" spans="2:25" s="5" customFormat="1" ht="65.25" customHeight="1" x14ac:dyDescent="0.45">
      <c r="B1137" s="2"/>
      <c r="C1137" s="2"/>
      <c r="D1137" s="2"/>
      <c r="E1137" s="2"/>
      <c r="F1137" s="3"/>
      <c r="G1137" s="436"/>
      <c r="H1137" s="2"/>
      <c r="I1137" s="2"/>
      <c r="J1137" s="3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</row>
    <row r="1138" spans="2:25" s="5" customFormat="1" ht="65.25" customHeight="1" x14ac:dyDescent="0.45">
      <c r="B1138" s="2"/>
      <c r="C1138" s="2"/>
      <c r="D1138" s="2"/>
      <c r="E1138" s="2"/>
      <c r="F1138" s="3"/>
      <c r="G1138" s="436"/>
      <c r="H1138" s="2"/>
      <c r="I1138" s="2"/>
      <c r="J1138" s="3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</row>
    <row r="1139" spans="2:25" s="5" customFormat="1" ht="65.25" customHeight="1" x14ac:dyDescent="0.45">
      <c r="B1139" s="2"/>
      <c r="C1139" s="2"/>
      <c r="D1139" s="2"/>
      <c r="E1139" s="2"/>
      <c r="F1139" s="3"/>
      <c r="G1139" s="436"/>
      <c r="H1139" s="2"/>
      <c r="I1139" s="2"/>
      <c r="J1139" s="3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</row>
    <row r="1140" spans="2:25" s="5" customFormat="1" ht="65.25" customHeight="1" x14ac:dyDescent="0.45">
      <c r="B1140" s="2"/>
      <c r="C1140" s="2"/>
      <c r="D1140" s="2"/>
      <c r="E1140" s="2"/>
      <c r="F1140" s="3"/>
      <c r="G1140" s="436"/>
      <c r="H1140" s="2"/>
      <c r="I1140" s="2"/>
      <c r="J1140" s="3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</row>
    <row r="1141" spans="2:25" s="5" customFormat="1" ht="65.25" customHeight="1" x14ac:dyDescent="0.45">
      <c r="B1141" s="2"/>
      <c r="C1141" s="2"/>
      <c r="D1141" s="2"/>
      <c r="E1141" s="2"/>
      <c r="F1141" s="3"/>
      <c r="G1141" s="436"/>
      <c r="H1141" s="2"/>
      <c r="I1141" s="2"/>
      <c r="J1141" s="3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</row>
    <row r="1142" spans="2:25" s="5" customFormat="1" ht="65.25" customHeight="1" x14ac:dyDescent="0.45">
      <c r="B1142" s="2"/>
      <c r="C1142" s="2"/>
      <c r="D1142" s="2"/>
      <c r="E1142" s="2"/>
      <c r="F1142" s="3"/>
      <c r="G1142" s="436"/>
      <c r="H1142" s="2"/>
      <c r="I1142" s="2"/>
      <c r="J1142" s="3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</row>
    <row r="1143" spans="2:25" s="5" customFormat="1" ht="65.25" customHeight="1" x14ac:dyDescent="0.45">
      <c r="B1143" s="2"/>
      <c r="C1143" s="2"/>
      <c r="D1143" s="2"/>
      <c r="E1143" s="2"/>
      <c r="F1143" s="3"/>
      <c r="G1143" s="436"/>
      <c r="H1143" s="2"/>
      <c r="I1143" s="2"/>
      <c r="J1143" s="3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</row>
    <row r="1144" spans="2:25" s="5" customFormat="1" ht="65.25" customHeight="1" x14ac:dyDescent="0.45">
      <c r="B1144" s="2"/>
      <c r="C1144" s="2"/>
      <c r="D1144" s="2"/>
      <c r="E1144" s="2"/>
      <c r="F1144" s="3"/>
      <c r="G1144" s="436"/>
      <c r="H1144" s="2"/>
      <c r="I1144" s="2"/>
      <c r="J1144" s="3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</row>
    <row r="1145" spans="2:25" s="5" customFormat="1" ht="65.25" customHeight="1" x14ac:dyDescent="0.45">
      <c r="B1145" s="2"/>
      <c r="C1145" s="2"/>
      <c r="D1145" s="2"/>
      <c r="E1145" s="2"/>
      <c r="F1145" s="3"/>
      <c r="G1145" s="436"/>
      <c r="H1145" s="2"/>
      <c r="I1145" s="2"/>
      <c r="J1145" s="3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</row>
    <row r="1146" spans="2:25" s="5" customFormat="1" ht="65.25" customHeight="1" x14ac:dyDescent="0.45">
      <c r="B1146" s="2"/>
      <c r="C1146" s="2"/>
      <c r="D1146" s="2"/>
      <c r="E1146" s="2"/>
      <c r="F1146" s="3"/>
      <c r="G1146" s="436"/>
      <c r="H1146" s="2"/>
      <c r="I1146" s="2"/>
      <c r="J1146" s="3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</row>
    <row r="1147" spans="2:25" s="5" customFormat="1" ht="65.25" customHeight="1" x14ac:dyDescent="0.45">
      <c r="B1147" s="2"/>
      <c r="C1147" s="2"/>
      <c r="D1147" s="2"/>
      <c r="E1147" s="2"/>
      <c r="F1147" s="3"/>
      <c r="G1147" s="436"/>
      <c r="H1147" s="2"/>
      <c r="I1147" s="2"/>
      <c r="J1147" s="3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</row>
    <row r="1148" spans="2:25" s="5" customFormat="1" ht="65.25" customHeight="1" x14ac:dyDescent="0.45">
      <c r="B1148" s="2"/>
      <c r="C1148" s="2"/>
      <c r="D1148" s="2"/>
      <c r="E1148" s="2"/>
      <c r="F1148" s="3"/>
      <c r="G1148" s="436"/>
      <c r="H1148" s="2"/>
      <c r="I1148" s="2"/>
      <c r="J1148" s="3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</row>
    <row r="1149" spans="2:25" s="5" customFormat="1" ht="65.25" customHeight="1" x14ac:dyDescent="0.45">
      <c r="B1149" s="2"/>
      <c r="C1149" s="2"/>
      <c r="D1149" s="2"/>
      <c r="E1149" s="2"/>
      <c r="F1149" s="3"/>
      <c r="G1149" s="436"/>
      <c r="H1149" s="2"/>
      <c r="I1149" s="2"/>
      <c r="J1149" s="3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</row>
    <row r="1150" spans="2:25" s="5" customFormat="1" ht="65.25" customHeight="1" x14ac:dyDescent="0.45">
      <c r="B1150" s="2"/>
      <c r="C1150" s="2"/>
      <c r="D1150" s="2"/>
      <c r="E1150" s="2"/>
      <c r="F1150" s="3"/>
      <c r="G1150" s="436"/>
      <c r="H1150" s="2"/>
      <c r="I1150" s="2"/>
      <c r="J1150" s="3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</row>
    <row r="1151" spans="2:25" s="5" customFormat="1" ht="65.25" customHeight="1" x14ac:dyDescent="0.45">
      <c r="B1151" s="2"/>
      <c r="C1151" s="2"/>
      <c r="D1151" s="2"/>
      <c r="E1151" s="2"/>
      <c r="F1151" s="3"/>
      <c r="G1151" s="436"/>
      <c r="H1151" s="2"/>
      <c r="I1151" s="2"/>
      <c r="J1151" s="3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</row>
    <row r="1152" spans="2:25" s="5" customFormat="1" ht="65.25" customHeight="1" x14ac:dyDescent="0.45">
      <c r="B1152" s="2"/>
      <c r="C1152" s="2"/>
      <c r="D1152" s="2"/>
      <c r="E1152" s="2"/>
      <c r="F1152" s="3"/>
      <c r="G1152" s="436"/>
      <c r="H1152" s="2"/>
      <c r="I1152" s="2"/>
      <c r="J1152" s="3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</row>
    <row r="1153" spans="2:25" s="5" customFormat="1" ht="65.25" customHeight="1" x14ac:dyDescent="0.45">
      <c r="B1153" s="2"/>
      <c r="C1153" s="2"/>
      <c r="D1153" s="2"/>
      <c r="E1153" s="2"/>
      <c r="F1153" s="3"/>
      <c r="G1153" s="436"/>
      <c r="H1153" s="2"/>
      <c r="I1153" s="2"/>
      <c r="J1153" s="3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</row>
    <row r="1154" spans="2:25" s="5" customFormat="1" ht="65.25" customHeight="1" x14ac:dyDescent="0.45">
      <c r="B1154" s="2"/>
      <c r="C1154" s="2"/>
      <c r="D1154" s="2"/>
      <c r="E1154" s="2"/>
      <c r="F1154" s="3"/>
      <c r="G1154" s="436"/>
      <c r="H1154" s="2"/>
      <c r="I1154" s="2"/>
      <c r="J1154" s="3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</row>
    <row r="1155" spans="2:25" s="5" customFormat="1" ht="65.25" customHeight="1" x14ac:dyDescent="0.45">
      <c r="B1155" s="2"/>
      <c r="C1155" s="2"/>
      <c r="D1155" s="2"/>
      <c r="E1155" s="2"/>
      <c r="F1155" s="3"/>
      <c r="G1155" s="436"/>
      <c r="H1155" s="2"/>
      <c r="I1155" s="2"/>
      <c r="J1155" s="3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</row>
    <row r="1156" spans="2:25" s="5" customFormat="1" ht="65.25" customHeight="1" x14ac:dyDescent="0.45">
      <c r="B1156" s="2"/>
      <c r="C1156" s="2"/>
      <c r="D1156" s="2"/>
      <c r="E1156" s="2"/>
      <c r="F1156" s="3"/>
      <c r="G1156" s="436"/>
      <c r="H1156" s="2"/>
      <c r="I1156" s="2"/>
      <c r="J1156" s="3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</row>
    <row r="1157" spans="2:25" s="5" customFormat="1" ht="65.25" customHeight="1" x14ac:dyDescent="0.45">
      <c r="B1157" s="2"/>
      <c r="C1157" s="2"/>
      <c r="D1157" s="2"/>
      <c r="E1157" s="2"/>
      <c r="F1157" s="3"/>
      <c r="G1157" s="436"/>
      <c r="H1157" s="2"/>
      <c r="I1157" s="2"/>
      <c r="J1157" s="3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</row>
    <row r="1158" spans="2:25" s="5" customFormat="1" ht="65.25" customHeight="1" x14ac:dyDescent="0.45">
      <c r="B1158" s="2"/>
      <c r="C1158" s="2"/>
      <c r="D1158" s="2"/>
      <c r="E1158" s="2"/>
      <c r="F1158" s="3"/>
      <c r="G1158" s="436"/>
      <c r="H1158" s="2"/>
      <c r="I1158" s="2"/>
      <c r="J1158" s="3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</row>
    <row r="1159" spans="2:25" s="5" customFormat="1" ht="65.25" customHeight="1" x14ac:dyDescent="0.45">
      <c r="B1159" s="2"/>
      <c r="C1159" s="2"/>
      <c r="D1159" s="2"/>
      <c r="E1159" s="2"/>
      <c r="F1159" s="3"/>
      <c r="G1159" s="436"/>
      <c r="H1159" s="2"/>
      <c r="I1159" s="2"/>
      <c r="J1159" s="3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</row>
    <row r="1160" spans="2:25" s="5" customFormat="1" ht="65.25" customHeight="1" x14ac:dyDescent="0.45">
      <c r="B1160" s="2"/>
      <c r="C1160" s="2"/>
      <c r="D1160" s="2"/>
      <c r="E1160" s="2"/>
      <c r="F1160" s="3"/>
      <c r="G1160" s="436"/>
      <c r="H1160" s="2"/>
      <c r="I1160" s="2"/>
      <c r="J1160" s="3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</row>
    <row r="1161" spans="2:25" s="5" customFormat="1" ht="65.25" customHeight="1" x14ac:dyDescent="0.45">
      <c r="B1161" s="2"/>
      <c r="C1161" s="2"/>
      <c r="D1161" s="2"/>
      <c r="E1161" s="2"/>
      <c r="F1161" s="3"/>
      <c r="G1161" s="436"/>
      <c r="H1161" s="2"/>
      <c r="I1161" s="2"/>
      <c r="J1161" s="3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</row>
    <row r="1162" spans="2:25" s="5" customFormat="1" ht="65.25" customHeight="1" x14ac:dyDescent="0.45">
      <c r="B1162" s="2"/>
      <c r="C1162" s="2"/>
      <c r="D1162" s="2"/>
      <c r="E1162" s="2"/>
      <c r="F1162" s="3"/>
      <c r="G1162" s="436"/>
      <c r="H1162" s="2"/>
      <c r="I1162" s="2"/>
      <c r="J1162" s="3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</row>
    <row r="1163" spans="2:25" s="5" customFormat="1" ht="65.25" customHeight="1" x14ac:dyDescent="0.45">
      <c r="B1163" s="2"/>
      <c r="C1163" s="2"/>
      <c r="D1163" s="2"/>
      <c r="E1163" s="2"/>
      <c r="F1163" s="3"/>
      <c r="G1163" s="436"/>
      <c r="H1163" s="2"/>
      <c r="I1163" s="2"/>
      <c r="J1163" s="3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</row>
    <row r="1164" spans="2:25" s="5" customFormat="1" ht="65.25" customHeight="1" x14ac:dyDescent="0.45">
      <c r="B1164" s="2"/>
      <c r="C1164" s="2"/>
      <c r="D1164" s="2"/>
      <c r="E1164" s="2"/>
      <c r="F1164" s="3"/>
      <c r="G1164" s="436"/>
      <c r="H1164" s="2"/>
      <c r="I1164" s="2"/>
      <c r="J1164" s="3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</row>
    <row r="1165" spans="2:25" s="5" customFormat="1" ht="65.25" customHeight="1" x14ac:dyDescent="0.45">
      <c r="B1165" s="2"/>
      <c r="C1165" s="2"/>
      <c r="D1165" s="2"/>
      <c r="E1165" s="2"/>
      <c r="F1165" s="3"/>
      <c r="G1165" s="436"/>
      <c r="H1165" s="2"/>
      <c r="I1165" s="2"/>
      <c r="J1165" s="3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</row>
    <row r="1166" spans="2:25" s="5" customFormat="1" ht="65.25" customHeight="1" x14ac:dyDescent="0.45">
      <c r="B1166" s="2"/>
      <c r="C1166" s="2"/>
      <c r="D1166" s="2"/>
      <c r="E1166" s="2"/>
      <c r="F1166" s="3"/>
      <c r="G1166" s="436"/>
      <c r="H1166" s="2"/>
      <c r="I1166" s="2"/>
      <c r="J1166" s="3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</row>
    <row r="1167" spans="2:25" s="5" customFormat="1" ht="65.25" customHeight="1" x14ac:dyDescent="0.45">
      <c r="B1167" s="2"/>
      <c r="C1167" s="2"/>
      <c r="D1167" s="2"/>
      <c r="E1167" s="2"/>
      <c r="F1167" s="3"/>
      <c r="G1167" s="436"/>
      <c r="H1167" s="2"/>
      <c r="I1167" s="2"/>
      <c r="J1167" s="3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</row>
    <row r="1168" spans="2:25" s="5" customFormat="1" ht="65.25" customHeight="1" x14ac:dyDescent="0.45">
      <c r="B1168" s="2"/>
      <c r="C1168" s="2"/>
      <c r="D1168" s="2"/>
      <c r="E1168" s="2"/>
      <c r="F1168" s="3"/>
      <c r="G1168" s="436"/>
      <c r="H1168" s="2"/>
      <c r="I1168" s="2"/>
      <c r="J1168" s="3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</row>
    <row r="1169" spans="2:25" s="5" customFormat="1" ht="65.25" customHeight="1" x14ac:dyDescent="0.45">
      <c r="B1169" s="2"/>
      <c r="C1169" s="2"/>
      <c r="D1169" s="2"/>
      <c r="E1169" s="2"/>
      <c r="F1169" s="3"/>
      <c r="G1169" s="436"/>
      <c r="H1169" s="2"/>
      <c r="I1169" s="2"/>
      <c r="J1169" s="3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</row>
    <row r="1170" spans="2:25" s="5" customFormat="1" ht="65.25" customHeight="1" x14ac:dyDescent="0.45">
      <c r="B1170" s="2"/>
      <c r="C1170" s="2"/>
      <c r="D1170" s="2"/>
      <c r="E1170" s="2"/>
      <c r="F1170" s="3"/>
      <c r="G1170" s="436"/>
      <c r="H1170" s="2"/>
      <c r="I1170" s="2"/>
      <c r="J1170" s="3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</row>
    <row r="1171" spans="2:25" s="5" customFormat="1" ht="65.25" customHeight="1" x14ac:dyDescent="0.45">
      <c r="B1171" s="2"/>
      <c r="C1171" s="2"/>
      <c r="D1171" s="2"/>
      <c r="E1171" s="2"/>
      <c r="F1171" s="3"/>
      <c r="G1171" s="436"/>
      <c r="H1171" s="2"/>
      <c r="I1171" s="2"/>
      <c r="J1171" s="3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</row>
    <row r="1172" spans="2:25" s="5" customFormat="1" ht="65.25" customHeight="1" x14ac:dyDescent="0.45">
      <c r="B1172" s="2"/>
      <c r="C1172" s="2"/>
      <c r="D1172" s="2"/>
      <c r="E1172" s="2"/>
      <c r="F1172" s="3"/>
      <c r="G1172" s="436"/>
      <c r="H1172" s="2"/>
      <c r="I1172" s="2"/>
      <c r="J1172" s="3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</row>
    <row r="1173" spans="2:25" s="5" customFormat="1" ht="65.25" customHeight="1" x14ac:dyDescent="0.45">
      <c r="B1173" s="2"/>
      <c r="C1173" s="2"/>
      <c r="D1173" s="2"/>
      <c r="E1173" s="2"/>
      <c r="F1173" s="3"/>
      <c r="G1173" s="436"/>
      <c r="H1173" s="2"/>
      <c r="I1173" s="2"/>
      <c r="J1173" s="3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</row>
    <row r="1174" spans="2:25" s="5" customFormat="1" ht="65.25" customHeight="1" x14ac:dyDescent="0.45">
      <c r="B1174" s="2"/>
      <c r="C1174" s="2"/>
      <c r="D1174" s="2"/>
      <c r="E1174" s="2"/>
      <c r="F1174" s="3"/>
      <c r="G1174" s="436"/>
      <c r="H1174" s="2"/>
      <c r="I1174" s="2"/>
      <c r="J1174" s="3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</row>
    <row r="1175" spans="2:25" s="5" customFormat="1" ht="65.25" customHeight="1" x14ac:dyDescent="0.45">
      <c r="B1175" s="2"/>
      <c r="C1175" s="2"/>
      <c r="D1175" s="2"/>
      <c r="E1175" s="2"/>
      <c r="F1175" s="3"/>
      <c r="G1175" s="436"/>
      <c r="H1175" s="2"/>
      <c r="I1175" s="2"/>
      <c r="J1175" s="3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</row>
    <row r="1176" spans="2:25" s="5" customFormat="1" ht="65.25" customHeight="1" x14ac:dyDescent="0.45">
      <c r="B1176" s="2"/>
      <c r="C1176" s="2"/>
      <c r="D1176" s="2"/>
      <c r="E1176" s="2"/>
      <c r="F1176" s="3"/>
      <c r="G1176" s="436"/>
      <c r="H1176" s="2"/>
      <c r="I1176" s="2"/>
      <c r="J1176" s="3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</row>
    <row r="1177" spans="2:25" s="5" customFormat="1" ht="65.25" customHeight="1" x14ac:dyDescent="0.45">
      <c r="B1177" s="2"/>
      <c r="C1177" s="2"/>
      <c r="D1177" s="2"/>
      <c r="E1177" s="2"/>
      <c r="F1177" s="3"/>
      <c r="G1177" s="436"/>
      <c r="H1177" s="2"/>
      <c r="I1177" s="2"/>
      <c r="J1177" s="3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</row>
    <row r="1178" spans="2:25" s="5" customFormat="1" ht="65.25" customHeight="1" x14ac:dyDescent="0.45">
      <c r="B1178" s="2"/>
      <c r="C1178" s="2"/>
      <c r="D1178" s="2"/>
      <c r="E1178" s="2"/>
      <c r="F1178" s="3"/>
      <c r="G1178" s="436"/>
      <c r="H1178" s="2"/>
      <c r="I1178" s="2"/>
      <c r="J1178" s="3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</row>
    <row r="1179" spans="2:25" s="5" customFormat="1" ht="65.25" customHeight="1" x14ac:dyDescent="0.45">
      <c r="B1179" s="2"/>
      <c r="C1179" s="2"/>
      <c r="D1179" s="2"/>
      <c r="E1179" s="2"/>
      <c r="F1179" s="3"/>
      <c r="G1179" s="436"/>
      <c r="H1179" s="2"/>
      <c r="I1179" s="2"/>
      <c r="J1179" s="3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</row>
    <row r="1180" spans="2:25" s="5" customFormat="1" ht="65.25" customHeight="1" x14ac:dyDescent="0.45">
      <c r="B1180" s="2"/>
      <c r="C1180" s="2"/>
      <c r="D1180" s="2"/>
      <c r="E1180" s="2"/>
      <c r="F1180" s="3"/>
      <c r="G1180" s="436"/>
      <c r="H1180" s="2"/>
      <c r="I1180" s="2"/>
      <c r="J1180" s="3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</row>
    <row r="1181" spans="2:25" s="5" customFormat="1" ht="65.25" customHeight="1" x14ac:dyDescent="0.45">
      <c r="B1181" s="2"/>
      <c r="C1181" s="2"/>
      <c r="D1181" s="2"/>
      <c r="E1181" s="2"/>
      <c r="F1181" s="3"/>
      <c r="G1181" s="436"/>
      <c r="H1181" s="2"/>
      <c r="I1181" s="2"/>
      <c r="J1181" s="3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</row>
    <row r="1182" spans="2:25" s="5" customFormat="1" ht="65.25" customHeight="1" x14ac:dyDescent="0.45">
      <c r="B1182" s="2"/>
      <c r="C1182" s="2"/>
      <c r="D1182" s="2"/>
      <c r="E1182" s="2"/>
      <c r="F1182" s="3"/>
      <c r="G1182" s="436"/>
      <c r="H1182" s="2"/>
      <c r="I1182" s="2"/>
      <c r="J1182" s="3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</row>
    <row r="1183" spans="2:25" s="5" customFormat="1" ht="65.25" customHeight="1" x14ac:dyDescent="0.45">
      <c r="B1183" s="2"/>
      <c r="C1183" s="2"/>
      <c r="D1183" s="2"/>
      <c r="E1183" s="2"/>
      <c r="F1183" s="3"/>
      <c r="G1183" s="436"/>
      <c r="H1183" s="2"/>
      <c r="I1183" s="2"/>
      <c r="J1183" s="3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</row>
    <row r="1184" spans="2:25" s="5" customFormat="1" ht="65.25" customHeight="1" x14ac:dyDescent="0.45">
      <c r="B1184" s="2"/>
      <c r="C1184" s="2"/>
      <c r="D1184" s="2"/>
      <c r="E1184" s="2"/>
      <c r="F1184" s="3"/>
      <c r="G1184" s="436"/>
      <c r="H1184" s="2"/>
      <c r="I1184" s="2"/>
      <c r="J1184" s="3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</row>
    <row r="1185" spans="2:25" s="5" customFormat="1" ht="65.25" customHeight="1" x14ac:dyDescent="0.45">
      <c r="B1185" s="2"/>
      <c r="C1185" s="2"/>
      <c r="D1185" s="2"/>
      <c r="E1185" s="2"/>
      <c r="F1185" s="3"/>
      <c r="G1185" s="436"/>
      <c r="H1185" s="2"/>
      <c r="I1185" s="2"/>
      <c r="J1185" s="3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</row>
    <row r="1186" spans="2:25" s="5" customFormat="1" ht="65.25" customHeight="1" x14ac:dyDescent="0.45">
      <c r="B1186" s="2"/>
      <c r="C1186" s="2"/>
      <c r="D1186" s="2"/>
      <c r="E1186" s="2"/>
      <c r="F1186" s="3"/>
      <c r="G1186" s="436"/>
      <c r="H1186" s="2"/>
      <c r="I1186" s="2"/>
      <c r="J1186" s="3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</row>
    <row r="1187" spans="2:25" s="5" customFormat="1" ht="65.25" customHeight="1" x14ac:dyDescent="0.45">
      <c r="B1187" s="2"/>
      <c r="C1187" s="2"/>
      <c r="D1187" s="2"/>
      <c r="E1187" s="2"/>
      <c r="F1187" s="3"/>
      <c r="G1187" s="436"/>
      <c r="H1187" s="2"/>
      <c r="I1187" s="2"/>
      <c r="J1187" s="3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</row>
    <row r="1188" spans="2:25" s="5" customFormat="1" ht="65.25" customHeight="1" x14ac:dyDescent="0.45">
      <c r="B1188" s="2"/>
      <c r="C1188" s="2"/>
      <c r="D1188" s="2"/>
      <c r="E1188" s="2"/>
      <c r="F1188" s="3"/>
      <c r="G1188" s="436"/>
      <c r="H1188" s="2"/>
      <c r="I1188" s="2"/>
      <c r="J1188" s="3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</row>
    <row r="1189" spans="2:25" s="5" customFormat="1" ht="65.25" customHeight="1" x14ac:dyDescent="0.45">
      <c r="B1189" s="2"/>
      <c r="C1189" s="2"/>
      <c r="D1189" s="2"/>
      <c r="E1189" s="2"/>
      <c r="F1189" s="3"/>
      <c r="G1189" s="436"/>
      <c r="H1189" s="2"/>
      <c r="I1189" s="2"/>
      <c r="J1189" s="3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</row>
    <row r="1190" spans="2:25" s="5" customFormat="1" ht="65.25" customHeight="1" x14ac:dyDescent="0.45">
      <c r="B1190" s="2"/>
      <c r="C1190" s="2"/>
      <c r="D1190" s="2"/>
      <c r="E1190" s="2"/>
      <c r="F1190" s="3"/>
      <c r="G1190" s="436"/>
      <c r="H1190" s="2"/>
      <c r="I1190" s="2"/>
      <c r="J1190" s="3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</row>
    <row r="1191" spans="2:25" s="5" customFormat="1" ht="65.25" customHeight="1" x14ac:dyDescent="0.45">
      <c r="B1191" s="2"/>
      <c r="C1191" s="2"/>
      <c r="D1191" s="2"/>
      <c r="E1191" s="2"/>
      <c r="F1191" s="3"/>
      <c r="G1191" s="436"/>
      <c r="H1191" s="2"/>
      <c r="I1191" s="2"/>
      <c r="J1191" s="3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</row>
    <row r="1192" spans="2:25" s="5" customFormat="1" ht="65.25" customHeight="1" x14ac:dyDescent="0.45">
      <c r="B1192" s="2"/>
      <c r="C1192" s="2"/>
      <c r="D1192" s="2"/>
      <c r="E1192" s="2"/>
      <c r="F1192" s="3"/>
      <c r="G1192" s="436"/>
      <c r="H1192" s="2"/>
      <c r="I1192" s="2"/>
      <c r="J1192" s="3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</row>
    <row r="1193" spans="2:25" s="5" customFormat="1" ht="65.25" customHeight="1" x14ac:dyDescent="0.45">
      <c r="B1193" s="2"/>
      <c r="C1193" s="2"/>
      <c r="D1193" s="2"/>
      <c r="E1193" s="2"/>
      <c r="F1193" s="3"/>
      <c r="G1193" s="436"/>
      <c r="H1193" s="2"/>
      <c r="I1193" s="2"/>
      <c r="J1193" s="3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</row>
    <row r="1194" spans="2:25" s="5" customFormat="1" ht="65.25" customHeight="1" x14ac:dyDescent="0.45">
      <c r="B1194" s="2"/>
      <c r="C1194" s="2"/>
      <c r="D1194" s="2"/>
      <c r="E1194" s="2"/>
      <c r="F1194" s="3"/>
      <c r="G1194" s="436"/>
      <c r="H1194" s="2"/>
      <c r="I1194" s="2"/>
      <c r="J1194" s="3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</row>
    <row r="1195" spans="2:25" s="5" customFormat="1" ht="65.25" customHeight="1" x14ac:dyDescent="0.45">
      <c r="B1195" s="2"/>
      <c r="C1195" s="2"/>
      <c r="D1195" s="2"/>
      <c r="E1195" s="2"/>
      <c r="F1195" s="3"/>
      <c r="G1195" s="436"/>
      <c r="H1195" s="2"/>
      <c r="I1195" s="2"/>
      <c r="J1195" s="3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</row>
    <row r="1196" spans="2:25" s="5" customFormat="1" ht="65.25" customHeight="1" x14ac:dyDescent="0.45">
      <c r="B1196" s="2"/>
      <c r="C1196" s="2"/>
      <c r="D1196" s="2"/>
      <c r="E1196" s="2"/>
      <c r="F1196" s="3"/>
      <c r="G1196" s="436"/>
      <c r="H1196" s="2"/>
      <c r="I1196" s="2"/>
      <c r="J1196" s="3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</row>
    <row r="1197" spans="2:25" s="5" customFormat="1" ht="65.25" customHeight="1" x14ac:dyDescent="0.45">
      <c r="B1197" s="2"/>
      <c r="C1197" s="2"/>
      <c r="D1197" s="2"/>
      <c r="E1197" s="2"/>
      <c r="F1197" s="3"/>
      <c r="G1197" s="436"/>
      <c r="H1197" s="2"/>
      <c r="I1197" s="2"/>
      <c r="J1197" s="3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</row>
    <row r="1198" spans="2:25" s="5" customFormat="1" ht="65.25" customHeight="1" x14ac:dyDescent="0.45">
      <c r="B1198" s="2"/>
      <c r="C1198" s="2"/>
      <c r="D1198" s="2"/>
      <c r="E1198" s="2"/>
      <c r="F1198" s="3"/>
      <c r="G1198" s="436"/>
      <c r="H1198" s="2"/>
      <c r="I1198" s="2"/>
      <c r="J1198" s="3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</row>
    <row r="1199" spans="2:25" s="5" customFormat="1" ht="65.25" customHeight="1" x14ac:dyDescent="0.45">
      <c r="B1199" s="2"/>
      <c r="C1199" s="2"/>
      <c r="D1199" s="2"/>
      <c r="E1199" s="2"/>
      <c r="F1199" s="3"/>
      <c r="G1199" s="436"/>
      <c r="H1199" s="2"/>
      <c r="I1199" s="2"/>
      <c r="J1199" s="3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</row>
    <row r="1200" spans="2:25" s="5" customFormat="1" ht="65.25" customHeight="1" x14ac:dyDescent="0.45">
      <c r="B1200" s="2"/>
      <c r="C1200" s="2"/>
      <c r="D1200" s="2"/>
      <c r="E1200" s="2"/>
      <c r="F1200" s="3"/>
      <c r="G1200" s="436"/>
      <c r="H1200" s="2"/>
      <c r="I1200" s="2"/>
      <c r="J1200" s="3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</row>
    <row r="1201" spans="2:27" s="5" customFormat="1" ht="65.25" customHeight="1" x14ac:dyDescent="0.45">
      <c r="B1201" s="2"/>
      <c r="C1201" s="2"/>
      <c r="D1201" s="2"/>
      <c r="E1201" s="2"/>
      <c r="F1201" s="3"/>
      <c r="G1201" s="436"/>
      <c r="H1201" s="2"/>
      <c r="I1201" s="2"/>
      <c r="J1201" s="3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</row>
    <row r="1202" spans="2:27" s="5" customFormat="1" ht="65.25" customHeight="1" x14ac:dyDescent="0.45">
      <c r="B1202" s="2"/>
      <c r="C1202" s="2"/>
      <c r="D1202" s="2"/>
      <c r="E1202" s="2"/>
      <c r="F1202" s="3"/>
      <c r="G1202" s="436"/>
      <c r="H1202" s="2"/>
      <c r="I1202" s="2"/>
      <c r="J1202" s="3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</row>
    <row r="1203" spans="2:27" s="5" customFormat="1" ht="65.25" customHeight="1" x14ac:dyDescent="0.45">
      <c r="B1203" s="2"/>
      <c r="C1203" s="2"/>
      <c r="D1203" s="2"/>
      <c r="E1203" s="2"/>
      <c r="F1203" s="3"/>
      <c r="G1203" s="436"/>
      <c r="H1203" s="2"/>
      <c r="I1203" s="2"/>
      <c r="J1203" s="3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</row>
    <row r="1204" spans="2:27" s="5" customFormat="1" ht="65.25" customHeight="1" x14ac:dyDescent="0.45">
      <c r="B1204" s="2"/>
      <c r="C1204" s="2"/>
      <c r="D1204" s="2"/>
      <c r="E1204" s="2"/>
      <c r="F1204" s="3"/>
      <c r="G1204" s="436"/>
      <c r="H1204" s="2"/>
      <c r="I1204" s="2"/>
      <c r="J1204" s="3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</row>
    <row r="1205" spans="2:27" s="5" customFormat="1" ht="65.25" customHeight="1" x14ac:dyDescent="0.45">
      <c r="B1205" s="2"/>
      <c r="C1205" s="2"/>
      <c r="D1205" s="2"/>
      <c r="E1205" s="2"/>
      <c r="F1205" s="3"/>
      <c r="G1205" s="436"/>
      <c r="H1205" s="2"/>
      <c r="I1205" s="2"/>
      <c r="J1205" s="3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</row>
    <row r="1206" spans="2:27" s="5" customFormat="1" ht="65.25" customHeight="1" x14ac:dyDescent="0.45">
      <c r="B1206" s="2"/>
      <c r="C1206" s="2"/>
      <c r="D1206" s="2"/>
      <c r="E1206" s="2"/>
      <c r="F1206" s="3"/>
      <c r="G1206" s="436"/>
      <c r="H1206" s="2"/>
      <c r="I1206" s="2"/>
      <c r="J1206" s="3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</row>
    <row r="1207" spans="2:27" s="5" customFormat="1" ht="65.25" customHeight="1" x14ac:dyDescent="0.45">
      <c r="B1207" s="2"/>
      <c r="C1207" s="2"/>
      <c r="D1207" s="2"/>
      <c r="E1207" s="2"/>
      <c r="F1207" s="3"/>
      <c r="G1207" s="436"/>
      <c r="H1207" s="2"/>
      <c r="I1207" s="2"/>
      <c r="J1207" s="3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</row>
    <row r="1208" spans="2:27" s="5" customFormat="1" ht="65.25" customHeight="1" x14ac:dyDescent="0.45">
      <c r="B1208" s="2"/>
      <c r="C1208" s="2"/>
      <c r="D1208" s="2"/>
      <c r="E1208" s="2"/>
      <c r="F1208" s="3"/>
      <c r="G1208" s="436"/>
      <c r="H1208" s="2"/>
      <c r="I1208" s="2"/>
      <c r="J1208" s="3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</row>
    <row r="1209" spans="2:27" s="5" customFormat="1" ht="65.25" customHeight="1" x14ac:dyDescent="0.45">
      <c r="B1209" s="2"/>
      <c r="C1209" s="2"/>
      <c r="D1209" s="2"/>
      <c r="E1209" s="2"/>
      <c r="F1209" s="3"/>
      <c r="G1209" s="436"/>
      <c r="H1209" s="2"/>
      <c r="I1209" s="2"/>
      <c r="J1209" s="3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</row>
    <row r="1210" spans="2:27" s="5" customFormat="1" ht="65.25" customHeight="1" x14ac:dyDescent="0.45">
      <c r="B1210" s="2"/>
      <c r="C1210" s="2"/>
      <c r="D1210" s="2"/>
      <c r="E1210" s="2"/>
      <c r="F1210" s="3"/>
      <c r="G1210" s="436"/>
      <c r="H1210" s="2"/>
      <c r="I1210" s="2"/>
      <c r="J1210" s="3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</row>
    <row r="1211" spans="2:27" s="5" customFormat="1" ht="65.25" customHeight="1" x14ac:dyDescent="0.45">
      <c r="B1211" s="2"/>
      <c r="C1211" s="2"/>
      <c r="D1211" s="2"/>
      <c r="E1211" s="2"/>
      <c r="F1211" s="3"/>
      <c r="G1211" s="436"/>
      <c r="H1211" s="2"/>
      <c r="I1211" s="2"/>
      <c r="J1211" s="3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</row>
    <row r="1212" spans="2:27" s="5" customFormat="1" ht="65.25" customHeight="1" x14ac:dyDescent="0.45">
      <c r="B1212" s="2"/>
      <c r="C1212" s="2"/>
      <c r="D1212" s="2"/>
      <c r="E1212" s="2"/>
      <c r="F1212" s="3"/>
      <c r="G1212" s="436"/>
      <c r="H1212" s="2"/>
      <c r="I1212" s="2"/>
      <c r="J1212" s="3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1"/>
      <c r="AA1212" s="1"/>
    </row>
  </sheetData>
  <mergeCells count="5667">
    <mergeCell ref="T692:T693"/>
    <mergeCell ref="I692:I693"/>
    <mergeCell ref="J692:J693"/>
    <mergeCell ref="K692:K693"/>
    <mergeCell ref="L692:L693"/>
    <mergeCell ref="M692:M693"/>
    <mergeCell ref="N692:N693"/>
    <mergeCell ref="U692:U693"/>
    <mergeCell ref="V692:V693"/>
    <mergeCell ref="W692:W693"/>
    <mergeCell ref="X692:X693"/>
    <mergeCell ref="Y692:Y693"/>
    <mergeCell ref="O692:O693"/>
    <mergeCell ref="P692:P693"/>
    <mergeCell ref="Q692:Q693"/>
    <mergeCell ref="R692:R693"/>
    <mergeCell ref="S692:S693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Y690:Y691"/>
    <mergeCell ref="C692:C693"/>
    <mergeCell ref="D692:D693"/>
    <mergeCell ref="E692:E693"/>
    <mergeCell ref="F692:F693"/>
    <mergeCell ref="G692:G693"/>
    <mergeCell ref="H692:H693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Y688:Y689"/>
    <mergeCell ref="C690:C691"/>
    <mergeCell ref="D690:D691"/>
    <mergeCell ref="E690:E691"/>
    <mergeCell ref="F690:F691"/>
    <mergeCell ref="G690:G691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Y686:Y687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Y684:Y685"/>
    <mergeCell ref="C686:C687"/>
    <mergeCell ref="D686:D687"/>
    <mergeCell ref="E686:E687"/>
    <mergeCell ref="F686:F687"/>
    <mergeCell ref="G686:G687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Y682:Y683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Y680:Y681"/>
    <mergeCell ref="C682:C683"/>
    <mergeCell ref="D682:D683"/>
    <mergeCell ref="E682:E683"/>
    <mergeCell ref="F682:F683"/>
    <mergeCell ref="G682:G683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Y678:Y679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Y676:Y677"/>
    <mergeCell ref="C678:C679"/>
    <mergeCell ref="D678:D679"/>
    <mergeCell ref="E678:E679"/>
    <mergeCell ref="F678:F679"/>
    <mergeCell ref="G678:G679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Y674:Y675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Y672:Y673"/>
    <mergeCell ref="C674:C675"/>
    <mergeCell ref="D674:D675"/>
    <mergeCell ref="E674:E675"/>
    <mergeCell ref="F674:F675"/>
    <mergeCell ref="G674:G675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Y670:Y671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Y668:Y669"/>
    <mergeCell ref="C670:C671"/>
    <mergeCell ref="D670:D671"/>
    <mergeCell ref="E670:E671"/>
    <mergeCell ref="F670:F671"/>
    <mergeCell ref="G670:G671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Y666:Y667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Y664:Y665"/>
    <mergeCell ref="C666:C667"/>
    <mergeCell ref="D666:D667"/>
    <mergeCell ref="E666:E667"/>
    <mergeCell ref="F666:F667"/>
    <mergeCell ref="G666:G667"/>
    <mergeCell ref="T662:T663"/>
    <mergeCell ref="U662:U663"/>
    <mergeCell ref="J662:J663"/>
    <mergeCell ref="K662:K663"/>
    <mergeCell ref="L662:L663"/>
    <mergeCell ref="M662:M663"/>
    <mergeCell ref="N662:N663"/>
    <mergeCell ref="O662:O663"/>
    <mergeCell ref="V662:V663"/>
    <mergeCell ref="W662:W663"/>
    <mergeCell ref="X662:X663"/>
    <mergeCell ref="Y662:Y663"/>
    <mergeCell ref="C664:C665"/>
    <mergeCell ref="D664:D665"/>
    <mergeCell ref="E664:E665"/>
    <mergeCell ref="F664:F665"/>
    <mergeCell ref="G664:G665"/>
    <mergeCell ref="H664:H665"/>
    <mergeCell ref="V660:V661"/>
    <mergeCell ref="K660:K661"/>
    <mergeCell ref="L660:L661"/>
    <mergeCell ref="M660:M661"/>
    <mergeCell ref="N660:N661"/>
    <mergeCell ref="O660:O661"/>
    <mergeCell ref="P660:P661"/>
    <mergeCell ref="I662:I663"/>
    <mergeCell ref="Q660:Q661"/>
    <mergeCell ref="R660:R661"/>
    <mergeCell ref="S660:S661"/>
    <mergeCell ref="T660:T661"/>
    <mergeCell ref="U660:U661"/>
    <mergeCell ref="P662:P663"/>
    <mergeCell ref="Q662:Q663"/>
    <mergeCell ref="R662:R663"/>
    <mergeCell ref="S662:S663"/>
    <mergeCell ref="U645:U646"/>
    <mergeCell ref="W660:W661"/>
    <mergeCell ref="X660:X661"/>
    <mergeCell ref="Y660:Y661"/>
    <mergeCell ref="C662:C663"/>
    <mergeCell ref="D662:D663"/>
    <mergeCell ref="E662:E663"/>
    <mergeCell ref="F662:F663"/>
    <mergeCell ref="G662:G663"/>
    <mergeCell ref="H662:H663"/>
    <mergeCell ref="D657:D658"/>
    <mergeCell ref="E657:E658"/>
    <mergeCell ref="H657:H658"/>
    <mergeCell ref="I657:I658"/>
    <mergeCell ref="N657:N658"/>
    <mergeCell ref="O657:O658"/>
    <mergeCell ref="P657:P658"/>
    <mergeCell ref="U657:U658"/>
    <mergeCell ref="C660:C661"/>
    <mergeCell ref="D660:D661"/>
    <mergeCell ref="E660:E661"/>
    <mergeCell ref="F660:F661"/>
    <mergeCell ref="G660:G661"/>
    <mergeCell ref="H660:H661"/>
    <mergeCell ref="I660:I661"/>
    <mergeCell ref="J660:J661"/>
    <mergeCell ref="N645:N646"/>
    <mergeCell ref="C645:C646"/>
    <mergeCell ref="D645:D646"/>
    <mergeCell ref="E645:E646"/>
    <mergeCell ref="F645:F646"/>
    <mergeCell ref="G645:G646"/>
    <mergeCell ref="H645:H646"/>
    <mergeCell ref="P645:P646"/>
    <mergeCell ref="Q645:Q646"/>
    <mergeCell ref="R645:R646"/>
    <mergeCell ref="S645:S646"/>
    <mergeCell ref="T645:T646"/>
    <mergeCell ref="I645:I646"/>
    <mergeCell ref="J645:J646"/>
    <mergeCell ref="K645:K646"/>
    <mergeCell ref="L645:L646"/>
    <mergeCell ref="M645:M646"/>
    <mergeCell ref="V645:V646"/>
    <mergeCell ref="W645:W646"/>
    <mergeCell ref="X645:X646"/>
    <mergeCell ref="Y645:Y646"/>
    <mergeCell ref="B656:B657"/>
    <mergeCell ref="C656:C658"/>
    <mergeCell ref="D656:N656"/>
    <mergeCell ref="O656:U656"/>
    <mergeCell ref="Y656:Y658"/>
    <mergeCell ref="O645:O646"/>
    <mergeCell ref="H631:H632"/>
    <mergeCell ref="I631:I632"/>
    <mergeCell ref="J631:J632"/>
    <mergeCell ref="K631:K632"/>
    <mergeCell ref="L631:L632"/>
    <mergeCell ref="M631:M632"/>
    <mergeCell ref="N631:N632"/>
    <mergeCell ref="O631:O632"/>
    <mergeCell ref="P631:P632"/>
    <mergeCell ref="Q631:Q632"/>
    <mergeCell ref="R631:R632"/>
    <mergeCell ref="S631:S632"/>
    <mergeCell ref="T631:T632"/>
    <mergeCell ref="U631:U632"/>
    <mergeCell ref="V631:V632"/>
    <mergeCell ref="W631:W632"/>
    <mergeCell ref="X631:X632"/>
    <mergeCell ref="Y631:Y632"/>
    <mergeCell ref="C625:C626"/>
    <mergeCell ref="D625:D626"/>
    <mergeCell ref="E625:E626"/>
    <mergeCell ref="F625:F626"/>
    <mergeCell ref="G625:G626"/>
    <mergeCell ref="H625:H626"/>
    <mergeCell ref="I625:I626"/>
    <mergeCell ref="J625:J626"/>
    <mergeCell ref="K625:K626"/>
    <mergeCell ref="L625:L626"/>
    <mergeCell ref="M625:M626"/>
    <mergeCell ref="N625:N626"/>
    <mergeCell ref="O625:O626"/>
    <mergeCell ref="P625:P626"/>
    <mergeCell ref="Q625:Q626"/>
    <mergeCell ref="R625:R626"/>
    <mergeCell ref="S625:S626"/>
    <mergeCell ref="T625:T626"/>
    <mergeCell ref="U625:U626"/>
    <mergeCell ref="V625:V626"/>
    <mergeCell ref="W625:W626"/>
    <mergeCell ref="X625:X626"/>
    <mergeCell ref="Y625:Y626"/>
    <mergeCell ref="C631:C632"/>
    <mergeCell ref="D631:D632"/>
    <mergeCell ref="E631:E632"/>
    <mergeCell ref="F631:F632"/>
    <mergeCell ref="G631:G632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Y623:Y624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Y621:Y622"/>
    <mergeCell ref="C623:C624"/>
    <mergeCell ref="D623:D624"/>
    <mergeCell ref="E623:E624"/>
    <mergeCell ref="F623:F624"/>
    <mergeCell ref="G623:G624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Y619:Y620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Y617:Y618"/>
    <mergeCell ref="C619:C620"/>
    <mergeCell ref="D619:D620"/>
    <mergeCell ref="E619:E620"/>
    <mergeCell ref="F619:F620"/>
    <mergeCell ref="G619:G620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Y615:Y616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Y613:Y614"/>
    <mergeCell ref="C615:C616"/>
    <mergeCell ref="D615:D616"/>
    <mergeCell ref="E615:E616"/>
    <mergeCell ref="F615:F616"/>
    <mergeCell ref="G615:G616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Y611:Y612"/>
    <mergeCell ref="C613:C614"/>
    <mergeCell ref="D613:D614"/>
    <mergeCell ref="E613:E614"/>
    <mergeCell ref="F613:F614"/>
    <mergeCell ref="G613:G614"/>
    <mergeCell ref="H613:H614"/>
    <mergeCell ref="U609:U610"/>
    <mergeCell ref="V609:V610"/>
    <mergeCell ref="K609:K610"/>
    <mergeCell ref="L609:L610"/>
    <mergeCell ref="M609:M610"/>
    <mergeCell ref="N609:N610"/>
    <mergeCell ref="O609:O610"/>
    <mergeCell ref="P609:P610"/>
    <mergeCell ref="W609:W610"/>
    <mergeCell ref="X609:X610"/>
    <mergeCell ref="Y609:Y610"/>
    <mergeCell ref="C611:C612"/>
    <mergeCell ref="D611:D612"/>
    <mergeCell ref="E611:E612"/>
    <mergeCell ref="F611:F612"/>
    <mergeCell ref="G611:G612"/>
    <mergeCell ref="H611:H612"/>
    <mergeCell ref="I611:I612"/>
    <mergeCell ref="W607:W608"/>
    <mergeCell ref="L607:L608"/>
    <mergeCell ref="M607:M608"/>
    <mergeCell ref="N607:N608"/>
    <mergeCell ref="O607:O608"/>
    <mergeCell ref="P607:P608"/>
    <mergeCell ref="Q607:Q608"/>
    <mergeCell ref="J609:J610"/>
    <mergeCell ref="R607:R608"/>
    <mergeCell ref="S607:S608"/>
    <mergeCell ref="T607:T608"/>
    <mergeCell ref="U607:U608"/>
    <mergeCell ref="V607:V608"/>
    <mergeCell ref="Q609:Q610"/>
    <mergeCell ref="R609:R610"/>
    <mergeCell ref="S609:S610"/>
    <mergeCell ref="T609:T610"/>
    <mergeCell ref="U602:U603"/>
    <mergeCell ref="X607:X608"/>
    <mergeCell ref="Y607:Y608"/>
    <mergeCell ref="C609:C610"/>
    <mergeCell ref="D609:D610"/>
    <mergeCell ref="E609:E610"/>
    <mergeCell ref="F609:F610"/>
    <mergeCell ref="G609:G610"/>
    <mergeCell ref="H609:H610"/>
    <mergeCell ref="I609:I610"/>
    <mergeCell ref="D605:D606"/>
    <mergeCell ref="E605:E606"/>
    <mergeCell ref="H605:H606"/>
    <mergeCell ref="I605:I606"/>
    <mergeCell ref="N605:N606"/>
    <mergeCell ref="P605:P606"/>
    <mergeCell ref="U605:U606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N602:N603"/>
    <mergeCell ref="C602:C603"/>
    <mergeCell ref="D602:D603"/>
    <mergeCell ref="E602:E603"/>
    <mergeCell ref="F602:F603"/>
    <mergeCell ref="G602:G603"/>
    <mergeCell ref="H602:H603"/>
    <mergeCell ref="P602:P603"/>
    <mergeCell ref="Q602:Q603"/>
    <mergeCell ref="R602:R603"/>
    <mergeCell ref="S602:S603"/>
    <mergeCell ref="T602:T603"/>
    <mergeCell ref="I602:I603"/>
    <mergeCell ref="J602:J603"/>
    <mergeCell ref="K602:K603"/>
    <mergeCell ref="L602:L603"/>
    <mergeCell ref="M602:M603"/>
    <mergeCell ref="V602:V603"/>
    <mergeCell ref="W602:W603"/>
    <mergeCell ref="X602:X603"/>
    <mergeCell ref="Y602:Y603"/>
    <mergeCell ref="B604:B605"/>
    <mergeCell ref="C604:C606"/>
    <mergeCell ref="D604:N604"/>
    <mergeCell ref="O604:U604"/>
    <mergeCell ref="Y604:Y606"/>
    <mergeCell ref="O602:O603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Y600:Y601"/>
    <mergeCell ref="C595:C596"/>
    <mergeCell ref="D595:D596"/>
    <mergeCell ref="E595:E596"/>
    <mergeCell ref="F595:F596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O595:O596"/>
    <mergeCell ref="P595:P596"/>
    <mergeCell ref="Q595:Q596"/>
    <mergeCell ref="R595:R596"/>
    <mergeCell ref="S595:S596"/>
    <mergeCell ref="T595:T596"/>
    <mergeCell ref="U595:U596"/>
    <mergeCell ref="V595:V596"/>
    <mergeCell ref="W595:W596"/>
    <mergeCell ref="X595:X596"/>
    <mergeCell ref="Y595:Y596"/>
    <mergeCell ref="C600:C601"/>
    <mergeCell ref="D600:D601"/>
    <mergeCell ref="E600:E601"/>
    <mergeCell ref="F600:F601"/>
    <mergeCell ref="G600:G601"/>
    <mergeCell ref="H591:H592"/>
    <mergeCell ref="I591:I592"/>
    <mergeCell ref="J591:J592"/>
    <mergeCell ref="K591:K592"/>
    <mergeCell ref="L591:L592"/>
    <mergeCell ref="M591:M592"/>
    <mergeCell ref="N591:N592"/>
    <mergeCell ref="O591:O592"/>
    <mergeCell ref="P591:P592"/>
    <mergeCell ref="Q591:Q592"/>
    <mergeCell ref="R591:R592"/>
    <mergeCell ref="S591:S592"/>
    <mergeCell ref="T591:T592"/>
    <mergeCell ref="U591:U592"/>
    <mergeCell ref="V591:V592"/>
    <mergeCell ref="W591:W592"/>
    <mergeCell ref="X591:X592"/>
    <mergeCell ref="Y591:Y592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Y589:Y590"/>
    <mergeCell ref="C591:C592"/>
    <mergeCell ref="D591:D592"/>
    <mergeCell ref="E591:E592"/>
    <mergeCell ref="F591:F592"/>
    <mergeCell ref="G591:G592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Y587:Y588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Y585:Y586"/>
    <mergeCell ref="C587:C588"/>
    <mergeCell ref="D587:D588"/>
    <mergeCell ref="E587:E588"/>
    <mergeCell ref="F587:F588"/>
    <mergeCell ref="G587:G588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Y583:Y584"/>
    <mergeCell ref="C585:C586"/>
    <mergeCell ref="D585:D586"/>
    <mergeCell ref="E585:E586"/>
    <mergeCell ref="F585:F586"/>
    <mergeCell ref="G585:G586"/>
    <mergeCell ref="H585:H586"/>
    <mergeCell ref="U581:U582"/>
    <mergeCell ref="V581:V582"/>
    <mergeCell ref="K581:K582"/>
    <mergeCell ref="L581:L582"/>
    <mergeCell ref="M581:M582"/>
    <mergeCell ref="N581:N582"/>
    <mergeCell ref="O581:O582"/>
    <mergeCell ref="P581:P582"/>
    <mergeCell ref="W581:W582"/>
    <mergeCell ref="X581:X582"/>
    <mergeCell ref="Y581:Y582"/>
    <mergeCell ref="C583:C584"/>
    <mergeCell ref="D583:D584"/>
    <mergeCell ref="E583:E584"/>
    <mergeCell ref="F583:F584"/>
    <mergeCell ref="G583:G584"/>
    <mergeCell ref="H583:H584"/>
    <mergeCell ref="I583:I584"/>
    <mergeCell ref="W579:W580"/>
    <mergeCell ref="L579:L580"/>
    <mergeCell ref="M579:M580"/>
    <mergeCell ref="N579:N580"/>
    <mergeCell ref="O579:O580"/>
    <mergeCell ref="P579:P580"/>
    <mergeCell ref="Q579:Q580"/>
    <mergeCell ref="J581:J582"/>
    <mergeCell ref="R579:R580"/>
    <mergeCell ref="S579:S580"/>
    <mergeCell ref="T579:T580"/>
    <mergeCell ref="U579:U580"/>
    <mergeCell ref="V579:V580"/>
    <mergeCell ref="Q581:Q582"/>
    <mergeCell ref="R581:R582"/>
    <mergeCell ref="S581:S582"/>
    <mergeCell ref="T581:T582"/>
    <mergeCell ref="U574:U575"/>
    <mergeCell ref="X579:X580"/>
    <mergeCell ref="Y579:Y580"/>
    <mergeCell ref="C581:C582"/>
    <mergeCell ref="D581:D582"/>
    <mergeCell ref="E581:E582"/>
    <mergeCell ref="F581:F582"/>
    <mergeCell ref="G581:G582"/>
    <mergeCell ref="H581:H582"/>
    <mergeCell ref="I581:I582"/>
    <mergeCell ref="D577:D578"/>
    <mergeCell ref="E577:E578"/>
    <mergeCell ref="H577:H578"/>
    <mergeCell ref="I577:I578"/>
    <mergeCell ref="N577:N578"/>
    <mergeCell ref="P577:P578"/>
    <mergeCell ref="U577:U578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N574:N575"/>
    <mergeCell ref="C574:C575"/>
    <mergeCell ref="D574:D575"/>
    <mergeCell ref="E574:E575"/>
    <mergeCell ref="F574:F575"/>
    <mergeCell ref="G574:G575"/>
    <mergeCell ref="H574:H575"/>
    <mergeCell ref="P574:P575"/>
    <mergeCell ref="Q574:Q575"/>
    <mergeCell ref="R574:R575"/>
    <mergeCell ref="S574:S575"/>
    <mergeCell ref="T574:T575"/>
    <mergeCell ref="I574:I575"/>
    <mergeCell ref="J574:J575"/>
    <mergeCell ref="K574:K575"/>
    <mergeCell ref="L574:L575"/>
    <mergeCell ref="M574:M575"/>
    <mergeCell ref="V574:V575"/>
    <mergeCell ref="W574:W575"/>
    <mergeCell ref="X574:X575"/>
    <mergeCell ref="Y574:Y575"/>
    <mergeCell ref="B576:B577"/>
    <mergeCell ref="C576:C578"/>
    <mergeCell ref="D576:N576"/>
    <mergeCell ref="O576:U576"/>
    <mergeCell ref="Y576:Y578"/>
    <mergeCell ref="O574:O575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Y572:Y573"/>
    <mergeCell ref="C568:C569"/>
    <mergeCell ref="D568:D569"/>
    <mergeCell ref="E568:E569"/>
    <mergeCell ref="F568:F569"/>
    <mergeCell ref="G568:G569"/>
    <mergeCell ref="H568:H569"/>
    <mergeCell ref="I568:I569"/>
    <mergeCell ref="J568:J569"/>
    <mergeCell ref="K568:K569"/>
    <mergeCell ref="L568:L569"/>
    <mergeCell ref="M568:M569"/>
    <mergeCell ref="N568:N569"/>
    <mergeCell ref="O568:O569"/>
    <mergeCell ref="P568:P569"/>
    <mergeCell ref="Q568:Q569"/>
    <mergeCell ref="R568:R569"/>
    <mergeCell ref="S568:S569"/>
    <mergeCell ref="T568:T569"/>
    <mergeCell ref="U568:U569"/>
    <mergeCell ref="V568:V569"/>
    <mergeCell ref="W568:W569"/>
    <mergeCell ref="X568:X569"/>
    <mergeCell ref="Y568:Y569"/>
    <mergeCell ref="C572:C573"/>
    <mergeCell ref="D572:D573"/>
    <mergeCell ref="E572:E573"/>
    <mergeCell ref="F572:F573"/>
    <mergeCell ref="G572:G573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Y566:Y567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Y564:Y565"/>
    <mergeCell ref="C566:C567"/>
    <mergeCell ref="D566:D567"/>
    <mergeCell ref="E566:E567"/>
    <mergeCell ref="F566:F567"/>
    <mergeCell ref="G566:G567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Y562:Y563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Y560:Y561"/>
    <mergeCell ref="C562:C563"/>
    <mergeCell ref="D562:D563"/>
    <mergeCell ref="E562:E563"/>
    <mergeCell ref="F562:F563"/>
    <mergeCell ref="G562:G563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Y558:Y559"/>
    <mergeCell ref="I554:I555"/>
    <mergeCell ref="J554:J555"/>
    <mergeCell ref="K554:K555"/>
    <mergeCell ref="L554:L555"/>
    <mergeCell ref="M554:M555"/>
    <mergeCell ref="N554:N555"/>
    <mergeCell ref="O554:O555"/>
    <mergeCell ref="P554:P555"/>
    <mergeCell ref="Q554:Q555"/>
    <mergeCell ref="R554:R555"/>
    <mergeCell ref="S554:S555"/>
    <mergeCell ref="T554:T555"/>
    <mergeCell ref="U554:U555"/>
    <mergeCell ref="V554:V555"/>
    <mergeCell ref="W554:W555"/>
    <mergeCell ref="X554:X555"/>
    <mergeCell ref="Y554:Y555"/>
    <mergeCell ref="C558:C559"/>
    <mergeCell ref="D558:D559"/>
    <mergeCell ref="E558:E559"/>
    <mergeCell ref="F558:F559"/>
    <mergeCell ref="G558:G559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Y552:Y553"/>
    <mergeCell ref="C554:C555"/>
    <mergeCell ref="D554:D555"/>
    <mergeCell ref="E554:E555"/>
    <mergeCell ref="F554:F555"/>
    <mergeCell ref="G554:G555"/>
    <mergeCell ref="H554:H555"/>
    <mergeCell ref="K550:K551"/>
    <mergeCell ref="L550:L551"/>
    <mergeCell ref="M550:M551"/>
    <mergeCell ref="N550:N551"/>
    <mergeCell ref="O550:O551"/>
    <mergeCell ref="P550:P551"/>
    <mergeCell ref="Q550:Q551"/>
    <mergeCell ref="R550:R551"/>
    <mergeCell ref="S550:S551"/>
    <mergeCell ref="T550:T551"/>
    <mergeCell ref="U550:U551"/>
    <mergeCell ref="V550:V551"/>
    <mergeCell ref="W550:W551"/>
    <mergeCell ref="X550:X551"/>
    <mergeCell ref="Y550:Y551"/>
    <mergeCell ref="C552:C553"/>
    <mergeCell ref="D552:D553"/>
    <mergeCell ref="E552:E553"/>
    <mergeCell ref="F552:F553"/>
    <mergeCell ref="G552:G553"/>
    <mergeCell ref="H552:H553"/>
    <mergeCell ref="I552:I553"/>
    <mergeCell ref="B547:B548"/>
    <mergeCell ref="C547:C549"/>
    <mergeCell ref="D547:N547"/>
    <mergeCell ref="O547:U547"/>
    <mergeCell ref="Y547:Y549"/>
    <mergeCell ref="D548:D549"/>
    <mergeCell ref="E548:E549"/>
    <mergeCell ref="H548:H549"/>
    <mergeCell ref="I548:I549"/>
    <mergeCell ref="N548:N549"/>
    <mergeCell ref="P548:P549"/>
    <mergeCell ref="U548:U549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H545:H546"/>
    <mergeCell ref="I545:I546"/>
    <mergeCell ref="J545:J546"/>
    <mergeCell ref="K545:K546"/>
    <mergeCell ref="L545:L546"/>
    <mergeCell ref="M545:M546"/>
    <mergeCell ref="N545:N546"/>
    <mergeCell ref="O545:O546"/>
    <mergeCell ref="P545:P546"/>
    <mergeCell ref="Q545:Q546"/>
    <mergeCell ref="R545:R546"/>
    <mergeCell ref="S545:S546"/>
    <mergeCell ref="T545:T546"/>
    <mergeCell ref="U545:U546"/>
    <mergeCell ref="V545:V546"/>
    <mergeCell ref="W545:W546"/>
    <mergeCell ref="X545:X546"/>
    <mergeCell ref="Y545:Y546"/>
    <mergeCell ref="C541:C542"/>
    <mergeCell ref="D541:D542"/>
    <mergeCell ref="E541:E542"/>
    <mergeCell ref="F541:F542"/>
    <mergeCell ref="G541:G542"/>
    <mergeCell ref="H541:H542"/>
    <mergeCell ref="I541:I542"/>
    <mergeCell ref="J541:J542"/>
    <mergeCell ref="K541:K542"/>
    <mergeCell ref="L541:L542"/>
    <mergeCell ref="M541:M542"/>
    <mergeCell ref="N541:N542"/>
    <mergeCell ref="O541:O542"/>
    <mergeCell ref="P541:P542"/>
    <mergeCell ref="Q541:Q542"/>
    <mergeCell ref="R541:R542"/>
    <mergeCell ref="S541:S542"/>
    <mergeCell ref="T541:T542"/>
    <mergeCell ref="U541:U542"/>
    <mergeCell ref="V541:V542"/>
    <mergeCell ref="W541:W542"/>
    <mergeCell ref="X541:X542"/>
    <mergeCell ref="Y541:Y542"/>
    <mergeCell ref="C545:C546"/>
    <mergeCell ref="D545:D546"/>
    <mergeCell ref="E545:E546"/>
    <mergeCell ref="F545:F546"/>
    <mergeCell ref="G545:G546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Y539:Y540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Y537:Y538"/>
    <mergeCell ref="C539:C540"/>
    <mergeCell ref="D539:D540"/>
    <mergeCell ref="E539:E540"/>
    <mergeCell ref="F539:F540"/>
    <mergeCell ref="G539:G540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Y535:Y536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Y533:Y534"/>
    <mergeCell ref="C535:C536"/>
    <mergeCell ref="D535:D536"/>
    <mergeCell ref="E535:E536"/>
    <mergeCell ref="F535:F536"/>
    <mergeCell ref="G535:G536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Y531:Y532"/>
    <mergeCell ref="C533:C534"/>
    <mergeCell ref="D533:D534"/>
    <mergeCell ref="E533:E534"/>
    <mergeCell ref="F533:F534"/>
    <mergeCell ref="G533:G534"/>
    <mergeCell ref="H533:H534"/>
    <mergeCell ref="U529:U530"/>
    <mergeCell ref="V529:V530"/>
    <mergeCell ref="K529:K530"/>
    <mergeCell ref="L529:L530"/>
    <mergeCell ref="M529:M530"/>
    <mergeCell ref="N529:N530"/>
    <mergeCell ref="O529:O530"/>
    <mergeCell ref="P529:P530"/>
    <mergeCell ref="W529:W530"/>
    <mergeCell ref="X529:X530"/>
    <mergeCell ref="Y529:Y530"/>
    <mergeCell ref="C531:C532"/>
    <mergeCell ref="D531:D532"/>
    <mergeCell ref="E531:E532"/>
    <mergeCell ref="F531:F532"/>
    <mergeCell ref="G531:G532"/>
    <mergeCell ref="H531:H532"/>
    <mergeCell ref="I531:I532"/>
    <mergeCell ref="W525:W526"/>
    <mergeCell ref="L525:L526"/>
    <mergeCell ref="M525:M526"/>
    <mergeCell ref="N525:N526"/>
    <mergeCell ref="O525:O526"/>
    <mergeCell ref="P525:P526"/>
    <mergeCell ref="Q525:Q526"/>
    <mergeCell ref="J529:J530"/>
    <mergeCell ref="R525:R526"/>
    <mergeCell ref="S525:S526"/>
    <mergeCell ref="T525:T526"/>
    <mergeCell ref="U525:U526"/>
    <mergeCell ref="V525:V526"/>
    <mergeCell ref="Q529:Q530"/>
    <mergeCell ref="R529:R530"/>
    <mergeCell ref="S529:S530"/>
    <mergeCell ref="T529:T530"/>
    <mergeCell ref="U520:U521"/>
    <mergeCell ref="X525:X526"/>
    <mergeCell ref="Y525:Y526"/>
    <mergeCell ref="C529:C530"/>
    <mergeCell ref="D529:D530"/>
    <mergeCell ref="E529:E530"/>
    <mergeCell ref="F529:F530"/>
    <mergeCell ref="G529:G530"/>
    <mergeCell ref="H529:H530"/>
    <mergeCell ref="I529:I530"/>
    <mergeCell ref="D523:D524"/>
    <mergeCell ref="E523:E524"/>
    <mergeCell ref="H523:H524"/>
    <mergeCell ref="I523:I524"/>
    <mergeCell ref="N523:N524"/>
    <mergeCell ref="P523:P524"/>
    <mergeCell ref="U523:U524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K525:K526"/>
    <mergeCell ref="N520:N521"/>
    <mergeCell ref="C520:C521"/>
    <mergeCell ref="D520:D521"/>
    <mergeCell ref="E520:E521"/>
    <mergeCell ref="F520:F521"/>
    <mergeCell ref="G520:G521"/>
    <mergeCell ref="H520:H521"/>
    <mergeCell ref="P520:P521"/>
    <mergeCell ref="Q520:Q521"/>
    <mergeCell ref="R520:R521"/>
    <mergeCell ref="S520:S521"/>
    <mergeCell ref="T520:T521"/>
    <mergeCell ref="I520:I521"/>
    <mergeCell ref="J520:J521"/>
    <mergeCell ref="K520:K521"/>
    <mergeCell ref="L520:L521"/>
    <mergeCell ref="M520:M521"/>
    <mergeCell ref="V520:V521"/>
    <mergeCell ref="W520:W521"/>
    <mergeCell ref="X520:X521"/>
    <mergeCell ref="Y520:Y521"/>
    <mergeCell ref="B522:B523"/>
    <mergeCell ref="C522:C524"/>
    <mergeCell ref="D522:N522"/>
    <mergeCell ref="O522:U522"/>
    <mergeCell ref="Y522:Y524"/>
    <mergeCell ref="O520:O521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Y518:Y519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Y516:Y517"/>
    <mergeCell ref="C518:C519"/>
    <mergeCell ref="D518:D519"/>
    <mergeCell ref="E518:E519"/>
    <mergeCell ref="F518:F519"/>
    <mergeCell ref="G518:G519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Y514:Y515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Y512:Y513"/>
    <mergeCell ref="C514:C515"/>
    <mergeCell ref="D514:D515"/>
    <mergeCell ref="E514:E515"/>
    <mergeCell ref="F514:F515"/>
    <mergeCell ref="G514:G515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Y510:Y511"/>
    <mergeCell ref="C512:C513"/>
    <mergeCell ref="D512:D513"/>
    <mergeCell ref="E512:E513"/>
    <mergeCell ref="F512:F513"/>
    <mergeCell ref="G512:G513"/>
    <mergeCell ref="H512:H513"/>
    <mergeCell ref="U506:U507"/>
    <mergeCell ref="V506:V507"/>
    <mergeCell ref="K506:K507"/>
    <mergeCell ref="L506:L507"/>
    <mergeCell ref="M506:M507"/>
    <mergeCell ref="N506:N507"/>
    <mergeCell ref="O506:O507"/>
    <mergeCell ref="P506:P507"/>
    <mergeCell ref="W506:W507"/>
    <mergeCell ref="X506:X507"/>
    <mergeCell ref="Y506:Y507"/>
    <mergeCell ref="C510:C511"/>
    <mergeCell ref="D510:D511"/>
    <mergeCell ref="E510:E511"/>
    <mergeCell ref="F510:F511"/>
    <mergeCell ref="G510:G511"/>
    <mergeCell ref="H510:H511"/>
    <mergeCell ref="I510:I511"/>
    <mergeCell ref="V504:V505"/>
    <mergeCell ref="W504:W505"/>
    <mergeCell ref="L504:L505"/>
    <mergeCell ref="M504:M505"/>
    <mergeCell ref="N504:N505"/>
    <mergeCell ref="O504:O505"/>
    <mergeCell ref="P504:P505"/>
    <mergeCell ref="Q504:Q505"/>
    <mergeCell ref="I506:I507"/>
    <mergeCell ref="J506:J507"/>
    <mergeCell ref="R504:R505"/>
    <mergeCell ref="S504:S505"/>
    <mergeCell ref="T504:T505"/>
    <mergeCell ref="U504:U505"/>
    <mergeCell ref="Q506:Q507"/>
    <mergeCell ref="R506:R507"/>
    <mergeCell ref="S506:S507"/>
    <mergeCell ref="T506:T507"/>
    <mergeCell ref="P501:P502"/>
    <mergeCell ref="U496:U497"/>
    <mergeCell ref="X504:X505"/>
    <mergeCell ref="Y504:Y505"/>
    <mergeCell ref="C506:C507"/>
    <mergeCell ref="D506:D507"/>
    <mergeCell ref="E506:E507"/>
    <mergeCell ref="F506:F507"/>
    <mergeCell ref="G506:G507"/>
    <mergeCell ref="H506:H507"/>
    <mergeCell ref="K504:K505"/>
    <mergeCell ref="D501:D502"/>
    <mergeCell ref="E501:E502"/>
    <mergeCell ref="H501:H502"/>
    <mergeCell ref="I501:I502"/>
    <mergeCell ref="N501:N502"/>
    <mergeCell ref="N496:N497"/>
    <mergeCell ref="U501:U502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P496:P497"/>
    <mergeCell ref="Q496:Q497"/>
    <mergeCell ref="R496:R497"/>
    <mergeCell ref="S496:S497"/>
    <mergeCell ref="T496:T497"/>
    <mergeCell ref="I496:I497"/>
    <mergeCell ref="J496:J497"/>
    <mergeCell ref="K496:K497"/>
    <mergeCell ref="L496:L497"/>
    <mergeCell ref="M496:M497"/>
    <mergeCell ref="V496:V497"/>
    <mergeCell ref="W496:W497"/>
    <mergeCell ref="X496:X497"/>
    <mergeCell ref="Y496:Y497"/>
    <mergeCell ref="B500:B501"/>
    <mergeCell ref="C500:C502"/>
    <mergeCell ref="D500:N500"/>
    <mergeCell ref="O500:U500"/>
    <mergeCell ref="Y500:Y502"/>
    <mergeCell ref="O496:O497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Y494:Y495"/>
    <mergeCell ref="C496:C497"/>
    <mergeCell ref="D496:D497"/>
    <mergeCell ref="E496:E497"/>
    <mergeCell ref="F496:F497"/>
    <mergeCell ref="G496:G497"/>
    <mergeCell ref="H496:H497"/>
    <mergeCell ref="K492:K493"/>
    <mergeCell ref="L492:L493"/>
    <mergeCell ref="M492:M493"/>
    <mergeCell ref="N492:N493"/>
    <mergeCell ref="O492:O493"/>
    <mergeCell ref="P492:P493"/>
    <mergeCell ref="Q492:Q493"/>
    <mergeCell ref="R492:R493"/>
    <mergeCell ref="S492:S493"/>
    <mergeCell ref="T492:T493"/>
    <mergeCell ref="U492:U493"/>
    <mergeCell ref="V492:V493"/>
    <mergeCell ref="W492:W493"/>
    <mergeCell ref="X492:X493"/>
    <mergeCell ref="Y492:Y493"/>
    <mergeCell ref="C494:C495"/>
    <mergeCell ref="D494:D495"/>
    <mergeCell ref="E494:E495"/>
    <mergeCell ref="F494:F495"/>
    <mergeCell ref="G494:G495"/>
    <mergeCell ref="H494:H495"/>
    <mergeCell ref="I494:I495"/>
    <mergeCell ref="B489:B490"/>
    <mergeCell ref="C489:C491"/>
    <mergeCell ref="D489:N489"/>
    <mergeCell ref="O489:U489"/>
    <mergeCell ref="Y489:Y491"/>
    <mergeCell ref="D490:D491"/>
    <mergeCell ref="E490:E491"/>
    <mergeCell ref="H490:H491"/>
    <mergeCell ref="I490:I491"/>
    <mergeCell ref="N490:N491"/>
    <mergeCell ref="P490:P491"/>
    <mergeCell ref="U490:U491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H486:H487"/>
    <mergeCell ref="I486:I487"/>
    <mergeCell ref="J486:J487"/>
    <mergeCell ref="K486:K487"/>
    <mergeCell ref="L486:L487"/>
    <mergeCell ref="M486:M487"/>
    <mergeCell ref="N486:N487"/>
    <mergeCell ref="O486:O487"/>
    <mergeCell ref="P486:P487"/>
    <mergeCell ref="Q486:Q487"/>
    <mergeCell ref="R486:R487"/>
    <mergeCell ref="S486:S487"/>
    <mergeCell ref="T486:T487"/>
    <mergeCell ref="U486:U487"/>
    <mergeCell ref="V486:V487"/>
    <mergeCell ref="W486:W487"/>
    <mergeCell ref="X486:X487"/>
    <mergeCell ref="Y486:Y487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L484:L485"/>
    <mergeCell ref="M484:M485"/>
    <mergeCell ref="N484:N485"/>
    <mergeCell ref="O484:O485"/>
    <mergeCell ref="P484:P485"/>
    <mergeCell ref="Q484:Q485"/>
    <mergeCell ref="R484:R485"/>
    <mergeCell ref="S484:S485"/>
    <mergeCell ref="T484:T485"/>
    <mergeCell ref="U484:U485"/>
    <mergeCell ref="V484:V485"/>
    <mergeCell ref="W484:W485"/>
    <mergeCell ref="X484:X485"/>
    <mergeCell ref="Y484:Y485"/>
    <mergeCell ref="C486:C487"/>
    <mergeCell ref="D486:D487"/>
    <mergeCell ref="E486:E487"/>
    <mergeCell ref="F486:F487"/>
    <mergeCell ref="G486:G487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Y482:Y483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Y480:Y481"/>
    <mergeCell ref="C482:C483"/>
    <mergeCell ref="D482:D483"/>
    <mergeCell ref="E482:E483"/>
    <mergeCell ref="F482:F483"/>
    <mergeCell ref="G482:G483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Y478:Y479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Y476:Y477"/>
    <mergeCell ref="C478:C479"/>
    <mergeCell ref="D478:D479"/>
    <mergeCell ref="E478:E479"/>
    <mergeCell ref="F478:F479"/>
    <mergeCell ref="G478:G479"/>
    <mergeCell ref="H472:H473"/>
    <mergeCell ref="I472:I473"/>
    <mergeCell ref="J472:J473"/>
    <mergeCell ref="K472:K473"/>
    <mergeCell ref="L472:L473"/>
    <mergeCell ref="M472:M473"/>
    <mergeCell ref="N472:N473"/>
    <mergeCell ref="O472:O473"/>
    <mergeCell ref="P472:P473"/>
    <mergeCell ref="Q472:Q473"/>
    <mergeCell ref="R472:R473"/>
    <mergeCell ref="S472:S473"/>
    <mergeCell ref="T472:T473"/>
    <mergeCell ref="U472:U473"/>
    <mergeCell ref="V472:V473"/>
    <mergeCell ref="W472:W473"/>
    <mergeCell ref="X472:X473"/>
    <mergeCell ref="Y472:Y473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Y470:Y471"/>
    <mergeCell ref="C472:C473"/>
    <mergeCell ref="D472:D473"/>
    <mergeCell ref="E472:E473"/>
    <mergeCell ref="F472:F473"/>
    <mergeCell ref="G472:G473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Y468:Y469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Y466:Y467"/>
    <mergeCell ref="C468:C469"/>
    <mergeCell ref="D468:D469"/>
    <mergeCell ref="E468:E469"/>
    <mergeCell ref="F468:F469"/>
    <mergeCell ref="G468:G469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Y464:Y465"/>
    <mergeCell ref="C466:C467"/>
    <mergeCell ref="D466:D467"/>
    <mergeCell ref="E466:E467"/>
    <mergeCell ref="F466:F467"/>
    <mergeCell ref="G466:G467"/>
    <mergeCell ref="H466:H467"/>
    <mergeCell ref="K462:K463"/>
    <mergeCell ref="L462:L463"/>
    <mergeCell ref="M462:M463"/>
    <mergeCell ref="N462:N463"/>
    <mergeCell ref="O462:O463"/>
    <mergeCell ref="P462:P463"/>
    <mergeCell ref="Q462:Q463"/>
    <mergeCell ref="R462:R463"/>
    <mergeCell ref="S462:S463"/>
    <mergeCell ref="T462:T463"/>
    <mergeCell ref="U462:U463"/>
    <mergeCell ref="V462:V463"/>
    <mergeCell ref="W462:W463"/>
    <mergeCell ref="X462:X463"/>
    <mergeCell ref="Y462:Y463"/>
    <mergeCell ref="C464:C465"/>
    <mergeCell ref="D464:D465"/>
    <mergeCell ref="E464:E465"/>
    <mergeCell ref="F464:F465"/>
    <mergeCell ref="G464:G465"/>
    <mergeCell ref="H464:H465"/>
    <mergeCell ref="I464:I465"/>
    <mergeCell ref="B458:B459"/>
    <mergeCell ref="C458:C460"/>
    <mergeCell ref="D458:N458"/>
    <mergeCell ref="O458:U458"/>
    <mergeCell ref="Y458:Y460"/>
    <mergeCell ref="D459:D460"/>
    <mergeCell ref="E459:E460"/>
    <mergeCell ref="H459:H460"/>
    <mergeCell ref="I459:I460"/>
    <mergeCell ref="N459:N460"/>
    <mergeCell ref="P459:P460"/>
    <mergeCell ref="U459:U460"/>
    <mergeCell ref="C462:C463"/>
    <mergeCell ref="D462:D463"/>
    <mergeCell ref="E462:E463"/>
    <mergeCell ref="F462:F463"/>
    <mergeCell ref="G462:G463"/>
    <mergeCell ref="H462:H463"/>
    <mergeCell ref="I462:I463"/>
    <mergeCell ref="J462:J463"/>
    <mergeCell ref="H455:H456"/>
    <mergeCell ref="I455:I456"/>
    <mergeCell ref="J455:J456"/>
    <mergeCell ref="K455:K456"/>
    <mergeCell ref="L455:L456"/>
    <mergeCell ref="M455:M456"/>
    <mergeCell ref="N455:N456"/>
    <mergeCell ref="O455:O456"/>
    <mergeCell ref="P455:P456"/>
    <mergeCell ref="Q455:Q456"/>
    <mergeCell ref="R455:R456"/>
    <mergeCell ref="S455:S456"/>
    <mergeCell ref="T455:T456"/>
    <mergeCell ref="U455:U456"/>
    <mergeCell ref="V455:V456"/>
    <mergeCell ref="W455:W456"/>
    <mergeCell ref="X455:X456"/>
    <mergeCell ref="Y455:Y456"/>
    <mergeCell ref="C451:C452"/>
    <mergeCell ref="D451:D452"/>
    <mergeCell ref="E451:E452"/>
    <mergeCell ref="F451:F452"/>
    <mergeCell ref="G451:G452"/>
    <mergeCell ref="H451:H452"/>
    <mergeCell ref="I451:I452"/>
    <mergeCell ref="J451:J452"/>
    <mergeCell ref="K451:K452"/>
    <mergeCell ref="L451:L452"/>
    <mergeCell ref="M451:M452"/>
    <mergeCell ref="N451:N452"/>
    <mergeCell ref="O451:O452"/>
    <mergeCell ref="P451:P452"/>
    <mergeCell ref="Q451:Q452"/>
    <mergeCell ref="R451:R452"/>
    <mergeCell ref="S451:S452"/>
    <mergeCell ref="T451:T452"/>
    <mergeCell ref="U451:U452"/>
    <mergeCell ref="V451:V452"/>
    <mergeCell ref="W451:W452"/>
    <mergeCell ref="X451:X452"/>
    <mergeCell ref="Y451:Y452"/>
    <mergeCell ref="C455:C456"/>
    <mergeCell ref="D455:D456"/>
    <mergeCell ref="E455:E456"/>
    <mergeCell ref="F455:F456"/>
    <mergeCell ref="G455:G456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Y449:Y450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C449:C450"/>
    <mergeCell ref="D449:D450"/>
    <mergeCell ref="E449:E450"/>
    <mergeCell ref="F449:F450"/>
    <mergeCell ref="G449:G450"/>
    <mergeCell ref="J443:J444"/>
    <mergeCell ref="K443:K444"/>
    <mergeCell ref="L443:L444"/>
    <mergeCell ref="M443:M444"/>
    <mergeCell ref="N443:N444"/>
    <mergeCell ref="O443:O444"/>
    <mergeCell ref="P443:P444"/>
    <mergeCell ref="Q443:Q444"/>
    <mergeCell ref="R443:R444"/>
    <mergeCell ref="S443:S444"/>
    <mergeCell ref="T443:T444"/>
    <mergeCell ref="U443:U444"/>
    <mergeCell ref="V443:V444"/>
    <mergeCell ref="W443:W444"/>
    <mergeCell ref="X443:X444"/>
    <mergeCell ref="Y443:Y444"/>
    <mergeCell ref="C447:C448"/>
    <mergeCell ref="D447:D448"/>
    <mergeCell ref="E447:E448"/>
    <mergeCell ref="F447:F448"/>
    <mergeCell ref="G447:G448"/>
    <mergeCell ref="H447:H448"/>
    <mergeCell ref="K441:K442"/>
    <mergeCell ref="L441:L442"/>
    <mergeCell ref="M441:M442"/>
    <mergeCell ref="N441:N442"/>
    <mergeCell ref="O441:O442"/>
    <mergeCell ref="P441:P442"/>
    <mergeCell ref="Q441:Q442"/>
    <mergeCell ref="R441:R442"/>
    <mergeCell ref="S441:S442"/>
    <mergeCell ref="T441:T442"/>
    <mergeCell ref="U441:U442"/>
    <mergeCell ref="V441:V442"/>
    <mergeCell ref="W441:W442"/>
    <mergeCell ref="X441:X442"/>
    <mergeCell ref="Y441:Y442"/>
    <mergeCell ref="C443:C444"/>
    <mergeCell ref="D443:D444"/>
    <mergeCell ref="E443:E444"/>
    <mergeCell ref="F443:F444"/>
    <mergeCell ref="G443:G444"/>
    <mergeCell ref="H443:H444"/>
    <mergeCell ref="I443:I444"/>
    <mergeCell ref="B437:B438"/>
    <mergeCell ref="C437:C439"/>
    <mergeCell ref="D437:N437"/>
    <mergeCell ref="O437:U437"/>
    <mergeCell ref="Y437:Y439"/>
    <mergeCell ref="D438:D439"/>
    <mergeCell ref="E438:E439"/>
    <mergeCell ref="H438:H439"/>
    <mergeCell ref="I438:I439"/>
    <mergeCell ref="N438:N439"/>
    <mergeCell ref="P438:P439"/>
    <mergeCell ref="U438:U439"/>
    <mergeCell ref="C441:C442"/>
    <mergeCell ref="D441:D442"/>
    <mergeCell ref="E441:E442"/>
    <mergeCell ref="F441:F442"/>
    <mergeCell ref="G441:G442"/>
    <mergeCell ref="H441:H442"/>
    <mergeCell ref="I441:I442"/>
    <mergeCell ref="J441:J442"/>
    <mergeCell ref="H434:H435"/>
    <mergeCell ref="I434:I435"/>
    <mergeCell ref="J434:J435"/>
    <mergeCell ref="K434:K435"/>
    <mergeCell ref="L434:L435"/>
    <mergeCell ref="M434:M435"/>
    <mergeCell ref="N434:N435"/>
    <mergeCell ref="O434:O435"/>
    <mergeCell ref="P434:P435"/>
    <mergeCell ref="Q434:Q435"/>
    <mergeCell ref="R434:R435"/>
    <mergeCell ref="S434:S435"/>
    <mergeCell ref="T434:T435"/>
    <mergeCell ref="U434:U435"/>
    <mergeCell ref="V434:V435"/>
    <mergeCell ref="W434:W435"/>
    <mergeCell ref="X434:X435"/>
    <mergeCell ref="Y434:Y435"/>
    <mergeCell ref="C432:C433"/>
    <mergeCell ref="D432:D433"/>
    <mergeCell ref="E432:E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O432:O433"/>
    <mergeCell ref="P432:P433"/>
    <mergeCell ref="Q432:Q433"/>
    <mergeCell ref="R432:R433"/>
    <mergeCell ref="S432:S433"/>
    <mergeCell ref="T432:T433"/>
    <mergeCell ref="U432:U433"/>
    <mergeCell ref="V432:V433"/>
    <mergeCell ref="W432:W433"/>
    <mergeCell ref="X432:X433"/>
    <mergeCell ref="Y432:Y433"/>
    <mergeCell ref="C434:C435"/>
    <mergeCell ref="D434:D435"/>
    <mergeCell ref="E434:E435"/>
    <mergeCell ref="F434:F435"/>
    <mergeCell ref="G434:G435"/>
    <mergeCell ref="H429:H430"/>
    <mergeCell ref="I429:I430"/>
    <mergeCell ref="J429:J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S430"/>
    <mergeCell ref="T429:T430"/>
    <mergeCell ref="U429:U430"/>
    <mergeCell ref="V429:V430"/>
    <mergeCell ref="W429:W430"/>
    <mergeCell ref="X429:X430"/>
    <mergeCell ref="Y429:Y430"/>
    <mergeCell ref="C424:C425"/>
    <mergeCell ref="D424:D425"/>
    <mergeCell ref="E424:E425"/>
    <mergeCell ref="F424:F425"/>
    <mergeCell ref="G424:G425"/>
    <mergeCell ref="H424:H425"/>
    <mergeCell ref="I424:I425"/>
    <mergeCell ref="J424:J425"/>
    <mergeCell ref="K424:K425"/>
    <mergeCell ref="L424:L425"/>
    <mergeCell ref="M424:M425"/>
    <mergeCell ref="N424:N425"/>
    <mergeCell ref="O424:O425"/>
    <mergeCell ref="P424:P425"/>
    <mergeCell ref="Q424:Q425"/>
    <mergeCell ref="R424:R425"/>
    <mergeCell ref="S424:S425"/>
    <mergeCell ref="T424:T425"/>
    <mergeCell ref="U424:U425"/>
    <mergeCell ref="V424:V425"/>
    <mergeCell ref="W424:W425"/>
    <mergeCell ref="X424:X425"/>
    <mergeCell ref="Y424:Y425"/>
    <mergeCell ref="C429:C430"/>
    <mergeCell ref="D429:D430"/>
    <mergeCell ref="E429:E430"/>
    <mergeCell ref="F429:F430"/>
    <mergeCell ref="G429:G430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Y422:Y423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Y420:Y421"/>
    <mergeCell ref="C422:C423"/>
    <mergeCell ref="D422:D423"/>
    <mergeCell ref="E422:E423"/>
    <mergeCell ref="F422:F423"/>
    <mergeCell ref="G422:G423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Y418:Y419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Y416:Y417"/>
    <mergeCell ref="C418:C419"/>
    <mergeCell ref="D418:D419"/>
    <mergeCell ref="E418:E419"/>
    <mergeCell ref="F418:F419"/>
    <mergeCell ref="G418:G419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Y414:Y415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Y412:Y413"/>
    <mergeCell ref="C414:C415"/>
    <mergeCell ref="D414:D415"/>
    <mergeCell ref="E414:E415"/>
    <mergeCell ref="F414:F415"/>
    <mergeCell ref="G414:G415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Y410:Y411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Y408:Y409"/>
    <mergeCell ref="C410:C411"/>
    <mergeCell ref="D410:D411"/>
    <mergeCell ref="E410:E411"/>
    <mergeCell ref="F410:F411"/>
    <mergeCell ref="G410:G411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Y406:Y407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Y404:Y405"/>
    <mergeCell ref="C406:C407"/>
    <mergeCell ref="D406:D407"/>
    <mergeCell ref="E406:E407"/>
    <mergeCell ref="F406:F407"/>
    <mergeCell ref="G406:G407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Y402:Y403"/>
    <mergeCell ref="C404:C405"/>
    <mergeCell ref="D404:D405"/>
    <mergeCell ref="E404:E405"/>
    <mergeCell ref="F404:F405"/>
    <mergeCell ref="G404:G405"/>
    <mergeCell ref="H404:H405"/>
    <mergeCell ref="K400:K401"/>
    <mergeCell ref="L400:L401"/>
    <mergeCell ref="M400:M401"/>
    <mergeCell ref="N400:N401"/>
    <mergeCell ref="O400:O401"/>
    <mergeCell ref="P400:P401"/>
    <mergeCell ref="Q400:Q401"/>
    <mergeCell ref="R400:R401"/>
    <mergeCell ref="S400:S401"/>
    <mergeCell ref="T400:T401"/>
    <mergeCell ref="U400:U401"/>
    <mergeCell ref="V400:V401"/>
    <mergeCell ref="W400:W401"/>
    <mergeCell ref="X400:X401"/>
    <mergeCell ref="Y400:Y401"/>
    <mergeCell ref="C402:C403"/>
    <mergeCell ref="D402:D403"/>
    <mergeCell ref="E402:E403"/>
    <mergeCell ref="F402:F403"/>
    <mergeCell ref="G402:G403"/>
    <mergeCell ref="H402:H403"/>
    <mergeCell ref="I402:I403"/>
    <mergeCell ref="B396:B397"/>
    <mergeCell ref="C396:C398"/>
    <mergeCell ref="D396:N396"/>
    <mergeCell ref="O396:U396"/>
    <mergeCell ref="Y396:Y398"/>
    <mergeCell ref="D397:D398"/>
    <mergeCell ref="E397:E398"/>
    <mergeCell ref="H397:H398"/>
    <mergeCell ref="I397:I398"/>
    <mergeCell ref="N397:N398"/>
    <mergeCell ref="P397:P398"/>
    <mergeCell ref="U397:U398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H387:H388"/>
    <mergeCell ref="I387:I388"/>
    <mergeCell ref="J387:J388"/>
    <mergeCell ref="K387:K388"/>
    <mergeCell ref="L387:L388"/>
    <mergeCell ref="M387:M388"/>
    <mergeCell ref="N387:N388"/>
    <mergeCell ref="O387:O388"/>
    <mergeCell ref="P387:P388"/>
    <mergeCell ref="Q387:Q388"/>
    <mergeCell ref="R387:R388"/>
    <mergeCell ref="S387:S388"/>
    <mergeCell ref="T387:T388"/>
    <mergeCell ref="U387:U388"/>
    <mergeCell ref="V387:V388"/>
    <mergeCell ref="W387:W388"/>
    <mergeCell ref="X387:X388"/>
    <mergeCell ref="Y387:Y388"/>
    <mergeCell ref="I385:I386"/>
    <mergeCell ref="J385:J386"/>
    <mergeCell ref="K385:K386"/>
    <mergeCell ref="L385:L386"/>
    <mergeCell ref="M385:M386"/>
    <mergeCell ref="N385:N386"/>
    <mergeCell ref="O385:O386"/>
    <mergeCell ref="P385:P386"/>
    <mergeCell ref="Q385:Q386"/>
    <mergeCell ref="R385:R386"/>
    <mergeCell ref="S385:S386"/>
    <mergeCell ref="T385:T386"/>
    <mergeCell ref="U385:U386"/>
    <mergeCell ref="V385:V386"/>
    <mergeCell ref="W385:W386"/>
    <mergeCell ref="X385:X386"/>
    <mergeCell ref="Y385:Y386"/>
    <mergeCell ref="C387:C388"/>
    <mergeCell ref="D387:D388"/>
    <mergeCell ref="E387:E388"/>
    <mergeCell ref="F387:F388"/>
    <mergeCell ref="G387:G388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Y383:Y384"/>
    <mergeCell ref="C385:C386"/>
    <mergeCell ref="D385:D386"/>
    <mergeCell ref="E385:E386"/>
    <mergeCell ref="F385:F386"/>
    <mergeCell ref="G385:G386"/>
    <mergeCell ref="H385:H386"/>
    <mergeCell ref="U381:U382"/>
    <mergeCell ref="V381:V382"/>
    <mergeCell ref="K381:K382"/>
    <mergeCell ref="L381:L382"/>
    <mergeCell ref="M381:M382"/>
    <mergeCell ref="N381:N382"/>
    <mergeCell ref="O381:O382"/>
    <mergeCell ref="P381:P382"/>
    <mergeCell ref="W381:W382"/>
    <mergeCell ref="X381:X382"/>
    <mergeCell ref="Y381:Y382"/>
    <mergeCell ref="C383:C384"/>
    <mergeCell ref="D383:D384"/>
    <mergeCell ref="E383:E384"/>
    <mergeCell ref="F383:F384"/>
    <mergeCell ref="G383:G384"/>
    <mergeCell ref="H383:H384"/>
    <mergeCell ref="I383:I384"/>
    <mergeCell ref="W379:W380"/>
    <mergeCell ref="L379:L380"/>
    <mergeCell ref="M379:M380"/>
    <mergeCell ref="N379:N380"/>
    <mergeCell ref="O379:O380"/>
    <mergeCell ref="P379:P380"/>
    <mergeCell ref="Q379:Q380"/>
    <mergeCell ref="J381:J382"/>
    <mergeCell ref="R379:R380"/>
    <mergeCell ref="S379:S380"/>
    <mergeCell ref="T379:T380"/>
    <mergeCell ref="U379:U380"/>
    <mergeCell ref="V379:V380"/>
    <mergeCell ref="Q381:Q382"/>
    <mergeCell ref="R381:R382"/>
    <mergeCell ref="S381:S382"/>
    <mergeCell ref="T381:T382"/>
    <mergeCell ref="U372:U373"/>
    <mergeCell ref="X379:X380"/>
    <mergeCell ref="Y379:Y380"/>
    <mergeCell ref="C381:C382"/>
    <mergeCell ref="D381:D382"/>
    <mergeCell ref="E381:E382"/>
    <mergeCell ref="F381:F382"/>
    <mergeCell ref="G381:G382"/>
    <mergeCell ref="H381:H382"/>
    <mergeCell ref="I381:I382"/>
    <mergeCell ref="D376:D377"/>
    <mergeCell ref="E376:E377"/>
    <mergeCell ref="H376:H377"/>
    <mergeCell ref="I376:I377"/>
    <mergeCell ref="N376:N377"/>
    <mergeCell ref="P376:P377"/>
    <mergeCell ref="U376:U377"/>
    <mergeCell ref="C379:C380"/>
    <mergeCell ref="D379:D380"/>
    <mergeCell ref="E379:E380"/>
    <mergeCell ref="F379:F380"/>
    <mergeCell ref="G379:G380"/>
    <mergeCell ref="H379:H380"/>
    <mergeCell ref="I379:I380"/>
    <mergeCell ref="J379:J380"/>
    <mergeCell ref="K379:K380"/>
    <mergeCell ref="N372:N373"/>
    <mergeCell ref="C372:C373"/>
    <mergeCell ref="D372:D373"/>
    <mergeCell ref="E372:E373"/>
    <mergeCell ref="F372:F373"/>
    <mergeCell ref="G372:G373"/>
    <mergeCell ref="H372:H373"/>
    <mergeCell ref="P372:P373"/>
    <mergeCell ref="Q372:Q373"/>
    <mergeCell ref="R372:R373"/>
    <mergeCell ref="S372:S373"/>
    <mergeCell ref="T372:T373"/>
    <mergeCell ref="I372:I373"/>
    <mergeCell ref="J372:J373"/>
    <mergeCell ref="K372:K373"/>
    <mergeCell ref="L372:L373"/>
    <mergeCell ref="M372:M373"/>
    <mergeCell ref="V372:V373"/>
    <mergeCell ref="W372:W373"/>
    <mergeCell ref="X372:X373"/>
    <mergeCell ref="Y372:Y373"/>
    <mergeCell ref="B375:B376"/>
    <mergeCell ref="C375:C377"/>
    <mergeCell ref="D375:N375"/>
    <mergeCell ref="O375:U375"/>
    <mergeCell ref="Y375:Y377"/>
    <mergeCell ref="O372:O373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Y370:Y371"/>
    <mergeCell ref="I366:I367"/>
    <mergeCell ref="J366:J367"/>
    <mergeCell ref="K366:K367"/>
    <mergeCell ref="L366:L367"/>
    <mergeCell ref="M366:M367"/>
    <mergeCell ref="N366:N367"/>
    <mergeCell ref="O366:O367"/>
    <mergeCell ref="P366:P367"/>
    <mergeCell ref="Q366:Q367"/>
    <mergeCell ref="R366:R367"/>
    <mergeCell ref="S366:S367"/>
    <mergeCell ref="T366:T367"/>
    <mergeCell ref="U366:U367"/>
    <mergeCell ref="V366:V367"/>
    <mergeCell ref="W366:W367"/>
    <mergeCell ref="X366:X367"/>
    <mergeCell ref="Y366:Y367"/>
    <mergeCell ref="C370:C371"/>
    <mergeCell ref="D370:D371"/>
    <mergeCell ref="E370:E371"/>
    <mergeCell ref="F370:F371"/>
    <mergeCell ref="G370:G371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Y364:Y365"/>
    <mergeCell ref="C366:C367"/>
    <mergeCell ref="D366:D367"/>
    <mergeCell ref="E366:E367"/>
    <mergeCell ref="F366:F367"/>
    <mergeCell ref="G366:G367"/>
    <mergeCell ref="H366:H367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Y362:Y363"/>
    <mergeCell ref="C364:C365"/>
    <mergeCell ref="D364:D365"/>
    <mergeCell ref="E364:E365"/>
    <mergeCell ref="F364:F365"/>
    <mergeCell ref="G364:G365"/>
    <mergeCell ref="H364:H365"/>
    <mergeCell ref="I364:I365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Y358:Y359"/>
    <mergeCell ref="F360:F361"/>
    <mergeCell ref="G360:G361"/>
    <mergeCell ref="H360:H361"/>
    <mergeCell ref="I360:I361"/>
    <mergeCell ref="J360:J361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Y356:Y357"/>
    <mergeCell ref="C358:C359"/>
    <mergeCell ref="D358:D359"/>
    <mergeCell ref="E358:E359"/>
    <mergeCell ref="F358:F359"/>
    <mergeCell ref="G358:G359"/>
    <mergeCell ref="H358:H359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Y354:Y355"/>
    <mergeCell ref="C356:C357"/>
    <mergeCell ref="D356:D357"/>
    <mergeCell ref="E356:E357"/>
    <mergeCell ref="F356:F357"/>
    <mergeCell ref="G356:G357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Y350:Y351"/>
    <mergeCell ref="C352:C353"/>
    <mergeCell ref="D352:D353"/>
    <mergeCell ref="E352:E353"/>
    <mergeCell ref="F352:F353"/>
    <mergeCell ref="G352:G353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Y348:Y349"/>
    <mergeCell ref="C350:C351"/>
    <mergeCell ref="D350:D351"/>
    <mergeCell ref="E350:E351"/>
    <mergeCell ref="F350:F351"/>
    <mergeCell ref="G350:G351"/>
    <mergeCell ref="H350:H351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Y344:Y345"/>
    <mergeCell ref="C348:C349"/>
    <mergeCell ref="D348:D349"/>
    <mergeCell ref="E348:E349"/>
    <mergeCell ref="F348:F349"/>
    <mergeCell ref="G348:G349"/>
    <mergeCell ref="H348:H349"/>
    <mergeCell ref="I348:I349"/>
    <mergeCell ref="B340:B341"/>
    <mergeCell ref="C340:C342"/>
    <mergeCell ref="D340:N340"/>
    <mergeCell ref="O340:U340"/>
    <mergeCell ref="Y340:Y342"/>
    <mergeCell ref="D341:D342"/>
    <mergeCell ref="E341:E342"/>
    <mergeCell ref="H341:H342"/>
    <mergeCell ref="I341:I342"/>
    <mergeCell ref="N341:N342"/>
    <mergeCell ref="P341:P342"/>
    <mergeCell ref="U341:U342"/>
    <mergeCell ref="C344:C345"/>
    <mergeCell ref="D344:D345"/>
    <mergeCell ref="E344:E345"/>
    <mergeCell ref="F344:F345"/>
    <mergeCell ref="G344:G345"/>
    <mergeCell ref="H344:H345"/>
    <mergeCell ref="I344:I345"/>
    <mergeCell ref="J344:J345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Y337:Y338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Y335:Y336"/>
    <mergeCell ref="C337:C338"/>
    <mergeCell ref="D337:D338"/>
    <mergeCell ref="E337:E338"/>
    <mergeCell ref="F337:F338"/>
    <mergeCell ref="G337:G338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Y333:Y334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Y331:Y332"/>
    <mergeCell ref="C333:C334"/>
    <mergeCell ref="D333:D334"/>
    <mergeCell ref="E333:E334"/>
    <mergeCell ref="F333:F334"/>
    <mergeCell ref="G333:G334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Y329:Y330"/>
    <mergeCell ref="C331:C332"/>
    <mergeCell ref="D331:D332"/>
    <mergeCell ref="E331:E332"/>
    <mergeCell ref="F331:F332"/>
    <mergeCell ref="G331:G332"/>
    <mergeCell ref="H331:H332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W327:W328"/>
    <mergeCell ref="X327:X328"/>
    <mergeCell ref="Y327:Y328"/>
    <mergeCell ref="C329:C330"/>
    <mergeCell ref="D329:D330"/>
    <mergeCell ref="E329:E330"/>
    <mergeCell ref="F329:F330"/>
    <mergeCell ref="G329:G330"/>
    <mergeCell ref="H329:H330"/>
    <mergeCell ref="I329:I330"/>
    <mergeCell ref="W325:W326"/>
    <mergeCell ref="L325:L326"/>
    <mergeCell ref="M325:M326"/>
    <mergeCell ref="N325:N326"/>
    <mergeCell ref="O325:O326"/>
    <mergeCell ref="P325:P326"/>
    <mergeCell ref="Q325:Q326"/>
    <mergeCell ref="J327:J328"/>
    <mergeCell ref="R325:R326"/>
    <mergeCell ref="S325:S326"/>
    <mergeCell ref="T325:T326"/>
    <mergeCell ref="U325:U326"/>
    <mergeCell ref="V325:V326"/>
    <mergeCell ref="Q327:Q328"/>
    <mergeCell ref="R327:R328"/>
    <mergeCell ref="S327:S328"/>
    <mergeCell ref="T327:T328"/>
    <mergeCell ref="U313:U314"/>
    <mergeCell ref="X325:X326"/>
    <mergeCell ref="Y325:Y326"/>
    <mergeCell ref="C327:C328"/>
    <mergeCell ref="D327:D328"/>
    <mergeCell ref="E327:E328"/>
    <mergeCell ref="F327:F328"/>
    <mergeCell ref="G327:G328"/>
    <mergeCell ref="H327:H328"/>
    <mergeCell ref="I327:I328"/>
    <mergeCell ref="D322:D323"/>
    <mergeCell ref="E322:E323"/>
    <mergeCell ref="H322:H323"/>
    <mergeCell ref="I322:I323"/>
    <mergeCell ref="N322:N323"/>
    <mergeCell ref="P322:P323"/>
    <mergeCell ref="U322:U323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K325:K326"/>
    <mergeCell ref="N313:N314"/>
    <mergeCell ref="C313:C314"/>
    <mergeCell ref="D313:D314"/>
    <mergeCell ref="E313:E314"/>
    <mergeCell ref="F313:F314"/>
    <mergeCell ref="G313:G314"/>
    <mergeCell ref="H313:H314"/>
    <mergeCell ref="P313:P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V313:V314"/>
    <mergeCell ref="W313:W314"/>
    <mergeCell ref="X313:X314"/>
    <mergeCell ref="Y313:Y314"/>
    <mergeCell ref="B321:B322"/>
    <mergeCell ref="C321:C323"/>
    <mergeCell ref="D321:N321"/>
    <mergeCell ref="O321:U321"/>
    <mergeCell ref="Y321:Y323"/>
    <mergeCell ref="O313:O314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Y311:Y312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Y309:Y310"/>
    <mergeCell ref="C311:C312"/>
    <mergeCell ref="D311:D312"/>
    <mergeCell ref="E311:E312"/>
    <mergeCell ref="F311:F312"/>
    <mergeCell ref="G311:G312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Y307:Y308"/>
    <mergeCell ref="C309:C310"/>
    <mergeCell ref="D309:D310"/>
    <mergeCell ref="E309:E310"/>
    <mergeCell ref="F309:F310"/>
    <mergeCell ref="G309:G310"/>
    <mergeCell ref="H309:H310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Y305:Y306"/>
    <mergeCell ref="C307:C308"/>
    <mergeCell ref="D307:D308"/>
    <mergeCell ref="E307:E308"/>
    <mergeCell ref="F307:F308"/>
    <mergeCell ref="G307:G308"/>
    <mergeCell ref="H307:H308"/>
    <mergeCell ref="I307:I308"/>
    <mergeCell ref="B301:B302"/>
    <mergeCell ref="C301:C303"/>
    <mergeCell ref="D301:N301"/>
    <mergeCell ref="O301:U301"/>
    <mergeCell ref="Y301:Y303"/>
    <mergeCell ref="D302:D303"/>
    <mergeCell ref="E302:E303"/>
    <mergeCell ref="H302:H303"/>
    <mergeCell ref="I302:I303"/>
    <mergeCell ref="N302:N303"/>
    <mergeCell ref="P302:P303"/>
    <mergeCell ref="U302:U303"/>
    <mergeCell ref="C305:C306"/>
    <mergeCell ref="D305:D306"/>
    <mergeCell ref="E305:E306"/>
    <mergeCell ref="F305:F306"/>
    <mergeCell ref="G305:G306"/>
    <mergeCell ref="H305:H306"/>
    <mergeCell ref="I305:I306"/>
    <mergeCell ref="J305:J306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Y298:Y299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Y296:Y297"/>
    <mergeCell ref="C298:C299"/>
    <mergeCell ref="D298:D299"/>
    <mergeCell ref="E298:E299"/>
    <mergeCell ref="F298:F299"/>
    <mergeCell ref="G298:G299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Y294:Y295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Y292:Y293"/>
    <mergeCell ref="C294:C295"/>
    <mergeCell ref="D294:D295"/>
    <mergeCell ref="E294:E295"/>
    <mergeCell ref="F294:F295"/>
    <mergeCell ref="G294:G295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Y287:Y288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Y285:Y286"/>
    <mergeCell ref="C287:C288"/>
    <mergeCell ref="D287:D288"/>
    <mergeCell ref="E287:E288"/>
    <mergeCell ref="F287:F288"/>
    <mergeCell ref="G287:G288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Y281:Y282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Y279:Y280"/>
    <mergeCell ref="C281:C282"/>
    <mergeCell ref="D281:D282"/>
    <mergeCell ref="E281:E282"/>
    <mergeCell ref="F281:F282"/>
    <mergeCell ref="G281:G282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Y277:Y278"/>
    <mergeCell ref="C279:C280"/>
    <mergeCell ref="D279:D280"/>
    <mergeCell ref="E279:E280"/>
    <mergeCell ref="F279:F280"/>
    <mergeCell ref="G279:G280"/>
    <mergeCell ref="H279:H280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Y273:Y274"/>
    <mergeCell ref="C277:C278"/>
    <mergeCell ref="D277:D278"/>
    <mergeCell ref="E277:E278"/>
    <mergeCell ref="F277:F278"/>
    <mergeCell ref="G277:G278"/>
    <mergeCell ref="H277:H278"/>
    <mergeCell ref="I277:I278"/>
    <mergeCell ref="B269:B270"/>
    <mergeCell ref="C269:C271"/>
    <mergeCell ref="D269:N269"/>
    <mergeCell ref="O269:U269"/>
    <mergeCell ref="Y269:Y271"/>
    <mergeCell ref="D270:D271"/>
    <mergeCell ref="E270:E271"/>
    <mergeCell ref="H270:H271"/>
    <mergeCell ref="I270:I271"/>
    <mergeCell ref="N270:N271"/>
    <mergeCell ref="P270:P271"/>
    <mergeCell ref="U270:U271"/>
    <mergeCell ref="C273:C274"/>
    <mergeCell ref="D273:D274"/>
    <mergeCell ref="E273:E274"/>
    <mergeCell ref="F273:F274"/>
    <mergeCell ref="G273:G274"/>
    <mergeCell ref="H273:H274"/>
    <mergeCell ref="I273:I274"/>
    <mergeCell ref="J273:J274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Y266:Y267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Y264:Y265"/>
    <mergeCell ref="C266:C267"/>
    <mergeCell ref="D266:D267"/>
    <mergeCell ref="E266:E267"/>
    <mergeCell ref="F266:F267"/>
    <mergeCell ref="G266:G267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Y262:Y263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Y257:Y258"/>
    <mergeCell ref="C262:C263"/>
    <mergeCell ref="D262:D263"/>
    <mergeCell ref="E262:E263"/>
    <mergeCell ref="F262:F263"/>
    <mergeCell ref="G262:G263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Y255:Y256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Y253:Y254"/>
    <mergeCell ref="C255:C256"/>
    <mergeCell ref="D255:D256"/>
    <mergeCell ref="E255:E256"/>
    <mergeCell ref="F255:F256"/>
    <mergeCell ref="G255:G256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Y249:Y250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Y247:Y248"/>
    <mergeCell ref="C249:C250"/>
    <mergeCell ref="D249:D250"/>
    <mergeCell ref="E249:E250"/>
    <mergeCell ref="F249:F250"/>
    <mergeCell ref="G249:G250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Y245:Y246"/>
    <mergeCell ref="C247:C248"/>
    <mergeCell ref="D247:D248"/>
    <mergeCell ref="E247:E248"/>
    <mergeCell ref="F247:F248"/>
    <mergeCell ref="G247:G248"/>
    <mergeCell ref="H247:H248"/>
    <mergeCell ref="U243:U244"/>
    <mergeCell ref="V243:V244"/>
    <mergeCell ref="K243:K244"/>
    <mergeCell ref="L243:L244"/>
    <mergeCell ref="M243:M244"/>
    <mergeCell ref="N243:N244"/>
    <mergeCell ref="O243:O244"/>
    <mergeCell ref="P243:P244"/>
    <mergeCell ref="W243:W244"/>
    <mergeCell ref="X243:X244"/>
    <mergeCell ref="Y243:Y244"/>
    <mergeCell ref="C245:C246"/>
    <mergeCell ref="D245:D246"/>
    <mergeCell ref="E245:E246"/>
    <mergeCell ref="F245:F246"/>
    <mergeCell ref="G245:G246"/>
    <mergeCell ref="H245:H246"/>
    <mergeCell ref="I245:I246"/>
    <mergeCell ref="W241:W242"/>
    <mergeCell ref="L241:L242"/>
    <mergeCell ref="M241:M242"/>
    <mergeCell ref="N241:N242"/>
    <mergeCell ref="O241:O242"/>
    <mergeCell ref="P241:P242"/>
    <mergeCell ref="Q241:Q242"/>
    <mergeCell ref="J243:J244"/>
    <mergeCell ref="R241:R242"/>
    <mergeCell ref="S241:S242"/>
    <mergeCell ref="T241:T242"/>
    <mergeCell ref="U241:U242"/>
    <mergeCell ref="V241:V242"/>
    <mergeCell ref="Q243:Q244"/>
    <mergeCell ref="R243:R244"/>
    <mergeCell ref="S243:S244"/>
    <mergeCell ref="T243:T244"/>
    <mergeCell ref="U229:U230"/>
    <mergeCell ref="X241:X242"/>
    <mergeCell ref="Y241:Y242"/>
    <mergeCell ref="C243:C244"/>
    <mergeCell ref="D243:D244"/>
    <mergeCell ref="E243:E244"/>
    <mergeCell ref="F243:F244"/>
    <mergeCell ref="G243:G244"/>
    <mergeCell ref="H243:H244"/>
    <mergeCell ref="I243:I244"/>
    <mergeCell ref="D238:D239"/>
    <mergeCell ref="E238:E239"/>
    <mergeCell ref="H238:H239"/>
    <mergeCell ref="I238:I239"/>
    <mergeCell ref="N238:N239"/>
    <mergeCell ref="P238:P239"/>
    <mergeCell ref="U238:U239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N229:N230"/>
    <mergeCell ref="C229:C230"/>
    <mergeCell ref="D229:D230"/>
    <mergeCell ref="E229:E230"/>
    <mergeCell ref="F229:F230"/>
    <mergeCell ref="G229:G230"/>
    <mergeCell ref="H229:H230"/>
    <mergeCell ref="P229:P230"/>
    <mergeCell ref="Q229:Q230"/>
    <mergeCell ref="R229:R230"/>
    <mergeCell ref="S229:S230"/>
    <mergeCell ref="T229:T230"/>
    <mergeCell ref="I229:I230"/>
    <mergeCell ref="J229:J230"/>
    <mergeCell ref="K229:K230"/>
    <mergeCell ref="L229:L230"/>
    <mergeCell ref="M229:M230"/>
    <mergeCell ref="V229:V230"/>
    <mergeCell ref="W229:W230"/>
    <mergeCell ref="X229:X230"/>
    <mergeCell ref="Y229:Y230"/>
    <mergeCell ref="B237:B238"/>
    <mergeCell ref="C237:C239"/>
    <mergeCell ref="D237:N237"/>
    <mergeCell ref="O237:U237"/>
    <mergeCell ref="Y237:Y239"/>
    <mergeCell ref="O229:O230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Y227:Y228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Y225:Y226"/>
    <mergeCell ref="C227:C228"/>
    <mergeCell ref="D227:D228"/>
    <mergeCell ref="E227:E228"/>
    <mergeCell ref="F227:F228"/>
    <mergeCell ref="G227:G228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Y223:Y224"/>
    <mergeCell ref="C225:C226"/>
    <mergeCell ref="D225:D226"/>
    <mergeCell ref="E225:E226"/>
    <mergeCell ref="F225:F226"/>
    <mergeCell ref="G225:G226"/>
    <mergeCell ref="H225:H226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Y221:Y222"/>
    <mergeCell ref="C223:C224"/>
    <mergeCell ref="D223:D224"/>
    <mergeCell ref="E223:E224"/>
    <mergeCell ref="F223:F224"/>
    <mergeCell ref="G223:G224"/>
    <mergeCell ref="H223:H224"/>
    <mergeCell ref="I223:I224"/>
    <mergeCell ref="B217:B218"/>
    <mergeCell ref="C217:C219"/>
    <mergeCell ref="D217:N217"/>
    <mergeCell ref="O217:U217"/>
    <mergeCell ref="Y217:Y219"/>
    <mergeCell ref="D218:D219"/>
    <mergeCell ref="E218:E219"/>
    <mergeCell ref="H218:H219"/>
    <mergeCell ref="I218:I219"/>
    <mergeCell ref="N218:N219"/>
    <mergeCell ref="P218:P219"/>
    <mergeCell ref="U218:U219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Y214:Y215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C214:C215"/>
    <mergeCell ref="D214:D215"/>
    <mergeCell ref="E214:E215"/>
    <mergeCell ref="F214:F215"/>
    <mergeCell ref="G214:G215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Y210:Y211"/>
    <mergeCell ref="C212:C213"/>
    <mergeCell ref="D212:D213"/>
    <mergeCell ref="E212:E213"/>
    <mergeCell ref="F212:F213"/>
    <mergeCell ref="G212:G213"/>
    <mergeCell ref="H212:H213"/>
    <mergeCell ref="U208:U209"/>
    <mergeCell ref="V208:V209"/>
    <mergeCell ref="K208:K209"/>
    <mergeCell ref="L208:L209"/>
    <mergeCell ref="M208:M209"/>
    <mergeCell ref="N208:N209"/>
    <mergeCell ref="O208:O209"/>
    <mergeCell ref="P208:P209"/>
    <mergeCell ref="W208:W209"/>
    <mergeCell ref="X208:X209"/>
    <mergeCell ref="Y208:Y209"/>
    <mergeCell ref="C210:C211"/>
    <mergeCell ref="D210:D211"/>
    <mergeCell ref="E210:E211"/>
    <mergeCell ref="F210:F211"/>
    <mergeCell ref="G210:G211"/>
    <mergeCell ref="H210:H211"/>
    <mergeCell ref="I210:I211"/>
    <mergeCell ref="W200:W201"/>
    <mergeCell ref="L200:L201"/>
    <mergeCell ref="M200:M201"/>
    <mergeCell ref="N200:N201"/>
    <mergeCell ref="O200:O201"/>
    <mergeCell ref="P200:P201"/>
    <mergeCell ref="Q200:Q201"/>
    <mergeCell ref="J208:J209"/>
    <mergeCell ref="R200:R201"/>
    <mergeCell ref="S200:S201"/>
    <mergeCell ref="T200:T201"/>
    <mergeCell ref="U200:U201"/>
    <mergeCell ref="V200:V201"/>
    <mergeCell ref="Q208:Q209"/>
    <mergeCell ref="R208:R209"/>
    <mergeCell ref="S208:S209"/>
    <mergeCell ref="T208:T209"/>
    <mergeCell ref="U193:U194"/>
    <mergeCell ref="X200:X201"/>
    <mergeCell ref="Y200:Y201"/>
    <mergeCell ref="C208:C209"/>
    <mergeCell ref="D208:D209"/>
    <mergeCell ref="E208:E209"/>
    <mergeCell ref="F208:F209"/>
    <mergeCell ref="G208:G209"/>
    <mergeCell ref="H208:H209"/>
    <mergeCell ref="I208:I209"/>
    <mergeCell ref="D197:D198"/>
    <mergeCell ref="E197:E198"/>
    <mergeCell ref="H197:H198"/>
    <mergeCell ref="I197:I198"/>
    <mergeCell ref="N197:N198"/>
    <mergeCell ref="P197:P198"/>
    <mergeCell ref="U197:U198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N193:N194"/>
    <mergeCell ref="C193:C194"/>
    <mergeCell ref="D193:D194"/>
    <mergeCell ref="E193:E194"/>
    <mergeCell ref="F193:F194"/>
    <mergeCell ref="G193:G194"/>
    <mergeCell ref="H193:H194"/>
    <mergeCell ref="P193:P194"/>
    <mergeCell ref="Q193:Q194"/>
    <mergeCell ref="R193:R194"/>
    <mergeCell ref="S193:S194"/>
    <mergeCell ref="T193:T194"/>
    <mergeCell ref="I193:I194"/>
    <mergeCell ref="J193:J194"/>
    <mergeCell ref="K193:K194"/>
    <mergeCell ref="L193:L194"/>
    <mergeCell ref="M193:M194"/>
    <mergeCell ref="V193:V194"/>
    <mergeCell ref="W193:W194"/>
    <mergeCell ref="X193:X194"/>
    <mergeCell ref="Y193:Y194"/>
    <mergeCell ref="B196:B197"/>
    <mergeCell ref="C196:C198"/>
    <mergeCell ref="D196:N196"/>
    <mergeCell ref="O196:U196"/>
    <mergeCell ref="Y196:Y198"/>
    <mergeCell ref="O193:O194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Y191:Y192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Y189:Y190"/>
    <mergeCell ref="C191:C192"/>
    <mergeCell ref="D191:D192"/>
    <mergeCell ref="E191:E192"/>
    <mergeCell ref="F191:F192"/>
    <mergeCell ref="G191:G192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Y179:Y180"/>
    <mergeCell ref="C183:C184"/>
    <mergeCell ref="D183:D184"/>
    <mergeCell ref="E183:E184"/>
    <mergeCell ref="F183:F184"/>
    <mergeCell ref="G183:G184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Y177:Y178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Y172:Y173"/>
    <mergeCell ref="C177:C178"/>
    <mergeCell ref="D177:D178"/>
    <mergeCell ref="E177:E178"/>
    <mergeCell ref="F177:F178"/>
    <mergeCell ref="G177:G178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Y170:Y171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Y168:Y169"/>
    <mergeCell ref="C170:C171"/>
    <mergeCell ref="D170:D171"/>
    <mergeCell ref="E170:E171"/>
    <mergeCell ref="F170:F171"/>
    <mergeCell ref="G170:G171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Y166:Y167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C166:C167"/>
    <mergeCell ref="D166:D167"/>
    <mergeCell ref="E166:E167"/>
    <mergeCell ref="F166:F167"/>
    <mergeCell ref="G166:G167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Y162:Y163"/>
    <mergeCell ref="C164:C165"/>
    <mergeCell ref="D164:D165"/>
    <mergeCell ref="E164:E165"/>
    <mergeCell ref="F164:F165"/>
    <mergeCell ref="G164:G165"/>
    <mergeCell ref="H164:H165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W160:W161"/>
    <mergeCell ref="X160:X161"/>
    <mergeCell ref="Y160:Y161"/>
    <mergeCell ref="C162:C163"/>
    <mergeCell ref="D162:D163"/>
    <mergeCell ref="E162:E163"/>
    <mergeCell ref="F162:F163"/>
    <mergeCell ref="G162:G163"/>
    <mergeCell ref="H162:H163"/>
    <mergeCell ref="I162:I163"/>
    <mergeCell ref="W158:W159"/>
    <mergeCell ref="L158:L159"/>
    <mergeCell ref="M158:M159"/>
    <mergeCell ref="N158:N159"/>
    <mergeCell ref="O158:O159"/>
    <mergeCell ref="P158:P159"/>
    <mergeCell ref="Q158:Q159"/>
    <mergeCell ref="J160:J161"/>
    <mergeCell ref="R158:R159"/>
    <mergeCell ref="S158:S159"/>
    <mergeCell ref="T158:T159"/>
    <mergeCell ref="U158:U159"/>
    <mergeCell ref="V158:V159"/>
    <mergeCell ref="Q160:Q161"/>
    <mergeCell ref="R160:R161"/>
    <mergeCell ref="S160:S161"/>
    <mergeCell ref="T160:T161"/>
    <mergeCell ref="U151:U152"/>
    <mergeCell ref="X158:X159"/>
    <mergeCell ref="Y158:Y159"/>
    <mergeCell ref="C160:C161"/>
    <mergeCell ref="D160:D161"/>
    <mergeCell ref="E160:E161"/>
    <mergeCell ref="F160:F161"/>
    <mergeCell ref="G160:G161"/>
    <mergeCell ref="H160:H161"/>
    <mergeCell ref="I160:I161"/>
    <mergeCell ref="D155:D156"/>
    <mergeCell ref="E155:E156"/>
    <mergeCell ref="H155:H156"/>
    <mergeCell ref="I155:I156"/>
    <mergeCell ref="N155:N156"/>
    <mergeCell ref="P155:P156"/>
    <mergeCell ref="U155:U156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N151:N152"/>
    <mergeCell ref="C151:C152"/>
    <mergeCell ref="D151:D152"/>
    <mergeCell ref="E151:E152"/>
    <mergeCell ref="F151:F152"/>
    <mergeCell ref="G151:G152"/>
    <mergeCell ref="H151:H152"/>
    <mergeCell ref="P151:P152"/>
    <mergeCell ref="Q151:Q152"/>
    <mergeCell ref="R151:R152"/>
    <mergeCell ref="S151:S152"/>
    <mergeCell ref="T151:T152"/>
    <mergeCell ref="I151:I152"/>
    <mergeCell ref="J151:J152"/>
    <mergeCell ref="K151:K152"/>
    <mergeCell ref="L151:L152"/>
    <mergeCell ref="M151:M152"/>
    <mergeCell ref="V151:V152"/>
    <mergeCell ref="W151:W152"/>
    <mergeCell ref="X151:X152"/>
    <mergeCell ref="Y151:Y152"/>
    <mergeCell ref="B154:B155"/>
    <mergeCell ref="C154:C156"/>
    <mergeCell ref="D154:N154"/>
    <mergeCell ref="O154:U154"/>
    <mergeCell ref="Y154:Y156"/>
    <mergeCell ref="O151:O152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Y149:Y150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Y146:Y147"/>
    <mergeCell ref="C149:C150"/>
    <mergeCell ref="D149:D150"/>
    <mergeCell ref="E149:E150"/>
    <mergeCell ref="F149:F150"/>
    <mergeCell ref="G149:G150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Y144:Y145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Y142:Y143"/>
    <mergeCell ref="C144:C145"/>
    <mergeCell ref="D144:D145"/>
    <mergeCell ref="E144:E145"/>
    <mergeCell ref="F144:F145"/>
    <mergeCell ref="G144:G145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Y140:Y141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Y138:Y139"/>
    <mergeCell ref="C140:C141"/>
    <mergeCell ref="D140:D141"/>
    <mergeCell ref="E140:E141"/>
    <mergeCell ref="F140:F141"/>
    <mergeCell ref="G140:G141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Y134:Y135"/>
    <mergeCell ref="C136:C137"/>
    <mergeCell ref="D136:D137"/>
    <mergeCell ref="E136:E137"/>
    <mergeCell ref="F136:F137"/>
    <mergeCell ref="G136:G137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Y132:Y133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Y130:Y131"/>
    <mergeCell ref="C132:C133"/>
    <mergeCell ref="D132:D133"/>
    <mergeCell ref="E132:E133"/>
    <mergeCell ref="F132:F133"/>
    <mergeCell ref="G132:G133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Y128:Y129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Y126:Y127"/>
    <mergeCell ref="C128:C129"/>
    <mergeCell ref="D128:D129"/>
    <mergeCell ref="E128:E129"/>
    <mergeCell ref="F128:F129"/>
    <mergeCell ref="G128:G129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C126:C127"/>
    <mergeCell ref="D126:D127"/>
    <mergeCell ref="E126:E127"/>
    <mergeCell ref="F126:F127"/>
    <mergeCell ref="G126:G127"/>
    <mergeCell ref="H126:H127"/>
    <mergeCell ref="U120:U121"/>
    <mergeCell ref="V120:V121"/>
    <mergeCell ref="K120:K121"/>
    <mergeCell ref="L120:L121"/>
    <mergeCell ref="M120:M121"/>
    <mergeCell ref="N120:N121"/>
    <mergeCell ref="O120:O121"/>
    <mergeCell ref="P120:P121"/>
    <mergeCell ref="W120:W121"/>
    <mergeCell ref="X120:X121"/>
    <mergeCell ref="Y120:Y121"/>
    <mergeCell ref="C124:C125"/>
    <mergeCell ref="D124:D125"/>
    <mergeCell ref="E124:E125"/>
    <mergeCell ref="F124:F125"/>
    <mergeCell ref="G124:G125"/>
    <mergeCell ref="H124:H125"/>
    <mergeCell ref="I124:I125"/>
    <mergeCell ref="W118:W119"/>
    <mergeCell ref="L118:L119"/>
    <mergeCell ref="M118:M119"/>
    <mergeCell ref="N118:N119"/>
    <mergeCell ref="O118:O119"/>
    <mergeCell ref="P118:P119"/>
    <mergeCell ref="Q118:Q119"/>
    <mergeCell ref="J120:J121"/>
    <mergeCell ref="R118:R119"/>
    <mergeCell ref="S118:S119"/>
    <mergeCell ref="T118:T119"/>
    <mergeCell ref="U118:U119"/>
    <mergeCell ref="V118:V119"/>
    <mergeCell ref="Q120:Q121"/>
    <mergeCell ref="R120:R121"/>
    <mergeCell ref="S120:S121"/>
    <mergeCell ref="T120:T121"/>
    <mergeCell ref="U113:U114"/>
    <mergeCell ref="X118:X119"/>
    <mergeCell ref="Y118:Y119"/>
    <mergeCell ref="C120:C121"/>
    <mergeCell ref="D120:D121"/>
    <mergeCell ref="E120:E121"/>
    <mergeCell ref="F120:F121"/>
    <mergeCell ref="G120:G121"/>
    <mergeCell ref="H120:H121"/>
    <mergeCell ref="I120:I121"/>
    <mergeCell ref="D116:D117"/>
    <mergeCell ref="E116:E117"/>
    <mergeCell ref="H116:H117"/>
    <mergeCell ref="I116:I117"/>
    <mergeCell ref="N116:N117"/>
    <mergeCell ref="P116:P117"/>
    <mergeCell ref="U116:U117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N113:N114"/>
    <mergeCell ref="C113:C114"/>
    <mergeCell ref="D113:D114"/>
    <mergeCell ref="E113:E114"/>
    <mergeCell ref="F113:F114"/>
    <mergeCell ref="G113:G114"/>
    <mergeCell ref="H113:H114"/>
    <mergeCell ref="P113:P114"/>
    <mergeCell ref="Q113:Q114"/>
    <mergeCell ref="R113:R114"/>
    <mergeCell ref="S113:S114"/>
    <mergeCell ref="T113:T114"/>
    <mergeCell ref="I113:I114"/>
    <mergeCell ref="J113:J114"/>
    <mergeCell ref="K113:K114"/>
    <mergeCell ref="L113:L114"/>
    <mergeCell ref="M113:M114"/>
    <mergeCell ref="V113:V114"/>
    <mergeCell ref="W113:W114"/>
    <mergeCell ref="X113:X114"/>
    <mergeCell ref="Y113:Y114"/>
    <mergeCell ref="B115:B116"/>
    <mergeCell ref="C115:C117"/>
    <mergeCell ref="D115:N115"/>
    <mergeCell ref="O115:U115"/>
    <mergeCell ref="Y115:Y117"/>
    <mergeCell ref="O113:O114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C111:C112"/>
    <mergeCell ref="D111:D112"/>
    <mergeCell ref="E111:E112"/>
    <mergeCell ref="F111:F112"/>
    <mergeCell ref="G111:G112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Y107:Y108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C107:C108"/>
    <mergeCell ref="D107:D108"/>
    <mergeCell ref="E107:E108"/>
    <mergeCell ref="F107:F108"/>
    <mergeCell ref="G107:G108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Y101:Y102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Y99:Y100"/>
    <mergeCell ref="C101:C102"/>
    <mergeCell ref="D101:D102"/>
    <mergeCell ref="E101:E102"/>
    <mergeCell ref="F101:F102"/>
    <mergeCell ref="G101:G102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Y97:Y98"/>
    <mergeCell ref="C99:C100"/>
    <mergeCell ref="D99:D100"/>
    <mergeCell ref="E99:E100"/>
    <mergeCell ref="F99:F100"/>
    <mergeCell ref="G99:G100"/>
    <mergeCell ref="H99:H100"/>
    <mergeCell ref="U93:U94"/>
    <mergeCell ref="V93:V94"/>
    <mergeCell ref="K93:K94"/>
    <mergeCell ref="L93:L94"/>
    <mergeCell ref="M93:M94"/>
    <mergeCell ref="N93:N94"/>
    <mergeCell ref="O93:O94"/>
    <mergeCell ref="P93:P94"/>
    <mergeCell ref="W93:W94"/>
    <mergeCell ref="X93:X94"/>
    <mergeCell ref="Y93:Y94"/>
    <mergeCell ref="C97:C98"/>
    <mergeCell ref="D97:D98"/>
    <mergeCell ref="E97:E98"/>
    <mergeCell ref="F97:F98"/>
    <mergeCell ref="G97:G98"/>
    <mergeCell ref="H97:H98"/>
    <mergeCell ref="I97:I98"/>
    <mergeCell ref="W88:W89"/>
    <mergeCell ref="L88:L89"/>
    <mergeCell ref="M88:M89"/>
    <mergeCell ref="N88:N89"/>
    <mergeCell ref="O88:O89"/>
    <mergeCell ref="P88:P89"/>
    <mergeCell ref="Q88:Q89"/>
    <mergeCell ref="J93:J94"/>
    <mergeCell ref="R88:R89"/>
    <mergeCell ref="S88:S89"/>
    <mergeCell ref="T88:T89"/>
    <mergeCell ref="U88:U89"/>
    <mergeCell ref="V88:V89"/>
    <mergeCell ref="Q93:Q94"/>
    <mergeCell ref="R93:R94"/>
    <mergeCell ref="S93:S94"/>
    <mergeCell ref="T93:T94"/>
    <mergeCell ref="U80:U81"/>
    <mergeCell ref="X88:X89"/>
    <mergeCell ref="Y88:Y89"/>
    <mergeCell ref="C93:C94"/>
    <mergeCell ref="D93:D94"/>
    <mergeCell ref="E93:E94"/>
    <mergeCell ref="F93:F94"/>
    <mergeCell ref="G93:G94"/>
    <mergeCell ref="H93:H94"/>
    <mergeCell ref="I93:I94"/>
    <mergeCell ref="D85:D86"/>
    <mergeCell ref="E85:E86"/>
    <mergeCell ref="H85:H86"/>
    <mergeCell ref="I85:I86"/>
    <mergeCell ref="N85:N86"/>
    <mergeCell ref="P85:P86"/>
    <mergeCell ref="U85:U86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N80:N81"/>
    <mergeCell ref="C80:C81"/>
    <mergeCell ref="D80:D81"/>
    <mergeCell ref="E80:E81"/>
    <mergeCell ref="F80:F81"/>
    <mergeCell ref="G80:G81"/>
    <mergeCell ref="H80:H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V80:V81"/>
    <mergeCell ref="W80:W81"/>
    <mergeCell ref="X80:X81"/>
    <mergeCell ref="Y80:Y81"/>
    <mergeCell ref="B84:B85"/>
    <mergeCell ref="C84:C86"/>
    <mergeCell ref="D84:N84"/>
    <mergeCell ref="O84:U84"/>
    <mergeCell ref="Y84:Y86"/>
    <mergeCell ref="O80:O81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C78:C79"/>
    <mergeCell ref="D78:D79"/>
    <mergeCell ref="E78:E79"/>
    <mergeCell ref="F78:F79"/>
    <mergeCell ref="G78:G79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C74:C75"/>
    <mergeCell ref="D74:D75"/>
    <mergeCell ref="E74:E75"/>
    <mergeCell ref="F74:F75"/>
    <mergeCell ref="G74:G75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C66:C67"/>
    <mergeCell ref="D66:D67"/>
    <mergeCell ref="E66:E67"/>
    <mergeCell ref="F66:F67"/>
    <mergeCell ref="G66:G67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C64:C65"/>
    <mergeCell ref="D64:D65"/>
    <mergeCell ref="E64:E65"/>
    <mergeCell ref="F64:F65"/>
    <mergeCell ref="G64:G65"/>
    <mergeCell ref="H64:H65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C62:C63"/>
    <mergeCell ref="D62:D63"/>
    <mergeCell ref="E62:E63"/>
    <mergeCell ref="F62:F63"/>
    <mergeCell ref="G62:G63"/>
    <mergeCell ref="H62:H63"/>
    <mergeCell ref="I62:I63"/>
    <mergeCell ref="B56:B57"/>
    <mergeCell ref="C56:C58"/>
    <mergeCell ref="D56:N56"/>
    <mergeCell ref="O56:U56"/>
    <mergeCell ref="Y56:Y58"/>
    <mergeCell ref="D57:D58"/>
    <mergeCell ref="E57:E58"/>
    <mergeCell ref="H57:H58"/>
    <mergeCell ref="I57:I58"/>
    <mergeCell ref="N57:N58"/>
    <mergeCell ref="P57:P58"/>
    <mergeCell ref="U57:U58"/>
    <mergeCell ref="C60:C61"/>
    <mergeCell ref="D60:D61"/>
    <mergeCell ref="E60:E61"/>
    <mergeCell ref="F60:F61"/>
    <mergeCell ref="G60:G61"/>
    <mergeCell ref="H60:H61"/>
    <mergeCell ref="I60:I61"/>
    <mergeCell ref="J60:J61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Y51:Y52"/>
    <mergeCell ref="C53:C54"/>
    <mergeCell ref="D53:D54"/>
    <mergeCell ref="E53:E54"/>
    <mergeCell ref="F53:F54"/>
    <mergeCell ref="G53:G54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C49:C50"/>
    <mergeCell ref="D49:D50"/>
    <mergeCell ref="E49:E50"/>
    <mergeCell ref="F49:F50"/>
    <mergeCell ref="G49:G50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C42:C43"/>
    <mergeCell ref="D42:D43"/>
    <mergeCell ref="E42:E43"/>
    <mergeCell ref="F42:F43"/>
    <mergeCell ref="G42:G43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C40:C41"/>
    <mergeCell ref="D40:D41"/>
    <mergeCell ref="E40:E41"/>
    <mergeCell ref="F40:F41"/>
    <mergeCell ref="G40:G41"/>
    <mergeCell ref="H40:H41"/>
    <mergeCell ref="U36:U37"/>
    <mergeCell ref="V36:V37"/>
    <mergeCell ref="K36:K37"/>
    <mergeCell ref="L36:L37"/>
    <mergeCell ref="M36:M37"/>
    <mergeCell ref="N36:N37"/>
    <mergeCell ref="O36:O37"/>
    <mergeCell ref="P36:P37"/>
    <mergeCell ref="W36:W37"/>
    <mergeCell ref="X36:X37"/>
    <mergeCell ref="Y36:Y37"/>
    <mergeCell ref="C38:C39"/>
    <mergeCell ref="D38:D39"/>
    <mergeCell ref="E38:E39"/>
    <mergeCell ref="F38:F39"/>
    <mergeCell ref="G38:G39"/>
    <mergeCell ref="H38:H39"/>
    <mergeCell ref="I38:I39"/>
    <mergeCell ref="W34:W35"/>
    <mergeCell ref="L34:L35"/>
    <mergeCell ref="M34:M35"/>
    <mergeCell ref="N34:N35"/>
    <mergeCell ref="O34:O35"/>
    <mergeCell ref="P34:P35"/>
    <mergeCell ref="Q34:Q35"/>
    <mergeCell ref="J36:J37"/>
    <mergeCell ref="R34:R35"/>
    <mergeCell ref="S34:S35"/>
    <mergeCell ref="T34:T35"/>
    <mergeCell ref="U34:U35"/>
    <mergeCell ref="V34:V35"/>
    <mergeCell ref="Q36:Q37"/>
    <mergeCell ref="R36:R37"/>
    <mergeCell ref="S36:S37"/>
    <mergeCell ref="T36:T37"/>
    <mergeCell ref="U27:U28"/>
    <mergeCell ref="X34:X35"/>
    <mergeCell ref="Y34:Y35"/>
    <mergeCell ref="C36:C37"/>
    <mergeCell ref="D36:D37"/>
    <mergeCell ref="E36:E37"/>
    <mergeCell ref="F36:F37"/>
    <mergeCell ref="G36:G37"/>
    <mergeCell ref="H36:H37"/>
    <mergeCell ref="I36:I37"/>
    <mergeCell ref="D31:D32"/>
    <mergeCell ref="E31:E32"/>
    <mergeCell ref="H31:H32"/>
    <mergeCell ref="I31:I32"/>
    <mergeCell ref="N31:N32"/>
    <mergeCell ref="P31:P32"/>
    <mergeCell ref="U31:U32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N27:N28"/>
    <mergeCell ref="C27:C28"/>
    <mergeCell ref="D27:D28"/>
    <mergeCell ref="E27:E28"/>
    <mergeCell ref="F27:F28"/>
    <mergeCell ref="G27:G28"/>
    <mergeCell ref="H27:H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V27:V28"/>
    <mergeCell ref="W27:W28"/>
    <mergeCell ref="X27:X28"/>
    <mergeCell ref="Y27:Y28"/>
    <mergeCell ref="B30:B31"/>
    <mergeCell ref="C30:C32"/>
    <mergeCell ref="D30:N30"/>
    <mergeCell ref="O30:U30"/>
    <mergeCell ref="Y30:Y32"/>
    <mergeCell ref="O27:O28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C25:C26"/>
    <mergeCell ref="D25:D26"/>
    <mergeCell ref="E25:E26"/>
    <mergeCell ref="F25:F26"/>
    <mergeCell ref="G25:G26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C15:C16"/>
    <mergeCell ref="D15:D16"/>
    <mergeCell ref="E15:E16"/>
    <mergeCell ref="F15:F16"/>
    <mergeCell ref="G15:G16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C7:C8"/>
    <mergeCell ref="D7:D8"/>
    <mergeCell ref="E7:E8"/>
    <mergeCell ref="F7:F8"/>
    <mergeCell ref="G7:G8"/>
    <mergeCell ref="H7:H8"/>
    <mergeCell ref="I7:I8"/>
    <mergeCell ref="B1:B2"/>
    <mergeCell ref="C1:C3"/>
    <mergeCell ref="D1:N1"/>
    <mergeCell ref="O1:U1"/>
    <mergeCell ref="Y1:Y3"/>
    <mergeCell ref="D2:D3"/>
    <mergeCell ref="E2:E3"/>
    <mergeCell ref="H2:H3"/>
    <mergeCell ref="I2:I3"/>
    <mergeCell ref="N2:N3"/>
    <mergeCell ref="P2:P3"/>
    <mergeCell ref="U2:U3"/>
    <mergeCell ref="C5:C6"/>
    <mergeCell ref="D5:D6"/>
    <mergeCell ref="E5:E6"/>
    <mergeCell ref="F5:F6"/>
    <mergeCell ref="G5:G6"/>
    <mergeCell ref="H5:H6"/>
    <mergeCell ref="I5:I6"/>
    <mergeCell ref="J5:J6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AGUINALDO GENERAL QUINCENAL  DE OCTUBRE 2017 A SEPTIEMBRE 2018.
&amp;24
</oddHeader>
    <oddFooter>&amp;R&amp;12 &amp;P</oddFooter>
  </headerFooter>
  <rowBreaks count="23" manualBreakCount="23">
    <brk id="29" min="1" max="18" man="1"/>
    <brk id="55" min="1" max="18" man="1"/>
    <brk id="83" min="1" max="18" man="1"/>
    <brk id="114" min="1" max="18" man="1"/>
    <brk id="153" min="1" max="18" man="1"/>
    <brk id="195" min="1" max="18" man="1"/>
    <brk id="216" min="1" max="18" man="1"/>
    <brk id="236" min="1" max="18" man="1"/>
    <brk id="268" min="1" max="18" man="1"/>
    <brk id="300" min="1" max="18" man="1"/>
    <brk id="320" min="1" max="18" man="1"/>
    <brk id="339" min="1" max="18" man="1"/>
    <brk id="374" min="1" max="18" man="1"/>
    <brk id="395" min="1" max="18" man="1"/>
    <brk id="436" min="1" max="18" man="1"/>
    <brk id="457" min="1" max="18" man="1"/>
    <brk id="488" min="1" max="18" man="1"/>
    <brk id="499" min="1" max="18" man="1"/>
    <brk id="521" min="1" max="18" man="1"/>
    <brk id="546" min="1" max="18" man="1"/>
    <brk id="575" min="1" max="18" man="1"/>
    <brk id="603" min="1" max="18" man="1"/>
    <brk id="655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7"/>
  <sheetViews>
    <sheetView view="pageLayout" zoomScale="40" zoomScaleNormal="25" zoomScaleSheetLayoutView="55" zoomScalePageLayoutView="40" workbookViewId="0">
      <selection activeCell="A30" sqref="A30"/>
    </sheetView>
  </sheetViews>
  <sheetFormatPr baseColWidth="10" defaultRowHeight="65.25" customHeight="1" x14ac:dyDescent="0.45"/>
  <cols>
    <col min="1" max="1" width="75" style="457" customWidth="1"/>
    <col min="2" max="2" width="16.109375" style="457" hidden="1" customWidth="1"/>
    <col min="3" max="4" width="14.33203125" style="457" customWidth="1"/>
    <col min="5" max="5" width="20.6640625" style="457" customWidth="1"/>
    <col min="6" max="6" width="18.6640625" style="457" customWidth="1"/>
    <col min="7" max="7" width="28.109375" style="457" customWidth="1"/>
    <col min="8" max="8" width="11.44140625" style="457" hidden="1" customWidth="1"/>
    <col min="9" max="9" width="30.33203125" style="457" customWidth="1"/>
    <col min="10" max="10" width="22.109375" style="457" hidden="1" customWidth="1"/>
    <col min="11" max="11" width="17.88671875" style="457" hidden="1" customWidth="1"/>
    <col min="12" max="12" width="23.6640625" style="457" hidden="1" customWidth="1"/>
    <col min="13" max="13" width="26.5546875" style="457" customWidth="1"/>
    <col min="14" max="14" width="24.33203125" style="457" customWidth="1"/>
    <col min="15" max="15" width="20.33203125" style="457" hidden="1" customWidth="1"/>
    <col min="16" max="16" width="23.88671875" style="457" hidden="1" customWidth="1"/>
    <col min="17" max="17" width="18.109375" style="457" hidden="1" customWidth="1"/>
    <col min="18" max="18" width="17.6640625" style="457" hidden="1" customWidth="1"/>
    <col min="19" max="19" width="18.109375" style="457" hidden="1" customWidth="1"/>
    <col min="20" max="20" width="24.44140625" style="457" customWidth="1"/>
    <col min="21" max="21" width="26.6640625" style="457" customWidth="1"/>
    <col min="22" max="22" width="23.5546875" style="457" hidden="1" customWidth="1"/>
    <col min="23" max="23" width="27" style="457" customWidth="1"/>
    <col min="24" max="24" width="110.33203125" style="457" customWidth="1"/>
    <col min="25" max="25" width="55.109375" style="457" customWidth="1"/>
    <col min="26" max="256" width="11.5546875" style="457"/>
    <col min="257" max="257" width="75" style="457" customWidth="1"/>
    <col min="258" max="258" width="0" style="457" hidden="1" customWidth="1"/>
    <col min="259" max="260" width="14.33203125" style="457" customWidth="1"/>
    <col min="261" max="261" width="20.6640625" style="457" customWidth="1"/>
    <col min="262" max="262" width="18.6640625" style="457" customWidth="1"/>
    <col min="263" max="263" width="28.109375" style="457" customWidth="1"/>
    <col min="264" max="264" width="0" style="457" hidden="1" customWidth="1"/>
    <col min="265" max="265" width="30.33203125" style="457" customWidth="1"/>
    <col min="266" max="268" width="0" style="457" hidden="1" customWidth="1"/>
    <col min="269" max="269" width="26.5546875" style="457" customWidth="1"/>
    <col min="270" max="270" width="24.33203125" style="457" customWidth="1"/>
    <col min="271" max="275" width="0" style="457" hidden="1" customWidth="1"/>
    <col min="276" max="276" width="24.44140625" style="457" customWidth="1"/>
    <col min="277" max="277" width="26.6640625" style="457" customWidth="1"/>
    <col min="278" max="278" width="0" style="457" hidden="1" customWidth="1"/>
    <col min="279" max="279" width="27" style="457" customWidth="1"/>
    <col min="280" max="280" width="110.33203125" style="457" customWidth="1"/>
    <col min="281" max="281" width="55.109375" style="457" customWidth="1"/>
    <col min="282" max="512" width="11.5546875" style="457"/>
    <col min="513" max="513" width="75" style="457" customWidth="1"/>
    <col min="514" max="514" width="0" style="457" hidden="1" customWidth="1"/>
    <col min="515" max="516" width="14.33203125" style="457" customWidth="1"/>
    <col min="517" max="517" width="20.6640625" style="457" customWidth="1"/>
    <col min="518" max="518" width="18.6640625" style="457" customWidth="1"/>
    <col min="519" max="519" width="28.109375" style="457" customWidth="1"/>
    <col min="520" max="520" width="0" style="457" hidden="1" customWidth="1"/>
    <col min="521" max="521" width="30.33203125" style="457" customWidth="1"/>
    <col min="522" max="524" width="0" style="457" hidden="1" customWidth="1"/>
    <col min="525" max="525" width="26.5546875" style="457" customWidth="1"/>
    <col min="526" max="526" width="24.33203125" style="457" customWidth="1"/>
    <col min="527" max="531" width="0" style="457" hidden="1" customWidth="1"/>
    <col min="532" max="532" width="24.44140625" style="457" customWidth="1"/>
    <col min="533" max="533" width="26.6640625" style="457" customWidth="1"/>
    <col min="534" max="534" width="0" style="457" hidden="1" customWidth="1"/>
    <col min="535" max="535" width="27" style="457" customWidth="1"/>
    <col min="536" max="536" width="110.33203125" style="457" customWidth="1"/>
    <col min="537" max="537" width="55.109375" style="457" customWidth="1"/>
    <col min="538" max="768" width="11.5546875" style="457"/>
    <col min="769" max="769" width="75" style="457" customWidth="1"/>
    <col min="770" max="770" width="0" style="457" hidden="1" customWidth="1"/>
    <col min="771" max="772" width="14.33203125" style="457" customWidth="1"/>
    <col min="773" max="773" width="20.6640625" style="457" customWidth="1"/>
    <col min="774" max="774" width="18.6640625" style="457" customWidth="1"/>
    <col min="775" max="775" width="28.109375" style="457" customWidth="1"/>
    <col min="776" max="776" width="0" style="457" hidden="1" customWidth="1"/>
    <col min="777" max="777" width="30.33203125" style="457" customWidth="1"/>
    <col min="778" max="780" width="0" style="457" hidden="1" customWidth="1"/>
    <col min="781" max="781" width="26.5546875" style="457" customWidth="1"/>
    <col min="782" max="782" width="24.33203125" style="457" customWidth="1"/>
    <col min="783" max="787" width="0" style="457" hidden="1" customWidth="1"/>
    <col min="788" max="788" width="24.44140625" style="457" customWidth="1"/>
    <col min="789" max="789" width="26.6640625" style="457" customWidth="1"/>
    <col min="790" max="790" width="0" style="457" hidden="1" customWidth="1"/>
    <col min="791" max="791" width="27" style="457" customWidth="1"/>
    <col min="792" max="792" width="110.33203125" style="457" customWidth="1"/>
    <col min="793" max="793" width="55.109375" style="457" customWidth="1"/>
    <col min="794" max="1024" width="11.5546875" style="457"/>
    <col min="1025" max="1025" width="75" style="457" customWidth="1"/>
    <col min="1026" max="1026" width="0" style="457" hidden="1" customWidth="1"/>
    <col min="1027" max="1028" width="14.33203125" style="457" customWidth="1"/>
    <col min="1029" max="1029" width="20.6640625" style="457" customWidth="1"/>
    <col min="1030" max="1030" width="18.6640625" style="457" customWidth="1"/>
    <col min="1031" max="1031" width="28.109375" style="457" customWidth="1"/>
    <col min="1032" max="1032" width="0" style="457" hidden="1" customWidth="1"/>
    <col min="1033" max="1033" width="30.33203125" style="457" customWidth="1"/>
    <col min="1034" max="1036" width="0" style="457" hidden="1" customWidth="1"/>
    <col min="1037" max="1037" width="26.5546875" style="457" customWidth="1"/>
    <col min="1038" max="1038" width="24.33203125" style="457" customWidth="1"/>
    <col min="1039" max="1043" width="0" style="457" hidden="1" customWidth="1"/>
    <col min="1044" max="1044" width="24.44140625" style="457" customWidth="1"/>
    <col min="1045" max="1045" width="26.6640625" style="457" customWidth="1"/>
    <col min="1046" max="1046" width="0" style="457" hidden="1" customWidth="1"/>
    <col min="1047" max="1047" width="27" style="457" customWidth="1"/>
    <col min="1048" max="1048" width="110.33203125" style="457" customWidth="1"/>
    <col min="1049" max="1049" width="55.109375" style="457" customWidth="1"/>
    <col min="1050" max="1280" width="11.5546875" style="457"/>
    <col min="1281" max="1281" width="75" style="457" customWidth="1"/>
    <col min="1282" max="1282" width="0" style="457" hidden="1" customWidth="1"/>
    <col min="1283" max="1284" width="14.33203125" style="457" customWidth="1"/>
    <col min="1285" max="1285" width="20.6640625" style="457" customWidth="1"/>
    <col min="1286" max="1286" width="18.6640625" style="457" customWidth="1"/>
    <col min="1287" max="1287" width="28.109375" style="457" customWidth="1"/>
    <col min="1288" max="1288" width="0" style="457" hidden="1" customWidth="1"/>
    <col min="1289" max="1289" width="30.33203125" style="457" customWidth="1"/>
    <col min="1290" max="1292" width="0" style="457" hidden="1" customWidth="1"/>
    <col min="1293" max="1293" width="26.5546875" style="457" customWidth="1"/>
    <col min="1294" max="1294" width="24.33203125" style="457" customWidth="1"/>
    <col min="1295" max="1299" width="0" style="457" hidden="1" customWidth="1"/>
    <col min="1300" max="1300" width="24.44140625" style="457" customWidth="1"/>
    <col min="1301" max="1301" width="26.6640625" style="457" customWidth="1"/>
    <col min="1302" max="1302" width="0" style="457" hidden="1" customWidth="1"/>
    <col min="1303" max="1303" width="27" style="457" customWidth="1"/>
    <col min="1304" max="1304" width="110.33203125" style="457" customWidth="1"/>
    <col min="1305" max="1305" width="55.109375" style="457" customWidth="1"/>
    <col min="1306" max="1536" width="11.5546875" style="457"/>
    <col min="1537" max="1537" width="75" style="457" customWidth="1"/>
    <col min="1538" max="1538" width="0" style="457" hidden="1" customWidth="1"/>
    <col min="1539" max="1540" width="14.33203125" style="457" customWidth="1"/>
    <col min="1541" max="1541" width="20.6640625" style="457" customWidth="1"/>
    <col min="1542" max="1542" width="18.6640625" style="457" customWidth="1"/>
    <col min="1543" max="1543" width="28.109375" style="457" customWidth="1"/>
    <col min="1544" max="1544" width="0" style="457" hidden="1" customWidth="1"/>
    <col min="1545" max="1545" width="30.33203125" style="457" customWidth="1"/>
    <col min="1546" max="1548" width="0" style="457" hidden="1" customWidth="1"/>
    <col min="1549" max="1549" width="26.5546875" style="457" customWidth="1"/>
    <col min="1550" max="1550" width="24.33203125" style="457" customWidth="1"/>
    <col min="1551" max="1555" width="0" style="457" hidden="1" customWidth="1"/>
    <col min="1556" max="1556" width="24.44140625" style="457" customWidth="1"/>
    <col min="1557" max="1557" width="26.6640625" style="457" customWidth="1"/>
    <col min="1558" max="1558" width="0" style="457" hidden="1" customWidth="1"/>
    <col min="1559" max="1559" width="27" style="457" customWidth="1"/>
    <col min="1560" max="1560" width="110.33203125" style="457" customWidth="1"/>
    <col min="1561" max="1561" width="55.109375" style="457" customWidth="1"/>
    <col min="1562" max="1792" width="11.5546875" style="457"/>
    <col min="1793" max="1793" width="75" style="457" customWidth="1"/>
    <col min="1794" max="1794" width="0" style="457" hidden="1" customWidth="1"/>
    <col min="1795" max="1796" width="14.33203125" style="457" customWidth="1"/>
    <col min="1797" max="1797" width="20.6640625" style="457" customWidth="1"/>
    <col min="1798" max="1798" width="18.6640625" style="457" customWidth="1"/>
    <col min="1799" max="1799" width="28.109375" style="457" customWidth="1"/>
    <col min="1800" max="1800" width="0" style="457" hidden="1" customWidth="1"/>
    <col min="1801" max="1801" width="30.33203125" style="457" customWidth="1"/>
    <col min="1802" max="1804" width="0" style="457" hidden="1" customWidth="1"/>
    <col min="1805" max="1805" width="26.5546875" style="457" customWidth="1"/>
    <col min="1806" max="1806" width="24.33203125" style="457" customWidth="1"/>
    <col min="1807" max="1811" width="0" style="457" hidden="1" customWidth="1"/>
    <col min="1812" max="1812" width="24.44140625" style="457" customWidth="1"/>
    <col min="1813" max="1813" width="26.6640625" style="457" customWidth="1"/>
    <col min="1814" max="1814" width="0" style="457" hidden="1" customWidth="1"/>
    <col min="1815" max="1815" width="27" style="457" customWidth="1"/>
    <col min="1816" max="1816" width="110.33203125" style="457" customWidth="1"/>
    <col min="1817" max="1817" width="55.109375" style="457" customWidth="1"/>
    <col min="1818" max="2048" width="11.5546875" style="457"/>
    <col min="2049" max="2049" width="75" style="457" customWidth="1"/>
    <col min="2050" max="2050" width="0" style="457" hidden="1" customWidth="1"/>
    <col min="2051" max="2052" width="14.33203125" style="457" customWidth="1"/>
    <col min="2053" max="2053" width="20.6640625" style="457" customWidth="1"/>
    <col min="2054" max="2054" width="18.6640625" style="457" customWidth="1"/>
    <col min="2055" max="2055" width="28.109375" style="457" customWidth="1"/>
    <col min="2056" max="2056" width="0" style="457" hidden="1" customWidth="1"/>
    <col min="2057" max="2057" width="30.33203125" style="457" customWidth="1"/>
    <col min="2058" max="2060" width="0" style="457" hidden="1" customWidth="1"/>
    <col min="2061" max="2061" width="26.5546875" style="457" customWidth="1"/>
    <col min="2062" max="2062" width="24.33203125" style="457" customWidth="1"/>
    <col min="2063" max="2067" width="0" style="457" hidden="1" customWidth="1"/>
    <col min="2068" max="2068" width="24.44140625" style="457" customWidth="1"/>
    <col min="2069" max="2069" width="26.6640625" style="457" customWidth="1"/>
    <col min="2070" max="2070" width="0" style="457" hidden="1" customWidth="1"/>
    <col min="2071" max="2071" width="27" style="457" customWidth="1"/>
    <col min="2072" max="2072" width="110.33203125" style="457" customWidth="1"/>
    <col min="2073" max="2073" width="55.109375" style="457" customWidth="1"/>
    <col min="2074" max="2304" width="11.5546875" style="457"/>
    <col min="2305" max="2305" width="75" style="457" customWidth="1"/>
    <col min="2306" max="2306" width="0" style="457" hidden="1" customWidth="1"/>
    <col min="2307" max="2308" width="14.33203125" style="457" customWidth="1"/>
    <col min="2309" max="2309" width="20.6640625" style="457" customWidth="1"/>
    <col min="2310" max="2310" width="18.6640625" style="457" customWidth="1"/>
    <col min="2311" max="2311" width="28.109375" style="457" customWidth="1"/>
    <col min="2312" max="2312" width="0" style="457" hidden="1" customWidth="1"/>
    <col min="2313" max="2313" width="30.33203125" style="457" customWidth="1"/>
    <col min="2314" max="2316" width="0" style="457" hidden="1" customWidth="1"/>
    <col min="2317" max="2317" width="26.5546875" style="457" customWidth="1"/>
    <col min="2318" max="2318" width="24.33203125" style="457" customWidth="1"/>
    <col min="2319" max="2323" width="0" style="457" hidden="1" customWidth="1"/>
    <col min="2324" max="2324" width="24.44140625" style="457" customWidth="1"/>
    <col min="2325" max="2325" width="26.6640625" style="457" customWidth="1"/>
    <col min="2326" max="2326" width="0" style="457" hidden="1" customWidth="1"/>
    <col min="2327" max="2327" width="27" style="457" customWidth="1"/>
    <col min="2328" max="2328" width="110.33203125" style="457" customWidth="1"/>
    <col min="2329" max="2329" width="55.109375" style="457" customWidth="1"/>
    <col min="2330" max="2560" width="11.5546875" style="457"/>
    <col min="2561" max="2561" width="75" style="457" customWidth="1"/>
    <col min="2562" max="2562" width="0" style="457" hidden="1" customWidth="1"/>
    <col min="2563" max="2564" width="14.33203125" style="457" customWidth="1"/>
    <col min="2565" max="2565" width="20.6640625" style="457" customWidth="1"/>
    <col min="2566" max="2566" width="18.6640625" style="457" customWidth="1"/>
    <col min="2567" max="2567" width="28.109375" style="457" customWidth="1"/>
    <col min="2568" max="2568" width="0" style="457" hidden="1" customWidth="1"/>
    <col min="2569" max="2569" width="30.33203125" style="457" customWidth="1"/>
    <col min="2570" max="2572" width="0" style="457" hidden="1" customWidth="1"/>
    <col min="2573" max="2573" width="26.5546875" style="457" customWidth="1"/>
    <col min="2574" max="2574" width="24.33203125" style="457" customWidth="1"/>
    <col min="2575" max="2579" width="0" style="457" hidden="1" customWidth="1"/>
    <col min="2580" max="2580" width="24.44140625" style="457" customWidth="1"/>
    <col min="2581" max="2581" width="26.6640625" style="457" customWidth="1"/>
    <col min="2582" max="2582" width="0" style="457" hidden="1" customWidth="1"/>
    <col min="2583" max="2583" width="27" style="457" customWidth="1"/>
    <col min="2584" max="2584" width="110.33203125" style="457" customWidth="1"/>
    <col min="2585" max="2585" width="55.109375" style="457" customWidth="1"/>
    <col min="2586" max="2816" width="11.5546875" style="457"/>
    <col min="2817" max="2817" width="75" style="457" customWidth="1"/>
    <col min="2818" max="2818" width="0" style="457" hidden="1" customWidth="1"/>
    <col min="2819" max="2820" width="14.33203125" style="457" customWidth="1"/>
    <col min="2821" max="2821" width="20.6640625" style="457" customWidth="1"/>
    <col min="2822" max="2822" width="18.6640625" style="457" customWidth="1"/>
    <col min="2823" max="2823" width="28.109375" style="457" customWidth="1"/>
    <col min="2824" max="2824" width="0" style="457" hidden="1" customWidth="1"/>
    <col min="2825" max="2825" width="30.33203125" style="457" customWidth="1"/>
    <col min="2826" max="2828" width="0" style="457" hidden="1" customWidth="1"/>
    <col min="2829" max="2829" width="26.5546875" style="457" customWidth="1"/>
    <col min="2830" max="2830" width="24.33203125" style="457" customWidth="1"/>
    <col min="2831" max="2835" width="0" style="457" hidden="1" customWidth="1"/>
    <col min="2836" max="2836" width="24.44140625" style="457" customWidth="1"/>
    <col min="2837" max="2837" width="26.6640625" style="457" customWidth="1"/>
    <col min="2838" max="2838" width="0" style="457" hidden="1" customWidth="1"/>
    <col min="2839" max="2839" width="27" style="457" customWidth="1"/>
    <col min="2840" max="2840" width="110.33203125" style="457" customWidth="1"/>
    <col min="2841" max="2841" width="55.109375" style="457" customWidth="1"/>
    <col min="2842" max="3072" width="11.5546875" style="457"/>
    <col min="3073" max="3073" width="75" style="457" customWidth="1"/>
    <col min="3074" max="3074" width="0" style="457" hidden="1" customWidth="1"/>
    <col min="3075" max="3076" width="14.33203125" style="457" customWidth="1"/>
    <col min="3077" max="3077" width="20.6640625" style="457" customWidth="1"/>
    <col min="3078" max="3078" width="18.6640625" style="457" customWidth="1"/>
    <col min="3079" max="3079" width="28.109375" style="457" customWidth="1"/>
    <col min="3080" max="3080" width="0" style="457" hidden="1" customWidth="1"/>
    <col min="3081" max="3081" width="30.33203125" style="457" customWidth="1"/>
    <col min="3082" max="3084" width="0" style="457" hidden="1" customWidth="1"/>
    <col min="3085" max="3085" width="26.5546875" style="457" customWidth="1"/>
    <col min="3086" max="3086" width="24.33203125" style="457" customWidth="1"/>
    <col min="3087" max="3091" width="0" style="457" hidden="1" customWidth="1"/>
    <col min="3092" max="3092" width="24.44140625" style="457" customWidth="1"/>
    <col min="3093" max="3093" width="26.6640625" style="457" customWidth="1"/>
    <col min="3094" max="3094" width="0" style="457" hidden="1" customWidth="1"/>
    <col min="3095" max="3095" width="27" style="457" customWidth="1"/>
    <col min="3096" max="3096" width="110.33203125" style="457" customWidth="1"/>
    <col min="3097" max="3097" width="55.109375" style="457" customWidth="1"/>
    <col min="3098" max="3328" width="11.5546875" style="457"/>
    <col min="3329" max="3329" width="75" style="457" customWidth="1"/>
    <col min="3330" max="3330" width="0" style="457" hidden="1" customWidth="1"/>
    <col min="3331" max="3332" width="14.33203125" style="457" customWidth="1"/>
    <col min="3333" max="3333" width="20.6640625" style="457" customWidth="1"/>
    <col min="3334" max="3334" width="18.6640625" style="457" customWidth="1"/>
    <col min="3335" max="3335" width="28.109375" style="457" customWidth="1"/>
    <col min="3336" max="3336" width="0" style="457" hidden="1" customWidth="1"/>
    <col min="3337" max="3337" width="30.33203125" style="457" customWidth="1"/>
    <col min="3338" max="3340" width="0" style="457" hidden="1" customWidth="1"/>
    <col min="3341" max="3341" width="26.5546875" style="457" customWidth="1"/>
    <col min="3342" max="3342" width="24.33203125" style="457" customWidth="1"/>
    <col min="3343" max="3347" width="0" style="457" hidden="1" customWidth="1"/>
    <col min="3348" max="3348" width="24.44140625" style="457" customWidth="1"/>
    <col min="3349" max="3349" width="26.6640625" style="457" customWidth="1"/>
    <col min="3350" max="3350" width="0" style="457" hidden="1" customWidth="1"/>
    <col min="3351" max="3351" width="27" style="457" customWidth="1"/>
    <col min="3352" max="3352" width="110.33203125" style="457" customWidth="1"/>
    <col min="3353" max="3353" width="55.109375" style="457" customWidth="1"/>
    <col min="3354" max="3584" width="11.5546875" style="457"/>
    <col min="3585" max="3585" width="75" style="457" customWidth="1"/>
    <col min="3586" max="3586" width="0" style="457" hidden="1" customWidth="1"/>
    <col min="3587" max="3588" width="14.33203125" style="457" customWidth="1"/>
    <col min="3589" max="3589" width="20.6640625" style="457" customWidth="1"/>
    <col min="3590" max="3590" width="18.6640625" style="457" customWidth="1"/>
    <col min="3591" max="3591" width="28.109375" style="457" customWidth="1"/>
    <col min="3592" max="3592" width="0" style="457" hidden="1" customWidth="1"/>
    <col min="3593" max="3593" width="30.33203125" style="457" customWidth="1"/>
    <col min="3594" max="3596" width="0" style="457" hidden="1" customWidth="1"/>
    <col min="3597" max="3597" width="26.5546875" style="457" customWidth="1"/>
    <col min="3598" max="3598" width="24.33203125" style="457" customWidth="1"/>
    <col min="3599" max="3603" width="0" style="457" hidden="1" customWidth="1"/>
    <col min="3604" max="3604" width="24.44140625" style="457" customWidth="1"/>
    <col min="3605" max="3605" width="26.6640625" style="457" customWidth="1"/>
    <col min="3606" max="3606" width="0" style="457" hidden="1" customWidth="1"/>
    <col min="3607" max="3607" width="27" style="457" customWidth="1"/>
    <col min="3608" max="3608" width="110.33203125" style="457" customWidth="1"/>
    <col min="3609" max="3609" width="55.109375" style="457" customWidth="1"/>
    <col min="3610" max="3840" width="11.5546875" style="457"/>
    <col min="3841" max="3841" width="75" style="457" customWidth="1"/>
    <col min="3842" max="3842" width="0" style="457" hidden="1" customWidth="1"/>
    <col min="3843" max="3844" width="14.33203125" style="457" customWidth="1"/>
    <col min="3845" max="3845" width="20.6640625" style="457" customWidth="1"/>
    <col min="3846" max="3846" width="18.6640625" style="457" customWidth="1"/>
    <col min="3847" max="3847" width="28.109375" style="457" customWidth="1"/>
    <col min="3848" max="3848" width="0" style="457" hidden="1" customWidth="1"/>
    <col min="3849" max="3849" width="30.33203125" style="457" customWidth="1"/>
    <col min="3850" max="3852" width="0" style="457" hidden="1" customWidth="1"/>
    <col min="3853" max="3853" width="26.5546875" style="457" customWidth="1"/>
    <col min="3854" max="3854" width="24.33203125" style="457" customWidth="1"/>
    <col min="3855" max="3859" width="0" style="457" hidden="1" customWidth="1"/>
    <col min="3860" max="3860" width="24.44140625" style="457" customWidth="1"/>
    <col min="3861" max="3861" width="26.6640625" style="457" customWidth="1"/>
    <col min="3862" max="3862" width="0" style="457" hidden="1" customWidth="1"/>
    <col min="3863" max="3863" width="27" style="457" customWidth="1"/>
    <col min="3864" max="3864" width="110.33203125" style="457" customWidth="1"/>
    <col min="3865" max="3865" width="55.109375" style="457" customWidth="1"/>
    <col min="3866" max="4096" width="11.5546875" style="457"/>
    <col min="4097" max="4097" width="75" style="457" customWidth="1"/>
    <col min="4098" max="4098" width="0" style="457" hidden="1" customWidth="1"/>
    <col min="4099" max="4100" width="14.33203125" style="457" customWidth="1"/>
    <col min="4101" max="4101" width="20.6640625" style="457" customWidth="1"/>
    <col min="4102" max="4102" width="18.6640625" style="457" customWidth="1"/>
    <col min="4103" max="4103" width="28.109375" style="457" customWidth="1"/>
    <col min="4104" max="4104" width="0" style="457" hidden="1" customWidth="1"/>
    <col min="4105" max="4105" width="30.33203125" style="457" customWidth="1"/>
    <col min="4106" max="4108" width="0" style="457" hidden="1" customWidth="1"/>
    <col min="4109" max="4109" width="26.5546875" style="457" customWidth="1"/>
    <col min="4110" max="4110" width="24.33203125" style="457" customWidth="1"/>
    <col min="4111" max="4115" width="0" style="457" hidden="1" customWidth="1"/>
    <col min="4116" max="4116" width="24.44140625" style="457" customWidth="1"/>
    <col min="4117" max="4117" width="26.6640625" style="457" customWidth="1"/>
    <col min="4118" max="4118" width="0" style="457" hidden="1" customWidth="1"/>
    <col min="4119" max="4119" width="27" style="457" customWidth="1"/>
    <col min="4120" max="4120" width="110.33203125" style="457" customWidth="1"/>
    <col min="4121" max="4121" width="55.109375" style="457" customWidth="1"/>
    <col min="4122" max="4352" width="11.5546875" style="457"/>
    <col min="4353" max="4353" width="75" style="457" customWidth="1"/>
    <col min="4354" max="4354" width="0" style="457" hidden="1" customWidth="1"/>
    <col min="4355" max="4356" width="14.33203125" style="457" customWidth="1"/>
    <col min="4357" max="4357" width="20.6640625" style="457" customWidth="1"/>
    <col min="4358" max="4358" width="18.6640625" style="457" customWidth="1"/>
    <col min="4359" max="4359" width="28.109375" style="457" customWidth="1"/>
    <col min="4360" max="4360" width="0" style="457" hidden="1" customWidth="1"/>
    <col min="4361" max="4361" width="30.33203125" style="457" customWidth="1"/>
    <col min="4362" max="4364" width="0" style="457" hidden="1" customWidth="1"/>
    <col min="4365" max="4365" width="26.5546875" style="457" customWidth="1"/>
    <col min="4366" max="4366" width="24.33203125" style="457" customWidth="1"/>
    <col min="4367" max="4371" width="0" style="457" hidden="1" customWidth="1"/>
    <col min="4372" max="4372" width="24.44140625" style="457" customWidth="1"/>
    <col min="4373" max="4373" width="26.6640625" style="457" customWidth="1"/>
    <col min="4374" max="4374" width="0" style="457" hidden="1" customWidth="1"/>
    <col min="4375" max="4375" width="27" style="457" customWidth="1"/>
    <col min="4376" max="4376" width="110.33203125" style="457" customWidth="1"/>
    <col min="4377" max="4377" width="55.109375" style="457" customWidth="1"/>
    <col min="4378" max="4608" width="11.5546875" style="457"/>
    <col min="4609" max="4609" width="75" style="457" customWidth="1"/>
    <col min="4610" max="4610" width="0" style="457" hidden="1" customWidth="1"/>
    <col min="4611" max="4612" width="14.33203125" style="457" customWidth="1"/>
    <col min="4613" max="4613" width="20.6640625" style="457" customWidth="1"/>
    <col min="4614" max="4614" width="18.6640625" style="457" customWidth="1"/>
    <col min="4615" max="4615" width="28.109375" style="457" customWidth="1"/>
    <col min="4616" max="4616" width="0" style="457" hidden="1" customWidth="1"/>
    <col min="4617" max="4617" width="30.33203125" style="457" customWidth="1"/>
    <col min="4618" max="4620" width="0" style="457" hidden="1" customWidth="1"/>
    <col min="4621" max="4621" width="26.5546875" style="457" customWidth="1"/>
    <col min="4622" max="4622" width="24.33203125" style="457" customWidth="1"/>
    <col min="4623" max="4627" width="0" style="457" hidden="1" customWidth="1"/>
    <col min="4628" max="4628" width="24.44140625" style="457" customWidth="1"/>
    <col min="4629" max="4629" width="26.6640625" style="457" customWidth="1"/>
    <col min="4630" max="4630" width="0" style="457" hidden="1" customWidth="1"/>
    <col min="4631" max="4631" width="27" style="457" customWidth="1"/>
    <col min="4632" max="4632" width="110.33203125" style="457" customWidth="1"/>
    <col min="4633" max="4633" width="55.109375" style="457" customWidth="1"/>
    <col min="4634" max="4864" width="11.5546875" style="457"/>
    <col min="4865" max="4865" width="75" style="457" customWidth="1"/>
    <col min="4866" max="4866" width="0" style="457" hidden="1" customWidth="1"/>
    <col min="4867" max="4868" width="14.33203125" style="457" customWidth="1"/>
    <col min="4869" max="4869" width="20.6640625" style="457" customWidth="1"/>
    <col min="4870" max="4870" width="18.6640625" style="457" customWidth="1"/>
    <col min="4871" max="4871" width="28.109375" style="457" customWidth="1"/>
    <col min="4872" max="4872" width="0" style="457" hidden="1" customWidth="1"/>
    <col min="4873" max="4873" width="30.33203125" style="457" customWidth="1"/>
    <col min="4874" max="4876" width="0" style="457" hidden="1" customWidth="1"/>
    <col min="4877" max="4877" width="26.5546875" style="457" customWidth="1"/>
    <col min="4878" max="4878" width="24.33203125" style="457" customWidth="1"/>
    <col min="4879" max="4883" width="0" style="457" hidden="1" customWidth="1"/>
    <col min="4884" max="4884" width="24.44140625" style="457" customWidth="1"/>
    <col min="4885" max="4885" width="26.6640625" style="457" customWidth="1"/>
    <col min="4886" max="4886" width="0" style="457" hidden="1" customWidth="1"/>
    <col min="4887" max="4887" width="27" style="457" customWidth="1"/>
    <col min="4888" max="4888" width="110.33203125" style="457" customWidth="1"/>
    <col min="4889" max="4889" width="55.109375" style="457" customWidth="1"/>
    <col min="4890" max="5120" width="11.5546875" style="457"/>
    <col min="5121" max="5121" width="75" style="457" customWidth="1"/>
    <col min="5122" max="5122" width="0" style="457" hidden="1" customWidth="1"/>
    <col min="5123" max="5124" width="14.33203125" style="457" customWidth="1"/>
    <col min="5125" max="5125" width="20.6640625" style="457" customWidth="1"/>
    <col min="5126" max="5126" width="18.6640625" style="457" customWidth="1"/>
    <col min="5127" max="5127" width="28.109375" style="457" customWidth="1"/>
    <col min="5128" max="5128" width="0" style="457" hidden="1" customWidth="1"/>
    <col min="5129" max="5129" width="30.33203125" style="457" customWidth="1"/>
    <col min="5130" max="5132" width="0" style="457" hidden="1" customWidth="1"/>
    <col min="5133" max="5133" width="26.5546875" style="457" customWidth="1"/>
    <col min="5134" max="5134" width="24.33203125" style="457" customWidth="1"/>
    <col min="5135" max="5139" width="0" style="457" hidden="1" customWidth="1"/>
    <col min="5140" max="5140" width="24.44140625" style="457" customWidth="1"/>
    <col min="5141" max="5141" width="26.6640625" style="457" customWidth="1"/>
    <col min="5142" max="5142" width="0" style="457" hidden="1" customWidth="1"/>
    <col min="5143" max="5143" width="27" style="457" customWidth="1"/>
    <col min="5144" max="5144" width="110.33203125" style="457" customWidth="1"/>
    <col min="5145" max="5145" width="55.109375" style="457" customWidth="1"/>
    <col min="5146" max="5376" width="11.5546875" style="457"/>
    <col min="5377" max="5377" width="75" style="457" customWidth="1"/>
    <col min="5378" max="5378" width="0" style="457" hidden="1" customWidth="1"/>
    <col min="5379" max="5380" width="14.33203125" style="457" customWidth="1"/>
    <col min="5381" max="5381" width="20.6640625" style="457" customWidth="1"/>
    <col min="5382" max="5382" width="18.6640625" style="457" customWidth="1"/>
    <col min="5383" max="5383" width="28.109375" style="457" customWidth="1"/>
    <col min="5384" max="5384" width="0" style="457" hidden="1" customWidth="1"/>
    <col min="5385" max="5385" width="30.33203125" style="457" customWidth="1"/>
    <col min="5386" max="5388" width="0" style="457" hidden="1" customWidth="1"/>
    <col min="5389" max="5389" width="26.5546875" style="457" customWidth="1"/>
    <col min="5390" max="5390" width="24.33203125" style="457" customWidth="1"/>
    <col min="5391" max="5395" width="0" style="457" hidden="1" customWidth="1"/>
    <col min="5396" max="5396" width="24.44140625" style="457" customWidth="1"/>
    <col min="5397" max="5397" width="26.6640625" style="457" customWidth="1"/>
    <col min="5398" max="5398" width="0" style="457" hidden="1" customWidth="1"/>
    <col min="5399" max="5399" width="27" style="457" customWidth="1"/>
    <col min="5400" max="5400" width="110.33203125" style="457" customWidth="1"/>
    <col min="5401" max="5401" width="55.109375" style="457" customWidth="1"/>
    <col min="5402" max="5632" width="11.5546875" style="457"/>
    <col min="5633" max="5633" width="75" style="457" customWidth="1"/>
    <col min="5634" max="5634" width="0" style="457" hidden="1" customWidth="1"/>
    <col min="5635" max="5636" width="14.33203125" style="457" customWidth="1"/>
    <col min="5637" max="5637" width="20.6640625" style="457" customWidth="1"/>
    <col min="5638" max="5638" width="18.6640625" style="457" customWidth="1"/>
    <col min="5639" max="5639" width="28.109375" style="457" customWidth="1"/>
    <col min="5640" max="5640" width="0" style="457" hidden="1" customWidth="1"/>
    <col min="5641" max="5641" width="30.33203125" style="457" customWidth="1"/>
    <col min="5642" max="5644" width="0" style="457" hidden="1" customWidth="1"/>
    <col min="5645" max="5645" width="26.5546875" style="457" customWidth="1"/>
    <col min="5646" max="5646" width="24.33203125" style="457" customWidth="1"/>
    <col min="5647" max="5651" width="0" style="457" hidden="1" customWidth="1"/>
    <col min="5652" max="5652" width="24.44140625" style="457" customWidth="1"/>
    <col min="5653" max="5653" width="26.6640625" style="457" customWidth="1"/>
    <col min="5654" max="5654" width="0" style="457" hidden="1" customWidth="1"/>
    <col min="5655" max="5655" width="27" style="457" customWidth="1"/>
    <col min="5656" max="5656" width="110.33203125" style="457" customWidth="1"/>
    <col min="5657" max="5657" width="55.109375" style="457" customWidth="1"/>
    <col min="5658" max="5888" width="11.5546875" style="457"/>
    <col min="5889" max="5889" width="75" style="457" customWidth="1"/>
    <col min="5890" max="5890" width="0" style="457" hidden="1" customWidth="1"/>
    <col min="5891" max="5892" width="14.33203125" style="457" customWidth="1"/>
    <col min="5893" max="5893" width="20.6640625" style="457" customWidth="1"/>
    <col min="5894" max="5894" width="18.6640625" style="457" customWidth="1"/>
    <col min="5895" max="5895" width="28.109375" style="457" customWidth="1"/>
    <col min="5896" max="5896" width="0" style="457" hidden="1" customWidth="1"/>
    <col min="5897" max="5897" width="30.33203125" style="457" customWidth="1"/>
    <col min="5898" max="5900" width="0" style="457" hidden="1" customWidth="1"/>
    <col min="5901" max="5901" width="26.5546875" style="457" customWidth="1"/>
    <col min="5902" max="5902" width="24.33203125" style="457" customWidth="1"/>
    <col min="5903" max="5907" width="0" style="457" hidden="1" customWidth="1"/>
    <col min="5908" max="5908" width="24.44140625" style="457" customWidth="1"/>
    <col min="5909" max="5909" width="26.6640625" style="457" customWidth="1"/>
    <col min="5910" max="5910" width="0" style="457" hidden="1" customWidth="1"/>
    <col min="5911" max="5911" width="27" style="457" customWidth="1"/>
    <col min="5912" max="5912" width="110.33203125" style="457" customWidth="1"/>
    <col min="5913" max="5913" width="55.109375" style="457" customWidth="1"/>
    <col min="5914" max="6144" width="11.5546875" style="457"/>
    <col min="6145" max="6145" width="75" style="457" customWidth="1"/>
    <col min="6146" max="6146" width="0" style="457" hidden="1" customWidth="1"/>
    <col min="6147" max="6148" width="14.33203125" style="457" customWidth="1"/>
    <col min="6149" max="6149" width="20.6640625" style="457" customWidth="1"/>
    <col min="6150" max="6150" width="18.6640625" style="457" customWidth="1"/>
    <col min="6151" max="6151" width="28.109375" style="457" customWidth="1"/>
    <col min="6152" max="6152" width="0" style="457" hidden="1" customWidth="1"/>
    <col min="6153" max="6153" width="30.33203125" style="457" customWidth="1"/>
    <col min="6154" max="6156" width="0" style="457" hidden="1" customWidth="1"/>
    <col min="6157" max="6157" width="26.5546875" style="457" customWidth="1"/>
    <col min="6158" max="6158" width="24.33203125" style="457" customWidth="1"/>
    <col min="6159" max="6163" width="0" style="457" hidden="1" customWidth="1"/>
    <col min="6164" max="6164" width="24.44140625" style="457" customWidth="1"/>
    <col min="6165" max="6165" width="26.6640625" style="457" customWidth="1"/>
    <col min="6166" max="6166" width="0" style="457" hidden="1" customWidth="1"/>
    <col min="6167" max="6167" width="27" style="457" customWidth="1"/>
    <col min="6168" max="6168" width="110.33203125" style="457" customWidth="1"/>
    <col min="6169" max="6169" width="55.109375" style="457" customWidth="1"/>
    <col min="6170" max="6400" width="11.5546875" style="457"/>
    <col min="6401" max="6401" width="75" style="457" customWidth="1"/>
    <col min="6402" max="6402" width="0" style="457" hidden="1" customWidth="1"/>
    <col min="6403" max="6404" width="14.33203125" style="457" customWidth="1"/>
    <col min="6405" max="6405" width="20.6640625" style="457" customWidth="1"/>
    <col min="6406" max="6406" width="18.6640625" style="457" customWidth="1"/>
    <col min="6407" max="6407" width="28.109375" style="457" customWidth="1"/>
    <col min="6408" max="6408" width="0" style="457" hidden="1" customWidth="1"/>
    <col min="6409" max="6409" width="30.33203125" style="457" customWidth="1"/>
    <col min="6410" max="6412" width="0" style="457" hidden="1" customWidth="1"/>
    <col min="6413" max="6413" width="26.5546875" style="457" customWidth="1"/>
    <col min="6414" max="6414" width="24.33203125" style="457" customWidth="1"/>
    <col min="6415" max="6419" width="0" style="457" hidden="1" customWidth="1"/>
    <col min="6420" max="6420" width="24.44140625" style="457" customWidth="1"/>
    <col min="6421" max="6421" width="26.6640625" style="457" customWidth="1"/>
    <col min="6422" max="6422" width="0" style="457" hidden="1" customWidth="1"/>
    <col min="6423" max="6423" width="27" style="457" customWidth="1"/>
    <col min="6424" max="6424" width="110.33203125" style="457" customWidth="1"/>
    <col min="6425" max="6425" width="55.109375" style="457" customWidth="1"/>
    <col min="6426" max="6656" width="11.5546875" style="457"/>
    <col min="6657" max="6657" width="75" style="457" customWidth="1"/>
    <col min="6658" max="6658" width="0" style="457" hidden="1" customWidth="1"/>
    <col min="6659" max="6660" width="14.33203125" style="457" customWidth="1"/>
    <col min="6661" max="6661" width="20.6640625" style="457" customWidth="1"/>
    <col min="6662" max="6662" width="18.6640625" style="457" customWidth="1"/>
    <col min="6663" max="6663" width="28.109375" style="457" customWidth="1"/>
    <col min="6664" max="6664" width="0" style="457" hidden="1" customWidth="1"/>
    <col min="6665" max="6665" width="30.33203125" style="457" customWidth="1"/>
    <col min="6666" max="6668" width="0" style="457" hidden="1" customWidth="1"/>
    <col min="6669" max="6669" width="26.5546875" style="457" customWidth="1"/>
    <col min="6670" max="6670" width="24.33203125" style="457" customWidth="1"/>
    <col min="6671" max="6675" width="0" style="457" hidden="1" customWidth="1"/>
    <col min="6676" max="6676" width="24.44140625" style="457" customWidth="1"/>
    <col min="6677" max="6677" width="26.6640625" style="457" customWidth="1"/>
    <col min="6678" max="6678" width="0" style="457" hidden="1" customWidth="1"/>
    <col min="6679" max="6679" width="27" style="457" customWidth="1"/>
    <col min="6680" max="6680" width="110.33203125" style="457" customWidth="1"/>
    <col min="6681" max="6681" width="55.109375" style="457" customWidth="1"/>
    <col min="6682" max="6912" width="11.5546875" style="457"/>
    <col min="6913" max="6913" width="75" style="457" customWidth="1"/>
    <col min="6914" max="6914" width="0" style="457" hidden="1" customWidth="1"/>
    <col min="6915" max="6916" width="14.33203125" style="457" customWidth="1"/>
    <col min="6917" max="6917" width="20.6640625" style="457" customWidth="1"/>
    <col min="6918" max="6918" width="18.6640625" style="457" customWidth="1"/>
    <col min="6919" max="6919" width="28.109375" style="457" customWidth="1"/>
    <col min="6920" max="6920" width="0" style="457" hidden="1" customWidth="1"/>
    <col min="6921" max="6921" width="30.33203125" style="457" customWidth="1"/>
    <col min="6922" max="6924" width="0" style="457" hidden="1" customWidth="1"/>
    <col min="6925" max="6925" width="26.5546875" style="457" customWidth="1"/>
    <col min="6926" max="6926" width="24.33203125" style="457" customWidth="1"/>
    <col min="6927" max="6931" width="0" style="457" hidden="1" customWidth="1"/>
    <col min="6932" max="6932" width="24.44140625" style="457" customWidth="1"/>
    <col min="6933" max="6933" width="26.6640625" style="457" customWidth="1"/>
    <col min="6934" max="6934" width="0" style="457" hidden="1" customWidth="1"/>
    <col min="6935" max="6935" width="27" style="457" customWidth="1"/>
    <col min="6936" max="6936" width="110.33203125" style="457" customWidth="1"/>
    <col min="6937" max="6937" width="55.109375" style="457" customWidth="1"/>
    <col min="6938" max="7168" width="11.5546875" style="457"/>
    <col min="7169" max="7169" width="75" style="457" customWidth="1"/>
    <col min="7170" max="7170" width="0" style="457" hidden="1" customWidth="1"/>
    <col min="7171" max="7172" width="14.33203125" style="457" customWidth="1"/>
    <col min="7173" max="7173" width="20.6640625" style="457" customWidth="1"/>
    <col min="7174" max="7174" width="18.6640625" style="457" customWidth="1"/>
    <col min="7175" max="7175" width="28.109375" style="457" customWidth="1"/>
    <col min="7176" max="7176" width="0" style="457" hidden="1" customWidth="1"/>
    <col min="7177" max="7177" width="30.33203125" style="457" customWidth="1"/>
    <col min="7178" max="7180" width="0" style="457" hidden="1" customWidth="1"/>
    <col min="7181" max="7181" width="26.5546875" style="457" customWidth="1"/>
    <col min="7182" max="7182" width="24.33203125" style="457" customWidth="1"/>
    <col min="7183" max="7187" width="0" style="457" hidden="1" customWidth="1"/>
    <col min="7188" max="7188" width="24.44140625" style="457" customWidth="1"/>
    <col min="7189" max="7189" width="26.6640625" style="457" customWidth="1"/>
    <col min="7190" max="7190" width="0" style="457" hidden="1" customWidth="1"/>
    <col min="7191" max="7191" width="27" style="457" customWidth="1"/>
    <col min="7192" max="7192" width="110.33203125" style="457" customWidth="1"/>
    <col min="7193" max="7193" width="55.109375" style="457" customWidth="1"/>
    <col min="7194" max="7424" width="11.5546875" style="457"/>
    <col min="7425" max="7425" width="75" style="457" customWidth="1"/>
    <col min="7426" max="7426" width="0" style="457" hidden="1" customWidth="1"/>
    <col min="7427" max="7428" width="14.33203125" style="457" customWidth="1"/>
    <col min="7429" max="7429" width="20.6640625" style="457" customWidth="1"/>
    <col min="7430" max="7430" width="18.6640625" style="457" customWidth="1"/>
    <col min="7431" max="7431" width="28.109375" style="457" customWidth="1"/>
    <col min="7432" max="7432" width="0" style="457" hidden="1" customWidth="1"/>
    <col min="7433" max="7433" width="30.33203125" style="457" customWidth="1"/>
    <col min="7434" max="7436" width="0" style="457" hidden="1" customWidth="1"/>
    <col min="7437" max="7437" width="26.5546875" style="457" customWidth="1"/>
    <col min="7438" max="7438" width="24.33203125" style="457" customWidth="1"/>
    <col min="7439" max="7443" width="0" style="457" hidden="1" customWidth="1"/>
    <col min="7444" max="7444" width="24.44140625" style="457" customWidth="1"/>
    <col min="7445" max="7445" width="26.6640625" style="457" customWidth="1"/>
    <col min="7446" max="7446" width="0" style="457" hidden="1" customWidth="1"/>
    <col min="7447" max="7447" width="27" style="457" customWidth="1"/>
    <col min="7448" max="7448" width="110.33203125" style="457" customWidth="1"/>
    <col min="7449" max="7449" width="55.109375" style="457" customWidth="1"/>
    <col min="7450" max="7680" width="11.5546875" style="457"/>
    <col min="7681" max="7681" width="75" style="457" customWidth="1"/>
    <col min="7682" max="7682" width="0" style="457" hidden="1" customWidth="1"/>
    <col min="7683" max="7684" width="14.33203125" style="457" customWidth="1"/>
    <col min="7685" max="7685" width="20.6640625" style="457" customWidth="1"/>
    <col min="7686" max="7686" width="18.6640625" style="457" customWidth="1"/>
    <col min="7687" max="7687" width="28.109375" style="457" customWidth="1"/>
    <col min="7688" max="7688" width="0" style="457" hidden="1" customWidth="1"/>
    <col min="7689" max="7689" width="30.33203125" style="457" customWidth="1"/>
    <col min="7690" max="7692" width="0" style="457" hidden="1" customWidth="1"/>
    <col min="7693" max="7693" width="26.5546875" style="457" customWidth="1"/>
    <col min="7694" max="7694" width="24.33203125" style="457" customWidth="1"/>
    <col min="7695" max="7699" width="0" style="457" hidden="1" customWidth="1"/>
    <col min="7700" max="7700" width="24.44140625" style="457" customWidth="1"/>
    <col min="7701" max="7701" width="26.6640625" style="457" customWidth="1"/>
    <col min="7702" max="7702" width="0" style="457" hidden="1" customWidth="1"/>
    <col min="7703" max="7703" width="27" style="457" customWidth="1"/>
    <col min="7704" max="7704" width="110.33203125" style="457" customWidth="1"/>
    <col min="7705" max="7705" width="55.109375" style="457" customWidth="1"/>
    <col min="7706" max="7936" width="11.5546875" style="457"/>
    <col min="7937" max="7937" width="75" style="457" customWidth="1"/>
    <col min="7938" max="7938" width="0" style="457" hidden="1" customWidth="1"/>
    <col min="7939" max="7940" width="14.33203125" style="457" customWidth="1"/>
    <col min="7941" max="7941" width="20.6640625" style="457" customWidth="1"/>
    <col min="7942" max="7942" width="18.6640625" style="457" customWidth="1"/>
    <col min="7943" max="7943" width="28.109375" style="457" customWidth="1"/>
    <col min="7944" max="7944" width="0" style="457" hidden="1" customWidth="1"/>
    <col min="7945" max="7945" width="30.33203125" style="457" customWidth="1"/>
    <col min="7946" max="7948" width="0" style="457" hidden="1" customWidth="1"/>
    <col min="7949" max="7949" width="26.5546875" style="457" customWidth="1"/>
    <col min="7950" max="7950" width="24.33203125" style="457" customWidth="1"/>
    <col min="7951" max="7955" width="0" style="457" hidden="1" customWidth="1"/>
    <col min="7956" max="7956" width="24.44140625" style="457" customWidth="1"/>
    <col min="7957" max="7957" width="26.6640625" style="457" customWidth="1"/>
    <col min="7958" max="7958" width="0" style="457" hidden="1" customWidth="1"/>
    <col min="7959" max="7959" width="27" style="457" customWidth="1"/>
    <col min="7960" max="7960" width="110.33203125" style="457" customWidth="1"/>
    <col min="7961" max="7961" width="55.109375" style="457" customWidth="1"/>
    <col min="7962" max="8192" width="11.5546875" style="457"/>
    <col min="8193" max="8193" width="75" style="457" customWidth="1"/>
    <col min="8194" max="8194" width="0" style="457" hidden="1" customWidth="1"/>
    <col min="8195" max="8196" width="14.33203125" style="457" customWidth="1"/>
    <col min="8197" max="8197" width="20.6640625" style="457" customWidth="1"/>
    <col min="8198" max="8198" width="18.6640625" style="457" customWidth="1"/>
    <col min="8199" max="8199" width="28.109375" style="457" customWidth="1"/>
    <col min="8200" max="8200" width="0" style="457" hidden="1" customWidth="1"/>
    <col min="8201" max="8201" width="30.33203125" style="457" customWidth="1"/>
    <col min="8202" max="8204" width="0" style="457" hidden="1" customWidth="1"/>
    <col min="8205" max="8205" width="26.5546875" style="457" customWidth="1"/>
    <col min="8206" max="8206" width="24.33203125" style="457" customWidth="1"/>
    <col min="8207" max="8211" width="0" style="457" hidden="1" customWidth="1"/>
    <col min="8212" max="8212" width="24.44140625" style="457" customWidth="1"/>
    <col min="8213" max="8213" width="26.6640625" style="457" customWidth="1"/>
    <col min="8214" max="8214" width="0" style="457" hidden="1" customWidth="1"/>
    <col min="8215" max="8215" width="27" style="457" customWidth="1"/>
    <col min="8216" max="8216" width="110.33203125" style="457" customWidth="1"/>
    <col min="8217" max="8217" width="55.109375" style="457" customWidth="1"/>
    <col min="8218" max="8448" width="11.5546875" style="457"/>
    <col min="8449" max="8449" width="75" style="457" customWidth="1"/>
    <col min="8450" max="8450" width="0" style="457" hidden="1" customWidth="1"/>
    <col min="8451" max="8452" width="14.33203125" style="457" customWidth="1"/>
    <col min="8453" max="8453" width="20.6640625" style="457" customWidth="1"/>
    <col min="8454" max="8454" width="18.6640625" style="457" customWidth="1"/>
    <col min="8455" max="8455" width="28.109375" style="457" customWidth="1"/>
    <col min="8456" max="8456" width="0" style="457" hidden="1" customWidth="1"/>
    <col min="8457" max="8457" width="30.33203125" style="457" customWidth="1"/>
    <col min="8458" max="8460" width="0" style="457" hidden="1" customWidth="1"/>
    <col min="8461" max="8461" width="26.5546875" style="457" customWidth="1"/>
    <col min="8462" max="8462" width="24.33203125" style="457" customWidth="1"/>
    <col min="8463" max="8467" width="0" style="457" hidden="1" customWidth="1"/>
    <col min="8468" max="8468" width="24.44140625" style="457" customWidth="1"/>
    <col min="8469" max="8469" width="26.6640625" style="457" customWidth="1"/>
    <col min="8470" max="8470" width="0" style="457" hidden="1" customWidth="1"/>
    <col min="8471" max="8471" width="27" style="457" customWidth="1"/>
    <col min="8472" max="8472" width="110.33203125" style="457" customWidth="1"/>
    <col min="8473" max="8473" width="55.109375" style="457" customWidth="1"/>
    <col min="8474" max="8704" width="11.5546875" style="457"/>
    <col min="8705" max="8705" width="75" style="457" customWidth="1"/>
    <col min="8706" max="8706" width="0" style="457" hidden="1" customWidth="1"/>
    <col min="8707" max="8708" width="14.33203125" style="457" customWidth="1"/>
    <col min="8709" max="8709" width="20.6640625" style="457" customWidth="1"/>
    <col min="8710" max="8710" width="18.6640625" style="457" customWidth="1"/>
    <col min="8711" max="8711" width="28.109375" style="457" customWidth="1"/>
    <col min="8712" max="8712" width="0" style="457" hidden="1" customWidth="1"/>
    <col min="8713" max="8713" width="30.33203125" style="457" customWidth="1"/>
    <col min="8714" max="8716" width="0" style="457" hidden="1" customWidth="1"/>
    <col min="8717" max="8717" width="26.5546875" style="457" customWidth="1"/>
    <col min="8718" max="8718" width="24.33203125" style="457" customWidth="1"/>
    <col min="8719" max="8723" width="0" style="457" hidden="1" customWidth="1"/>
    <col min="8724" max="8724" width="24.44140625" style="457" customWidth="1"/>
    <col min="8725" max="8725" width="26.6640625" style="457" customWidth="1"/>
    <col min="8726" max="8726" width="0" style="457" hidden="1" customWidth="1"/>
    <col min="8727" max="8727" width="27" style="457" customWidth="1"/>
    <col min="8728" max="8728" width="110.33203125" style="457" customWidth="1"/>
    <col min="8729" max="8729" width="55.109375" style="457" customWidth="1"/>
    <col min="8730" max="8960" width="11.5546875" style="457"/>
    <col min="8961" max="8961" width="75" style="457" customWidth="1"/>
    <col min="8962" max="8962" width="0" style="457" hidden="1" customWidth="1"/>
    <col min="8963" max="8964" width="14.33203125" style="457" customWidth="1"/>
    <col min="8965" max="8965" width="20.6640625" style="457" customWidth="1"/>
    <col min="8966" max="8966" width="18.6640625" style="457" customWidth="1"/>
    <col min="8967" max="8967" width="28.109375" style="457" customWidth="1"/>
    <col min="8968" max="8968" width="0" style="457" hidden="1" customWidth="1"/>
    <col min="8969" max="8969" width="30.33203125" style="457" customWidth="1"/>
    <col min="8970" max="8972" width="0" style="457" hidden="1" customWidth="1"/>
    <col min="8973" max="8973" width="26.5546875" style="457" customWidth="1"/>
    <col min="8974" max="8974" width="24.33203125" style="457" customWidth="1"/>
    <col min="8975" max="8979" width="0" style="457" hidden="1" customWidth="1"/>
    <col min="8980" max="8980" width="24.44140625" style="457" customWidth="1"/>
    <col min="8981" max="8981" width="26.6640625" style="457" customWidth="1"/>
    <col min="8982" max="8982" width="0" style="457" hidden="1" customWidth="1"/>
    <col min="8983" max="8983" width="27" style="457" customWidth="1"/>
    <col min="8984" max="8984" width="110.33203125" style="457" customWidth="1"/>
    <col min="8985" max="8985" width="55.109375" style="457" customWidth="1"/>
    <col min="8986" max="9216" width="11.5546875" style="457"/>
    <col min="9217" max="9217" width="75" style="457" customWidth="1"/>
    <col min="9218" max="9218" width="0" style="457" hidden="1" customWidth="1"/>
    <col min="9219" max="9220" width="14.33203125" style="457" customWidth="1"/>
    <col min="9221" max="9221" width="20.6640625" style="457" customWidth="1"/>
    <col min="9222" max="9222" width="18.6640625" style="457" customWidth="1"/>
    <col min="9223" max="9223" width="28.109375" style="457" customWidth="1"/>
    <col min="9224" max="9224" width="0" style="457" hidden="1" customWidth="1"/>
    <col min="9225" max="9225" width="30.33203125" style="457" customWidth="1"/>
    <col min="9226" max="9228" width="0" style="457" hidden="1" customWidth="1"/>
    <col min="9229" max="9229" width="26.5546875" style="457" customWidth="1"/>
    <col min="9230" max="9230" width="24.33203125" style="457" customWidth="1"/>
    <col min="9231" max="9235" width="0" style="457" hidden="1" customWidth="1"/>
    <col min="9236" max="9236" width="24.44140625" style="457" customWidth="1"/>
    <col min="9237" max="9237" width="26.6640625" style="457" customWidth="1"/>
    <col min="9238" max="9238" width="0" style="457" hidden="1" customWidth="1"/>
    <col min="9239" max="9239" width="27" style="457" customWidth="1"/>
    <col min="9240" max="9240" width="110.33203125" style="457" customWidth="1"/>
    <col min="9241" max="9241" width="55.109375" style="457" customWidth="1"/>
    <col min="9242" max="9472" width="11.5546875" style="457"/>
    <col min="9473" max="9473" width="75" style="457" customWidth="1"/>
    <col min="9474" max="9474" width="0" style="457" hidden="1" customWidth="1"/>
    <col min="9475" max="9476" width="14.33203125" style="457" customWidth="1"/>
    <col min="9477" max="9477" width="20.6640625" style="457" customWidth="1"/>
    <col min="9478" max="9478" width="18.6640625" style="457" customWidth="1"/>
    <col min="9479" max="9479" width="28.109375" style="457" customWidth="1"/>
    <col min="9480" max="9480" width="0" style="457" hidden="1" customWidth="1"/>
    <col min="9481" max="9481" width="30.33203125" style="457" customWidth="1"/>
    <col min="9482" max="9484" width="0" style="457" hidden="1" customWidth="1"/>
    <col min="9485" max="9485" width="26.5546875" style="457" customWidth="1"/>
    <col min="9486" max="9486" width="24.33203125" style="457" customWidth="1"/>
    <col min="9487" max="9491" width="0" style="457" hidden="1" customWidth="1"/>
    <col min="9492" max="9492" width="24.44140625" style="457" customWidth="1"/>
    <col min="9493" max="9493" width="26.6640625" style="457" customWidth="1"/>
    <col min="9494" max="9494" width="0" style="457" hidden="1" customWidth="1"/>
    <col min="9495" max="9495" width="27" style="457" customWidth="1"/>
    <col min="9496" max="9496" width="110.33203125" style="457" customWidth="1"/>
    <col min="9497" max="9497" width="55.109375" style="457" customWidth="1"/>
    <col min="9498" max="9728" width="11.5546875" style="457"/>
    <col min="9729" max="9729" width="75" style="457" customWidth="1"/>
    <col min="9730" max="9730" width="0" style="457" hidden="1" customWidth="1"/>
    <col min="9731" max="9732" width="14.33203125" style="457" customWidth="1"/>
    <col min="9733" max="9733" width="20.6640625" style="457" customWidth="1"/>
    <col min="9734" max="9734" width="18.6640625" style="457" customWidth="1"/>
    <col min="9735" max="9735" width="28.109375" style="457" customWidth="1"/>
    <col min="9736" max="9736" width="0" style="457" hidden="1" customWidth="1"/>
    <col min="9737" max="9737" width="30.33203125" style="457" customWidth="1"/>
    <col min="9738" max="9740" width="0" style="457" hidden="1" customWidth="1"/>
    <col min="9741" max="9741" width="26.5546875" style="457" customWidth="1"/>
    <col min="9742" max="9742" width="24.33203125" style="457" customWidth="1"/>
    <col min="9743" max="9747" width="0" style="457" hidden="1" customWidth="1"/>
    <col min="9748" max="9748" width="24.44140625" style="457" customWidth="1"/>
    <col min="9749" max="9749" width="26.6640625" style="457" customWidth="1"/>
    <col min="9750" max="9750" width="0" style="457" hidden="1" customWidth="1"/>
    <col min="9751" max="9751" width="27" style="457" customWidth="1"/>
    <col min="9752" max="9752" width="110.33203125" style="457" customWidth="1"/>
    <col min="9753" max="9753" width="55.109375" style="457" customWidth="1"/>
    <col min="9754" max="9984" width="11.5546875" style="457"/>
    <col min="9985" max="9985" width="75" style="457" customWidth="1"/>
    <col min="9986" max="9986" width="0" style="457" hidden="1" customWidth="1"/>
    <col min="9987" max="9988" width="14.33203125" style="457" customWidth="1"/>
    <col min="9989" max="9989" width="20.6640625" style="457" customWidth="1"/>
    <col min="9990" max="9990" width="18.6640625" style="457" customWidth="1"/>
    <col min="9991" max="9991" width="28.109375" style="457" customWidth="1"/>
    <col min="9992" max="9992" width="0" style="457" hidden="1" customWidth="1"/>
    <col min="9993" max="9993" width="30.33203125" style="457" customWidth="1"/>
    <col min="9994" max="9996" width="0" style="457" hidden="1" customWidth="1"/>
    <col min="9997" max="9997" width="26.5546875" style="457" customWidth="1"/>
    <col min="9998" max="9998" width="24.33203125" style="457" customWidth="1"/>
    <col min="9999" max="10003" width="0" style="457" hidden="1" customWidth="1"/>
    <col min="10004" max="10004" width="24.44140625" style="457" customWidth="1"/>
    <col min="10005" max="10005" width="26.6640625" style="457" customWidth="1"/>
    <col min="10006" max="10006" width="0" style="457" hidden="1" customWidth="1"/>
    <col min="10007" max="10007" width="27" style="457" customWidth="1"/>
    <col min="10008" max="10008" width="110.33203125" style="457" customWidth="1"/>
    <col min="10009" max="10009" width="55.109375" style="457" customWidth="1"/>
    <col min="10010" max="10240" width="11.5546875" style="457"/>
    <col min="10241" max="10241" width="75" style="457" customWidth="1"/>
    <col min="10242" max="10242" width="0" style="457" hidden="1" customWidth="1"/>
    <col min="10243" max="10244" width="14.33203125" style="457" customWidth="1"/>
    <col min="10245" max="10245" width="20.6640625" style="457" customWidth="1"/>
    <col min="10246" max="10246" width="18.6640625" style="457" customWidth="1"/>
    <col min="10247" max="10247" width="28.109375" style="457" customWidth="1"/>
    <col min="10248" max="10248" width="0" style="457" hidden="1" customWidth="1"/>
    <col min="10249" max="10249" width="30.33203125" style="457" customWidth="1"/>
    <col min="10250" max="10252" width="0" style="457" hidden="1" customWidth="1"/>
    <col min="10253" max="10253" width="26.5546875" style="457" customWidth="1"/>
    <col min="10254" max="10254" width="24.33203125" style="457" customWidth="1"/>
    <col min="10255" max="10259" width="0" style="457" hidden="1" customWidth="1"/>
    <col min="10260" max="10260" width="24.44140625" style="457" customWidth="1"/>
    <col min="10261" max="10261" width="26.6640625" style="457" customWidth="1"/>
    <col min="10262" max="10262" width="0" style="457" hidden="1" customWidth="1"/>
    <col min="10263" max="10263" width="27" style="457" customWidth="1"/>
    <col min="10264" max="10264" width="110.33203125" style="457" customWidth="1"/>
    <col min="10265" max="10265" width="55.109375" style="457" customWidth="1"/>
    <col min="10266" max="10496" width="11.5546875" style="457"/>
    <col min="10497" max="10497" width="75" style="457" customWidth="1"/>
    <col min="10498" max="10498" width="0" style="457" hidden="1" customWidth="1"/>
    <col min="10499" max="10500" width="14.33203125" style="457" customWidth="1"/>
    <col min="10501" max="10501" width="20.6640625" style="457" customWidth="1"/>
    <col min="10502" max="10502" width="18.6640625" style="457" customWidth="1"/>
    <col min="10503" max="10503" width="28.109375" style="457" customWidth="1"/>
    <col min="10504" max="10504" width="0" style="457" hidden="1" customWidth="1"/>
    <col min="10505" max="10505" width="30.33203125" style="457" customWidth="1"/>
    <col min="10506" max="10508" width="0" style="457" hidden="1" customWidth="1"/>
    <col min="10509" max="10509" width="26.5546875" style="457" customWidth="1"/>
    <col min="10510" max="10510" width="24.33203125" style="457" customWidth="1"/>
    <col min="10511" max="10515" width="0" style="457" hidden="1" customWidth="1"/>
    <col min="10516" max="10516" width="24.44140625" style="457" customWidth="1"/>
    <col min="10517" max="10517" width="26.6640625" style="457" customWidth="1"/>
    <col min="10518" max="10518" width="0" style="457" hidden="1" customWidth="1"/>
    <col min="10519" max="10519" width="27" style="457" customWidth="1"/>
    <col min="10520" max="10520" width="110.33203125" style="457" customWidth="1"/>
    <col min="10521" max="10521" width="55.109375" style="457" customWidth="1"/>
    <col min="10522" max="10752" width="11.5546875" style="457"/>
    <col min="10753" max="10753" width="75" style="457" customWidth="1"/>
    <col min="10754" max="10754" width="0" style="457" hidden="1" customWidth="1"/>
    <col min="10755" max="10756" width="14.33203125" style="457" customWidth="1"/>
    <col min="10757" max="10757" width="20.6640625" style="457" customWidth="1"/>
    <col min="10758" max="10758" width="18.6640625" style="457" customWidth="1"/>
    <col min="10759" max="10759" width="28.109375" style="457" customWidth="1"/>
    <col min="10760" max="10760" width="0" style="457" hidden="1" customWidth="1"/>
    <col min="10761" max="10761" width="30.33203125" style="457" customWidth="1"/>
    <col min="10762" max="10764" width="0" style="457" hidden="1" customWidth="1"/>
    <col min="10765" max="10765" width="26.5546875" style="457" customWidth="1"/>
    <col min="10766" max="10766" width="24.33203125" style="457" customWidth="1"/>
    <col min="10767" max="10771" width="0" style="457" hidden="1" customWidth="1"/>
    <col min="10772" max="10772" width="24.44140625" style="457" customWidth="1"/>
    <col min="10773" max="10773" width="26.6640625" style="457" customWidth="1"/>
    <col min="10774" max="10774" width="0" style="457" hidden="1" customWidth="1"/>
    <col min="10775" max="10775" width="27" style="457" customWidth="1"/>
    <col min="10776" max="10776" width="110.33203125" style="457" customWidth="1"/>
    <col min="10777" max="10777" width="55.109375" style="457" customWidth="1"/>
    <col min="10778" max="11008" width="11.5546875" style="457"/>
    <col min="11009" max="11009" width="75" style="457" customWidth="1"/>
    <col min="11010" max="11010" width="0" style="457" hidden="1" customWidth="1"/>
    <col min="11011" max="11012" width="14.33203125" style="457" customWidth="1"/>
    <col min="11013" max="11013" width="20.6640625" style="457" customWidth="1"/>
    <col min="11014" max="11014" width="18.6640625" style="457" customWidth="1"/>
    <col min="11015" max="11015" width="28.109375" style="457" customWidth="1"/>
    <col min="11016" max="11016" width="0" style="457" hidden="1" customWidth="1"/>
    <col min="11017" max="11017" width="30.33203125" style="457" customWidth="1"/>
    <col min="11018" max="11020" width="0" style="457" hidden="1" customWidth="1"/>
    <col min="11021" max="11021" width="26.5546875" style="457" customWidth="1"/>
    <col min="11022" max="11022" width="24.33203125" style="457" customWidth="1"/>
    <col min="11023" max="11027" width="0" style="457" hidden="1" customWidth="1"/>
    <col min="11028" max="11028" width="24.44140625" style="457" customWidth="1"/>
    <col min="11029" max="11029" width="26.6640625" style="457" customWidth="1"/>
    <col min="11030" max="11030" width="0" style="457" hidden="1" customWidth="1"/>
    <col min="11031" max="11031" width="27" style="457" customWidth="1"/>
    <col min="11032" max="11032" width="110.33203125" style="457" customWidth="1"/>
    <col min="11033" max="11033" width="55.109375" style="457" customWidth="1"/>
    <col min="11034" max="11264" width="11.5546875" style="457"/>
    <col min="11265" max="11265" width="75" style="457" customWidth="1"/>
    <col min="11266" max="11266" width="0" style="457" hidden="1" customWidth="1"/>
    <col min="11267" max="11268" width="14.33203125" style="457" customWidth="1"/>
    <col min="11269" max="11269" width="20.6640625" style="457" customWidth="1"/>
    <col min="11270" max="11270" width="18.6640625" style="457" customWidth="1"/>
    <col min="11271" max="11271" width="28.109375" style="457" customWidth="1"/>
    <col min="11272" max="11272" width="0" style="457" hidden="1" customWidth="1"/>
    <col min="11273" max="11273" width="30.33203125" style="457" customWidth="1"/>
    <col min="11274" max="11276" width="0" style="457" hidden="1" customWidth="1"/>
    <col min="11277" max="11277" width="26.5546875" style="457" customWidth="1"/>
    <col min="11278" max="11278" width="24.33203125" style="457" customWidth="1"/>
    <col min="11279" max="11283" width="0" style="457" hidden="1" customWidth="1"/>
    <col min="11284" max="11284" width="24.44140625" style="457" customWidth="1"/>
    <col min="11285" max="11285" width="26.6640625" style="457" customWidth="1"/>
    <col min="11286" max="11286" width="0" style="457" hidden="1" customWidth="1"/>
    <col min="11287" max="11287" width="27" style="457" customWidth="1"/>
    <col min="11288" max="11288" width="110.33203125" style="457" customWidth="1"/>
    <col min="11289" max="11289" width="55.109375" style="457" customWidth="1"/>
    <col min="11290" max="11520" width="11.5546875" style="457"/>
    <col min="11521" max="11521" width="75" style="457" customWidth="1"/>
    <col min="11522" max="11522" width="0" style="457" hidden="1" customWidth="1"/>
    <col min="11523" max="11524" width="14.33203125" style="457" customWidth="1"/>
    <col min="11525" max="11525" width="20.6640625" style="457" customWidth="1"/>
    <col min="11526" max="11526" width="18.6640625" style="457" customWidth="1"/>
    <col min="11527" max="11527" width="28.109375" style="457" customWidth="1"/>
    <col min="11528" max="11528" width="0" style="457" hidden="1" customWidth="1"/>
    <col min="11529" max="11529" width="30.33203125" style="457" customWidth="1"/>
    <col min="11530" max="11532" width="0" style="457" hidden="1" customWidth="1"/>
    <col min="11533" max="11533" width="26.5546875" style="457" customWidth="1"/>
    <col min="11534" max="11534" width="24.33203125" style="457" customWidth="1"/>
    <col min="11535" max="11539" width="0" style="457" hidden="1" customWidth="1"/>
    <col min="11540" max="11540" width="24.44140625" style="457" customWidth="1"/>
    <col min="11541" max="11541" width="26.6640625" style="457" customWidth="1"/>
    <col min="11542" max="11542" width="0" style="457" hidden="1" customWidth="1"/>
    <col min="11543" max="11543" width="27" style="457" customWidth="1"/>
    <col min="11544" max="11544" width="110.33203125" style="457" customWidth="1"/>
    <col min="11545" max="11545" width="55.109375" style="457" customWidth="1"/>
    <col min="11546" max="11776" width="11.5546875" style="457"/>
    <col min="11777" max="11777" width="75" style="457" customWidth="1"/>
    <col min="11778" max="11778" width="0" style="457" hidden="1" customWidth="1"/>
    <col min="11779" max="11780" width="14.33203125" style="457" customWidth="1"/>
    <col min="11781" max="11781" width="20.6640625" style="457" customWidth="1"/>
    <col min="11782" max="11782" width="18.6640625" style="457" customWidth="1"/>
    <col min="11783" max="11783" width="28.109375" style="457" customWidth="1"/>
    <col min="11784" max="11784" width="0" style="457" hidden="1" customWidth="1"/>
    <col min="11785" max="11785" width="30.33203125" style="457" customWidth="1"/>
    <col min="11786" max="11788" width="0" style="457" hidden="1" customWidth="1"/>
    <col min="11789" max="11789" width="26.5546875" style="457" customWidth="1"/>
    <col min="11790" max="11790" width="24.33203125" style="457" customWidth="1"/>
    <col min="11791" max="11795" width="0" style="457" hidden="1" customWidth="1"/>
    <col min="11796" max="11796" width="24.44140625" style="457" customWidth="1"/>
    <col min="11797" max="11797" width="26.6640625" style="457" customWidth="1"/>
    <col min="11798" max="11798" width="0" style="457" hidden="1" customWidth="1"/>
    <col min="11799" max="11799" width="27" style="457" customWidth="1"/>
    <col min="11800" max="11800" width="110.33203125" style="457" customWidth="1"/>
    <col min="11801" max="11801" width="55.109375" style="457" customWidth="1"/>
    <col min="11802" max="12032" width="11.5546875" style="457"/>
    <col min="12033" max="12033" width="75" style="457" customWidth="1"/>
    <col min="12034" max="12034" width="0" style="457" hidden="1" customWidth="1"/>
    <col min="12035" max="12036" width="14.33203125" style="457" customWidth="1"/>
    <col min="12037" max="12037" width="20.6640625" style="457" customWidth="1"/>
    <col min="12038" max="12038" width="18.6640625" style="457" customWidth="1"/>
    <col min="12039" max="12039" width="28.109375" style="457" customWidth="1"/>
    <col min="12040" max="12040" width="0" style="457" hidden="1" customWidth="1"/>
    <col min="12041" max="12041" width="30.33203125" style="457" customWidth="1"/>
    <col min="12042" max="12044" width="0" style="457" hidden="1" customWidth="1"/>
    <col min="12045" max="12045" width="26.5546875" style="457" customWidth="1"/>
    <col min="12046" max="12046" width="24.33203125" style="457" customWidth="1"/>
    <col min="12047" max="12051" width="0" style="457" hidden="1" customWidth="1"/>
    <col min="12052" max="12052" width="24.44140625" style="457" customWidth="1"/>
    <col min="12053" max="12053" width="26.6640625" style="457" customWidth="1"/>
    <col min="12054" max="12054" width="0" style="457" hidden="1" customWidth="1"/>
    <col min="12055" max="12055" width="27" style="457" customWidth="1"/>
    <col min="12056" max="12056" width="110.33203125" style="457" customWidth="1"/>
    <col min="12057" max="12057" width="55.109375" style="457" customWidth="1"/>
    <col min="12058" max="12288" width="11.5546875" style="457"/>
    <col min="12289" max="12289" width="75" style="457" customWidth="1"/>
    <col min="12290" max="12290" width="0" style="457" hidden="1" customWidth="1"/>
    <col min="12291" max="12292" width="14.33203125" style="457" customWidth="1"/>
    <col min="12293" max="12293" width="20.6640625" style="457" customWidth="1"/>
    <col min="12294" max="12294" width="18.6640625" style="457" customWidth="1"/>
    <col min="12295" max="12295" width="28.109375" style="457" customWidth="1"/>
    <col min="12296" max="12296" width="0" style="457" hidden="1" customWidth="1"/>
    <col min="12297" max="12297" width="30.33203125" style="457" customWidth="1"/>
    <col min="12298" max="12300" width="0" style="457" hidden="1" customWidth="1"/>
    <col min="12301" max="12301" width="26.5546875" style="457" customWidth="1"/>
    <col min="12302" max="12302" width="24.33203125" style="457" customWidth="1"/>
    <col min="12303" max="12307" width="0" style="457" hidden="1" customWidth="1"/>
    <col min="12308" max="12308" width="24.44140625" style="457" customWidth="1"/>
    <col min="12309" max="12309" width="26.6640625" style="457" customWidth="1"/>
    <col min="12310" max="12310" width="0" style="457" hidden="1" customWidth="1"/>
    <col min="12311" max="12311" width="27" style="457" customWidth="1"/>
    <col min="12312" max="12312" width="110.33203125" style="457" customWidth="1"/>
    <col min="12313" max="12313" width="55.109375" style="457" customWidth="1"/>
    <col min="12314" max="12544" width="11.5546875" style="457"/>
    <col min="12545" max="12545" width="75" style="457" customWidth="1"/>
    <col min="12546" max="12546" width="0" style="457" hidden="1" customWidth="1"/>
    <col min="12547" max="12548" width="14.33203125" style="457" customWidth="1"/>
    <col min="12549" max="12549" width="20.6640625" style="457" customWidth="1"/>
    <col min="12550" max="12550" width="18.6640625" style="457" customWidth="1"/>
    <col min="12551" max="12551" width="28.109375" style="457" customWidth="1"/>
    <col min="12552" max="12552" width="0" style="457" hidden="1" customWidth="1"/>
    <col min="12553" max="12553" width="30.33203125" style="457" customWidth="1"/>
    <col min="12554" max="12556" width="0" style="457" hidden="1" customWidth="1"/>
    <col min="12557" max="12557" width="26.5546875" style="457" customWidth="1"/>
    <col min="12558" max="12558" width="24.33203125" style="457" customWidth="1"/>
    <col min="12559" max="12563" width="0" style="457" hidden="1" customWidth="1"/>
    <col min="12564" max="12564" width="24.44140625" style="457" customWidth="1"/>
    <col min="12565" max="12565" width="26.6640625" style="457" customWidth="1"/>
    <col min="12566" max="12566" width="0" style="457" hidden="1" customWidth="1"/>
    <col min="12567" max="12567" width="27" style="457" customWidth="1"/>
    <col min="12568" max="12568" width="110.33203125" style="457" customWidth="1"/>
    <col min="12569" max="12569" width="55.109375" style="457" customWidth="1"/>
    <col min="12570" max="12800" width="11.5546875" style="457"/>
    <col min="12801" max="12801" width="75" style="457" customWidth="1"/>
    <col min="12802" max="12802" width="0" style="457" hidden="1" customWidth="1"/>
    <col min="12803" max="12804" width="14.33203125" style="457" customWidth="1"/>
    <col min="12805" max="12805" width="20.6640625" style="457" customWidth="1"/>
    <col min="12806" max="12806" width="18.6640625" style="457" customWidth="1"/>
    <col min="12807" max="12807" width="28.109375" style="457" customWidth="1"/>
    <col min="12808" max="12808" width="0" style="457" hidden="1" customWidth="1"/>
    <col min="12809" max="12809" width="30.33203125" style="457" customWidth="1"/>
    <col min="12810" max="12812" width="0" style="457" hidden="1" customWidth="1"/>
    <col min="12813" max="12813" width="26.5546875" style="457" customWidth="1"/>
    <col min="12814" max="12814" width="24.33203125" style="457" customWidth="1"/>
    <col min="12815" max="12819" width="0" style="457" hidden="1" customWidth="1"/>
    <col min="12820" max="12820" width="24.44140625" style="457" customWidth="1"/>
    <col min="12821" max="12821" width="26.6640625" style="457" customWidth="1"/>
    <col min="12822" max="12822" width="0" style="457" hidden="1" customWidth="1"/>
    <col min="12823" max="12823" width="27" style="457" customWidth="1"/>
    <col min="12824" max="12824" width="110.33203125" style="457" customWidth="1"/>
    <col min="12825" max="12825" width="55.109375" style="457" customWidth="1"/>
    <col min="12826" max="13056" width="11.5546875" style="457"/>
    <col min="13057" max="13057" width="75" style="457" customWidth="1"/>
    <col min="13058" max="13058" width="0" style="457" hidden="1" customWidth="1"/>
    <col min="13059" max="13060" width="14.33203125" style="457" customWidth="1"/>
    <col min="13061" max="13061" width="20.6640625" style="457" customWidth="1"/>
    <col min="13062" max="13062" width="18.6640625" style="457" customWidth="1"/>
    <col min="13063" max="13063" width="28.109375" style="457" customWidth="1"/>
    <col min="13064" max="13064" width="0" style="457" hidden="1" customWidth="1"/>
    <col min="13065" max="13065" width="30.33203125" style="457" customWidth="1"/>
    <col min="13066" max="13068" width="0" style="457" hidden="1" customWidth="1"/>
    <col min="13069" max="13069" width="26.5546875" style="457" customWidth="1"/>
    <col min="13070" max="13070" width="24.33203125" style="457" customWidth="1"/>
    <col min="13071" max="13075" width="0" style="457" hidden="1" customWidth="1"/>
    <col min="13076" max="13076" width="24.44140625" style="457" customWidth="1"/>
    <col min="13077" max="13077" width="26.6640625" style="457" customWidth="1"/>
    <col min="13078" max="13078" width="0" style="457" hidden="1" customWidth="1"/>
    <col min="13079" max="13079" width="27" style="457" customWidth="1"/>
    <col min="13080" max="13080" width="110.33203125" style="457" customWidth="1"/>
    <col min="13081" max="13081" width="55.109375" style="457" customWidth="1"/>
    <col min="13082" max="13312" width="11.5546875" style="457"/>
    <col min="13313" max="13313" width="75" style="457" customWidth="1"/>
    <col min="13314" max="13314" width="0" style="457" hidden="1" customWidth="1"/>
    <col min="13315" max="13316" width="14.33203125" style="457" customWidth="1"/>
    <col min="13317" max="13317" width="20.6640625" style="457" customWidth="1"/>
    <col min="13318" max="13318" width="18.6640625" style="457" customWidth="1"/>
    <col min="13319" max="13319" width="28.109375" style="457" customWidth="1"/>
    <col min="13320" max="13320" width="0" style="457" hidden="1" customWidth="1"/>
    <col min="13321" max="13321" width="30.33203125" style="457" customWidth="1"/>
    <col min="13322" max="13324" width="0" style="457" hidden="1" customWidth="1"/>
    <col min="13325" max="13325" width="26.5546875" style="457" customWidth="1"/>
    <col min="13326" max="13326" width="24.33203125" style="457" customWidth="1"/>
    <col min="13327" max="13331" width="0" style="457" hidden="1" customWidth="1"/>
    <col min="13332" max="13332" width="24.44140625" style="457" customWidth="1"/>
    <col min="13333" max="13333" width="26.6640625" style="457" customWidth="1"/>
    <col min="13334" max="13334" width="0" style="457" hidden="1" customWidth="1"/>
    <col min="13335" max="13335" width="27" style="457" customWidth="1"/>
    <col min="13336" max="13336" width="110.33203125" style="457" customWidth="1"/>
    <col min="13337" max="13337" width="55.109375" style="457" customWidth="1"/>
    <col min="13338" max="13568" width="11.5546875" style="457"/>
    <col min="13569" max="13569" width="75" style="457" customWidth="1"/>
    <col min="13570" max="13570" width="0" style="457" hidden="1" customWidth="1"/>
    <col min="13571" max="13572" width="14.33203125" style="457" customWidth="1"/>
    <col min="13573" max="13573" width="20.6640625" style="457" customWidth="1"/>
    <col min="13574" max="13574" width="18.6640625" style="457" customWidth="1"/>
    <col min="13575" max="13575" width="28.109375" style="457" customWidth="1"/>
    <col min="13576" max="13576" width="0" style="457" hidden="1" customWidth="1"/>
    <col min="13577" max="13577" width="30.33203125" style="457" customWidth="1"/>
    <col min="13578" max="13580" width="0" style="457" hidden="1" customWidth="1"/>
    <col min="13581" max="13581" width="26.5546875" style="457" customWidth="1"/>
    <col min="13582" max="13582" width="24.33203125" style="457" customWidth="1"/>
    <col min="13583" max="13587" width="0" style="457" hidden="1" customWidth="1"/>
    <col min="13588" max="13588" width="24.44140625" style="457" customWidth="1"/>
    <col min="13589" max="13589" width="26.6640625" style="457" customWidth="1"/>
    <col min="13590" max="13590" width="0" style="457" hidden="1" customWidth="1"/>
    <col min="13591" max="13591" width="27" style="457" customWidth="1"/>
    <col min="13592" max="13592" width="110.33203125" style="457" customWidth="1"/>
    <col min="13593" max="13593" width="55.109375" style="457" customWidth="1"/>
    <col min="13594" max="13824" width="11.5546875" style="457"/>
    <col min="13825" max="13825" width="75" style="457" customWidth="1"/>
    <col min="13826" max="13826" width="0" style="457" hidden="1" customWidth="1"/>
    <col min="13827" max="13828" width="14.33203125" style="457" customWidth="1"/>
    <col min="13829" max="13829" width="20.6640625" style="457" customWidth="1"/>
    <col min="13830" max="13830" width="18.6640625" style="457" customWidth="1"/>
    <col min="13831" max="13831" width="28.109375" style="457" customWidth="1"/>
    <col min="13832" max="13832" width="0" style="457" hidden="1" customWidth="1"/>
    <col min="13833" max="13833" width="30.33203125" style="457" customWidth="1"/>
    <col min="13834" max="13836" width="0" style="457" hidden="1" customWidth="1"/>
    <col min="13837" max="13837" width="26.5546875" style="457" customWidth="1"/>
    <col min="13838" max="13838" width="24.33203125" style="457" customWidth="1"/>
    <col min="13839" max="13843" width="0" style="457" hidden="1" customWidth="1"/>
    <col min="13844" max="13844" width="24.44140625" style="457" customWidth="1"/>
    <col min="13845" max="13845" width="26.6640625" style="457" customWidth="1"/>
    <col min="13846" max="13846" width="0" style="457" hidden="1" customWidth="1"/>
    <col min="13847" max="13847" width="27" style="457" customWidth="1"/>
    <col min="13848" max="13848" width="110.33203125" style="457" customWidth="1"/>
    <col min="13849" max="13849" width="55.109375" style="457" customWidth="1"/>
    <col min="13850" max="14080" width="11.5546875" style="457"/>
    <col min="14081" max="14081" width="75" style="457" customWidth="1"/>
    <col min="14082" max="14082" width="0" style="457" hidden="1" customWidth="1"/>
    <col min="14083" max="14084" width="14.33203125" style="457" customWidth="1"/>
    <col min="14085" max="14085" width="20.6640625" style="457" customWidth="1"/>
    <col min="14086" max="14086" width="18.6640625" style="457" customWidth="1"/>
    <col min="14087" max="14087" width="28.109375" style="457" customWidth="1"/>
    <col min="14088" max="14088" width="0" style="457" hidden="1" customWidth="1"/>
    <col min="14089" max="14089" width="30.33203125" style="457" customWidth="1"/>
    <col min="14090" max="14092" width="0" style="457" hidden="1" customWidth="1"/>
    <col min="14093" max="14093" width="26.5546875" style="457" customWidth="1"/>
    <col min="14094" max="14094" width="24.33203125" style="457" customWidth="1"/>
    <col min="14095" max="14099" width="0" style="457" hidden="1" customWidth="1"/>
    <col min="14100" max="14100" width="24.44140625" style="457" customWidth="1"/>
    <col min="14101" max="14101" width="26.6640625" style="457" customWidth="1"/>
    <col min="14102" max="14102" width="0" style="457" hidden="1" customWidth="1"/>
    <col min="14103" max="14103" width="27" style="457" customWidth="1"/>
    <col min="14104" max="14104" width="110.33203125" style="457" customWidth="1"/>
    <col min="14105" max="14105" width="55.109375" style="457" customWidth="1"/>
    <col min="14106" max="14336" width="11.5546875" style="457"/>
    <col min="14337" max="14337" width="75" style="457" customWidth="1"/>
    <col min="14338" max="14338" width="0" style="457" hidden="1" customWidth="1"/>
    <col min="14339" max="14340" width="14.33203125" style="457" customWidth="1"/>
    <col min="14341" max="14341" width="20.6640625" style="457" customWidth="1"/>
    <col min="14342" max="14342" width="18.6640625" style="457" customWidth="1"/>
    <col min="14343" max="14343" width="28.109375" style="457" customWidth="1"/>
    <col min="14344" max="14344" width="0" style="457" hidden="1" customWidth="1"/>
    <col min="14345" max="14345" width="30.33203125" style="457" customWidth="1"/>
    <col min="14346" max="14348" width="0" style="457" hidden="1" customWidth="1"/>
    <col min="14349" max="14349" width="26.5546875" style="457" customWidth="1"/>
    <col min="14350" max="14350" width="24.33203125" style="457" customWidth="1"/>
    <col min="14351" max="14355" width="0" style="457" hidden="1" customWidth="1"/>
    <col min="14356" max="14356" width="24.44140625" style="457" customWidth="1"/>
    <col min="14357" max="14357" width="26.6640625" style="457" customWidth="1"/>
    <col min="14358" max="14358" width="0" style="457" hidden="1" customWidth="1"/>
    <col min="14359" max="14359" width="27" style="457" customWidth="1"/>
    <col min="14360" max="14360" width="110.33203125" style="457" customWidth="1"/>
    <col min="14361" max="14361" width="55.109375" style="457" customWidth="1"/>
    <col min="14362" max="14592" width="11.5546875" style="457"/>
    <col min="14593" max="14593" width="75" style="457" customWidth="1"/>
    <col min="14594" max="14594" width="0" style="457" hidden="1" customWidth="1"/>
    <col min="14595" max="14596" width="14.33203125" style="457" customWidth="1"/>
    <col min="14597" max="14597" width="20.6640625" style="457" customWidth="1"/>
    <col min="14598" max="14598" width="18.6640625" style="457" customWidth="1"/>
    <col min="14599" max="14599" width="28.109375" style="457" customWidth="1"/>
    <col min="14600" max="14600" width="0" style="457" hidden="1" customWidth="1"/>
    <col min="14601" max="14601" width="30.33203125" style="457" customWidth="1"/>
    <col min="14602" max="14604" width="0" style="457" hidden="1" customWidth="1"/>
    <col min="14605" max="14605" width="26.5546875" style="457" customWidth="1"/>
    <col min="14606" max="14606" width="24.33203125" style="457" customWidth="1"/>
    <col min="14607" max="14611" width="0" style="457" hidden="1" customWidth="1"/>
    <col min="14612" max="14612" width="24.44140625" style="457" customWidth="1"/>
    <col min="14613" max="14613" width="26.6640625" style="457" customWidth="1"/>
    <col min="14614" max="14614" width="0" style="457" hidden="1" customWidth="1"/>
    <col min="14615" max="14615" width="27" style="457" customWidth="1"/>
    <col min="14616" max="14616" width="110.33203125" style="457" customWidth="1"/>
    <col min="14617" max="14617" width="55.109375" style="457" customWidth="1"/>
    <col min="14618" max="14848" width="11.5546875" style="457"/>
    <col min="14849" max="14849" width="75" style="457" customWidth="1"/>
    <col min="14850" max="14850" width="0" style="457" hidden="1" customWidth="1"/>
    <col min="14851" max="14852" width="14.33203125" style="457" customWidth="1"/>
    <col min="14853" max="14853" width="20.6640625" style="457" customWidth="1"/>
    <col min="14854" max="14854" width="18.6640625" style="457" customWidth="1"/>
    <col min="14855" max="14855" width="28.109375" style="457" customWidth="1"/>
    <col min="14856" max="14856" width="0" style="457" hidden="1" customWidth="1"/>
    <col min="14857" max="14857" width="30.33203125" style="457" customWidth="1"/>
    <col min="14858" max="14860" width="0" style="457" hidden="1" customWidth="1"/>
    <col min="14861" max="14861" width="26.5546875" style="457" customWidth="1"/>
    <col min="14862" max="14862" width="24.33203125" style="457" customWidth="1"/>
    <col min="14863" max="14867" width="0" style="457" hidden="1" customWidth="1"/>
    <col min="14868" max="14868" width="24.44140625" style="457" customWidth="1"/>
    <col min="14869" max="14869" width="26.6640625" style="457" customWidth="1"/>
    <col min="14870" max="14870" width="0" style="457" hidden="1" customWidth="1"/>
    <col min="14871" max="14871" width="27" style="457" customWidth="1"/>
    <col min="14872" max="14872" width="110.33203125" style="457" customWidth="1"/>
    <col min="14873" max="14873" width="55.109375" style="457" customWidth="1"/>
    <col min="14874" max="15104" width="11.5546875" style="457"/>
    <col min="15105" max="15105" width="75" style="457" customWidth="1"/>
    <col min="15106" max="15106" width="0" style="457" hidden="1" customWidth="1"/>
    <col min="15107" max="15108" width="14.33203125" style="457" customWidth="1"/>
    <col min="15109" max="15109" width="20.6640625" style="457" customWidth="1"/>
    <col min="15110" max="15110" width="18.6640625" style="457" customWidth="1"/>
    <col min="15111" max="15111" width="28.109375" style="457" customWidth="1"/>
    <col min="15112" max="15112" width="0" style="457" hidden="1" customWidth="1"/>
    <col min="15113" max="15113" width="30.33203125" style="457" customWidth="1"/>
    <col min="15114" max="15116" width="0" style="457" hidden="1" customWidth="1"/>
    <col min="15117" max="15117" width="26.5546875" style="457" customWidth="1"/>
    <col min="15118" max="15118" width="24.33203125" style="457" customWidth="1"/>
    <col min="15119" max="15123" width="0" style="457" hidden="1" customWidth="1"/>
    <col min="15124" max="15124" width="24.44140625" style="457" customWidth="1"/>
    <col min="15125" max="15125" width="26.6640625" style="457" customWidth="1"/>
    <col min="15126" max="15126" width="0" style="457" hidden="1" customWidth="1"/>
    <col min="15127" max="15127" width="27" style="457" customWidth="1"/>
    <col min="15128" max="15128" width="110.33203125" style="457" customWidth="1"/>
    <col min="15129" max="15129" width="55.109375" style="457" customWidth="1"/>
    <col min="15130" max="15360" width="11.5546875" style="457"/>
    <col min="15361" max="15361" width="75" style="457" customWidth="1"/>
    <col min="15362" max="15362" width="0" style="457" hidden="1" customWidth="1"/>
    <col min="15363" max="15364" width="14.33203125" style="457" customWidth="1"/>
    <col min="15365" max="15365" width="20.6640625" style="457" customWidth="1"/>
    <col min="15366" max="15366" width="18.6640625" style="457" customWidth="1"/>
    <col min="15367" max="15367" width="28.109375" style="457" customWidth="1"/>
    <col min="15368" max="15368" width="0" style="457" hidden="1" customWidth="1"/>
    <col min="15369" max="15369" width="30.33203125" style="457" customWidth="1"/>
    <col min="15370" max="15372" width="0" style="457" hidden="1" customWidth="1"/>
    <col min="15373" max="15373" width="26.5546875" style="457" customWidth="1"/>
    <col min="15374" max="15374" width="24.33203125" style="457" customWidth="1"/>
    <col min="15375" max="15379" width="0" style="457" hidden="1" customWidth="1"/>
    <col min="15380" max="15380" width="24.44140625" style="457" customWidth="1"/>
    <col min="15381" max="15381" width="26.6640625" style="457" customWidth="1"/>
    <col min="15382" max="15382" width="0" style="457" hidden="1" customWidth="1"/>
    <col min="15383" max="15383" width="27" style="457" customWidth="1"/>
    <col min="15384" max="15384" width="110.33203125" style="457" customWidth="1"/>
    <col min="15385" max="15385" width="55.109375" style="457" customWidth="1"/>
    <col min="15386" max="15616" width="11.5546875" style="457"/>
    <col min="15617" max="15617" width="75" style="457" customWidth="1"/>
    <col min="15618" max="15618" width="0" style="457" hidden="1" customWidth="1"/>
    <col min="15619" max="15620" width="14.33203125" style="457" customWidth="1"/>
    <col min="15621" max="15621" width="20.6640625" style="457" customWidth="1"/>
    <col min="15622" max="15622" width="18.6640625" style="457" customWidth="1"/>
    <col min="15623" max="15623" width="28.109375" style="457" customWidth="1"/>
    <col min="15624" max="15624" width="0" style="457" hidden="1" customWidth="1"/>
    <col min="15625" max="15625" width="30.33203125" style="457" customWidth="1"/>
    <col min="15626" max="15628" width="0" style="457" hidden="1" customWidth="1"/>
    <col min="15629" max="15629" width="26.5546875" style="457" customWidth="1"/>
    <col min="15630" max="15630" width="24.33203125" style="457" customWidth="1"/>
    <col min="15631" max="15635" width="0" style="457" hidden="1" customWidth="1"/>
    <col min="15636" max="15636" width="24.44140625" style="457" customWidth="1"/>
    <col min="15637" max="15637" width="26.6640625" style="457" customWidth="1"/>
    <col min="15638" max="15638" width="0" style="457" hidden="1" customWidth="1"/>
    <col min="15639" max="15639" width="27" style="457" customWidth="1"/>
    <col min="15640" max="15640" width="110.33203125" style="457" customWidth="1"/>
    <col min="15641" max="15641" width="55.109375" style="457" customWidth="1"/>
    <col min="15642" max="15872" width="11.5546875" style="457"/>
    <col min="15873" max="15873" width="75" style="457" customWidth="1"/>
    <col min="15874" max="15874" width="0" style="457" hidden="1" customWidth="1"/>
    <col min="15875" max="15876" width="14.33203125" style="457" customWidth="1"/>
    <col min="15877" max="15877" width="20.6640625" style="457" customWidth="1"/>
    <col min="15878" max="15878" width="18.6640625" style="457" customWidth="1"/>
    <col min="15879" max="15879" width="28.109375" style="457" customWidth="1"/>
    <col min="15880" max="15880" width="0" style="457" hidden="1" customWidth="1"/>
    <col min="15881" max="15881" width="30.33203125" style="457" customWidth="1"/>
    <col min="15882" max="15884" width="0" style="457" hidden="1" customWidth="1"/>
    <col min="15885" max="15885" width="26.5546875" style="457" customWidth="1"/>
    <col min="15886" max="15886" width="24.33203125" style="457" customWidth="1"/>
    <col min="15887" max="15891" width="0" style="457" hidden="1" customWidth="1"/>
    <col min="15892" max="15892" width="24.44140625" style="457" customWidth="1"/>
    <col min="15893" max="15893" width="26.6640625" style="457" customWidth="1"/>
    <col min="15894" max="15894" width="0" style="457" hidden="1" customWidth="1"/>
    <col min="15895" max="15895" width="27" style="457" customWidth="1"/>
    <col min="15896" max="15896" width="110.33203125" style="457" customWidth="1"/>
    <col min="15897" max="15897" width="55.109375" style="457" customWidth="1"/>
    <col min="15898" max="16128" width="11.5546875" style="457"/>
    <col min="16129" max="16129" width="75" style="457" customWidth="1"/>
    <col min="16130" max="16130" width="0" style="457" hidden="1" customWidth="1"/>
    <col min="16131" max="16132" width="14.33203125" style="457" customWidth="1"/>
    <col min="16133" max="16133" width="20.6640625" style="457" customWidth="1"/>
    <col min="16134" max="16134" width="18.6640625" style="457" customWidth="1"/>
    <col min="16135" max="16135" width="28.109375" style="457" customWidth="1"/>
    <col min="16136" max="16136" width="0" style="457" hidden="1" customWidth="1"/>
    <col min="16137" max="16137" width="30.33203125" style="457" customWidth="1"/>
    <col min="16138" max="16140" width="0" style="457" hidden="1" customWidth="1"/>
    <col min="16141" max="16141" width="26.5546875" style="457" customWidth="1"/>
    <col min="16142" max="16142" width="24.33203125" style="457" customWidth="1"/>
    <col min="16143" max="16147" width="0" style="457" hidden="1" customWidth="1"/>
    <col min="16148" max="16148" width="24.44140625" style="457" customWidth="1"/>
    <col min="16149" max="16149" width="26.6640625" style="457" customWidth="1"/>
    <col min="16150" max="16150" width="0" style="457" hidden="1" customWidth="1"/>
    <col min="16151" max="16151" width="27" style="457" customWidth="1"/>
    <col min="16152" max="16152" width="110.33203125" style="457" customWidth="1"/>
    <col min="16153" max="16153" width="55.109375" style="457" customWidth="1"/>
    <col min="16154" max="16384" width="11.5546875" style="457"/>
  </cols>
  <sheetData>
    <row r="1" spans="1:24" s="473" customFormat="1" ht="65.25" customHeight="1" x14ac:dyDescent="0.5">
      <c r="A1" s="580" t="s">
        <v>57</v>
      </c>
      <c r="B1" s="580" t="s">
        <v>56</v>
      </c>
      <c r="C1" s="476" t="s">
        <v>55</v>
      </c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 t="s">
        <v>54</v>
      </c>
      <c r="O1" s="476"/>
      <c r="P1" s="476"/>
      <c r="Q1" s="476"/>
      <c r="R1" s="476"/>
      <c r="S1" s="476"/>
      <c r="T1" s="475"/>
      <c r="U1" s="475"/>
      <c r="V1" s="475"/>
      <c r="W1" s="475"/>
      <c r="X1" s="580" t="s">
        <v>53</v>
      </c>
    </row>
    <row r="2" spans="1:24" s="473" customFormat="1" ht="65.25" customHeight="1" x14ac:dyDescent="0.45">
      <c r="A2" s="580"/>
      <c r="B2" s="580"/>
      <c r="C2" s="591" t="s">
        <v>52</v>
      </c>
      <c r="D2" s="591" t="s">
        <v>51</v>
      </c>
      <c r="E2" s="590" t="s">
        <v>29</v>
      </c>
      <c r="F2" s="586" t="s">
        <v>50</v>
      </c>
      <c r="G2" s="589" t="s">
        <v>49</v>
      </c>
      <c r="H2" s="589" t="s">
        <v>48</v>
      </c>
      <c r="I2" s="588" t="s">
        <v>611</v>
      </c>
      <c r="J2" s="586" t="s">
        <v>47</v>
      </c>
      <c r="K2" s="586" t="s">
        <v>46</v>
      </c>
      <c r="L2" s="586" t="s">
        <v>580</v>
      </c>
      <c r="M2" s="580" t="s">
        <v>38</v>
      </c>
      <c r="N2" s="585" t="s">
        <v>66</v>
      </c>
      <c r="O2" s="585" t="s">
        <v>43</v>
      </c>
      <c r="P2" s="584" t="s">
        <v>42</v>
      </c>
      <c r="Q2" s="583" t="s">
        <v>41</v>
      </c>
      <c r="R2" s="583" t="s">
        <v>40</v>
      </c>
      <c r="S2" s="583" t="s">
        <v>579</v>
      </c>
      <c r="T2" s="582" t="s">
        <v>38</v>
      </c>
      <c r="U2" s="581" t="s">
        <v>38</v>
      </c>
      <c r="V2" s="474" t="s">
        <v>37</v>
      </c>
      <c r="W2" s="581" t="s">
        <v>36</v>
      </c>
      <c r="X2" s="580"/>
    </row>
    <row r="3" spans="1:24" s="473" customFormat="1" ht="65.25" customHeight="1" x14ac:dyDescent="0.45">
      <c r="A3" s="474" t="s">
        <v>35</v>
      </c>
      <c r="B3" s="580"/>
      <c r="C3" s="591"/>
      <c r="D3" s="591"/>
      <c r="E3" s="590" t="s">
        <v>34</v>
      </c>
      <c r="F3" s="586" t="s">
        <v>578</v>
      </c>
      <c r="G3" s="589"/>
      <c r="H3" s="589"/>
      <c r="I3" s="830" t="s">
        <v>610</v>
      </c>
      <c r="J3" s="586" t="s">
        <v>32</v>
      </c>
      <c r="K3" s="587" t="s">
        <v>95</v>
      </c>
      <c r="L3" s="586" t="s">
        <v>94</v>
      </c>
      <c r="M3" s="580"/>
      <c r="N3" s="585"/>
      <c r="O3" s="585"/>
      <c r="P3" s="584" t="s">
        <v>28</v>
      </c>
      <c r="Q3" s="583" t="s">
        <v>27</v>
      </c>
      <c r="R3" s="583" t="s">
        <v>26</v>
      </c>
      <c r="S3" s="583" t="s">
        <v>25</v>
      </c>
      <c r="T3" s="582"/>
      <c r="U3" s="581" t="s">
        <v>24</v>
      </c>
      <c r="V3" s="474" t="s">
        <v>577</v>
      </c>
      <c r="W3" s="581" t="s">
        <v>22</v>
      </c>
      <c r="X3" s="580"/>
    </row>
    <row r="4" spans="1:24" s="577" customFormat="1" ht="65.25" customHeight="1" x14ac:dyDescent="0.45">
      <c r="A4" s="579" t="s">
        <v>576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</row>
    <row r="5" spans="1:24" ht="65.25" customHeight="1" x14ac:dyDescent="0.5">
      <c r="A5" s="572" t="s">
        <v>575</v>
      </c>
      <c r="B5" s="550"/>
      <c r="C5" s="550">
        <v>1201</v>
      </c>
      <c r="D5" s="550">
        <v>1200</v>
      </c>
      <c r="E5" s="555">
        <v>374.96</v>
      </c>
      <c r="F5" s="554">
        <v>37.39</v>
      </c>
      <c r="G5" s="553">
        <f>E5*F5</f>
        <v>14019.7544</v>
      </c>
      <c r="H5" s="538">
        <v>0</v>
      </c>
      <c r="I5" s="538">
        <f>E5*5</f>
        <v>1874.8</v>
      </c>
      <c r="J5" s="538">
        <v>0</v>
      </c>
      <c r="K5" s="538">
        <v>0</v>
      </c>
      <c r="L5" s="538">
        <v>0</v>
      </c>
      <c r="M5" s="538">
        <f>G5+H5+I5+J5+K5+L5</f>
        <v>15894.554399999999</v>
      </c>
      <c r="N5" s="538">
        <v>2164.11</v>
      </c>
      <c r="O5" s="538">
        <v>0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2164.11</v>
      </c>
      <c r="U5" s="538">
        <f>M5-T5</f>
        <v>13730.444399999998</v>
      </c>
      <c r="V5" s="538"/>
      <c r="W5" s="551">
        <f>U5-V5</f>
        <v>13730.444399999998</v>
      </c>
      <c r="X5" s="550"/>
    </row>
    <row r="6" spans="1:24" ht="65.25" customHeight="1" x14ac:dyDescent="0.5">
      <c r="A6" s="573" t="s">
        <v>574</v>
      </c>
      <c r="B6" s="550"/>
      <c r="C6" s="550"/>
      <c r="D6" s="550"/>
      <c r="E6" s="555"/>
      <c r="F6" s="554"/>
      <c r="G6" s="553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51"/>
      <c r="X6" s="550"/>
    </row>
    <row r="7" spans="1:24" s="575" customFormat="1" ht="65.25" customHeight="1" x14ac:dyDescent="0.45">
      <c r="A7" s="576" t="s">
        <v>573</v>
      </c>
      <c r="B7" s="564"/>
      <c r="C7" s="564">
        <v>1201</v>
      </c>
      <c r="D7" s="564">
        <v>1200</v>
      </c>
      <c r="E7" s="560">
        <v>273.02999999999997</v>
      </c>
      <c r="F7" s="563">
        <v>37.39</v>
      </c>
      <c r="G7" s="558">
        <f>E7*F7</f>
        <v>10208.591699999999</v>
      </c>
      <c r="H7" s="556">
        <v>0</v>
      </c>
      <c r="I7" s="538">
        <f>E7*5</f>
        <v>1365.1499999999999</v>
      </c>
      <c r="J7" s="562">
        <v>0</v>
      </c>
      <c r="K7" s="562">
        <v>0</v>
      </c>
      <c r="L7" s="562">
        <v>0</v>
      </c>
      <c r="M7" s="556">
        <f>G7+H7+I7+J7+K7+L7</f>
        <v>11573.741699999999</v>
      </c>
      <c r="N7" s="556">
        <v>977.57</v>
      </c>
      <c r="O7" s="556">
        <v>0</v>
      </c>
      <c r="P7" s="556">
        <v>0</v>
      </c>
      <c r="Q7" s="493">
        <v>0</v>
      </c>
      <c r="R7" s="556">
        <v>0</v>
      </c>
      <c r="S7" s="556">
        <v>0</v>
      </c>
      <c r="T7" s="493">
        <f>N7+O7+P7+Q7+R7+S7</f>
        <v>977.57</v>
      </c>
      <c r="U7" s="556">
        <f>M7-T7</f>
        <v>10596.171699999999</v>
      </c>
      <c r="V7" s="493"/>
      <c r="W7" s="556">
        <f>U7-V7</f>
        <v>10596.171699999999</v>
      </c>
      <c r="X7" s="564"/>
    </row>
    <row r="8" spans="1:24" s="575" customFormat="1" ht="65.25" customHeight="1" x14ac:dyDescent="0.45">
      <c r="A8" s="508" t="s">
        <v>572</v>
      </c>
      <c r="B8" s="564"/>
      <c r="C8" s="564"/>
      <c r="D8" s="564"/>
      <c r="E8" s="560"/>
      <c r="F8" s="563"/>
      <c r="G8" s="558"/>
      <c r="H8" s="556"/>
      <c r="I8" s="538"/>
      <c r="J8" s="562"/>
      <c r="K8" s="562"/>
      <c r="L8" s="562"/>
      <c r="M8" s="556"/>
      <c r="N8" s="556"/>
      <c r="O8" s="556"/>
      <c r="P8" s="556"/>
      <c r="Q8" s="493"/>
      <c r="R8" s="556"/>
      <c r="S8" s="556"/>
      <c r="T8" s="493"/>
      <c r="U8" s="556"/>
      <c r="V8" s="493"/>
      <c r="W8" s="556"/>
      <c r="X8" s="564"/>
    </row>
    <row r="9" spans="1:24" ht="65.25" customHeight="1" x14ac:dyDescent="0.5">
      <c r="A9" s="572" t="s">
        <v>571</v>
      </c>
      <c r="B9" s="550"/>
      <c r="C9" s="550">
        <v>1201</v>
      </c>
      <c r="D9" s="550">
        <v>1200</v>
      </c>
      <c r="E9" s="555">
        <v>423.02</v>
      </c>
      <c r="F9" s="554">
        <v>37.39</v>
      </c>
      <c r="G9" s="553">
        <f>E9*F9</f>
        <v>15816.7178</v>
      </c>
      <c r="H9" s="538">
        <v>0</v>
      </c>
      <c r="I9" s="538">
        <f>E9*5</f>
        <v>2115.1</v>
      </c>
      <c r="J9" s="552"/>
      <c r="K9" s="552">
        <v>0</v>
      </c>
      <c r="L9" s="552">
        <v>0</v>
      </c>
      <c r="M9" s="538">
        <f>G9+H9+I9+J9+K9+L9</f>
        <v>17931.817800000001</v>
      </c>
      <c r="N9" s="538">
        <v>2862.66</v>
      </c>
      <c r="O9" s="538">
        <v>0</v>
      </c>
      <c r="P9" s="538">
        <v>0</v>
      </c>
      <c r="Q9" s="538">
        <v>0</v>
      </c>
      <c r="R9" s="538"/>
      <c r="S9" s="538">
        <v>0</v>
      </c>
      <c r="T9" s="538">
        <f>N9+O9+P9+Q9+R9+S9</f>
        <v>2862.66</v>
      </c>
      <c r="U9" s="538">
        <f>M9-T9</f>
        <v>15069.157800000001</v>
      </c>
      <c r="V9" s="538"/>
      <c r="W9" s="551">
        <f>U9-V9</f>
        <v>15069.157800000001</v>
      </c>
      <c r="X9" s="550"/>
    </row>
    <row r="10" spans="1:24" ht="65.25" customHeight="1" x14ac:dyDescent="0.5">
      <c r="A10" s="573" t="s">
        <v>570</v>
      </c>
      <c r="B10" s="550"/>
      <c r="C10" s="550"/>
      <c r="D10" s="550"/>
      <c r="E10" s="555"/>
      <c r="F10" s="554"/>
      <c r="G10" s="553"/>
      <c r="H10" s="538"/>
      <c r="I10" s="538"/>
      <c r="J10" s="552"/>
      <c r="K10" s="552"/>
      <c r="L10" s="552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51"/>
      <c r="X10" s="550"/>
    </row>
    <row r="11" spans="1:24" ht="65.25" customHeight="1" x14ac:dyDescent="0.5">
      <c r="A11" s="572" t="s">
        <v>569</v>
      </c>
      <c r="B11" s="550"/>
      <c r="C11" s="550">
        <v>1201</v>
      </c>
      <c r="D11" s="550">
        <v>1200</v>
      </c>
      <c r="E11" s="555">
        <v>299.95999999999998</v>
      </c>
      <c r="F11" s="554">
        <v>37.39</v>
      </c>
      <c r="G11" s="553">
        <f>E11*F11</f>
        <v>11215.5044</v>
      </c>
      <c r="H11" s="538">
        <v>0</v>
      </c>
      <c r="I11" s="538">
        <f>E11*5</f>
        <v>1499.8</v>
      </c>
      <c r="J11" s="552"/>
      <c r="K11" s="552">
        <v>0</v>
      </c>
      <c r="L11" s="552">
        <v>0</v>
      </c>
      <c r="M11" s="538">
        <f>G11+H11+I11+J11+K11+L11</f>
        <v>12715.304399999999</v>
      </c>
      <c r="N11" s="538">
        <v>1407.99</v>
      </c>
      <c r="O11" s="538">
        <v>0</v>
      </c>
      <c r="P11" s="538">
        <v>0</v>
      </c>
      <c r="Q11" s="538">
        <v>0</v>
      </c>
      <c r="R11" s="538"/>
      <c r="S11" s="538">
        <v>0</v>
      </c>
      <c r="T11" s="538">
        <f>N11+O11+P11+Q11+R11+S11</f>
        <v>1407.99</v>
      </c>
      <c r="U11" s="538">
        <f>M11-T11</f>
        <v>11307.314399999999</v>
      </c>
      <c r="V11" s="538"/>
      <c r="W11" s="551">
        <f>U11-V11</f>
        <v>11307.314399999999</v>
      </c>
      <c r="X11" s="550"/>
    </row>
    <row r="12" spans="1:24" ht="65.25" customHeight="1" x14ac:dyDescent="0.5">
      <c r="A12" s="573" t="s">
        <v>568</v>
      </c>
      <c r="B12" s="550"/>
      <c r="C12" s="550"/>
      <c r="D12" s="550"/>
      <c r="E12" s="555"/>
      <c r="F12" s="554"/>
      <c r="G12" s="553"/>
      <c r="H12" s="538"/>
      <c r="I12" s="538"/>
      <c r="J12" s="552"/>
      <c r="K12" s="552"/>
      <c r="L12" s="552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51"/>
      <c r="X12" s="550"/>
    </row>
    <row r="13" spans="1:24" ht="65.25" customHeight="1" x14ac:dyDescent="0.5">
      <c r="A13" s="574" t="s">
        <v>567</v>
      </c>
      <c r="B13" s="550"/>
      <c r="C13" s="550">
        <v>1201</v>
      </c>
      <c r="D13" s="550">
        <v>1200</v>
      </c>
      <c r="E13" s="555">
        <v>180.92</v>
      </c>
      <c r="F13" s="554">
        <v>37.39</v>
      </c>
      <c r="G13" s="553">
        <f>E13*F13</f>
        <v>6764.5987999999998</v>
      </c>
      <c r="H13" s="538">
        <v>0</v>
      </c>
      <c r="I13" s="538">
        <f>E13*5</f>
        <v>904.59999999999991</v>
      </c>
      <c r="J13" s="552">
        <v>0</v>
      </c>
      <c r="K13" s="552">
        <v>0</v>
      </c>
      <c r="L13" s="552">
        <v>0</v>
      </c>
      <c r="M13" s="538">
        <f>G13+H13+I13+J13+K13+L13</f>
        <v>7669.1988000000001</v>
      </c>
      <c r="N13" s="538">
        <v>473.05</v>
      </c>
      <c r="O13" s="538">
        <v>0</v>
      </c>
      <c r="P13" s="538">
        <v>0</v>
      </c>
      <c r="Q13" s="538">
        <v>0</v>
      </c>
      <c r="R13" s="538">
        <v>0</v>
      </c>
      <c r="S13" s="538">
        <v>0</v>
      </c>
      <c r="T13" s="538">
        <f>N13+O13+P13+Q13+R13+S13</f>
        <v>473.05</v>
      </c>
      <c r="U13" s="538">
        <f>M13-T13</f>
        <v>7196.1487999999999</v>
      </c>
      <c r="V13" s="538"/>
      <c r="W13" s="551">
        <f>U13-V13</f>
        <v>7196.1487999999999</v>
      </c>
      <c r="X13" s="550"/>
    </row>
    <row r="14" spans="1:24" ht="65.25" customHeight="1" x14ac:dyDescent="0.5">
      <c r="A14" s="573" t="s">
        <v>566</v>
      </c>
      <c r="B14" s="550"/>
      <c r="C14" s="550"/>
      <c r="D14" s="550"/>
      <c r="E14" s="555"/>
      <c r="F14" s="554"/>
      <c r="G14" s="553"/>
      <c r="H14" s="538"/>
      <c r="I14" s="538"/>
      <c r="J14" s="552"/>
      <c r="K14" s="552"/>
      <c r="L14" s="552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51"/>
      <c r="X14" s="550"/>
    </row>
    <row r="15" spans="1:24" ht="65.25" customHeight="1" x14ac:dyDescent="0.5">
      <c r="A15" s="572" t="s">
        <v>565</v>
      </c>
      <c r="B15" s="550"/>
      <c r="C15" s="550">
        <v>1201</v>
      </c>
      <c r="D15" s="550">
        <v>1200</v>
      </c>
      <c r="E15" s="555">
        <v>423.02</v>
      </c>
      <c r="F15" s="554">
        <v>37.39</v>
      </c>
      <c r="G15" s="553">
        <f>E15*F15</f>
        <v>15816.7178</v>
      </c>
      <c r="H15" s="538">
        <v>0</v>
      </c>
      <c r="I15" s="538">
        <f>E15*5</f>
        <v>2115.1</v>
      </c>
      <c r="J15" s="552"/>
      <c r="K15" s="552">
        <v>0</v>
      </c>
      <c r="L15" s="552">
        <v>0</v>
      </c>
      <c r="M15" s="538">
        <f>G15+H15+I15+J15+K15+L15</f>
        <v>17931.817800000001</v>
      </c>
      <c r="N15" s="538">
        <v>2862.68</v>
      </c>
      <c r="O15" s="538">
        <v>0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2862.68</v>
      </c>
      <c r="U15" s="538">
        <f>M15-T15</f>
        <v>15069.1378</v>
      </c>
      <c r="V15" s="538">
        <v>0</v>
      </c>
      <c r="W15" s="551">
        <f>U15-V15</f>
        <v>15069.1378</v>
      </c>
      <c r="X15" s="550"/>
    </row>
    <row r="16" spans="1:24" ht="65.25" customHeight="1" x14ac:dyDescent="0.5">
      <c r="A16" s="573" t="s">
        <v>564</v>
      </c>
      <c r="B16" s="550"/>
      <c r="C16" s="550"/>
      <c r="D16" s="550"/>
      <c r="E16" s="555"/>
      <c r="F16" s="554"/>
      <c r="G16" s="553"/>
      <c r="H16" s="538"/>
      <c r="I16" s="538"/>
      <c r="J16" s="552"/>
      <c r="K16" s="552"/>
      <c r="L16" s="552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51"/>
      <c r="X16" s="550"/>
    </row>
    <row r="17" spans="1:24" ht="65.25" customHeight="1" x14ac:dyDescent="0.5">
      <c r="A17" s="572" t="s">
        <v>563</v>
      </c>
      <c r="B17" s="550"/>
      <c r="C17" s="550">
        <v>1201</v>
      </c>
      <c r="D17" s="550">
        <v>1200</v>
      </c>
      <c r="E17" s="555">
        <v>166.56</v>
      </c>
      <c r="F17" s="554">
        <v>37.39</v>
      </c>
      <c r="G17" s="553">
        <f>E17*F17</f>
        <v>6227.6783999999998</v>
      </c>
      <c r="H17" s="538">
        <v>0</v>
      </c>
      <c r="I17" s="538">
        <f>E17*5</f>
        <v>832.8</v>
      </c>
      <c r="J17" s="552"/>
      <c r="K17" s="552">
        <v>0</v>
      </c>
      <c r="L17" s="552"/>
      <c r="M17" s="538">
        <f>G17+H17+I17+J17+K17+L17</f>
        <v>7060.4784</v>
      </c>
      <c r="N17" s="538">
        <v>414.61</v>
      </c>
      <c r="O17" s="538"/>
      <c r="P17" s="538">
        <v>0</v>
      </c>
      <c r="Q17" s="538">
        <v>0</v>
      </c>
      <c r="R17" s="538">
        <v>0</v>
      </c>
      <c r="S17" s="538">
        <v>0</v>
      </c>
      <c r="T17" s="538">
        <f>N17+O17+P17+Q17+R17+S17</f>
        <v>414.61</v>
      </c>
      <c r="U17" s="538">
        <f>M17-T17</f>
        <v>6645.8684000000003</v>
      </c>
      <c r="V17" s="538">
        <v>0</v>
      </c>
      <c r="W17" s="551">
        <f>U17-V17</f>
        <v>6645.8684000000003</v>
      </c>
      <c r="X17" s="550"/>
    </row>
    <row r="18" spans="1:24" ht="65.25" customHeight="1" x14ac:dyDescent="0.5">
      <c r="A18" s="573" t="s">
        <v>562</v>
      </c>
      <c r="B18" s="550"/>
      <c r="C18" s="550"/>
      <c r="D18" s="550"/>
      <c r="E18" s="555"/>
      <c r="F18" s="554"/>
      <c r="G18" s="553"/>
      <c r="H18" s="538"/>
      <c r="I18" s="538"/>
      <c r="J18" s="552"/>
      <c r="K18" s="552"/>
      <c r="L18" s="552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51"/>
      <c r="X18" s="550"/>
    </row>
    <row r="19" spans="1:24" ht="65.25" customHeight="1" x14ac:dyDescent="0.5">
      <c r="A19" s="572" t="s">
        <v>561</v>
      </c>
      <c r="B19" s="550"/>
      <c r="C19" s="550">
        <v>1201</v>
      </c>
      <c r="D19" s="550">
        <v>1200</v>
      </c>
      <c r="E19" s="555">
        <v>257.99</v>
      </c>
      <c r="F19" s="554">
        <v>37.39</v>
      </c>
      <c r="G19" s="553">
        <f>E19*F19</f>
        <v>9646.2461000000003</v>
      </c>
      <c r="H19" s="538">
        <v>0</v>
      </c>
      <c r="I19" s="538">
        <f>E19*5</f>
        <v>1289.95</v>
      </c>
      <c r="J19" s="552"/>
      <c r="K19" s="552">
        <v>0</v>
      </c>
      <c r="L19" s="552">
        <v>0</v>
      </c>
      <c r="M19" s="538">
        <f>G19+H19+I19+J19+K19+L19</f>
        <v>10936.196100000001</v>
      </c>
      <c r="N19" s="538">
        <v>786.65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f>N19+O19+P19+Q19+R19+S19</f>
        <v>786.65</v>
      </c>
      <c r="U19" s="538">
        <f>M19-T19</f>
        <v>10149.546100000001</v>
      </c>
      <c r="V19" s="538"/>
      <c r="W19" s="551">
        <f>U19-V19</f>
        <v>10149.546100000001</v>
      </c>
      <c r="X19" s="550"/>
    </row>
    <row r="20" spans="1:24" ht="65.25" customHeight="1" x14ac:dyDescent="0.5">
      <c r="A20" s="571" t="s">
        <v>560</v>
      </c>
      <c r="B20" s="550"/>
      <c r="C20" s="550"/>
      <c r="D20" s="550"/>
      <c r="E20" s="555"/>
      <c r="F20" s="554"/>
      <c r="G20" s="553"/>
      <c r="H20" s="538"/>
      <c r="I20" s="538"/>
      <c r="J20" s="552"/>
      <c r="K20" s="552"/>
      <c r="L20" s="552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51"/>
      <c r="X20" s="550"/>
    </row>
    <row r="21" spans="1:24" ht="65.25" customHeight="1" x14ac:dyDescent="0.5">
      <c r="A21" s="465" t="s">
        <v>559</v>
      </c>
      <c r="B21" s="550"/>
      <c r="C21" s="550">
        <v>1201</v>
      </c>
      <c r="D21" s="550">
        <v>1200</v>
      </c>
      <c r="E21" s="555">
        <v>239.22</v>
      </c>
      <c r="F21" s="554">
        <v>37.39</v>
      </c>
      <c r="G21" s="553">
        <f>E21*F21</f>
        <v>8944.4357999999993</v>
      </c>
      <c r="H21" s="538">
        <v>0</v>
      </c>
      <c r="I21" s="538">
        <f>E21*5</f>
        <v>1196.0999999999999</v>
      </c>
      <c r="J21" s="552">
        <v>0</v>
      </c>
      <c r="K21" s="552">
        <v>0</v>
      </c>
      <c r="L21" s="552">
        <v>0</v>
      </c>
      <c r="M21" s="538">
        <f>G21+H21+I21+J21+K21+L21</f>
        <v>10140.5358</v>
      </c>
      <c r="N21" s="538">
        <v>710.28</v>
      </c>
      <c r="O21" s="538">
        <v>0</v>
      </c>
      <c r="P21" s="538">
        <v>0</v>
      </c>
      <c r="Q21" s="538">
        <v>0</v>
      </c>
      <c r="R21" s="538">
        <v>0</v>
      </c>
      <c r="S21" s="538">
        <v>0</v>
      </c>
      <c r="T21" s="538">
        <f>N21+O21+P21+Q21+R21+S21</f>
        <v>710.28</v>
      </c>
      <c r="U21" s="538">
        <f>M21-T21</f>
        <v>9430.255799999999</v>
      </c>
      <c r="V21" s="538"/>
      <c r="W21" s="551">
        <f>U21-V21</f>
        <v>9430.255799999999</v>
      </c>
      <c r="X21" s="550"/>
    </row>
    <row r="22" spans="1:24" ht="65.25" customHeight="1" x14ac:dyDescent="0.5">
      <c r="A22" s="542" t="s">
        <v>558</v>
      </c>
      <c r="B22" s="550"/>
      <c r="C22" s="550"/>
      <c r="D22" s="550"/>
      <c r="E22" s="555"/>
      <c r="F22" s="554"/>
      <c r="G22" s="553"/>
      <c r="H22" s="538"/>
      <c r="I22" s="538"/>
      <c r="J22" s="552"/>
      <c r="K22" s="552"/>
      <c r="L22" s="552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51"/>
      <c r="X22" s="550"/>
    </row>
    <row r="23" spans="1:24" ht="65.25" customHeight="1" x14ac:dyDescent="0.5">
      <c r="A23" s="465" t="s">
        <v>557</v>
      </c>
      <c r="B23" s="550"/>
      <c r="C23" s="550">
        <v>1201</v>
      </c>
      <c r="D23" s="550">
        <v>1200</v>
      </c>
      <c r="E23" s="555">
        <v>146.22999999999999</v>
      </c>
      <c r="F23" s="554">
        <v>37.39</v>
      </c>
      <c r="G23" s="553">
        <f>E23*F23</f>
        <v>5467.5396999999994</v>
      </c>
      <c r="H23" s="538">
        <v>0</v>
      </c>
      <c r="I23" s="538">
        <f>E23*5</f>
        <v>731.15</v>
      </c>
      <c r="J23" s="552">
        <v>0</v>
      </c>
      <c r="K23" s="552">
        <v>0</v>
      </c>
      <c r="L23" s="552"/>
      <c r="M23" s="538">
        <f>G23+H23+I23+J23+K23+L23</f>
        <v>6198.689699999999</v>
      </c>
      <c r="N23" s="538">
        <v>195.24</v>
      </c>
      <c r="O23" s="538">
        <v>0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195.24</v>
      </c>
      <c r="U23" s="538">
        <f>M23-T23</f>
        <v>6003.4496999999992</v>
      </c>
      <c r="V23" s="538"/>
      <c r="W23" s="551">
        <f>U23-V23</f>
        <v>6003.4496999999992</v>
      </c>
      <c r="X23" s="550"/>
    </row>
    <row r="24" spans="1:24" ht="65.25" customHeight="1" x14ac:dyDescent="0.5">
      <c r="A24" s="542" t="s">
        <v>556</v>
      </c>
      <c r="B24" s="550"/>
      <c r="C24" s="550"/>
      <c r="D24" s="550"/>
      <c r="E24" s="555"/>
      <c r="F24" s="554"/>
      <c r="G24" s="553"/>
      <c r="H24" s="538"/>
      <c r="I24" s="538"/>
      <c r="J24" s="552"/>
      <c r="K24" s="552"/>
      <c r="L24" s="552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51"/>
      <c r="X24" s="550"/>
    </row>
    <row r="25" spans="1:24" ht="65.25" customHeight="1" x14ac:dyDescent="0.5">
      <c r="A25" s="549" t="s">
        <v>553</v>
      </c>
      <c r="B25" s="550"/>
      <c r="C25" s="550">
        <v>1201</v>
      </c>
      <c r="D25" s="550">
        <v>1200</v>
      </c>
      <c r="E25" s="555">
        <v>208.52</v>
      </c>
      <c r="F25" s="554">
        <v>37.39</v>
      </c>
      <c r="G25" s="553">
        <f>E25*F25</f>
        <v>7796.5628000000006</v>
      </c>
      <c r="H25" s="538">
        <v>0</v>
      </c>
      <c r="I25" s="538">
        <f>E25*5</f>
        <v>1042.6000000000001</v>
      </c>
      <c r="J25" s="552">
        <v>0</v>
      </c>
      <c r="K25" s="552">
        <v>0</v>
      </c>
      <c r="L25" s="552">
        <v>0</v>
      </c>
      <c r="M25" s="538">
        <f>G25+H25+I25+J25+K25+L25</f>
        <v>8839.1628000000001</v>
      </c>
      <c r="N25" s="538">
        <v>585.38</v>
      </c>
      <c r="O25" s="538"/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585.38</v>
      </c>
      <c r="U25" s="538">
        <f>M25-T25</f>
        <v>8253.7828000000009</v>
      </c>
      <c r="V25" s="538">
        <v>0</v>
      </c>
      <c r="W25" s="551">
        <f>U25-V25</f>
        <v>8253.7828000000009</v>
      </c>
      <c r="X25" s="550"/>
    </row>
    <row r="26" spans="1:24" ht="65.25" customHeight="1" x14ac:dyDescent="0.5">
      <c r="A26" s="542" t="s">
        <v>552</v>
      </c>
      <c r="B26" s="550"/>
      <c r="C26" s="550"/>
      <c r="D26" s="550"/>
      <c r="E26" s="555"/>
      <c r="F26" s="554"/>
      <c r="G26" s="553"/>
      <c r="H26" s="538"/>
      <c r="I26" s="538"/>
      <c r="J26" s="552"/>
      <c r="K26" s="552"/>
      <c r="L26" s="552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51"/>
      <c r="X26" s="550"/>
    </row>
    <row r="27" spans="1:24" ht="65.25" customHeight="1" x14ac:dyDescent="0.5">
      <c r="A27" s="549" t="s">
        <v>551</v>
      </c>
      <c r="B27" s="550"/>
      <c r="C27" s="550">
        <v>1201</v>
      </c>
      <c r="D27" s="550">
        <v>1200</v>
      </c>
      <c r="E27" s="555">
        <v>198.43</v>
      </c>
      <c r="F27" s="554">
        <v>37.39</v>
      </c>
      <c r="G27" s="553">
        <f>E27*F27</f>
        <v>7419.2977000000001</v>
      </c>
      <c r="H27" s="538">
        <v>0</v>
      </c>
      <c r="I27" s="538">
        <f>E27*5</f>
        <v>992.15000000000009</v>
      </c>
      <c r="J27" s="552">
        <v>0</v>
      </c>
      <c r="K27" s="552">
        <v>0</v>
      </c>
      <c r="L27" s="552">
        <v>0</v>
      </c>
      <c r="M27" s="538">
        <f>G27+H27+I27+J27+K27+L27</f>
        <v>8411.4477000000006</v>
      </c>
      <c r="N27" s="538">
        <v>544.30999999999995</v>
      </c>
      <c r="O27" s="538"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544.30999999999995</v>
      </c>
      <c r="U27" s="538">
        <f>M27-T27</f>
        <v>7867.1377000000011</v>
      </c>
      <c r="V27" s="538">
        <v>0</v>
      </c>
      <c r="W27" s="551">
        <f>U27-V27</f>
        <v>7867.1377000000011</v>
      </c>
      <c r="X27" s="550"/>
    </row>
    <row r="28" spans="1:24" ht="65.25" customHeight="1" x14ac:dyDescent="0.5">
      <c r="A28" s="542" t="s">
        <v>550</v>
      </c>
      <c r="B28" s="550"/>
      <c r="C28" s="550"/>
      <c r="D28" s="550"/>
      <c r="E28" s="555"/>
      <c r="F28" s="554"/>
      <c r="G28" s="553"/>
      <c r="H28" s="538"/>
      <c r="I28" s="538"/>
      <c r="J28" s="552"/>
      <c r="K28" s="552"/>
      <c r="L28" s="552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51"/>
      <c r="X28" s="550"/>
    </row>
    <row r="29" spans="1:24" ht="65.25" customHeight="1" x14ac:dyDescent="0.5">
      <c r="A29" s="549" t="s">
        <v>549</v>
      </c>
      <c r="B29" s="550"/>
      <c r="C29" s="550">
        <v>1201</v>
      </c>
      <c r="D29" s="550">
        <v>1200</v>
      </c>
      <c r="E29" s="555">
        <v>180.92</v>
      </c>
      <c r="F29" s="554">
        <v>37.39</v>
      </c>
      <c r="G29" s="553">
        <f>E29*F29</f>
        <v>6764.5987999999998</v>
      </c>
      <c r="H29" s="538">
        <v>0</v>
      </c>
      <c r="I29" s="538">
        <f>E29*5</f>
        <v>904.59999999999991</v>
      </c>
      <c r="J29" s="552">
        <v>0</v>
      </c>
      <c r="K29" s="552">
        <v>0</v>
      </c>
      <c r="L29" s="552">
        <v>0</v>
      </c>
      <c r="M29" s="538">
        <f>G29+H29+I29+J29+K29+L29</f>
        <v>7669.1988000000001</v>
      </c>
      <c r="N29" s="538">
        <v>473.05</v>
      </c>
      <c r="O29" s="538">
        <v>0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473.05</v>
      </c>
      <c r="U29" s="538">
        <f>M29-T29</f>
        <v>7196.1487999999999</v>
      </c>
      <c r="V29" s="538"/>
      <c r="W29" s="551">
        <f>U29-V29</f>
        <v>7196.1487999999999</v>
      </c>
      <c r="X29" s="550"/>
    </row>
    <row r="30" spans="1:24" ht="65.25" customHeight="1" x14ac:dyDescent="0.5">
      <c r="A30" s="542" t="s">
        <v>548</v>
      </c>
      <c r="B30" s="550"/>
      <c r="C30" s="550"/>
      <c r="D30" s="550"/>
      <c r="E30" s="555"/>
      <c r="F30" s="554"/>
      <c r="G30" s="553"/>
      <c r="H30" s="538"/>
      <c r="I30" s="538"/>
      <c r="J30" s="552"/>
      <c r="K30" s="552"/>
      <c r="L30" s="552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51"/>
      <c r="X30" s="550"/>
    </row>
    <row r="31" spans="1:24" ht="65.25" customHeight="1" x14ac:dyDescent="0.45">
      <c r="A31" s="507" t="s">
        <v>547</v>
      </c>
      <c r="B31" s="561"/>
      <c r="C31" s="561">
        <v>1201</v>
      </c>
      <c r="D31" s="561">
        <v>1200</v>
      </c>
      <c r="E31" s="560">
        <v>159.5</v>
      </c>
      <c r="F31" s="559">
        <v>37.39</v>
      </c>
      <c r="G31" s="558">
        <f>E31*F31</f>
        <v>5963.7049999999999</v>
      </c>
      <c r="H31" s="493">
        <v>0</v>
      </c>
      <c r="I31" s="538">
        <f>E31*5</f>
        <v>797.5</v>
      </c>
      <c r="J31" s="557">
        <v>0</v>
      </c>
      <c r="K31" s="557">
        <v>0</v>
      </c>
      <c r="L31" s="557"/>
      <c r="M31" s="493">
        <f>G31+H31+I31+J31+K31+L31</f>
        <v>6761.2049999999999</v>
      </c>
      <c r="N31" s="493">
        <v>318.58</v>
      </c>
      <c r="O31" s="493">
        <v>0</v>
      </c>
      <c r="P31" s="493">
        <v>0</v>
      </c>
      <c r="Q31" s="493">
        <v>0</v>
      </c>
      <c r="R31" s="493">
        <v>0</v>
      </c>
      <c r="S31" s="493">
        <v>0</v>
      </c>
      <c r="T31" s="493">
        <f>N31+O31+P31+Q31+R31+S31</f>
        <v>318.58</v>
      </c>
      <c r="U31" s="493">
        <f>M31-T31</f>
        <v>6442.625</v>
      </c>
      <c r="V31" s="493"/>
      <c r="W31" s="556">
        <f>U31-V31</f>
        <v>6442.625</v>
      </c>
      <c r="X31" s="550"/>
    </row>
    <row r="32" spans="1:24" ht="65.25" customHeight="1" x14ac:dyDescent="0.45">
      <c r="A32" s="534" t="s">
        <v>546</v>
      </c>
      <c r="B32" s="561"/>
      <c r="C32" s="561"/>
      <c r="D32" s="561"/>
      <c r="E32" s="560"/>
      <c r="F32" s="559"/>
      <c r="G32" s="558"/>
      <c r="H32" s="493"/>
      <c r="I32" s="538"/>
      <c r="J32" s="557"/>
      <c r="K32" s="557"/>
      <c r="L32" s="557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556"/>
      <c r="X32" s="550"/>
    </row>
    <row r="33" spans="1:24" ht="65.25" customHeight="1" x14ac:dyDescent="0.5">
      <c r="A33" s="549" t="s">
        <v>545</v>
      </c>
      <c r="B33" s="550"/>
      <c r="C33" s="550">
        <v>1201</v>
      </c>
      <c r="D33" s="550">
        <v>1200</v>
      </c>
      <c r="E33" s="555">
        <v>273.02999999999997</v>
      </c>
      <c r="F33" s="554">
        <v>37.39</v>
      </c>
      <c r="G33" s="553">
        <f>E33*F33</f>
        <v>10208.591699999999</v>
      </c>
      <c r="H33" s="538">
        <v>0</v>
      </c>
      <c r="I33" s="538">
        <f>E33*5</f>
        <v>1365.1499999999999</v>
      </c>
      <c r="J33" s="552">
        <v>0</v>
      </c>
      <c r="K33" s="552">
        <v>0</v>
      </c>
      <c r="L33" s="552">
        <v>0</v>
      </c>
      <c r="M33" s="538">
        <f>G33+H33+I33+J33+K33+L33</f>
        <v>11573.741699999999</v>
      </c>
      <c r="N33" s="538">
        <v>977.57</v>
      </c>
      <c r="O33" s="538">
        <v>0</v>
      </c>
      <c r="P33" s="538">
        <v>0</v>
      </c>
      <c r="Q33" s="538">
        <v>0</v>
      </c>
      <c r="R33" s="538">
        <v>0</v>
      </c>
      <c r="S33" s="538">
        <v>0</v>
      </c>
      <c r="T33" s="538">
        <f>N33+O33+P33+Q33+R33+S33</f>
        <v>977.57</v>
      </c>
      <c r="U33" s="538">
        <f>M33-T33</f>
        <v>10596.171699999999</v>
      </c>
      <c r="V33" s="538"/>
      <c r="W33" s="551">
        <f>U33-V33</f>
        <v>10596.171699999999</v>
      </c>
      <c r="X33" s="550"/>
    </row>
    <row r="34" spans="1:24" ht="65.25" customHeight="1" x14ac:dyDescent="0.5">
      <c r="A34" s="542" t="s">
        <v>544</v>
      </c>
      <c r="B34" s="550"/>
      <c r="C34" s="550"/>
      <c r="D34" s="550"/>
      <c r="E34" s="555"/>
      <c r="F34" s="554"/>
      <c r="G34" s="553"/>
      <c r="H34" s="538"/>
      <c r="I34" s="538"/>
      <c r="J34" s="552"/>
      <c r="K34" s="552"/>
      <c r="L34" s="552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51"/>
      <c r="X34" s="550"/>
    </row>
    <row r="35" spans="1:24" ht="65.25" customHeight="1" x14ac:dyDescent="0.5">
      <c r="A35" s="549" t="s">
        <v>542</v>
      </c>
      <c r="B35" s="550"/>
      <c r="C35" s="550">
        <v>1201</v>
      </c>
      <c r="D35" s="550">
        <v>1200</v>
      </c>
      <c r="E35" s="555">
        <v>194.69</v>
      </c>
      <c r="F35" s="554">
        <v>37.39</v>
      </c>
      <c r="G35" s="553">
        <f>E35*F35</f>
        <v>7279.4591</v>
      </c>
      <c r="H35" s="538">
        <v>0</v>
      </c>
      <c r="I35" s="538">
        <f>E35*5</f>
        <v>973.45</v>
      </c>
      <c r="J35" s="552">
        <v>0</v>
      </c>
      <c r="K35" s="552">
        <v>0</v>
      </c>
      <c r="L35" s="552">
        <v>0</v>
      </c>
      <c r="M35" s="538">
        <f>G35+H35+I35+J35+K35+L35</f>
        <v>8252.9091000000008</v>
      </c>
      <c r="N35" s="538">
        <v>529.07000000000005</v>
      </c>
      <c r="O35" s="538">
        <v>0</v>
      </c>
      <c r="P35" s="538">
        <v>0</v>
      </c>
      <c r="Q35" s="538">
        <v>0</v>
      </c>
      <c r="R35" s="538">
        <v>0</v>
      </c>
      <c r="S35" s="538">
        <v>0</v>
      </c>
      <c r="T35" s="538">
        <f>N35+O35+P35+Q35+R35+S35</f>
        <v>529.07000000000005</v>
      </c>
      <c r="U35" s="538">
        <f>M35-T35</f>
        <v>7723.8391000000011</v>
      </c>
      <c r="V35" s="538">
        <v>0</v>
      </c>
      <c r="W35" s="551">
        <f>U35-V35</f>
        <v>7723.8391000000011</v>
      </c>
      <c r="X35" s="550"/>
    </row>
    <row r="36" spans="1:24" ht="65.25" customHeight="1" x14ac:dyDescent="0.5">
      <c r="A36" s="542" t="s">
        <v>543</v>
      </c>
      <c r="B36" s="550"/>
      <c r="C36" s="550"/>
      <c r="D36" s="550"/>
      <c r="E36" s="555"/>
      <c r="F36" s="554"/>
      <c r="G36" s="553"/>
      <c r="H36" s="538"/>
      <c r="I36" s="538"/>
      <c r="J36" s="552"/>
      <c r="K36" s="552"/>
      <c r="L36" s="552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51"/>
      <c r="X36" s="550"/>
    </row>
    <row r="37" spans="1:24" ht="65.25" customHeight="1" x14ac:dyDescent="0.45">
      <c r="A37" s="507" t="s">
        <v>542</v>
      </c>
      <c r="B37" s="561"/>
      <c r="C37" s="561">
        <v>1201</v>
      </c>
      <c r="D37" s="561">
        <v>1200</v>
      </c>
      <c r="E37" s="560">
        <v>152.93</v>
      </c>
      <c r="F37" s="559">
        <v>37.39</v>
      </c>
      <c r="G37" s="558">
        <f>E37*F37</f>
        <v>5718.0527000000002</v>
      </c>
      <c r="H37" s="493">
        <v>0</v>
      </c>
      <c r="I37" s="538">
        <f>E37*5</f>
        <v>764.65000000000009</v>
      </c>
      <c r="J37" s="557">
        <v>0</v>
      </c>
      <c r="K37" s="557">
        <v>0</v>
      </c>
      <c r="L37" s="557"/>
      <c r="M37" s="493">
        <f>G37+H37+I37+J37+K37+L37</f>
        <v>6482.7026999999998</v>
      </c>
      <c r="N37" s="493">
        <v>211.28</v>
      </c>
      <c r="O37" s="493">
        <v>0</v>
      </c>
      <c r="P37" s="493">
        <v>0</v>
      </c>
      <c r="Q37" s="493">
        <v>0</v>
      </c>
      <c r="R37" s="493">
        <v>0</v>
      </c>
      <c r="S37" s="493">
        <v>0</v>
      </c>
      <c r="T37" s="493">
        <f>N37+O37+P37+Q37+R37+S37</f>
        <v>211.28</v>
      </c>
      <c r="U37" s="493">
        <f>M37-T37</f>
        <v>6271.4227000000001</v>
      </c>
      <c r="V37" s="493">
        <v>0</v>
      </c>
      <c r="W37" s="556">
        <f>U37-V37</f>
        <v>6271.4227000000001</v>
      </c>
      <c r="X37" s="550"/>
    </row>
    <row r="38" spans="1:24" ht="65.25" customHeight="1" x14ac:dyDescent="0.45">
      <c r="A38" s="534" t="s">
        <v>541</v>
      </c>
      <c r="B38" s="561"/>
      <c r="C38" s="561"/>
      <c r="D38" s="561"/>
      <c r="E38" s="560"/>
      <c r="F38" s="559"/>
      <c r="G38" s="558"/>
      <c r="H38" s="493"/>
      <c r="I38" s="538"/>
      <c r="J38" s="557"/>
      <c r="K38" s="557"/>
      <c r="L38" s="557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556"/>
      <c r="X38" s="550"/>
    </row>
    <row r="39" spans="1:24" ht="65.25" customHeight="1" x14ac:dyDescent="0.5">
      <c r="A39" s="549" t="s">
        <v>539</v>
      </c>
      <c r="B39" s="550"/>
      <c r="C39" s="550">
        <v>1201</v>
      </c>
      <c r="D39" s="550">
        <v>1200</v>
      </c>
      <c r="E39" s="555">
        <v>259.58</v>
      </c>
      <c r="F39" s="554">
        <v>37.39</v>
      </c>
      <c r="G39" s="553">
        <f>E39*F39</f>
        <v>9705.6962000000003</v>
      </c>
      <c r="H39" s="538">
        <v>0</v>
      </c>
      <c r="I39" s="538">
        <f>E39*5</f>
        <v>1297.8999999999999</v>
      </c>
      <c r="J39" s="552">
        <v>0</v>
      </c>
      <c r="K39" s="552">
        <v>0</v>
      </c>
      <c r="L39" s="552">
        <v>0</v>
      </c>
      <c r="M39" s="538">
        <f>G39+H39+I39+J39+K39+L39</f>
        <v>11003.5962</v>
      </c>
      <c r="N39" s="538">
        <v>793.11</v>
      </c>
      <c r="O39" s="538">
        <v>0</v>
      </c>
      <c r="P39" s="538">
        <v>0</v>
      </c>
      <c r="Q39" s="538">
        <v>0</v>
      </c>
      <c r="R39" s="538">
        <v>0</v>
      </c>
      <c r="S39" s="538">
        <v>0</v>
      </c>
      <c r="T39" s="538">
        <f>N39+O39+P39+Q39+R39+S39</f>
        <v>793.11</v>
      </c>
      <c r="U39" s="538">
        <f>M39-T39</f>
        <v>10210.486199999999</v>
      </c>
      <c r="V39" s="538"/>
      <c r="W39" s="551">
        <f>U39-V39</f>
        <v>10210.486199999999</v>
      </c>
      <c r="X39" s="550"/>
    </row>
    <row r="40" spans="1:24" ht="65.25" customHeight="1" x14ac:dyDescent="0.5">
      <c r="A40" s="542" t="s">
        <v>540</v>
      </c>
      <c r="B40" s="550"/>
      <c r="C40" s="550"/>
      <c r="D40" s="550"/>
      <c r="E40" s="555"/>
      <c r="F40" s="554"/>
      <c r="G40" s="553"/>
      <c r="H40" s="538"/>
      <c r="I40" s="538"/>
      <c r="J40" s="552"/>
      <c r="K40" s="552"/>
      <c r="L40" s="552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51"/>
      <c r="X40" s="550"/>
    </row>
    <row r="41" spans="1:24" ht="65.25" customHeight="1" x14ac:dyDescent="0.5">
      <c r="A41" s="549" t="s">
        <v>539</v>
      </c>
      <c r="B41" s="550"/>
      <c r="C41" s="550">
        <v>1201</v>
      </c>
      <c r="D41" s="550">
        <v>1200</v>
      </c>
      <c r="E41" s="555">
        <v>259.58</v>
      </c>
      <c r="F41" s="554">
        <v>37.39</v>
      </c>
      <c r="G41" s="553">
        <f>E41*F41</f>
        <v>9705.6962000000003</v>
      </c>
      <c r="H41" s="538">
        <v>0</v>
      </c>
      <c r="I41" s="538">
        <f>E41*5</f>
        <v>1297.8999999999999</v>
      </c>
      <c r="J41" s="552">
        <v>0</v>
      </c>
      <c r="K41" s="552">
        <v>0</v>
      </c>
      <c r="L41" s="552">
        <v>0</v>
      </c>
      <c r="M41" s="538">
        <f>G41+H41+I41+J41+K41+L41</f>
        <v>11003.5962</v>
      </c>
      <c r="N41" s="538">
        <v>793.12</v>
      </c>
      <c r="O41" s="538">
        <v>0</v>
      </c>
      <c r="P41" s="538">
        <v>0</v>
      </c>
      <c r="Q41" s="538">
        <v>0</v>
      </c>
      <c r="R41" s="538">
        <v>0</v>
      </c>
      <c r="S41" s="538">
        <v>0</v>
      </c>
      <c r="T41" s="538">
        <f>N41+O41+P41+Q41+R41+S41</f>
        <v>793.12</v>
      </c>
      <c r="U41" s="538">
        <f>M41-T41</f>
        <v>10210.476199999999</v>
      </c>
      <c r="V41" s="538"/>
      <c r="W41" s="551">
        <f>U41-V41</f>
        <v>10210.476199999999</v>
      </c>
      <c r="X41" s="550"/>
    </row>
    <row r="42" spans="1:24" ht="65.25" customHeight="1" x14ac:dyDescent="0.5">
      <c r="A42" s="542" t="s">
        <v>538</v>
      </c>
      <c r="B42" s="550"/>
      <c r="C42" s="550"/>
      <c r="D42" s="550"/>
      <c r="E42" s="555"/>
      <c r="F42" s="554"/>
      <c r="G42" s="553"/>
      <c r="H42" s="538"/>
      <c r="I42" s="538"/>
      <c r="J42" s="552"/>
      <c r="K42" s="552"/>
      <c r="L42" s="552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51"/>
      <c r="X42" s="550"/>
    </row>
    <row r="43" spans="1:24" ht="65.25" customHeight="1" x14ac:dyDescent="0.45">
      <c r="A43" s="507" t="s">
        <v>536</v>
      </c>
      <c r="B43" s="561"/>
      <c r="C43" s="561">
        <v>1201</v>
      </c>
      <c r="D43" s="561">
        <v>1200</v>
      </c>
      <c r="E43" s="560">
        <v>299.95999999999998</v>
      </c>
      <c r="F43" s="559">
        <v>37.39</v>
      </c>
      <c r="G43" s="558">
        <f>E43*F43</f>
        <v>11215.5044</v>
      </c>
      <c r="H43" s="493">
        <v>0</v>
      </c>
      <c r="I43" s="538">
        <f>E43*5</f>
        <v>1499.8</v>
      </c>
      <c r="J43" s="557">
        <v>0</v>
      </c>
      <c r="K43" s="557">
        <v>0</v>
      </c>
      <c r="L43" s="557">
        <v>0</v>
      </c>
      <c r="M43" s="493">
        <f>G43+H43+I43+J43+K43+L43</f>
        <v>12715.304399999999</v>
      </c>
      <c r="N43" s="493">
        <v>1407.93</v>
      </c>
      <c r="O43" s="493">
        <v>0</v>
      </c>
      <c r="P43" s="493">
        <v>0</v>
      </c>
      <c r="Q43" s="493">
        <v>0</v>
      </c>
      <c r="R43" s="493">
        <v>0</v>
      </c>
      <c r="S43" s="493">
        <v>0</v>
      </c>
      <c r="T43" s="493">
        <f>N43+O43+P43+Q43+R43+S43</f>
        <v>1407.93</v>
      </c>
      <c r="U43" s="493">
        <f>M43-T43</f>
        <v>11307.374399999999</v>
      </c>
      <c r="V43" s="493">
        <v>0</v>
      </c>
      <c r="W43" s="556">
        <f>U43-V43</f>
        <v>11307.374399999999</v>
      </c>
      <c r="X43" s="550"/>
    </row>
    <row r="44" spans="1:24" ht="65.25" customHeight="1" x14ac:dyDescent="0.45">
      <c r="A44" s="534" t="s">
        <v>537</v>
      </c>
      <c r="B44" s="561"/>
      <c r="C44" s="561"/>
      <c r="D44" s="561"/>
      <c r="E44" s="560"/>
      <c r="F44" s="559"/>
      <c r="G44" s="558"/>
      <c r="H44" s="493"/>
      <c r="I44" s="538"/>
      <c r="J44" s="557"/>
      <c r="K44" s="557"/>
      <c r="L44" s="557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556"/>
      <c r="X44" s="550"/>
    </row>
    <row r="45" spans="1:24" ht="65.25" customHeight="1" x14ac:dyDescent="0.5">
      <c r="A45" s="549" t="s">
        <v>536</v>
      </c>
      <c r="B45" s="550"/>
      <c r="C45" s="550">
        <v>1201</v>
      </c>
      <c r="D45" s="550">
        <v>1200</v>
      </c>
      <c r="E45" s="555">
        <v>299.95999999999998</v>
      </c>
      <c r="F45" s="554">
        <v>35.340000000000003</v>
      </c>
      <c r="G45" s="553">
        <f>E45*F45</f>
        <v>10600.5864</v>
      </c>
      <c r="H45" s="538">
        <v>0</v>
      </c>
      <c r="I45" s="538">
        <f>E45*5</f>
        <v>1499.8</v>
      </c>
      <c r="J45" s="552">
        <v>0</v>
      </c>
      <c r="K45" s="552">
        <v>0</v>
      </c>
      <c r="L45" s="552"/>
      <c r="M45" s="538">
        <f>G45+H45+I45+J45+K45+L45</f>
        <v>12100.386399999999</v>
      </c>
      <c r="N45" s="538">
        <v>1309.33</v>
      </c>
      <c r="O45" s="538">
        <v>0</v>
      </c>
      <c r="P45" s="538">
        <v>0</v>
      </c>
      <c r="Q45" s="538">
        <v>0</v>
      </c>
      <c r="R45" s="538">
        <v>0</v>
      </c>
      <c r="S45" s="538">
        <v>0</v>
      </c>
      <c r="T45" s="538">
        <f>N45+O45+P45+Q45+R45+S45</f>
        <v>1309.33</v>
      </c>
      <c r="U45" s="538">
        <f>M45-T45</f>
        <v>10791.056399999999</v>
      </c>
      <c r="V45" s="538">
        <v>0</v>
      </c>
      <c r="W45" s="551">
        <f>U45-V45</f>
        <v>10791.056399999999</v>
      </c>
      <c r="X45" s="550"/>
    </row>
    <row r="46" spans="1:24" ht="65.25" customHeight="1" x14ac:dyDescent="0.5">
      <c r="A46" s="542" t="s">
        <v>535</v>
      </c>
      <c r="B46" s="550"/>
      <c r="C46" s="550"/>
      <c r="D46" s="550"/>
      <c r="E46" s="555"/>
      <c r="F46" s="554"/>
      <c r="G46" s="553"/>
      <c r="H46" s="538"/>
      <c r="I46" s="538"/>
      <c r="J46" s="552"/>
      <c r="K46" s="552"/>
      <c r="L46" s="552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51"/>
      <c r="X46" s="550"/>
    </row>
    <row r="47" spans="1:24" ht="65.25" customHeight="1" x14ac:dyDescent="0.45">
      <c r="A47" s="507" t="s">
        <v>534</v>
      </c>
      <c r="B47" s="561"/>
      <c r="C47" s="561">
        <v>1201</v>
      </c>
      <c r="D47" s="561">
        <v>1200</v>
      </c>
      <c r="E47" s="560">
        <v>173.96</v>
      </c>
      <c r="F47" s="559">
        <v>37.39</v>
      </c>
      <c r="G47" s="558">
        <f>E47*F47</f>
        <v>6504.3644000000004</v>
      </c>
      <c r="H47" s="493">
        <v>0</v>
      </c>
      <c r="I47" s="538">
        <f>E47*5</f>
        <v>869.80000000000007</v>
      </c>
      <c r="J47" s="557">
        <v>0</v>
      </c>
      <c r="K47" s="557">
        <v>0</v>
      </c>
      <c r="L47" s="557">
        <v>0</v>
      </c>
      <c r="M47" s="493">
        <f>G47+H47+I47+J47+K47+L47</f>
        <v>7374.1644000000006</v>
      </c>
      <c r="N47" s="493">
        <v>444.74</v>
      </c>
      <c r="O47" s="493">
        <v>0</v>
      </c>
      <c r="P47" s="493">
        <v>0</v>
      </c>
      <c r="Q47" s="493">
        <v>0</v>
      </c>
      <c r="R47" s="493">
        <v>0</v>
      </c>
      <c r="S47" s="493">
        <v>0</v>
      </c>
      <c r="T47" s="493">
        <f>N47+O47+P47+Q47+R47+S47</f>
        <v>444.74</v>
      </c>
      <c r="U47" s="493">
        <f>M47-T47</f>
        <v>6929.4244000000008</v>
      </c>
      <c r="V47" s="493">
        <v>0</v>
      </c>
      <c r="W47" s="556">
        <f>U47-V47</f>
        <v>6929.4244000000008</v>
      </c>
      <c r="X47" s="550"/>
    </row>
    <row r="48" spans="1:24" ht="65.25" customHeight="1" x14ac:dyDescent="0.45">
      <c r="A48" s="534" t="s">
        <v>533</v>
      </c>
      <c r="B48" s="561"/>
      <c r="C48" s="561"/>
      <c r="D48" s="561"/>
      <c r="E48" s="560"/>
      <c r="F48" s="559"/>
      <c r="G48" s="558"/>
      <c r="H48" s="493"/>
      <c r="I48" s="538"/>
      <c r="J48" s="557"/>
      <c r="K48" s="557"/>
      <c r="L48" s="557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556"/>
      <c r="X48" s="550"/>
    </row>
    <row r="49" spans="1:24" ht="65.25" customHeight="1" x14ac:dyDescent="0.5">
      <c r="A49" s="549" t="s">
        <v>532</v>
      </c>
      <c r="B49" s="550"/>
      <c r="C49" s="550">
        <v>1201</v>
      </c>
      <c r="D49" s="550">
        <v>1200</v>
      </c>
      <c r="E49" s="555">
        <v>242.98</v>
      </c>
      <c r="F49" s="554">
        <v>37.39</v>
      </c>
      <c r="G49" s="553">
        <f>E49*F49</f>
        <v>9085.0221999999994</v>
      </c>
      <c r="H49" s="538">
        <v>0</v>
      </c>
      <c r="I49" s="538">
        <f>E49*5</f>
        <v>1214.8999999999999</v>
      </c>
      <c r="J49" s="552">
        <v>0</v>
      </c>
      <c r="K49" s="552">
        <v>0</v>
      </c>
      <c r="L49" s="552">
        <v>0</v>
      </c>
      <c r="M49" s="538">
        <f>G49+H49+I49+J49+K49+L49</f>
        <v>10299.922199999999</v>
      </c>
      <c r="N49" s="538">
        <v>725.51</v>
      </c>
      <c r="O49" s="538">
        <v>0</v>
      </c>
      <c r="P49" s="538">
        <v>0</v>
      </c>
      <c r="Q49" s="538">
        <v>0</v>
      </c>
      <c r="R49" s="538">
        <v>0</v>
      </c>
      <c r="S49" s="538">
        <v>0</v>
      </c>
      <c r="T49" s="538">
        <f>N49+O49+P49+Q49+R49+S49</f>
        <v>725.51</v>
      </c>
      <c r="U49" s="538">
        <f>M49-T49</f>
        <v>9574.4121999999988</v>
      </c>
      <c r="V49" s="538">
        <v>0</v>
      </c>
      <c r="W49" s="551">
        <f>U49-V49</f>
        <v>9574.4121999999988</v>
      </c>
      <c r="X49" s="550"/>
    </row>
    <row r="50" spans="1:24" ht="65.25" customHeight="1" x14ac:dyDescent="0.5">
      <c r="A50" s="542" t="s">
        <v>531</v>
      </c>
      <c r="B50" s="550"/>
      <c r="C50" s="550"/>
      <c r="D50" s="550"/>
      <c r="E50" s="555"/>
      <c r="F50" s="554"/>
      <c r="G50" s="553"/>
      <c r="H50" s="538"/>
      <c r="I50" s="538"/>
      <c r="J50" s="552"/>
      <c r="K50" s="552"/>
      <c r="L50" s="552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51"/>
      <c r="X50" s="550"/>
    </row>
    <row r="51" spans="1:24" ht="65.25" customHeight="1" x14ac:dyDescent="0.45">
      <c r="A51" s="507" t="s">
        <v>530</v>
      </c>
      <c r="B51" s="561"/>
      <c r="C51" s="561">
        <v>1201</v>
      </c>
      <c r="D51" s="561">
        <v>1200</v>
      </c>
      <c r="E51" s="560">
        <v>143.97</v>
      </c>
      <c r="F51" s="559">
        <v>37.39</v>
      </c>
      <c r="G51" s="558">
        <f>E51*F51</f>
        <v>5383.0383000000002</v>
      </c>
      <c r="H51" s="493">
        <v>0</v>
      </c>
      <c r="I51" s="538">
        <f>E51*5</f>
        <v>719.85</v>
      </c>
      <c r="J51" s="557">
        <v>0</v>
      </c>
      <c r="K51" s="557">
        <v>0</v>
      </c>
      <c r="L51" s="557"/>
      <c r="M51" s="493">
        <f>G51+H51+I51+J51+K51+L51</f>
        <v>6102.8883000000005</v>
      </c>
      <c r="N51" s="493">
        <v>189.83</v>
      </c>
      <c r="O51" s="493">
        <v>0</v>
      </c>
      <c r="P51" s="493">
        <v>0</v>
      </c>
      <c r="Q51" s="493">
        <v>0</v>
      </c>
      <c r="R51" s="493">
        <v>0</v>
      </c>
      <c r="S51" s="493">
        <v>0</v>
      </c>
      <c r="T51" s="493">
        <f>N51+O51+P51+Q51+R51+S51</f>
        <v>189.83</v>
      </c>
      <c r="U51" s="493">
        <f>M51-T51</f>
        <v>5913.0583000000006</v>
      </c>
      <c r="V51" s="493">
        <v>0</v>
      </c>
      <c r="W51" s="556">
        <f>U51-V51</f>
        <v>5913.0583000000006</v>
      </c>
      <c r="X51" s="550"/>
    </row>
    <row r="52" spans="1:24" ht="65.25" customHeight="1" x14ac:dyDescent="0.45">
      <c r="A52" s="534" t="s">
        <v>529</v>
      </c>
      <c r="B52" s="561"/>
      <c r="C52" s="561"/>
      <c r="D52" s="561"/>
      <c r="E52" s="560"/>
      <c r="F52" s="559"/>
      <c r="G52" s="558"/>
      <c r="H52" s="493"/>
      <c r="I52" s="538"/>
      <c r="J52" s="557"/>
      <c r="K52" s="557"/>
      <c r="L52" s="557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556"/>
      <c r="X52" s="550"/>
    </row>
    <row r="53" spans="1:24" ht="65.25" customHeight="1" x14ac:dyDescent="0.45">
      <c r="A53" s="565" t="s">
        <v>528</v>
      </c>
      <c r="B53" s="564"/>
      <c r="C53" s="564">
        <v>1201</v>
      </c>
      <c r="D53" s="564">
        <v>1200</v>
      </c>
      <c r="E53" s="560">
        <v>140.6</v>
      </c>
      <c r="F53" s="563">
        <v>37.39</v>
      </c>
      <c r="G53" s="560">
        <f>E53*F53</f>
        <v>5257.0339999999997</v>
      </c>
      <c r="H53" s="556">
        <v>0</v>
      </c>
      <c r="I53" s="538">
        <f>E53*5</f>
        <v>703</v>
      </c>
      <c r="J53" s="562">
        <v>0</v>
      </c>
      <c r="K53" s="562">
        <v>0</v>
      </c>
      <c r="L53" s="562"/>
      <c r="M53" s="556">
        <f>G53+H53+I53+J53+K53+L53</f>
        <v>5960.0339999999997</v>
      </c>
      <c r="N53" s="556">
        <v>181.76</v>
      </c>
      <c r="O53" s="556">
        <v>0</v>
      </c>
      <c r="P53" s="556">
        <v>0</v>
      </c>
      <c r="Q53" s="556">
        <v>0</v>
      </c>
      <c r="R53" s="556">
        <v>0</v>
      </c>
      <c r="S53" s="556">
        <v>0</v>
      </c>
      <c r="T53" s="556">
        <f>N53+O53+P53+Q53+R53+S53</f>
        <v>181.76</v>
      </c>
      <c r="U53" s="556">
        <f>M53-T53</f>
        <v>5778.2739999999994</v>
      </c>
      <c r="V53" s="556">
        <v>0</v>
      </c>
      <c r="W53" s="556">
        <f>U53-V53</f>
        <v>5778.2739999999994</v>
      </c>
      <c r="X53" s="550"/>
    </row>
    <row r="54" spans="1:24" ht="65.25" customHeight="1" x14ac:dyDescent="0.45">
      <c r="A54" s="498" t="s">
        <v>527</v>
      </c>
      <c r="B54" s="564"/>
      <c r="C54" s="564"/>
      <c r="D54" s="564"/>
      <c r="E54" s="560"/>
      <c r="F54" s="563"/>
      <c r="G54" s="560"/>
      <c r="H54" s="556"/>
      <c r="I54" s="538"/>
      <c r="J54" s="562"/>
      <c r="K54" s="562"/>
      <c r="L54" s="562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  <c r="X54" s="550"/>
    </row>
    <row r="55" spans="1:24" ht="65.25" customHeight="1" x14ac:dyDescent="0.5">
      <c r="A55" s="549" t="s">
        <v>526</v>
      </c>
      <c r="B55" s="550"/>
      <c r="C55" s="550">
        <v>1201</v>
      </c>
      <c r="D55" s="550">
        <v>1200</v>
      </c>
      <c r="E55" s="555">
        <v>165.84</v>
      </c>
      <c r="F55" s="554">
        <v>37.39</v>
      </c>
      <c r="G55" s="553">
        <f>E55*F55</f>
        <v>6200.7575999999999</v>
      </c>
      <c r="H55" s="538">
        <v>0</v>
      </c>
      <c r="I55" s="538">
        <f>E55*5</f>
        <v>829.2</v>
      </c>
      <c r="J55" s="552">
        <v>0</v>
      </c>
      <c r="K55" s="552">
        <v>0</v>
      </c>
      <c r="L55" s="552"/>
      <c r="M55" s="538">
        <f>G55+H55+I55+J55+K55+L55</f>
        <v>7029.9575999999997</v>
      </c>
      <c r="N55" s="538">
        <v>411.7</v>
      </c>
      <c r="O55" s="538">
        <v>0</v>
      </c>
      <c r="P55" s="538">
        <v>0</v>
      </c>
      <c r="Q55" s="538">
        <v>0</v>
      </c>
      <c r="R55" s="538">
        <v>0</v>
      </c>
      <c r="S55" s="538">
        <v>0</v>
      </c>
      <c r="T55" s="538">
        <f>N55+O55+P55+Q55+R55+S55</f>
        <v>411.7</v>
      </c>
      <c r="U55" s="538">
        <f>M55-T55</f>
        <v>6618.2575999999999</v>
      </c>
      <c r="V55" s="538">
        <v>0</v>
      </c>
      <c r="W55" s="551">
        <f>U55-V55</f>
        <v>6618.2575999999999</v>
      </c>
      <c r="X55" s="550"/>
    </row>
    <row r="56" spans="1:24" ht="65.25" customHeight="1" x14ac:dyDescent="0.5">
      <c r="A56" s="542" t="s">
        <v>525</v>
      </c>
      <c r="B56" s="550"/>
      <c r="C56" s="550"/>
      <c r="D56" s="550"/>
      <c r="E56" s="555"/>
      <c r="F56" s="554"/>
      <c r="G56" s="553"/>
      <c r="H56" s="538"/>
      <c r="I56" s="538"/>
      <c r="J56" s="552"/>
      <c r="K56" s="552"/>
      <c r="L56" s="552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51"/>
      <c r="X56" s="550"/>
    </row>
    <row r="57" spans="1:24" ht="65.25" customHeight="1" x14ac:dyDescent="0.45">
      <c r="A57" s="507" t="s">
        <v>524</v>
      </c>
      <c r="B57" s="561"/>
      <c r="C57" s="561">
        <v>1201</v>
      </c>
      <c r="D57" s="561">
        <v>1200</v>
      </c>
      <c r="E57" s="560">
        <v>299.95999999999998</v>
      </c>
      <c r="F57" s="559">
        <v>37.39</v>
      </c>
      <c r="G57" s="558">
        <f>E57*F57</f>
        <v>11215.5044</v>
      </c>
      <c r="H57" s="493">
        <v>0</v>
      </c>
      <c r="I57" s="538">
        <f>E57*5</f>
        <v>1499.8</v>
      </c>
      <c r="J57" s="557">
        <v>0</v>
      </c>
      <c r="K57" s="557">
        <v>0</v>
      </c>
      <c r="L57" s="557">
        <v>0</v>
      </c>
      <c r="M57" s="493">
        <f>G57+H57+I57+J57+K57+L57</f>
        <v>12715.304399999999</v>
      </c>
      <c r="N57" s="493">
        <v>1407.99</v>
      </c>
      <c r="O57" s="493">
        <v>0</v>
      </c>
      <c r="P57" s="493">
        <v>0</v>
      </c>
      <c r="Q57" s="493">
        <v>0</v>
      </c>
      <c r="R57" s="493">
        <v>0</v>
      </c>
      <c r="S57" s="493">
        <v>0</v>
      </c>
      <c r="T57" s="493">
        <f>N57+O57+P57+Q57+R57+S57</f>
        <v>1407.99</v>
      </c>
      <c r="U57" s="493">
        <f>M57-T57</f>
        <v>11307.314399999999</v>
      </c>
      <c r="V57" s="493">
        <v>0</v>
      </c>
      <c r="W57" s="556">
        <f>U57-V57</f>
        <v>11307.314399999999</v>
      </c>
      <c r="X57" s="550"/>
    </row>
    <row r="58" spans="1:24" ht="65.25" customHeight="1" x14ac:dyDescent="0.45">
      <c r="A58" s="534" t="s">
        <v>523</v>
      </c>
      <c r="B58" s="561"/>
      <c r="C58" s="561"/>
      <c r="D58" s="561"/>
      <c r="E58" s="560"/>
      <c r="F58" s="559"/>
      <c r="G58" s="558"/>
      <c r="H58" s="493"/>
      <c r="I58" s="538"/>
      <c r="J58" s="557"/>
      <c r="K58" s="557"/>
      <c r="L58" s="557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556"/>
      <c r="X58" s="550"/>
    </row>
    <row r="59" spans="1:24" ht="65.25" customHeight="1" x14ac:dyDescent="0.5">
      <c r="A59" s="549" t="s">
        <v>522</v>
      </c>
      <c r="B59" s="550"/>
      <c r="C59" s="550">
        <v>1201</v>
      </c>
      <c r="D59" s="550">
        <v>1200</v>
      </c>
      <c r="E59" s="555">
        <v>302.8</v>
      </c>
      <c r="F59" s="554">
        <v>37.39</v>
      </c>
      <c r="G59" s="553">
        <f>E59*F59</f>
        <v>11321.692000000001</v>
      </c>
      <c r="H59" s="538">
        <v>0</v>
      </c>
      <c r="I59" s="538">
        <f>E59*5</f>
        <v>1514</v>
      </c>
      <c r="J59" s="552">
        <v>0</v>
      </c>
      <c r="K59" s="552">
        <v>0</v>
      </c>
      <c r="L59" s="552">
        <v>0</v>
      </c>
      <c r="M59" s="538">
        <f>G59+H59+I59+J59+K59+L59</f>
        <v>12835.692000000001</v>
      </c>
      <c r="N59" s="538">
        <v>1424.92</v>
      </c>
      <c r="O59" s="538">
        <v>0</v>
      </c>
      <c r="P59" s="538">
        <v>0</v>
      </c>
      <c r="Q59" s="538">
        <v>0</v>
      </c>
      <c r="R59" s="538">
        <v>0</v>
      </c>
      <c r="S59" s="538">
        <v>0</v>
      </c>
      <c r="T59" s="538">
        <f>N59+O59+P59+Q59+R59+S59</f>
        <v>1424.92</v>
      </c>
      <c r="U59" s="538">
        <f>M59-T59</f>
        <v>11410.772000000001</v>
      </c>
      <c r="V59" s="538"/>
      <c r="W59" s="551">
        <f>U59-V59</f>
        <v>11410.772000000001</v>
      </c>
      <c r="X59" s="550"/>
    </row>
    <row r="60" spans="1:24" ht="65.25" customHeight="1" x14ac:dyDescent="0.5">
      <c r="A60" s="542" t="s">
        <v>521</v>
      </c>
      <c r="B60" s="550"/>
      <c r="C60" s="550"/>
      <c r="D60" s="550"/>
      <c r="E60" s="555"/>
      <c r="F60" s="554"/>
      <c r="G60" s="553"/>
      <c r="H60" s="538"/>
      <c r="I60" s="538"/>
      <c r="J60" s="552"/>
      <c r="K60" s="552"/>
      <c r="L60" s="552"/>
      <c r="M60" s="538"/>
      <c r="N60" s="538"/>
      <c r="O60" s="538"/>
      <c r="P60" s="538"/>
      <c r="Q60" s="538"/>
      <c r="R60" s="538"/>
      <c r="S60" s="538"/>
      <c r="T60" s="538"/>
      <c r="U60" s="538"/>
      <c r="V60" s="538"/>
      <c r="W60" s="551"/>
      <c r="X60" s="550"/>
    </row>
    <row r="61" spans="1:24" ht="65.25" customHeight="1" x14ac:dyDescent="0.5">
      <c r="A61" s="549" t="s">
        <v>520</v>
      </c>
      <c r="B61" s="511"/>
      <c r="C61" s="511">
        <v>1201</v>
      </c>
      <c r="D61" s="511">
        <v>1200</v>
      </c>
      <c r="E61" s="548">
        <v>201.91</v>
      </c>
      <c r="F61" s="547">
        <v>37.39</v>
      </c>
      <c r="G61" s="546">
        <f>E61*F61</f>
        <v>7549.4148999999998</v>
      </c>
      <c r="H61" s="544">
        <v>0</v>
      </c>
      <c r="I61" s="538">
        <f>E61*5</f>
        <v>1009.55</v>
      </c>
      <c r="J61" s="545">
        <v>0</v>
      </c>
      <c r="K61" s="545">
        <v>0</v>
      </c>
      <c r="L61" s="545">
        <v>0</v>
      </c>
      <c r="M61" s="544">
        <f>G61+H61+I61+J61+K61+L61</f>
        <v>8558.964899999999</v>
      </c>
      <c r="N61" s="544">
        <v>558.42999999999995</v>
      </c>
      <c r="O61" s="544">
        <v>0</v>
      </c>
      <c r="P61" s="544">
        <v>0</v>
      </c>
      <c r="Q61" s="544">
        <v>0</v>
      </c>
      <c r="R61" s="544">
        <v>0</v>
      </c>
      <c r="S61" s="544">
        <v>0</v>
      </c>
      <c r="T61" s="544">
        <f>N61+O61+P61+Q61+R61+S61</f>
        <v>558.42999999999995</v>
      </c>
      <c r="U61" s="544">
        <f>M61-T61</f>
        <v>8000.5348999999987</v>
      </c>
      <c r="V61" s="544"/>
      <c r="W61" s="543">
        <f>U61-V61</f>
        <v>8000.5348999999987</v>
      </c>
      <c r="X61" s="511"/>
    </row>
    <row r="62" spans="1:24" ht="65.25" customHeight="1" x14ac:dyDescent="0.5">
      <c r="A62" s="542" t="s">
        <v>519</v>
      </c>
      <c r="B62" s="510"/>
      <c r="C62" s="510"/>
      <c r="D62" s="510"/>
      <c r="E62" s="541"/>
      <c r="F62" s="540"/>
      <c r="G62" s="539"/>
      <c r="H62" s="536"/>
      <c r="I62" s="538"/>
      <c r="J62" s="537"/>
      <c r="K62" s="537"/>
      <c r="L62" s="537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5"/>
      <c r="X62" s="510"/>
    </row>
    <row r="63" spans="1:24" ht="65.25" customHeight="1" x14ac:dyDescent="0.5">
      <c r="A63" s="549" t="s">
        <v>518</v>
      </c>
      <c r="B63" s="511"/>
      <c r="C63" s="511">
        <v>1201</v>
      </c>
      <c r="D63" s="511">
        <v>1200</v>
      </c>
      <c r="E63" s="548">
        <v>144.21</v>
      </c>
      <c r="F63" s="547">
        <v>37.39</v>
      </c>
      <c r="G63" s="546">
        <f>E63*F63</f>
        <v>5392.0119000000004</v>
      </c>
      <c r="H63" s="544">
        <v>0</v>
      </c>
      <c r="I63" s="538">
        <f>E63*5</f>
        <v>721.05000000000007</v>
      </c>
      <c r="J63" s="545">
        <v>0</v>
      </c>
      <c r="K63" s="545">
        <v>0</v>
      </c>
      <c r="L63" s="545"/>
      <c r="M63" s="544">
        <f>G63+H63+I63+J63+K63+L63</f>
        <v>6113.0619000000006</v>
      </c>
      <c r="N63" s="544">
        <v>190.4</v>
      </c>
      <c r="O63" s="544">
        <v>0</v>
      </c>
      <c r="P63" s="544">
        <v>0</v>
      </c>
      <c r="Q63" s="544">
        <v>0</v>
      </c>
      <c r="R63" s="544">
        <v>0</v>
      </c>
      <c r="S63" s="544">
        <v>0</v>
      </c>
      <c r="T63" s="544">
        <f>N63+O63+P63+Q63+R63+S63</f>
        <v>190.4</v>
      </c>
      <c r="U63" s="544">
        <f>M63-T63</f>
        <v>5922.661900000001</v>
      </c>
      <c r="V63" s="544">
        <v>0</v>
      </c>
      <c r="W63" s="543">
        <f>U63-V63</f>
        <v>5922.661900000001</v>
      </c>
      <c r="X63" s="511"/>
    </row>
    <row r="64" spans="1:24" ht="65.25" customHeight="1" x14ac:dyDescent="0.5">
      <c r="A64" s="542" t="s">
        <v>517</v>
      </c>
      <c r="B64" s="510"/>
      <c r="C64" s="510"/>
      <c r="D64" s="510"/>
      <c r="E64" s="541"/>
      <c r="F64" s="540"/>
      <c r="G64" s="539"/>
      <c r="H64" s="536"/>
      <c r="I64" s="538"/>
      <c r="J64" s="537"/>
      <c r="K64" s="537"/>
      <c r="L64" s="537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5"/>
      <c r="X64" s="510"/>
    </row>
    <row r="65" spans="1:24" ht="65.25" customHeight="1" x14ac:dyDescent="0.45">
      <c r="A65" s="507" t="s">
        <v>516</v>
      </c>
      <c r="B65" s="561"/>
      <c r="C65" s="561">
        <v>1201</v>
      </c>
      <c r="D65" s="561">
        <v>1200</v>
      </c>
      <c r="E65" s="560">
        <v>173.96</v>
      </c>
      <c r="F65" s="559">
        <v>37.39</v>
      </c>
      <c r="G65" s="558">
        <f>E65*F65</f>
        <v>6504.3644000000004</v>
      </c>
      <c r="H65" s="493">
        <v>0</v>
      </c>
      <c r="I65" s="538">
        <f>E65*5</f>
        <v>869.80000000000007</v>
      </c>
      <c r="J65" s="557">
        <v>0</v>
      </c>
      <c r="K65" s="557">
        <v>0</v>
      </c>
      <c r="L65" s="557">
        <v>0</v>
      </c>
      <c r="M65" s="493">
        <f>G65+H65+I65+J65+K65+L65</f>
        <v>7374.1644000000006</v>
      </c>
      <c r="N65" s="493">
        <v>444.74</v>
      </c>
      <c r="O65" s="493">
        <v>0</v>
      </c>
      <c r="P65" s="493">
        <v>0</v>
      </c>
      <c r="Q65" s="493">
        <v>0</v>
      </c>
      <c r="R65" s="493">
        <v>0</v>
      </c>
      <c r="S65" s="493">
        <v>0</v>
      </c>
      <c r="T65" s="493">
        <f>N65+O65+P65+Q65+R65+S65</f>
        <v>444.74</v>
      </c>
      <c r="U65" s="493">
        <f>M65-T65</f>
        <v>6929.4244000000008</v>
      </c>
      <c r="V65" s="493">
        <v>0</v>
      </c>
      <c r="W65" s="556">
        <f>U65-V65</f>
        <v>6929.4244000000008</v>
      </c>
      <c r="X65" s="550"/>
    </row>
    <row r="66" spans="1:24" ht="65.25" customHeight="1" x14ac:dyDescent="0.45">
      <c r="A66" s="534" t="s">
        <v>515</v>
      </c>
      <c r="B66" s="561"/>
      <c r="C66" s="561"/>
      <c r="D66" s="561"/>
      <c r="E66" s="560"/>
      <c r="F66" s="559"/>
      <c r="G66" s="558"/>
      <c r="H66" s="493"/>
      <c r="I66" s="538"/>
      <c r="J66" s="557"/>
      <c r="K66" s="557"/>
      <c r="L66" s="557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556"/>
      <c r="X66" s="550"/>
    </row>
    <row r="67" spans="1:24" ht="65.25" customHeight="1" x14ac:dyDescent="0.45">
      <c r="A67" s="565" t="s">
        <v>106</v>
      </c>
      <c r="B67" s="564"/>
      <c r="C67" s="564">
        <v>1201</v>
      </c>
      <c r="D67" s="564">
        <v>1200</v>
      </c>
      <c r="E67" s="560">
        <v>221.66</v>
      </c>
      <c r="F67" s="563">
        <v>35.340000000000003</v>
      </c>
      <c r="G67" s="560">
        <f>E67*F67</f>
        <v>7833.4644000000008</v>
      </c>
      <c r="H67" s="556">
        <v>0</v>
      </c>
      <c r="I67" s="538">
        <f>E67*5</f>
        <v>1108.3</v>
      </c>
      <c r="J67" s="562">
        <v>0</v>
      </c>
      <c r="K67" s="562">
        <v>0</v>
      </c>
      <c r="L67" s="562">
        <v>0</v>
      </c>
      <c r="M67" s="556">
        <f>G67+H67+I67+J67+K67+L67</f>
        <v>8941.7644</v>
      </c>
      <c r="N67" s="556">
        <v>589.26</v>
      </c>
      <c r="O67" s="556">
        <v>0</v>
      </c>
      <c r="P67" s="556">
        <v>0</v>
      </c>
      <c r="Q67" s="556">
        <v>0</v>
      </c>
      <c r="R67" s="556">
        <v>0</v>
      </c>
      <c r="S67" s="556">
        <v>0</v>
      </c>
      <c r="T67" s="556">
        <f>N67+O67+P67+Q67+R67+S67</f>
        <v>589.26</v>
      </c>
      <c r="U67" s="556">
        <f>M67-T67</f>
        <v>8352.5043999999998</v>
      </c>
      <c r="V67" s="556">
        <v>0</v>
      </c>
      <c r="W67" s="556">
        <f>U67-V67</f>
        <v>8352.5043999999998</v>
      </c>
      <c r="X67" s="550"/>
    </row>
    <row r="68" spans="1:24" ht="65.25" customHeight="1" x14ac:dyDescent="0.45">
      <c r="A68" s="498" t="s">
        <v>514</v>
      </c>
      <c r="B68" s="564"/>
      <c r="C68" s="564"/>
      <c r="D68" s="564"/>
      <c r="E68" s="560"/>
      <c r="F68" s="563"/>
      <c r="G68" s="560"/>
      <c r="H68" s="556"/>
      <c r="I68" s="538"/>
      <c r="J68" s="562"/>
      <c r="K68" s="562"/>
      <c r="L68" s="562"/>
      <c r="M68" s="556"/>
      <c r="N68" s="556"/>
      <c r="O68" s="556"/>
      <c r="P68" s="556"/>
      <c r="Q68" s="556"/>
      <c r="R68" s="556"/>
      <c r="S68" s="556"/>
      <c r="T68" s="556"/>
      <c r="U68" s="556"/>
      <c r="V68" s="556"/>
      <c r="W68" s="556"/>
      <c r="X68" s="550"/>
    </row>
    <row r="69" spans="1:24" ht="65.25" customHeight="1" x14ac:dyDescent="0.5">
      <c r="A69" s="549" t="s">
        <v>106</v>
      </c>
      <c r="B69" s="550"/>
      <c r="C69" s="550">
        <v>1201</v>
      </c>
      <c r="D69" s="550">
        <v>1200</v>
      </c>
      <c r="E69" s="555">
        <v>173.96</v>
      </c>
      <c r="F69" s="554">
        <v>37.39</v>
      </c>
      <c r="G69" s="553">
        <f>E69*F69</f>
        <v>6504.3644000000004</v>
      </c>
      <c r="H69" s="538">
        <v>0</v>
      </c>
      <c r="I69" s="538">
        <f>E69*5</f>
        <v>869.80000000000007</v>
      </c>
      <c r="J69" s="552">
        <v>0</v>
      </c>
      <c r="K69" s="552">
        <v>0</v>
      </c>
      <c r="L69" s="552">
        <v>0</v>
      </c>
      <c r="M69" s="538">
        <f>G69+H69+I69+J69+K69+L69</f>
        <v>7374.1644000000006</v>
      </c>
      <c r="N69" s="538">
        <v>444.74</v>
      </c>
      <c r="O69" s="538">
        <v>0</v>
      </c>
      <c r="P69" s="538">
        <v>0</v>
      </c>
      <c r="Q69" s="538">
        <v>0</v>
      </c>
      <c r="R69" s="538">
        <v>0</v>
      </c>
      <c r="S69" s="538">
        <v>0</v>
      </c>
      <c r="T69" s="538">
        <f>N69+O69+P69+Q69+R69+S69</f>
        <v>444.74</v>
      </c>
      <c r="U69" s="538">
        <f>M69-T69</f>
        <v>6929.4244000000008</v>
      </c>
      <c r="V69" s="538">
        <v>0</v>
      </c>
      <c r="W69" s="551">
        <f>U69-V69</f>
        <v>6929.4244000000008</v>
      </c>
      <c r="X69" s="550"/>
    </row>
    <row r="70" spans="1:24" ht="65.25" customHeight="1" x14ac:dyDescent="0.5">
      <c r="A70" s="542" t="s">
        <v>513</v>
      </c>
      <c r="B70" s="550"/>
      <c r="C70" s="550"/>
      <c r="D70" s="550"/>
      <c r="E70" s="555"/>
      <c r="F70" s="554"/>
      <c r="G70" s="553"/>
      <c r="H70" s="538"/>
      <c r="I70" s="538"/>
      <c r="J70" s="552"/>
      <c r="K70" s="552"/>
      <c r="L70" s="552"/>
      <c r="M70" s="538"/>
      <c r="N70" s="538"/>
      <c r="O70" s="538"/>
      <c r="P70" s="538"/>
      <c r="Q70" s="538"/>
      <c r="R70" s="538"/>
      <c r="S70" s="538"/>
      <c r="T70" s="538"/>
      <c r="U70" s="538"/>
      <c r="V70" s="538"/>
      <c r="W70" s="551"/>
      <c r="X70" s="550"/>
    </row>
    <row r="71" spans="1:24" ht="65.25" customHeight="1" x14ac:dyDescent="0.5">
      <c r="A71" s="549" t="s">
        <v>512</v>
      </c>
      <c r="B71" s="550"/>
      <c r="C71" s="550">
        <v>1201</v>
      </c>
      <c r="D71" s="550">
        <v>1200</v>
      </c>
      <c r="E71" s="555">
        <v>180.92</v>
      </c>
      <c r="F71" s="554">
        <v>37.39</v>
      </c>
      <c r="G71" s="553">
        <f>E71*F71</f>
        <v>6764.5987999999998</v>
      </c>
      <c r="H71" s="538">
        <v>0</v>
      </c>
      <c r="I71" s="538">
        <f>E71*5</f>
        <v>904.59999999999991</v>
      </c>
      <c r="J71" s="552">
        <v>0</v>
      </c>
      <c r="K71" s="552">
        <v>0</v>
      </c>
      <c r="L71" s="552">
        <v>0</v>
      </c>
      <c r="M71" s="538">
        <f>G71+H71+I71+J71+K71+L71</f>
        <v>7669.1988000000001</v>
      </c>
      <c r="N71" s="538">
        <v>473.05</v>
      </c>
      <c r="O71" s="538">
        <v>0</v>
      </c>
      <c r="P71" s="538">
        <v>0</v>
      </c>
      <c r="Q71" s="538">
        <v>0</v>
      </c>
      <c r="R71" s="538">
        <v>0</v>
      </c>
      <c r="S71" s="538">
        <v>0</v>
      </c>
      <c r="T71" s="538">
        <f>N71+O71+P71+Q71+R71+S71</f>
        <v>473.05</v>
      </c>
      <c r="U71" s="538">
        <f>M71-T71</f>
        <v>7196.1487999999999</v>
      </c>
      <c r="V71" s="538">
        <v>0</v>
      </c>
      <c r="W71" s="551">
        <f>U71-V71</f>
        <v>7196.1487999999999</v>
      </c>
      <c r="X71" s="550"/>
    </row>
    <row r="72" spans="1:24" ht="65.25" customHeight="1" x14ac:dyDescent="0.5">
      <c r="A72" s="542" t="s">
        <v>511</v>
      </c>
      <c r="B72" s="550"/>
      <c r="C72" s="550"/>
      <c r="D72" s="550"/>
      <c r="E72" s="555"/>
      <c r="F72" s="554"/>
      <c r="G72" s="553"/>
      <c r="H72" s="538"/>
      <c r="I72" s="538"/>
      <c r="J72" s="552"/>
      <c r="K72" s="552"/>
      <c r="L72" s="552"/>
      <c r="M72" s="538"/>
      <c r="N72" s="538"/>
      <c r="O72" s="538"/>
      <c r="P72" s="538"/>
      <c r="Q72" s="538"/>
      <c r="R72" s="538"/>
      <c r="S72" s="538"/>
      <c r="T72" s="538"/>
      <c r="U72" s="538"/>
      <c r="V72" s="538"/>
      <c r="W72" s="551"/>
      <c r="X72" s="550"/>
    </row>
    <row r="73" spans="1:24" ht="65.25" customHeight="1" x14ac:dyDescent="0.45">
      <c r="A73" s="507" t="s">
        <v>510</v>
      </c>
      <c r="B73" s="561"/>
      <c r="C73" s="561">
        <v>1201</v>
      </c>
      <c r="D73" s="561">
        <v>1200</v>
      </c>
      <c r="E73" s="560">
        <v>224.97</v>
      </c>
      <c r="F73" s="559">
        <v>37.39</v>
      </c>
      <c r="G73" s="558">
        <f>E73*F73</f>
        <v>8411.6283000000003</v>
      </c>
      <c r="H73" s="493">
        <v>0</v>
      </c>
      <c r="I73" s="538">
        <f>E73*5</f>
        <v>1124.8499999999999</v>
      </c>
      <c r="J73" s="557">
        <v>0</v>
      </c>
      <c r="K73" s="557">
        <v>0</v>
      </c>
      <c r="L73" s="557">
        <v>0</v>
      </c>
      <c r="M73" s="493">
        <f>G73+H73+I73+J73+K73+L73</f>
        <v>9536.4783000000007</v>
      </c>
      <c r="N73" s="493">
        <v>652.29999999999995</v>
      </c>
      <c r="O73" s="493">
        <v>0</v>
      </c>
      <c r="P73" s="493">
        <v>0</v>
      </c>
      <c r="Q73" s="493">
        <v>0</v>
      </c>
      <c r="R73" s="493">
        <v>0</v>
      </c>
      <c r="S73" s="493">
        <v>0</v>
      </c>
      <c r="T73" s="493">
        <f>N73+O73+P73+Q73+R73+S73</f>
        <v>652.29999999999995</v>
      </c>
      <c r="U73" s="493">
        <f>M73-T73</f>
        <v>8884.1783000000014</v>
      </c>
      <c r="V73" s="493">
        <v>0</v>
      </c>
      <c r="W73" s="556">
        <f>U73-V73</f>
        <v>8884.1783000000014</v>
      </c>
      <c r="X73" s="550"/>
    </row>
    <row r="74" spans="1:24" ht="65.25" customHeight="1" x14ac:dyDescent="0.45">
      <c r="A74" s="534" t="s">
        <v>509</v>
      </c>
      <c r="B74" s="561"/>
      <c r="C74" s="561"/>
      <c r="D74" s="561"/>
      <c r="E74" s="560"/>
      <c r="F74" s="559"/>
      <c r="G74" s="558"/>
      <c r="H74" s="493"/>
      <c r="I74" s="538"/>
      <c r="J74" s="557"/>
      <c r="K74" s="557"/>
      <c r="L74" s="557"/>
      <c r="M74" s="493"/>
      <c r="N74" s="493"/>
      <c r="O74" s="493"/>
      <c r="P74" s="493"/>
      <c r="Q74" s="493"/>
      <c r="R74" s="493"/>
      <c r="S74" s="493"/>
      <c r="T74" s="493"/>
      <c r="U74" s="493"/>
      <c r="V74" s="493"/>
      <c r="W74" s="556"/>
      <c r="X74" s="550"/>
    </row>
    <row r="75" spans="1:24" ht="65.25" customHeight="1" x14ac:dyDescent="0.45">
      <c r="A75" s="507" t="s">
        <v>450</v>
      </c>
      <c r="B75" s="561"/>
      <c r="C75" s="561">
        <v>1201</v>
      </c>
      <c r="D75" s="561">
        <v>1200</v>
      </c>
      <c r="E75" s="560">
        <v>273.95</v>
      </c>
      <c r="F75" s="559">
        <v>37.39</v>
      </c>
      <c r="G75" s="558">
        <f>E75*F75</f>
        <v>10242.9905</v>
      </c>
      <c r="H75" s="493">
        <v>0</v>
      </c>
      <c r="I75" s="538">
        <f>E75*5</f>
        <v>1369.75</v>
      </c>
      <c r="J75" s="557">
        <v>0</v>
      </c>
      <c r="K75" s="557">
        <v>0</v>
      </c>
      <c r="L75" s="557">
        <v>0</v>
      </c>
      <c r="M75" s="493">
        <f>G75+H75+I75+J75+K75+L75</f>
        <v>11612.7405</v>
      </c>
      <c r="N75" s="493">
        <v>999.79</v>
      </c>
      <c r="O75" s="493">
        <v>0</v>
      </c>
      <c r="P75" s="493">
        <v>0</v>
      </c>
      <c r="Q75" s="493">
        <v>0</v>
      </c>
      <c r="R75" s="493">
        <v>0</v>
      </c>
      <c r="S75" s="493">
        <v>0</v>
      </c>
      <c r="T75" s="493">
        <f>N75+O75+P75+Q75+R75+S75</f>
        <v>999.79</v>
      </c>
      <c r="U75" s="493">
        <f>M75-T75</f>
        <v>10612.950499999999</v>
      </c>
      <c r="V75" s="493">
        <v>0</v>
      </c>
      <c r="W75" s="556">
        <f>U75-V75</f>
        <v>10612.950499999999</v>
      </c>
      <c r="X75" s="550"/>
    </row>
    <row r="76" spans="1:24" ht="65.25" customHeight="1" x14ac:dyDescent="0.45">
      <c r="A76" s="534" t="s">
        <v>508</v>
      </c>
      <c r="B76" s="561"/>
      <c r="C76" s="561"/>
      <c r="D76" s="561"/>
      <c r="E76" s="560"/>
      <c r="F76" s="559"/>
      <c r="G76" s="558"/>
      <c r="H76" s="493"/>
      <c r="I76" s="538"/>
      <c r="J76" s="557"/>
      <c r="K76" s="557"/>
      <c r="L76" s="557"/>
      <c r="M76" s="493"/>
      <c r="N76" s="493"/>
      <c r="O76" s="493"/>
      <c r="P76" s="493"/>
      <c r="Q76" s="493"/>
      <c r="R76" s="493"/>
      <c r="S76" s="493"/>
      <c r="T76" s="493"/>
      <c r="U76" s="493"/>
      <c r="V76" s="493"/>
      <c r="W76" s="556"/>
      <c r="X76" s="550"/>
    </row>
    <row r="77" spans="1:24" ht="65.25" customHeight="1" x14ac:dyDescent="0.45">
      <c r="A77" s="507" t="s">
        <v>450</v>
      </c>
      <c r="B77" s="561"/>
      <c r="C77" s="561">
        <v>1201</v>
      </c>
      <c r="D77" s="561">
        <v>1200</v>
      </c>
      <c r="E77" s="560">
        <v>214.05</v>
      </c>
      <c r="F77" s="559">
        <v>37.39</v>
      </c>
      <c r="G77" s="558">
        <f>E77*F77</f>
        <v>8003.3295000000007</v>
      </c>
      <c r="H77" s="493">
        <v>0</v>
      </c>
      <c r="I77" s="538">
        <f>E77*5</f>
        <v>1070.25</v>
      </c>
      <c r="J77" s="557">
        <v>0</v>
      </c>
      <c r="K77" s="557">
        <v>0</v>
      </c>
      <c r="L77" s="557">
        <v>0</v>
      </c>
      <c r="M77" s="493">
        <f>G77+H77+I77+J77+K77+L77</f>
        <v>9073.5794999999998</v>
      </c>
      <c r="N77" s="493">
        <v>607.85</v>
      </c>
      <c r="O77" s="493"/>
      <c r="P77" s="493">
        <v>0</v>
      </c>
      <c r="Q77" s="493">
        <v>0</v>
      </c>
      <c r="R77" s="493">
        <v>0</v>
      </c>
      <c r="S77" s="493">
        <v>0</v>
      </c>
      <c r="T77" s="493">
        <f>N77+O77+P77+Q77+R77+S77</f>
        <v>607.85</v>
      </c>
      <c r="U77" s="493">
        <f>M77-T77</f>
        <v>8465.7294999999995</v>
      </c>
      <c r="V77" s="493">
        <v>0</v>
      </c>
      <c r="W77" s="556">
        <f>U77-V77</f>
        <v>8465.7294999999995</v>
      </c>
      <c r="X77" s="550"/>
    </row>
    <row r="78" spans="1:24" ht="65.25" customHeight="1" x14ac:dyDescent="0.45">
      <c r="A78" s="534" t="s">
        <v>507</v>
      </c>
      <c r="B78" s="561"/>
      <c r="C78" s="561"/>
      <c r="D78" s="561"/>
      <c r="E78" s="560"/>
      <c r="F78" s="559"/>
      <c r="G78" s="558"/>
      <c r="H78" s="493"/>
      <c r="I78" s="538"/>
      <c r="J78" s="557"/>
      <c r="K78" s="557"/>
      <c r="L78" s="557"/>
      <c r="M78" s="493"/>
      <c r="N78" s="493"/>
      <c r="O78" s="493"/>
      <c r="P78" s="493"/>
      <c r="Q78" s="493"/>
      <c r="R78" s="493"/>
      <c r="S78" s="493"/>
      <c r="T78" s="493"/>
      <c r="U78" s="493"/>
      <c r="V78" s="493"/>
      <c r="W78" s="556"/>
      <c r="X78" s="550"/>
    </row>
    <row r="79" spans="1:24" ht="65.25" customHeight="1" x14ac:dyDescent="0.5">
      <c r="A79" s="549" t="s">
        <v>450</v>
      </c>
      <c r="B79" s="550"/>
      <c r="C79" s="550">
        <v>1201</v>
      </c>
      <c r="D79" s="550">
        <v>1200</v>
      </c>
      <c r="E79" s="555">
        <v>285.86</v>
      </c>
      <c r="F79" s="554">
        <v>37.39</v>
      </c>
      <c r="G79" s="553">
        <f>E79*F79</f>
        <v>10688.305400000001</v>
      </c>
      <c r="H79" s="538">
        <v>0</v>
      </c>
      <c r="I79" s="538">
        <f>E79*5</f>
        <v>1429.3000000000002</v>
      </c>
      <c r="J79" s="552">
        <v>0</v>
      </c>
      <c r="K79" s="552">
        <v>0</v>
      </c>
      <c r="L79" s="552">
        <v>0</v>
      </c>
      <c r="M79" s="538">
        <f>G79+H79+I79+J79+K79+L79</f>
        <v>12117.6054</v>
      </c>
      <c r="N79" s="538">
        <v>1290.92</v>
      </c>
      <c r="O79" s="538"/>
      <c r="P79" s="538">
        <v>0</v>
      </c>
      <c r="Q79" s="538">
        <v>0</v>
      </c>
      <c r="R79" s="538">
        <v>0</v>
      </c>
      <c r="S79" s="538">
        <v>0</v>
      </c>
      <c r="T79" s="538">
        <f>N79+O79+P79+Q79+R79+S79</f>
        <v>1290.92</v>
      </c>
      <c r="U79" s="538">
        <f>M79-T79</f>
        <v>10826.6854</v>
      </c>
      <c r="V79" s="538">
        <v>0</v>
      </c>
      <c r="W79" s="551">
        <f>U79-V79</f>
        <v>10826.6854</v>
      </c>
      <c r="X79" s="550"/>
    </row>
    <row r="80" spans="1:24" ht="65.25" customHeight="1" x14ac:dyDescent="0.5">
      <c r="A80" s="542" t="s">
        <v>506</v>
      </c>
      <c r="B80" s="550"/>
      <c r="C80" s="550"/>
      <c r="D80" s="550"/>
      <c r="E80" s="555"/>
      <c r="F80" s="554"/>
      <c r="G80" s="553"/>
      <c r="H80" s="538"/>
      <c r="I80" s="538"/>
      <c r="J80" s="552"/>
      <c r="K80" s="552"/>
      <c r="L80" s="552"/>
      <c r="M80" s="538"/>
      <c r="N80" s="538"/>
      <c r="O80" s="538"/>
      <c r="P80" s="538"/>
      <c r="Q80" s="538"/>
      <c r="R80" s="538"/>
      <c r="S80" s="538"/>
      <c r="T80" s="538"/>
      <c r="U80" s="538"/>
      <c r="V80" s="538"/>
      <c r="W80" s="551"/>
      <c r="X80" s="550"/>
    </row>
    <row r="81" spans="1:24" ht="65.25" customHeight="1" x14ac:dyDescent="0.5">
      <c r="A81" s="549" t="s">
        <v>505</v>
      </c>
      <c r="B81" s="550"/>
      <c r="C81" s="550">
        <v>1201</v>
      </c>
      <c r="D81" s="550">
        <v>1200</v>
      </c>
      <c r="E81" s="555">
        <v>348.03</v>
      </c>
      <c r="F81" s="554">
        <v>37.39</v>
      </c>
      <c r="G81" s="553">
        <f>E81*F81</f>
        <v>13012.841699999999</v>
      </c>
      <c r="H81" s="538">
        <v>0</v>
      </c>
      <c r="I81" s="538">
        <f>E81*5</f>
        <v>1740.1499999999999</v>
      </c>
      <c r="J81" s="552">
        <v>0</v>
      </c>
      <c r="K81" s="552">
        <v>0</v>
      </c>
      <c r="L81" s="552">
        <v>0</v>
      </c>
      <c r="M81" s="538">
        <f>G81+H81+I81+J81+K81+L81</f>
        <v>14752.991699999999</v>
      </c>
      <c r="N81" s="538">
        <v>1899.07</v>
      </c>
      <c r="O81" s="538"/>
      <c r="P81" s="538">
        <v>0</v>
      </c>
      <c r="Q81" s="538">
        <v>0</v>
      </c>
      <c r="R81" s="538">
        <v>0</v>
      </c>
      <c r="S81" s="538">
        <v>0</v>
      </c>
      <c r="T81" s="538">
        <f>N81+O81+P81+Q81+R81+S81</f>
        <v>1899.07</v>
      </c>
      <c r="U81" s="538">
        <f>M81-T81</f>
        <v>12853.921699999999</v>
      </c>
      <c r="V81" s="538"/>
      <c r="W81" s="551">
        <f>U81-V81</f>
        <v>12853.921699999999</v>
      </c>
      <c r="X81" s="550"/>
    </row>
    <row r="82" spans="1:24" ht="65.25" customHeight="1" x14ac:dyDescent="0.5">
      <c r="A82" s="542" t="s">
        <v>504</v>
      </c>
      <c r="B82" s="550"/>
      <c r="C82" s="550"/>
      <c r="D82" s="550"/>
      <c r="E82" s="555"/>
      <c r="F82" s="554"/>
      <c r="G82" s="553"/>
      <c r="H82" s="538"/>
      <c r="I82" s="538"/>
      <c r="J82" s="552"/>
      <c r="K82" s="552"/>
      <c r="L82" s="552"/>
      <c r="M82" s="538"/>
      <c r="N82" s="538"/>
      <c r="O82" s="538"/>
      <c r="P82" s="538"/>
      <c r="Q82" s="538"/>
      <c r="R82" s="538"/>
      <c r="S82" s="538"/>
      <c r="T82" s="538"/>
      <c r="U82" s="538"/>
      <c r="V82" s="538"/>
      <c r="W82" s="551"/>
      <c r="X82" s="550"/>
    </row>
    <row r="83" spans="1:24" ht="65.25" customHeight="1" x14ac:dyDescent="0.5">
      <c r="A83" s="549" t="s">
        <v>500</v>
      </c>
      <c r="B83" s="550"/>
      <c r="C83" s="550">
        <v>1201</v>
      </c>
      <c r="D83" s="550">
        <v>1200</v>
      </c>
      <c r="E83" s="555">
        <v>178.85</v>
      </c>
      <c r="F83" s="554">
        <v>37.39</v>
      </c>
      <c r="G83" s="553">
        <f>E83*F83</f>
        <v>6687.2015000000001</v>
      </c>
      <c r="H83" s="538">
        <v>0</v>
      </c>
      <c r="I83" s="538">
        <f>E83*5</f>
        <v>894.25</v>
      </c>
      <c r="J83" s="552">
        <v>0</v>
      </c>
      <c r="K83" s="552">
        <v>0</v>
      </c>
      <c r="L83" s="552">
        <v>0</v>
      </c>
      <c r="M83" s="538">
        <f>G83+H83+I83+J83+K83+L83</f>
        <v>7581.4515000000001</v>
      </c>
      <c r="N83" s="538">
        <v>464.64</v>
      </c>
      <c r="O83" s="538"/>
      <c r="P83" s="538">
        <v>0</v>
      </c>
      <c r="Q83" s="538">
        <v>0</v>
      </c>
      <c r="R83" s="538">
        <v>0</v>
      </c>
      <c r="S83" s="538">
        <v>0</v>
      </c>
      <c r="T83" s="538">
        <f>N83+O83+P83+Q83+R83+S83</f>
        <v>464.64</v>
      </c>
      <c r="U83" s="538">
        <f>M83-T83</f>
        <v>7116.8114999999998</v>
      </c>
      <c r="V83" s="538"/>
      <c r="W83" s="551">
        <f>U83-V83</f>
        <v>7116.8114999999998</v>
      </c>
      <c r="X83" s="550"/>
    </row>
    <row r="84" spans="1:24" ht="65.25" customHeight="1" x14ac:dyDescent="0.5">
      <c r="A84" s="542" t="s">
        <v>503</v>
      </c>
      <c r="B84" s="550"/>
      <c r="C84" s="550"/>
      <c r="D84" s="550"/>
      <c r="E84" s="555"/>
      <c r="F84" s="554"/>
      <c r="G84" s="553"/>
      <c r="H84" s="538"/>
      <c r="I84" s="538"/>
      <c r="J84" s="552"/>
      <c r="K84" s="552"/>
      <c r="L84" s="552"/>
      <c r="M84" s="538"/>
      <c r="N84" s="538"/>
      <c r="O84" s="538"/>
      <c r="P84" s="538"/>
      <c r="Q84" s="538"/>
      <c r="R84" s="538"/>
      <c r="S84" s="538"/>
      <c r="T84" s="538"/>
      <c r="U84" s="538"/>
      <c r="V84" s="538"/>
      <c r="W84" s="551"/>
      <c r="X84" s="550"/>
    </row>
    <row r="85" spans="1:24" ht="65.25" customHeight="1" x14ac:dyDescent="0.5">
      <c r="A85" s="549" t="s">
        <v>500</v>
      </c>
      <c r="B85" s="550"/>
      <c r="C85" s="550">
        <v>1201</v>
      </c>
      <c r="D85" s="550">
        <v>1200</v>
      </c>
      <c r="E85" s="555">
        <v>178.85</v>
      </c>
      <c r="F85" s="554">
        <v>37.39</v>
      </c>
      <c r="G85" s="553">
        <f>E85*F85</f>
        <v>6687.2015000000001</v>
      </c>
      <c r="H85" s="538">
        <v>0</v>
      </c>
      <c r="I85" s="538">
        <f>E85*5</f>
        <v>894.25</v>
      </c>
      <c r="J85" s="552">
        <v>0</v>
      </c>
      <c r="K85" s="552">
        <v>0</v>
      </c>
      <c r="L85" s="552">
        <v>0</v>
      </c>
      <c r="M85" s="538">
        <f>G85+H85+I85+J85+K85+L85</f>
        <v>7581.4515000000001</v>
      </c>
      <c r="N85" s="538">
        <v>464.64</v>
      </c>
      <c r="O85" s="538">
        <v>0</v>
      </c>
      <c r="P85" s="538">
        <v>0</v>
      </c>
      <c r="Q85" s="538">
        <v>0</v>
      </c>
      <c r="R85" s="538">
        <v>0</v>
      </c>
      <c r="S85" s="538">
        <v>0</v>
      </c>
      <c r="T85" s="538">
        <f>N85+O85+P85+Q85+R85+S85</f>
        <v>464.64</v>
      </c>
      <c r="U85" s="538">
        <f>M85-T85</f>
        <v>7116.8114999999998</v>
      </c>
      <c r="V85" s="538"/>
      <c r="W85" s="551">
        <f>U85-V85</f>
        <v>7116.8114999999998</v>
      </c>
      <c r="X85" s="550"/>
    </row>
    <row r="86" spans="1:24" ht="65.25" customHeight="1" x14ac:dyDescent="0.5">
      <c r="A86" s="542" t="s">
        <v>502</v>
      </c>
      <c r="B86" s="550"/>
      <c r="C86" s="550"/>
      <c r="D86" s="550"/>
      <c r="E86" s="555"/>
      <c r="F86" s="554"/>
      <c r="G86" s="553"/>
      <c r="H86" s="538"/>
      <c r="I86" s="538"/>
      <c r="J86" s="552"/>
      <c r="K86" s="552"/>
      <c r="L86" s="552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51"/>
      <c r="X86" s="550"/>
    </row>
    <row r="87" spans="1:24" ht="65.25" customHeight="1" x14ac:dyDescent="0.5">
      <c r="A87" s="549" t="s">
        <v>500</v>
      </c>
      <c r="B87" s="550"/>
      <c r="C87" s="550">
        <v>1201</v>
      </c>
      <c r="D87" s="550">
        <v>1200</v>
      </c>
      <c r="E87" s="555">
        <v>178.85</v>
      </c>
      <c r="F87" s="554">
        <v>37.39</v>
      </c>
      <c r="G87" s="553">
        <f>E87*F87</f>
        <v>6687.2015000000001</v>
      </c>
      <c r="H87" s="538">
        <v>0</v>
      </c>
      <c r="I87" s="538">
        <f>E87*5</f>
        <v>894.25</v>
      </c>
      <c r="J87" s="552">
        <v>0</v>
      </c>
      <c r="K87" s="552">
        <v>0</v>
      </c>
      <c r="L87" s="552">
        <v>0</v>
      </c>
      <c r="M87" s="538">
        <f>G87+H87+I87+J87+K87+L87</f>
        <v>7581.4515000000001</v>
      </c>
      <c r="N87" s="538">
        <v>464.64</v>
      </c>
      <c r="O87" s="538">
        <v>0</v>
      </c>
      <c r="P87" s="538">
        <v>0</v>
      </c>
      <c r="Q87" s="538">
        <v>0</v>
      </c>
      <c r="R87" s="538">
        <v>0</v>
      </c>
      <c r="S87" s="538">
        <v>0</v>
      </c>
      <c r="T87" s="538">
        <f>N87+O87+P87+Q87+R87+S87</f>
        <v>464.64</v>
      </c>
      <c r="U87" s="538">
        <f>M87-T87</f>
        <v>7116.8114999999998</v>
      </c>
      <c r="V87" s="538"/>
      <c r="W87" s="551">
        <f>U87-V87</f>
        <v>7116.8114999999998</v>
      </c>
      <c r="X87" s="550"/>
    </row>
    <row r="88" spans="1:24" ht="65.25" customHeight="1" x14ac:dyDescent="0.5">
      <c r="A88" s="542" t="s">
        <v>499</v>
      </c>
      <c r="B88" s="550"/>
      <c r="C88" s="550"/>
      <c r="D88" s="550"/>
      <c r="E88" s="555"/>
      <c r="F88" s="554"/>
      <c r="G88" s="553"/>
      <c r="H88" s="538"/>
      <c r="I88" s="538"/>
      <c r="J88" s="552"/>
      <c r="K88" s="552"/>
      <c r="L88" s="552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51"/>
      <c r="X88" s="550"/>
    </row>
    <row r="89" spans="1:24" ht="65.25" customHeight="1" x14ac:dyDescent="0.45">
      <c r="A89" s="507" t="s">
        <v>448</v>
      </c>
      <c r="B89" s="561"/>
      <c r="C89" s="561">
        <v>1201</v>
      </c>
      <c r="D89" s="561">
        <v>1200</v>
      </c>
      <c r="E89" s="560">
        <v>166.98</v>
      </c>
      <c r="F89" s="559">
        <v>37.39</v>
      </c>
      <c r="G89" s="558">
        <f>E89*F89</f>
        <v>6243.3822</v>
      </c>
      <c r="H89" s="493">
        <v>0</v>
      </c>
      <c r="I89" s="538">
        <f>E89*5</f>
        <v>834.9</v>
      </c>
      <c r="J89" s="557">
        <v>0</v>
      </c>
      <c r="K89" s="557">
        <v>0</v>
      </c>
      <c r="L89" s="557"/>
      <c r="M89" s="493">
        <f>G89+H89+I89+J89+K89+L89</f>
        <v>7078.2821999999996</v>
      </c>
      <c r="N89" s="493">
        <v>416.34</v>
      </c>
      <c r="O89" s="493">
        <v>0</v>
      </c>
      <c r="P89" s="493">
        <v>0</v>
      </c>
      <c r="Q89" s="493">
        <v>0</v>
      </c>
      <c r="R89" s="493">
        <v>0</v>
      </c>
      <c r="S89" s="493">
        <v>0</v>
      </c>
      <c r="T89" s="493">
        <f>N89+O89+P89+Q89+R89+S89</f>
        <v>416.34</v>
      </c>
      <c r="U89" s="493">
        <f>M89-T89</f>
        <v>6661.9421999999995</v>
      </c>
      <c r="V89" s="493">
        <v>0</v>
      </c>
      <c r="W89" s="556">
        <f>U89-V89</f>
        <v>6661.9421999999995</v>
      </c>
      <c r="X89" s="550"/>
    </row>
    <row r="90" spans="1:24" ht="65.25" customHeight="1" x14ac:dyDescent="0.45">
      <c r="A90" s="534" t="s">
        <v>498</v>
      </c>
      <c r="B90" s="561"/>
      <c r="C90" s="561"/>
      <c r="D90" s="561"/>
      <c r="E90" s="560"/>
      <c r="F90" s="559"/>
      <c r="G90" s="558"/>
      <c r="H90" s="493"/>
      <c r="I90" s="538"/>
      <c r="J90" s="557"/>
      <c r="K90" s="557"/>
      <c r="L90" s="557"/>
      <c r="M90" s="493"/>
      <c r="N90" s="493"/>
      <c r="O90" s="493"/>
      <c r="P90" s="493"/>
      <c r="Q90" s="493"/>
      <c r="R90" s="493"/>
      <c r="S90" s="493"/>
      <c r="T90" s="493"/>
      <c r="U90" s="493"/>
      <c r="V90" s="493"/>
      <c r="W90" s="556"/>
      <c r="X90" s="550"/>
    </row>
    <row r="91" spans="1:24" ht="65.25" customHeight="1" x14ac:dyDescent="0.45">
      <c r="A91" s="507" t="s">
        <v>448</v>
      </c>
      <c r="B91" s="561"/>
      <c r="C91" s="561">
        <v>1201</v>
      </c>
      <c r="D91" s="561">
        <v>1200</v>
      </c>
      <c r="E91" s="560">
        <v>210.12</v>
      </c>
      <c r="F91" s="559">
        <v>37.39</v>
      </c>
      <c r="G91" s="558">
        <f>E91*F91</f>
        <v>7856.3868000000002</v>
      </c>
      <c r="H91" s="493">
        <v>0</v>
      </c>
      <c r="I91" s="538">
        <f>E91*5</f>
        <v>1050.5999999999999</v>
      </c>
      <c r="J91" s="557">
        <v>0</v>
      </c>
      <c r="K91" s="557">
        <v>0</v>
      </c>
      <c r="L91" s="557">
        <v>0</v>
      </c>
      <c r="M91" s="493">
        <f>G91+H91+I91+J91+K91+L91</f>
        <v>8906.9868000000006</v>
      </c>
      <c r="N91" s="493">
        <v>591.88</v>
      </c>
      <c r="O91" s="493">
        <v>0</v>
      </c>
      <c r="P91" s="493">
        <v>0</v>
      </c>
      <c r="Q91" s="493">
        <v>0</v>
      </c>
      <c r="R91" s="493">
        <v>0</v>
      </c>
      <c r="S91" s="493">
        <v>0</v>
      </c>
      <c r="T91" s="493">
        <f>N91+O91+P91+Q91+R91+S91</f>
        <v>591.88</v>
      </c>
      <c r="U91" s="493">
        <f>M91-T91</f>
        <v>8315.1068000000014</v>
      </c>
      <c r="V91" s="493">
        <v>0</v>
      </c>
      <c r="W91" s="556">
        <f>U91-V91</f>
        <v>8315.1068000000014</v>
      </c>
      <c r="X91" s="550"/>
    </row>
    <row r="92" spans="1:24" ht="65.25" customHeight="1" x14ac:dyDescent="0.45">
      <c r="A92" s="534" t="s">
        <v>622</v>
      </c>
      <c r="B92" s="561"/>
      <c r="C92" s="561"/>
      <c r="D92" s="561"/>
      <c r="E92" s="560"/>
      <c r="F92" s="559"/>
      <c r="G92" s="558"/>
      <c r="H92" s="493"/>
      <c r="I92" s="538"/>
      <c r="J92" s="557"/>
      <c r="K92" s="557"/>
      <c r="L92" s="557"/>
      <c r="M92" s="493"/>
      <c r="N92" s="493"/>
      <c r="O92" s="493"/>
      <c r="P92" s="493"/>
      <c r="Q92" s="493"/>
      <c r="R92" s="493"/>
      <c r="S92" s="493"/>
      <c r="T92" s="493"/>
      <c r="U92" s="493"/>
      <c r="V92" s="493"/>
      <c r="W92" s="556"/>
      <c r="X92" s="550"/>
    </row>
    <row r="93" spans="1:24" ht="65.25" customHeight="1" x14ac:dyDescent="0.5">
      <c r="A93" s="549" t="s">
        <v>448</v>
      </c>
      <c r="B93" s="550"/>
      <c r="C93" s="550">
        <v>1201</v>
      </c>
      <c r="D93" s="550">
        <v>1200</v>
      </c>
      <c r="E93" s="555">
        <v>146</v>
      </c>
      <c r="F93" s="554">
        <v>37.39</v>
      </c>
      <c r="G93" s="553">
        <f>E93*F93</f>
        <v>5458.9400000000005</v>
      </c>
      <c r="H93" s="538">
        <v>0</v>
      </c>
      <c r="I93" s="538">
        <f>E93*5</f>
        <v>730</v>
      </c>
      <c r="J93" s="552">
        <v>0</v>
      </c>
      <c r="K93" s="552">
        <v>0</v>
      </c>
      <c r="L93" s="552"/>
      <c r="M93" s="538">
        <f>G93+H93+I93+J93+K93+L93</f>
        <v>6188.9400000000005</v>
      </c>
      <c r="N93" s="538">
        <v>194.68</v>
      </c>
      <c r="O93" s="538">
        <v>0</v>
      </c>
      <c r="P93" s="538">
        <v>0</v>
      </c>
      <c r="Q93" s="538">
        <v>0</v>
      </c>
      <c r="R93" s="538">
        <v>0</v>
      </c>
      <c r="S93" s="538">
        <v>0</v>
      </c>
      <c r="T93" s="538">
        <f>N93+O93+P93+Q93+R93+S93</f>
        <v>194.68</v>
      </c>
      <c r="U93" s="538">
        <f>M93-T93</f>
        <v>5994.26</v>
      </c>
      <c r="V93" s="538">
        <v>0</v>
      </c>
      <c r="W93" s="551">
        <f>U93-V93</f>
        <v>5994.26</v>
      </c>
      <c r="X93" s="550"/>
    </row>
    <row r="94" spans="1:24" ht="65.25" customHeight="1" x14ac:dyDescent="0.5">
      <c r="A94" s="542" t="s">
        <v>497</v>
      </c>
      <c r="B94" s="550"/>
      <c r="C94" s="550"/>
      <c r="D94" s="550"/>
      <c r="E94" s="555"/>
      <c r="F94" s="554"/>
      <c r="G94" s="553"/>
      <c r="H94" s="538"/>
      <c r="I94" s="538"/>
      <c r="J94" s="552"/>
      <c r="K94" s="552"/>
      <c r="L94" s="552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51"/>
      <c r="X94" s="550"/>
    </row>
    <row r="95" spans="1:24" ht="65.25" customHeight="1" x14ac:dyDescent="0.45">
      <c r="A95" s="507" t="s">
        <v>150</v>
      </c>
      <c r="B95" s="561"/>
      <c r="C95" s="561">
        <v>1201</v>
      </c>
      <c r="D95" s="561">
        <v>1200</v>
      </c>
      <c r="E95" s="560">
        <v>162.62</v>
      </c>
      <c r="F95" s="559">
        <v>37.39</v>
      </c>
      <c r="G95" s="558">
        <f>E95*F95</f>
        <v>6080.3618000000006</v>
      </c>
      <c r="H95" s="493">
        <v>0</v>
      </c>
      <c r="I95" s="538">
        <f>E95*5</f>
        <v>813.1</v>
      </c>
      <c r="J95" s="557">
        <v>0</v>
      </c>
      <c r="K95" s="557">
        <v>0</v>
      </c>
      <c r="L95" s="557"/>
      <c r="M95" s="493">
        <f>G95+H95+I95+J95+K95+L95</f>
        <v>6893.4618000000009</v>
      </c>
      <c r="N95" s="493">
        <v>381.72</v>
      </c>
      <c r="O95" s="493">
        <v>0</v>
      </c>
      <c r="P95" s="493">
        <v>0</v>
      </c>
      <c r="Q95" s="493">
        <v>0</v>
      </c>
      <c r="R95" s="493">
        <v>0</v>
      </c>
      <c r="S95" s="493">
        <v>0</v>
      </c>
      <c r="T95" s="493">
        <f>N95+O95+P95+Q95+R95+S95</f>
        <v>381.72</v>
      </c>
      <c r="U95" s="493">
        <f>M95-T95</f>
        <v>6511.7418000000007</v>
      </c>
      <c r="V95" s="493">
        <v>0</v>
      </c>
      <c r="W95" s="556">
        <f>U95-V95</f>
        <v>6511.7418000000007</v>
      </c>
      <c r="X95" s="550"/>
    </row>
    <row r="96" spans="1:24" ht="65.25" customHeight="1" x14ac:dyDescent="0.45">
      <c r="A96" s="534" t="s">
        <v>496</v>
      </c>
      <c r="B96" s="561"/>
      <c r="C96" s="561"/>
      <c r="D96" s="561"/>
      <c r="E96" s="560"/>
      <c r="F96" s="559"/>
      <c r="G96" s="558"/>
      <c r="H96" s="493"/>
      <c r="I96" s="538"/>
      <c r="J96" s="557"/>
      <c r="K96" s="557"/>
      <c r="L96" s="557"/>
      <c r="M96" s="493"/>
      <c r="N96" s="493"/>
      <c r="O96" s="493"/>
      <c r="P96" s="493"/>
      <c r="Q96" s="493"/>
      <c r="R96" s="493"/>
      <c r="S96" s="493"/>
      <c r="T96" s="493"/>
      <c r="U96" s="493"/>
      <c r="V96" s="493"/>
      <c r="W96" s="556"/>
      <c r="X96" s="550"/>
    </row>
    <row r="97" spans="1:24" ht="65.25" customHeight="1" x14ac:dyDescent="0.45">
      <c r="A97" s="507" t="s">
        <v>150</v>
      </c>
      <c r="B97" s="561"/>
      <c r="C97" s="561">
        <v>1201</v>
      </c>
      <c r="D97" s="561">
        <v>1200</v>
      </c>
      <c r="E97" s="560">
        <v>162.62</v>
      </c>
      <c r="F97" s="559">
        <v>37.39</v>
      </c>
      <c r="G97" s="558">
        <f>E97*F97</f>
        <v>6080.3618000000006</v>
      </c>
      <c r="H97" s="493">
        <v>0</v>
      </c>
      <c r="I97" s="538">
        <f>E97*5</f>
        <v>813.1</v>
      </c>
      <c r="J97" s="557">
        <v>0</v>
      </c>
      <c r="K97" s="557">
        <v>0</v>
      </c>
      <c r="L97" s="557"/>
      <c r="M97" s="493">
        <f>G97+H97+I97+J97+K97+L97</f>
        <v>6893.4618000000009</v>
      </c>
      <c r="N97" s="493">
        <v>381.53</v>
      </c>
      <c r="O97" s="493">
        <v>0</v>
      </c>
      <c r="P97" s="493">
        <v>0</v>
      </c>
      <c r="Q97" s="493">
        <v>0</v>
      </c>
      <c r="R97" s="493">
        <v>0</v>
      </c>
      <c r="S97" s="493">
        <v>0</v>
      </c>
      <c r="T97" s="493">
        <f>N97+O97+P97+Q97+R97+S97</f>
        <v>381.53</v>
      </c>
      <c r="U97" s="493">
        <f>M97-T97</f>
        <v>6511.9318000000012</v>
      </c>
      <c r="V97" s="493">
        <v>0</v>
      </c>
      <c r="W97" s="556">
        <f>U97-V97</f>
        <v>6511.9318000000012</v>
      </c>
      <c r="X97" s="550"/>
    </row>
    <row r="98" spans="1:24" ht="65.25" customHeight="1" x14ac:dyDescent="0.45">
      <c r="A98" s="534" t="s">
        <v>495</v>
      </c>
      <c r="B98" s="561"/>
      <c r="C98" s="561"/>
      <c r="D98" s="561"/>
      <c r="E98" s="560"/>
      <c r="F98" s="559"/>
      <c r="G98" s="558"/>
      <c r="H98" s="493"/>
      <c r="I98" s="538"/>
      <c r="J98" s="557"/>
      <c r="K98" s="557"/>
      <c r="L98" s="557"/>
      <c r="M98" s="493"/>
      <c r="N98" s="493"/>
      <c r="O98" s="493"/>
      <c r="P98" s="493"/>
      <c r="Q98" s="493"/>
      <c r="R98" s="493"/>
      <c r="S98" s="493"/>
      <c r="T98" s="493"/>
      <c r="U98" s="493"/>
      <c r="V98" s="493"/>
      <c r="W98" s="556"/>
      <c r="X98" s="550"/>
    </row>
    <row r="99" spans="1:24" ht="65.25" customHeight="1" x14ac:dyDescent="0.45">
      <c r="A99" s="507" t="s">
        <v>150</v>
      </c>
      <c r="B99" s="561"/>
      <c r="C99" s="561">
        <v>1201</v>
      </c>
      <c r="D99" s="561">
        <v>1200</v>
      </c>
      <c r="E99" s="560">
        <v>162.62</v>
      </c>
      <c r="F99" s="559">
        <v>23.01</v>
      </c>
      <c r="G99" s="558">
        <f>E99*F99</f>
        <v>3741.8862000000004</v>
      </c>
      <c r="H99" s="493">
        <v>0</v>
      </c>
      <c r="I99" s="538">
        <f>E99*5</f>
        <v>813.1</v>
      </c>
      <c r="J99" s="557">
        <v>0</v>
      </c>
      <c r="K99" s="557">
        <v>0</v>
      </c>
      <c r="L99" s="557"/>
      <c r="M99" s="493">
        <f>G99+H99+I99+J99+K99+L99</f>
        <v>4554.9862000000003</v>
      </c>
      <c r="N99" s="493">
        <v>127.04</v>
      </c>
      <c r="O99" s="493">
        <v>0</v>
      </c>
      <c r="P99" s="493">
        <v>0</v>
      </c>
      <c r="Q99" s="493">
        <v>0</v>
      </c>
      <c r="R99" s="493">
        <v>0</v>
      </c>
      <c r="S99" s="493">
        <v>0</v>
      </c>
      <c r="T99" s="493">
        <f>N99+O99+P99+Q99+R99+S99</f>
        <v>127.04</v>
      </c>
      <c r="U99" s="493">
        <f>M99-T99</f>
        <v>4427.9462000000003</v>
      </c>
      <c r="V99" s="493">
        <v>0</v>
      </c>
      <c r="W99" s="556">
        <f>U99-V99</f>
        <v>4427.9462000000003</v>
      </c>
      <c r="X99" s="550"/>
    </row>
    <row r="100" spans="1:24" ht="65.25" customHeight="1" x14ac:dyDescent="0.45">
      <c r="A100" s="534" t="s">
        <v>494</v>
      </c>
      <c r="B100" s="561"/>
      <c r="C100" s="561"/>
      <c r="D100" s="561"/>
      <c r="E100" s="560"/>
      <c r="F100" s="559"/>
      <c r="G100" s="558"/>
      <c r="H100" s="493"/>
      <c r="I100" s="538"/>
      <c r="J100" s="557"/>
      <c r="K100" s="557"/>
      <c r="L100" s="557"/>
      <c r="M100" s="493"/>
      <c r="N100" s="493"/>
      <c r="O100" s="493"/>
      <c r="P100" s="493"/>
      <c r="Q100" s="493"/>
      <c r="R100" s="493"/>
      <c r="S100" s="493"/>
      <c r="T100" s="493"/>
      <c r="U100" s="493"/>
      <c r="V100" s="493"/>
      <c r="W100" s="556"/>
      <c r="X100" s="550"/>
    </row>
    <row r="101" spans="1:24" ht="65.25" customHeight="1" x14ac:dyDescent="0.5">
      <c r="A101" s="549" t="s">
        <v>176</v>
      </c>
      <c r="B101" s="550"/>
      <c r="C101" s="550">
        <v>1201</v>
      </c>
      <c r="D101" s="550">
        <v>1200</v>
      </c>
      <c r="E101" s="555">
        <v>166.98</v>
      </c>
      <c r="F101" s="554">
        <v>37.39</v>
      </c>
      <c r="G101" s="553">
        <f>E101*F101</f>
        <v>6243.3822</v>
      </c>
      <c r="H101" s="538">
        <v>0</v>
      </c>
      <c r="I101" s="538">
        <f>E101*5</f>
        <v>834.9</v>
      </c>
      <c r="J101" s="552">
        <v>0</v>
      </c>
      <c r="K101" s="552">
        <v>0</v>
      </c>
      <c r="L101" s="552"/>
      <c r="M101" s="538">
        <f>G101+H101+I101+J101+K101+L101</f>
        <v>7078.2821999999996</v>
      </c>
      <c r="N101" s="538">
        <v>416.36</v>
      </c>
      <c r="O101" s="538">
        <v>0</v>
      </c>
      <c r="P101" s="538">
        <v>0</v>
      </c>
      <c r="Q101" s="538">
        <v>0</v>
      </c>
      <c r="R101" s="538">
        <v>0</v>
      </c>
      <c r="S101" s="538">
        <v>0</v>
      </c>
      <c r="T101" s="538">
        <f>N101+O101+P101+Q101+R101+S101</f>
        <v>416.36</v>
      </c>
      <c r="U101" s="538">
        <f>M101-T101</f>
        <v>6661.9222</v>
      </c>
      <c r="V101" s="538">
        <v>0</v>
      </c>
      <c r="W101" s="551">
        <f>U101-V101</f>
        <v>6661.9222</v>
      </c>
      <c r="X101" s="550"/>
    </row>
    <row r="102" spans="1:24" ht="65.25" customHeight="1" x14ac:dyDescent="0.5">
      <c r="A102" s="542" t="s">
        <v>621</v>
      </c>
      <c r="B102" s="550"/>
      <c r="C102" s="550"/>
      <c r="D102" s="550"/>
      <c r="E102" s="555"/>
      <c r="F102" s="554"/>
      <c r="G102" s="553"/>
      <c r="H102" s="538"/>
      <c r="I102" s="538"/>
      <c r="J102" s="552"/>
      <c r="K102" s="552"/>
      <c r="L102" s="552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51"/>
      <c r="X102" s="550"/>
    </row>
    <row r="103" spans="1:24" ht="65.25" customHeight="1" x14ac:dyDescent="0.5">
      <c r="A103" s="549" t="s">
        <v>176</v>
      </c>
      <c r="B103" s="550"/>
      <c r="C103" s="550">
        <v>1201</v>
      </c>
      <c r="D103" s="550">
        <v>1200</v>
      </c>
      <c r="E103" s="555">
        <v>166.98</v>
      </c>
      <c r="F103" s="554">
        <v>37.39</v>
      </c>
      <c r="G103" s="553">
        <f>E103*F103</f>
        <v>6243.3822</v>
      </c>
      <c r="H103" s="538">
        <v>0</v>
      </c>
      <c r="I103" s="538">
        <f>E103*5</f>
        <v>834.9</v>
      </c>
      <c r="J103" s="552">
        <v>0</v>
      </c>
      <c r="K103" s="552">
        <v>0</v>
      </c>
      <c r="L103" s="552"/>
      <c r="M103" s="538">
        <f>G103+H103+I103+J103+K103+L103</f>
        <v>7078.2821999999996</v>
      </c>
      <c r="N103" s="538">
        <v>416.36</v>
      </c>
      <c r="O103" s="538">
        <v>0</v>
      </c>
      <c r="P103" s="538">
        <v>0</v>
      </c>
      <c r="Q103" s="538">
        <v>0</v>
      </c>
      <c r="R103" s="538">
        <v>0</v>
      </c>
      <c r="S103" s="538">
        <v>0</v>
      </c>
      <c r="T103" s="538">
        <f>N103+O103+P103+Q103+R103+S103</f>
        <v>416.36</v>
      </c>
      <c r="U103" s="538">
        <f>M103-T103</f>
        <v>6661.9222</v>
      </c>
      <c r="V103" s="538">
        <v>0</v>
      </c>
      <c r="W103" s="551">
        <f>U103-V103</f>
        <v>6661.9222</v>
      </c>
      <c r="X103" s="550"/>
    </row>
    <row r="104" spans="1:24" ht="65.25" customHeight="1" x14ac:dyDescent="0.5">
      <c r="A104" s="542" t="s">
        <v>493</v>
      </c>
      <c r="B104" s="550"/>
      <c r="C104" s="550"/>
      <c r="D104" s="550"/>
      <c r="E104" s="555"/>
      <c r="F104" s="554"/>
      <c r="G104" s="553"/>
      <c r="H104" s="538"/>
      <c r="I104" s="538"/>
      <c r="J104" s="552"/>
      <c r="K104" s="552"/>
      <c r="L104" s="552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51"/>
      <c r="X104" s="550"/>
    </row>
    <row r="105" spans="1:24" ht="65.25" customHeight="1" x14ac:dyDescent="0.5">
      <c r="A105" s="549" t="s">
        <v>492</v>
      </c>
      <c r="B105" s="550"/>
      <c r="C105" s="550">
        <v>1201</v>
      </c>
      <c r="D105" s="550">
        <v>1200</v>
      </c>
      <c r="E105" s="555">
        <v>129.5</v>
      </c>
      <c r="F105" s="554">
        <v>37.39</v>
      </c>
      <c r="G105" s="553">
        <f>E105*F105</f>
        <v>4842.0050000000001</v>
      </c>
      <c r="H105" s="538">
        <v>0</v>
      </c>
      <c r="I105" s="538">
        <f>E105*5</f>
        <v>647.5</v>
      </c>
      <c r="J105" s="552">
        <v>0</v>
      </c>
      <c r="K105" s="552">
        <v>0</v>
      </c>
      <c r="L105" s="552"/>
      <c r="M105" s="538">
        <f>G105+H105+I105+J105+K105+L105</f>
        <v>5489.5050000000001</v>
      </c>
      <c r="N105" s="538">
        <v>155.19999999999999</v>
      </c>
      <c r="O105" s="538"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155.19999999999999</v>
      </c>
      <c r="U105" s="538">
        <f>M105-T105</f>
        <v>5334.3050000000003</v>
      </c>
      <c r="V105" s="538">
        <v>0</v>
      </c>
      <c r="W105" s="551">
        <f>U105-V105</f>
        <v>5334.3050000000003</v>
      </c>
      <c r="X105" s="550"/>
    </row>
    <row r="106" spans="1:24" ht="65.25" customHeight="1" x14ac:dyDescent="0.5">
      <c r="A106" s="542" t="s">
        <v>491</v>
      </c>
      <c r="B106" s="550"/>
      <c r="C106" s="550"/>
      <c r="D106" s="550"/>
      <c r="E106" s="555"/>
      <c r="F106" s="554"/>
      <c r="G106" s="553"/>
      <c r="H106" s="538"/>
      <c r="I106" s="538"/>
      <c r="J106" s="552"/>
      <c r="K106" s="552"/>
      <c r="L106" s="552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51"/>
      <c r="X106" s="550"/>
    </row>
    <row r="107" spans="1:24" ht="65.25" customHeight="1" x14ac:dyDescent="0.45">
      <c r="A107" s="507" t="s">
        <v>490</v>
      </c>
      <c r="B107" s="561"/>
      <c r="C107" s="561">
        <v>1201</v>
      </c>
      <c r="D107" s="561">
        <v>1200</v>
      </c>
      <c r="E107" s="560">
        <v>152.46</v>
      </c>
      <c r="F107" s="559">
        <v>37.39</v>
      </c>
      <c r="G107" s="558">
        <f>E107*F107</f>
        <v>5700.4794000000002</v>
      </c>
      <c r="H107" s="493">
        <v>0</v>
      </c>
      <c r="I107" s="538">
        <f>E107*5</f>
        <v>762.30000000000007</v>
      </c>
      <c r="J107" s="557">
        <v>0</v>
      </c>
      <c r="K107" s="557">
        <v>0</v>
      </c>
      <c r="L107" s="557"/>
      <c r="M107" s="493">
        <f>G107+H107+I107+J107+K107+L107</f>
        <v>6462.7794000000004</v>
      </c>
      <c r="N107" s="493">
        <v>210.15</v>
      </c>
      <c r="O107" s="493">
        <v>0</v>
      </c>
      <c r="P107" s="493">
        <v>0</v>
      </c>
      <c r="Q107" s="493">
        <v>0</v>
      </c>
      <c r="R107" s="493">
        <v>0</v>
      </c>
      <c r="S107" s="493">
        <v>0</v>
      </c>
      <c r="T107" s="493">
        <f>N107+O107+P107+Q107+R107+S107</f>
        <v>210.15</v>
      </c>
      <c r="U107" s="493">
        <f>M107-T107</f>
        <v>6252.6294000000007</v>
      </c>
      <c r="V107" s="493">
        <v>0</v>
      </c>
      <c r="W107" s="556">
        <f>U107-V107</f>
        <v>6252.6294000000007</v>
      </c>
      <c r="X107" s="550"/>
    </row>
    <row r="108" spans="1:24" ht="65.25" customHeight="1" x14ac:dyDescent="0.45">
      <c r="A108" s="534" t="s">
        <v>489</v>
      </c>
      <c r="B108" s="561"/>
      <c r="C108" s="561"/>
      <c r="D108" s="561"/>
      <c r="E108" s="560"/>
      <c r="F108" s="559"/>
      <c r="G108" s="558"/>
      <c r="H108" s="493"/>
      <c r="I108" s="538"/>
      <c r="J108" s="557"/>
      <c r="K108" s="557"/>
      <c r="L108" s="557"/>
      <c r="M108" s="493"/>
      <c r="N108" s="493"/>
      <c r="O108" s="493"/>
      <c r="P108" s="493"/>
      <c r="Q108" s="493"/>
      <c r="R108" s="493"/>
      <c r="S108" s="493"/>
      <c r="T108" s="493"/>
      <c r="U108" s="493"/>
      <c r="V108" s="493"/>
      <c r="W108" s="556"/>
      <c r="X108" s="550"/>
    </row>
    <row r="109" spans="1:24" ht="65.25" customHeight="1" x14ac:dyDescent="0.5">
      <c r="A109" s="549" t="s">
        <v>488</v>
      </c>
      <c r="B109" s="550"/>
      <c r="C109" s="550">
        <v>1201</v>
      </c>
      <c r="D109" s="550">
        <v>1200</v>
      </c>
      <c r="E109" s="555">
        <v>168.71</v>
      </c>
      <c r="F109" s="554">
        <v>37.39</v>
      </c>
      <c r="G109" s="553">
        <f>E109*F109</f>
        <v>6308.0669000000007</v>
      </c>
      <c r="H109" s="538">
        <v>0</v>
      </c>
      <c r="I109" s="538">
        <f>E109*5</f>
        <v>843.55000000000007</v>
      </c>
      <c r="J109" s="552">
        <v>0</v>
      </c>
      <c r="K109" s="552">
        <v>0</v>
      </c>
      <c r="L109" s="552"/>
      <c r="M109" s="538">
        <f>G109+H109+I109+J109+K109+L109</f>
        <v>7151.6169000000009</v>
      </c>
      <c r="N109" s="538">
        <v>423.4</v>
      </c>
      <c r="O109" s="538">
        <v>0</v>
      </c>
      <c r="P109" s="538">
        <v>0</v>
      </c>
      <c r="Q109" s="538">
        <v>0</v>
      </c>
      <c r="R109" s="538">
        <v>0</v>
      </c>
      <c r="S109" s="538">
        <v>0</v>
      </c>
      <c r="T109" s="538">
        <f>N109+O109+P109+Q109+R109+S109</f>
        <v>423.4</v>
      </c>
      <c r="U109" s="538">
        <f>M109-T109</f>
        <v>6728.2169000000013</v>
      </c>
      <c r="V109" s="538">
        <v>0</v>
      </c>
      <c r="W109" s="551">
        <f>U109-V109</f>
        <v>6728.2169000000013</v>
      </c>
      <c r="X109" s="550"/>
    </row>
    <row r="110" spans="1:24" ht="65.25" customHeight="1" x14ac:dyDescent="0.5">
      <c r="A110" s="542" t="s">
        <v>487</v>
      </c>
      <c r="B110" s="550"/>
      <c r="C110" s="550"/>
      <c r="D110" s="550"/>
      <c r="E110" s="555"/>
      <c r="F110" s="554"/>
      <c r="G110" s="553"/>
      <c r="H110" s="538"/>
      <c r="I110" s="538"/>
      <c r="J110" s="552"/>
      <c r="K110" s="552"/>
      <c r="L110" s="552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51"/>
      <c r="X110" s="550"/>
    </row>
    <row r="111" spans="1:24" ht="65.25" customHeight="1" x14ac:dyDescent="0.45">
      <c r="A111" s="565" t="s">
        <v>442</v>
      </c>
      <c r="B111" s="564"/>
      <c r="C111" s="564">
        <v>1201</v>
      </c>
      <c r="D111" s="564">
        <v>1200</v>
      </c>
      <c r="E111" s="560">
        <v>131.66999999999999</v>
      </c>
      <c r="F111" s="563">
        <v>25.06</v>
      </c>
      <c r="G111" s="560">
        <f>E111*F111</f>
        <v>3299.6501999999996</v>
      </c>
      <c r="H111" s="556">
        <v>0</v>
      </c>
      <c r="I111" s="551">
        <f>E111*2.94</f>
        <v>387.10979999999995</v>
      </c>
      <c r="J111" s="562">
        <v>0</v>
      </c>
      <c r="K111" s="562">
        <v>0</v>
      </c>
      <c r="L111" s="562"/>
      <c r="M111" s="556">
        <f>G111+H111+I111+J111+K111+L111</f>
        <v>3686.7599999999993</v>
      </c>
      <c r="N111" s="556">
        <v>56.5</v>
      </c>
      <c r="O111" s="556">
        <v>0</v>
      </c>
      <c r="P111" s="556">
        <v>0</v>
      </c>
      <c r="Q111" s="556">
        <v>0</v>
      </c>
      <c r="R111" s="556">
        <v>0</v>
      </c>
      <c r="S111" s="556">
        <v>0</v>
      </c>
      <c r="T111" s="556">
        <f>N111+O111+P111+Q111+R111+S111</f>
        <v>56.5</v>
      </c>
      <c r="U111" s="556">
        <f>M111-T111</f>
        <v>3630.2599999999993</v>
      </c>
      <c r="V111" s="556">
        <v>0</v>
      </c>
      <c r="W111" s="556">
        <f>U111-V111</f>
        <v>3630.2599999999993</v>
      </c>
      <c r="X111" s="550"/>
    </row>
    <row r="112" spans="1:24" ht="65.25" customHeight="1" x14ac:dyDescent="0.45">
      <c r="A112" s="498" t="s">
        <v>486</v>
      </c>
      <c r="B112" s="564"/>
      <c r="C112" s="564"/>
      <c r="D112" s="564"/>
      <c r="E112" s="560"/>
      <c r="F112" s="563"/>
      <c r="G112" s="560"/>
      <c r="H112" s="556"/>
      <c r="I112" s="551"/>
      <c r="J112" s="562"/>
      <c r="K112" s="562"/>
      <c r="L112" s="562"/>
      <c r="M112" s="556"/>
      <c r="N112" s="556"/>
      <c r="O112" s="556"/>
      <c r="P112" s="556"/>
      <c r="Q112" s="556"/>
      <c r="R112" s="556"/>
      <c r="S112" s="556"/>
      <c r="T112" s="556"/>
      <c r="U112" s="556"/>
      <c r="V112" s="556"/>
      <c r="W112" s="556"/>
      <c r="X112" s="550"/>
    </row>
    <row r="113" spans="1:24" ht="65.25" customHeight="1" x14ac:dyDescent="0.5">
      <c r="A113" s="549" t="s">
        <v>485</v>
      </c>
      <c r="B113" s="550"/>
      <c r="C113" s="550">
        <v>1201</v>
      </c>
      <c r="D113" s="550">
        <v>1200</v>
      </c>
      <c r="E113" s="555">
        <v>108.18</v>
      </c>
      <c r="F113" s="554">
        <v>37.39</v>
      </c>
      <c r="G113" s="553">
        <f>E113*F113</f>
        <v>4044.8502000000003</v>
      </c>
      <c r="H113" s="538">
        <v>0</v>
      </c>
      <c r="I113" s="538">
        <f>E113*5</f>
        <v>540.90000000000009</v>
      </c>
      <c r="J113" s="552">
        <v>0</v>
      </c>
      <c r="K113" s="552">
        <v>0</v>
      </c>
      <c r="L113" s="552"/>
      <c r="M113" s="538">
        <f>G113+H113+I113+J113+K113+L113</f>
        <v>4585.7502000000004</v>
      </c>
      <c r="N113" s="538">
        <v>103.98</v>
      </c>
      <c r="O113" s="538">
        <v>0</v>
      </c>
      <c r="P113" s="538">
        <v>0</v>
      </c>
      <c r="Q113" s="538">
        <v>0</v>
      </c>
      <c r="R113" s="538">
        <v>0</v>
      </c>
      <c r="S113" s="538">
        <v>0</v>
      </c>
      <c r="T113" s="538">
        <f>N113+O113+P113+Q113+R113+S113</f>
        <v>103.98</v>
      </c>
      <c r="U113" s="538">
        <f>M113-T113</f>
        <v>4481.7702000000008</v>
      </c>
      <c r="V113" s="538">
        <v>0</v>
      </c>
      <c r="W113" s="551">
        <f>U113-V113</f>
        <v>4481.7702000000008</v>
      </c>
      <c r="X113" s="550"/>
    </row>
    <row r="114" spans="1:24" ht="65.25" customHeight="1" x14ac:dyDescent="0.5">
      <c r="A114" s="542" t="s">
        <v>484</v>
      </c>
      <c r="B114" s="550"/>
      <c r="C114" s="550"/>
      <c r="D114" s="550"/>
      <c r="E114" s="555"/>
      <c r="F114" s="554"/>
      <c r="G114" s="553"/>
      <c r="H114" s="538"/>
      <c r="I114" s="538"/>
      <c r="J114" s="552"/>
      <c r="K114" s="552"/>
      <c r="L114" s="552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51"/>
      <c r="X114" s="550"/>
    </row>
    <row r="115" spans="1:24" ht="65.25" customHeight="1" x14ac:dyDescent="0.5">
      <c r="A115" s="549" t="s">
        <v>483</v>
      </c>
      <c r="B115" s="550"/>
      <c r="C115" s="550">
        <v>1201</v>
      </c>
      <c r="D115" s="550">
        <v>1200</v>
      </c>
      <c r="E115" s="555">
        <v>146</v>
      </c>
      <c r="F115" s="554">
        <v>37.39</v>
      </c>
      <c r="G115" s="553">
        <f>E115*F115</f>
        <v>5458.9400000000005</v>
      </c>
      <c r="H115" s="538">
        <v>0</v>
      </c>
      <c r="I115" s="538">
        <f>E115*5</f>
        <v>730</v>
      </c>
      <c r="J115" s="552">
        <v>0</v>
      </c>
      <c r="K115" s="552">
        <v>0</v>
      </c>
      <c r="L115" s="552"/>
      <c r="M115" s="538">
        <f>G115+H115+I115+J115+K115+L115</f>
        <v>6188.9400000000005</v>
      </c>
      <c r="N115" s="538">
        <v>194.68</v>
      </c>
      <c r="O115" s="538"/>
      <c r="P115" s="538">
        <v>0</v>
      </c>
      <c r="Q115" s="538">
        <v>0</v>
      </c>
      <c r="R115" s="538">
        <v>0</v>
      </c>
      <c r="S115" s="538">
        <v>0</v>
      </c>
      <c r="T115" s="538">
        <f>N115+O115+P115+Q115+R115+S115</f>
        <v>194.68</v>
      </c>
      <c r="U115" s="538">
        <f>M115-T115</f>
        <v>5994.26</v>
      </c>
      <c r="V115" s="538">
        <v>0</v>
      </c>
      <c r="W115" s="551">
        <f>U115-V115</f>
        <v>5994.26</v>
      </c>
      <c r="X115" s="550"/>
    </row>
    <row r="116" spans="1:24" ht="65.25" customHeight="1" x14ac:dyDescent="0.5">
      <c r="A116" s="542" t="s">
        <v>482</v>
      </c>
      <c r="B116" s="550"/>
      <c r="C116" s="550"/>
      <c r="D116" s="550"/>
      <c r="E116" s="555"/>
      <c r="F116" s="554"/>
      <c r="G116" s="553"/>
      <c r="H116" s="538"/>
      <c r="I116" s="538"/>
      <c r="J116" s="552"/>
      <c r="K116" s="552"/>
      <c r="L116" s="552"/>
      <c r="M116" s="538"/>
      <c r="N116" s="538"/>
      <c r="O116" s="538"/>
      <c r="P116" s="538"/>
      <c r="Q116" s="538"/>
      <c r="R116" s="538"/>
      <c r="S116" s="538"/>
      <c r="T116" s="538"/>
      <c r="U116" s="538"/>
      <c r="V116" s="538"/>
      <c r="W116" s="551"/>
      <c r="X116" s="550"/>
    </row>
    <row r="117" spans="1:24" ht="65.25" customHeight="1" x14ac:dyDescent="0.5">
      <c r="A117" s="549" t="s">
        <v>481</v>
      </c>
      <c r="B117" s="550"/>
      <c r="C117" s="550">
        <v>1201</v>
      </c>
      <c r="D117" s="550">
        <v>1200</v>
      </c>
      <c r="E117" s="555">
        <v>146</v>
      </c>
      <c r="F117" s="554">
        <v>37.39</v>
      </c>
      <c r="G117" s="553">
        <f>E117*F117</f>
        <v>5458.9400000000005</v>
      </c>
      <c r="H117" s="538">
        <v>0</v>
      </c>
      <c r="I117" s="538">
        <f>E117*5</f>
        <v>730</v>
      </c>
      <c r="J117" s="552">
        <v>0</v>
      </c>
      <c r="K117" s="552">
        <v>0</v>
      </c>
      <c r="L117" s="552"/>
      <c r="M117" s="538">
        <f>G117+H117+I117+J117+K117+L117</f>
        <v>6188.9400000000005</v>
      </c>
      <c r="N117" s="538">
        <v>194.67</v>
      </c>
      <c r="O117" s="538">
        <v>0</v>
      </c>
      <c r="P117" s="538">
        <v>0</v>
      </c>
      <c r="Q117" s="538">
        <v>0</v>
      </c>
      <c r="R117" s="538">
        <v>0</v>
      </c>
      <c r="S117" s="538">
        <v>0</v>
      </c>
      <c r="T117" s="538">
        <f>N117+O117+P117+Q117+R117+S117</f>
        <v>194.67</v>
      </c>
      <c r="U117" s="538">
        <f>M117-T117</f>
        <v>5994.27</v>
      </c>
      <c r="V117" s="538">
        <v>0</v>
      </c>
      <c r="W117" s="551">
        <f>U117-V117</f>
        <v>5994.27</v>
      </c>
      <c r="X117" s="550"/>
    </row>
    <row r="118" spans="1:24" ht="65.25" customHeight="1" x14ac:dyDescent="0.5">
      <c r="A118" s="542" t="s">
        <v>480</v>
      </c>
      <c r="B118" s="550"/>
      <c r="C118" s="550"/>
      <c r="D118" s="550"/>
      <c r="E118" s="555"/>
      <c r="F118" s="554"/>
      <c r="G118" s="553"/>
      <c r="H118" s="538"/>
      <c r="I118" s="538"/>
      <c r="J118" s="552"/>
      <c r="K118" s="552"/>
      <c r="L118" s="552"/>
      <c r="M118" s="538"/>
      <c r="N118" s="538"/>
      <c r="O118" s="538"/>
      <c r="P118" s="538"/>
      <c r="Q118" s="538"/>
      <c r="R118" s="538"/>
      <c r="S118" s="538"/>
      <c r="T118" s="538"/>
      <c r="U118" s="538"/>
      <c r="V118" s="538"/>
      <c r="W118" s="551"/>
      <c r="X118" s="550"/>
    </row>
    <row r="119" spans="1:24" ht="65.25" customHeight="1" x14ac:dyDescent="0.5">
      <c r="A119" s="549" t="s">
        <v>130</v>
      </c>
      <c r="B119" s="550"/>
      <c r="C119" s="550">
        <v>1201</v>
      </c>
      <c r="D119" s="550">
        <v>1200</v>
      </c>
      <c r="E119" s="555">
        <v>190.94</v>
      </c>
      <c r="F119" s="554">
        <v>37.39</v>
      </c>
      <c r="G119" s="553">
        <f>E119*F119</f>
        <v>7139.2466000000004</v>
      </c>
      <c r="H119" s="538">
        <v>0</v>
      </c>
      <c r="I119" s="538">
        <f>E119*5</f>
        <v>954.7</v>
      </c>
      <c r="J119" s="552">
        <v>0</v>
      </c>
      <c r="K119" s="552">
        <v>0</v>
      </c>
      <c r="L119" s="552">
        <v>0</v>
      </c>
      <c r="M119" s="538">
        <f>G119+H119+I119+J119+K119+L119</f>
        <v>8093.9466000000002</v>
      </c>
      <c r="N119" s="538">
        <v>513.84</v>
      </c>
      <c r="O119" s="538">
        <v>0</v>
      </c>
      <c r="P119" s="538">
        <v>0</v>
      </c>
      <c r="Q119" s="538">
        <v>0</v>
      </c>
      <c r="R119" s="538">
        <v>0</v>
      </c>
      <c r="S119" s="538">
        <v>0</v>
      </c>
      <c r="T119" s="538">
        <f>N119+O119+P119+Q119+R119+S119</f>
        <v>513.84</v>
      </c>
      <c r="U119" s="538">
        <f>M119-T119</f>
        <v>7580.1066000000001</v>
      </c>
      <c r="V119" s="538">
        <v>0</v>
      </c>
      <c r="W119" s="551">
        <f>U119-V119</f>
        <v>7580.1066000000001</v>
      </c>
      <c r="X119" s="550"/>
    </row>
    <row r="120" spans="1:24" ht="65.25" customHeight="1" x14ac:dyDescent="0.5">
      <c r="A120" s="542" t="s">
        <v>135</v>
      </c>
      <c r="B120" s="550"/>
      <c r="C120" s="550"/>
      <c r="D120" s="550"/>
      <c r="E120" s="555"/>
      <c r="F120" s="554"/>
      <c r="G120" s="553"/>
      <c r="H120" s="538"/>
      <c r="I120" s="538"/>
      <c r="J120" s="552"/>
      <c r="K120" s="552"/>
      <c r="L120" s="552"/>
      <c r="M120" s="538"/>
      <c r="N120" s="538"/>
      <c r="O120" s="538"/>
      <c r="P120" s="538"/>
      <c r="Q120" s="538"/>
      <c r="R120" s="538"/>
      <c r="S120" s="538"/>
      <c r="T120" s="538"/>
      <c r="U120" s="538"/>
      <c r="V120" s="538"/>
      <c r="W120" s="551"/>
      <c r="X120" s="550"/>
    </row>
    <row r="121" spans="1:24" ht="65.25" customHeight="1" x14ac:dyDescent="0.5">
      <c r="A121" s="549" t="s">
        <v>478</v>
      </c>
      <c r="B121" s="550"/>
      <c r="C121" s="550">
        <v>1201</v>
      </c>
      <c r="D121" s="550">
        <v>1200</v>
      </c>
      <c r="E121" s="555">
        <v>171.85</v>
      </c>
      <c r="F121" s="554">
        <v>37.39</v>
      </c>
      <c r="G121" s="553">
        <f>E121*F121</f>
        <v>6425.4714999999997</v>
      </c>
      <c r="H121" s="538">
        <v>0</v>
      </c>
      <c r="I121" s="538">
        <f>E121*5</f>
        <v>859.25</v>
      </c>
      <c r="J121" s="552">
        <v>0</v>
      </c>
      <c r="K121" s="552">
        <v>0</v>
      </c>
      <c r="L121" s="552"/>
      <c r="M121" s="538">
        <f>G121+H121+I121+J121+K121+L121</f>
        <v>7284.7214999999997</v>
      </c>
      <c r="N121" s="538">
        <v>436.13</v>
      </c>
      <c r="O121" s="538">
        <v>0</v>
      </c>
      <c r="P121" s="538">
        <v>0</v>
      </c>
      <c r="Q121" s="538">
        <v>0</v>
      </c>
      <c r="R121" s="538">
        <v>0</v>
      </c>
      <c r="S121" s="538">
        <v>0</v>
      </c>
      <c r="T121" s="538">
        <f>N121+O121+P121+Q121+R121+S121</f>
        <v>436.13</v>
      </c>
      <c r="U121" s="538">
        <f>M121-T121</f>
        <v>6848.5914999999995</v>
      </c>
      <c r="V121" s="538">
        <v>0</v>
      </c>
      <c r="W121" s="551">
        <f>U121-V121</f>
        <v>6848.5914999999995</v>
      </c>
      <c r="X121" s="550"/>
    </row>
    <row r="122" spans="1:24" ht="65.25" customHeight="1" x14ac:dyDescent="0.5">
      <c r="A122" s="542" t="s">
        <v>479</v>
      </c>
      <c r="B122" s="550"/>
      <c r="C122" s="550"/>
      <c r="D122" s="550"/>
      <c r="E122" s="555"/>
      <c r="F122" s="554"/>
      <c r="G122" s="553"/>
      <c r="H122" s="538"/>
      <c r="I122" s="538"/>
      <c r="J122" s="552"/>
      <c r="K122" s="552"/>
      <c r="L122" s="552"/>
      <c r="M122" s="538"/>
      <c r="N122" s="538"/>
      <c r="O122" s="538"/>
      <c r="P122" s="538"/>
      <c r="Q122" s="538"/>
      <c r="R122" s="538"/>
      <c r="S122" s="538"/>
      <c r="T122" s="538"/>
      <c r="U122" s="538"/>
      <c r="V122" s="538"/>
      <c r="W122" s="551"/>
      <c r="X122" s="550"/>
    </row>
    <row r="123" spans="1:24" ht="65.25" customHeight="1" x14ac:dyDescent="0.5">
      <c r="A123" s="549" t="s">
        <v>478</v>
      </c>
      <c r="B123" s="550"/>
      <c r="C123" s="550">
        <v>1201</v>
      </c>
      <c r="D123" s="550">
        <v>1200</v>
      </c>
      <c r="E123" s="555">
        <v>190.94</v>
      </c>
      <c r="F123" s="554">
        <v>37.39</v>
      </c>
      <c r="G123" s="553">
        <f>E123*F123</f>
        <v>7139.2466000000004</v>
      </c>
      <c r="H123" s="538">
        <v>0</v>
      </c>
      <c r="I123" s="538">
        <f>E123*5</f>
        <v>954.7</v>
      </c>
      <c r="J123" s="552">
        <v>0</v>
      </c>
      <c r="K123" s="552">
        <v>0</v>
      </c>
      <c r="L123" s="552">
        <v>0</v>
      </c>
      <c r="M123" s="538">
        <f>G123+H123+I123+J123+K123+L123</f>
        <v>8093.9466000000002</v>
      </c>
      <c r="N123" s="538">
        <v>513.84</v>
      </c>
      <c r="O123" s="538">
        <v>0</v>
      </c>
      <c r="P123" s="538">
        <v>0</v>
      </c>
      <c r="Q123" s="538">
        <v>0</v>
      </c>
      <c r="R123" s="538">
        <v>0</v>
      </c>
      <c r="S123" s="538">
        <v>0</v>
      </c>
      <c r="T123" s="538">
        <f>N123+O123+P123+Q123+R123+S123</f>
        <v>513.84</v>
      </c>
      <c r="U123" s="538">
        <f>M123-T123</f>
        <v>7580.1066000000001</v>
      </c>
      <c r="V123" s="538">
        <v>0</v>
      </c>
      <c r="W123" s="551">
        <f>U123-V123</f>
        <v>7580.1066000000001</v>
      </c>
      <c r="X123" s="550"/>
    </row>
    <row r="124" spans="1:24" ht="65.25" customHeight="1" x14ac:dyDescent="0.5">
      <c r="A124" s="542" t="s">
        <v>477</v>
      </c>
      <c r="B124" s="550"/>
      <c r="C124" s="550"/>
      <c r="D124" s="550"/>
      <c r="E124" s="555"/>
      <c r="F124" s="554"/>
      <c r="G124" s="553"/>
      <c r="H124" s="538"/>
      <c r="I124" s="538"/>
      <c r="J124" s="552"/>
      <c r="K124" s="552"/>
      <c r="L124" s="552"/>
      <c r="M124" s="538"/>
      <c r="N124" s="538"/>
      <c r="O124" s="538"/>
      <c r="P124" s="538"/>
      <c r="Q124" s="538"/>
      <c r="R124" s="538"/>
      <c r="S124" s="538"/>
      <c r="T124" s="538"/>
      <c r="U124" s="538"/>
      <c r="V124" s="538"/>
      <c r="W124" s="551"/>
      <c r="X124" s="550"/>
    </row>
    <row r="125" spans="1:24" ht="65.25" customHeight="1" x14ac:dyDescent="0.5">
      <c r="A125" s="549" t="s">
        <v>211</v>
      </c>
      <c r="B125" s="511"/>
      <c r="C125" s="511">
        <v>1201</v>
      </c>
      <c r="D125" s="511">
        <v>1200</v>
      </c>
      <c r="E125" s="548">
        <v>198.78</v>
      </c>
      <c r="F125" s="547">
        <v>37.39</v>
      </c>
      <c r="G125" s="546">
        <f>E125*F125</f>
        <v>7432.3842000000004</v>
      </c>
      <c r="H125" s="544">
        <v>0</v>
      </c>
      <c r="I125" s="538">
        <f>E125*5</f>
        <v>993.9</v>
      </c>
      <c r="J125" s="545">
        <v>0</v>
      </c>
      <c r="K125" s="545">
        <v>0</v>
      </c>
      <c r="L125" s="545">
        <v>0</v>
      </c>
      <c r="M125" s="544">
        <f>G125+H125+I125+J125+K125+L125</f>
        <v>8426.2842000000001</v>
      </c>
      <c r="N125" s="544">
        <v>545.73</v>
      </c>
      <c r="O125" s="544"/>
      <c r="P125" s="544">
        <v>0</v>
      </c>
      <c r="Q125" s="544">
        <v>0</v>
      </c>
      <c r="R125" s="544">
        <v>0</v>
      </c>
      <c r="S125" s="544">
        <v>0</v>
      </c>
      <c r="T125" s="544">
        <f>N125+O125+P125+Q125+R125+S125</f>
        <v>545.73</v>
      </c>
      <c r="U125" s="544">
        <f>M125-T125</f>
        <v>7880.5542000000005</v>
      </c>
      <c r="V125" s="544">
        <v>0</v>
      </c>
      <c r="W125" s="543">
        <f>U125-V125</f>
        <v>7880.5542000000005</v>
      </c>
      <c r="X125" s="511"/>
    </row>
    <row r="126" spans="1:24" ht="65.25" customHeight="1" x14ac:dyDescent="0.5">
      <c r="A126" s="542" t="s">
        <v>476</v>
      </c>
      <c r="B126" s="510"/>
      <c r="C126" s="510"/>
      <c r="D126" s="510"/>
      <c r="E126" s="541"/>
      <c r="F126" s="540"/>
      <c r="G126" s="539"/>
      <c r="H126" s="536"/>
      <c r="I126" s="538"/>
      <c r="J126" s="537"/>
      <c r="K126" s="537"/>
      <c r="L126" s="537"/>
      <c r="M126" s="536"/>
      <c r="N126" s="536"/>
      <c r="O126" s="536"/>
      <c r="P126" s="536"/>
      <c r="Q126" s="536"/>
      <c r="R126" s="536"/>
      <c r="S126" s="536"/>
      <c r="T126" s="536"/>
      <c r="U126" s="536"/>
      <c r="V126" s="536"/>
      <c r="W126" s="535"/>
      <c r="X126" s="510"/>
    </row>
    <row r="127" spans="1:24" ht="65.25" customHeight="1" x14ac:dyDescent="0.5">
      <c r="A127" s="549" t="s">
        <v>211</v>
      </c>
      <c r="B127" s="511"/>
      <c r="C127" s="511">
        <v>1201</v>
      </c>
      <c r="D127" s="511">
        <v>1200</v>
      </c>
      <c r="E127" s="548">
        <v>215.63</v>
      </c>
      <c r="F127" s="547">
        <v>37.39</v>
      </c>
      <c r="G127" s="546">
        <f>E127*F127</f>
        <v>8062.4057000000003</v>
      </c>
      <c r="H127" s="544">
        <v>0</v>
      </c>
      <c r="I127" s="538">
        <f>E127*5</f>
        <v>1078.1500000000001</v>
      </c>
      <c r="J127" s="545">
        <v>0</v>
      </c>
      <c r="K127" s="545">
        <v>0</v>
      </c>
      <c r="L127" s="545">
        <v>0</v>
      </c>
      <c r="M127" s="544">
        <f>G127+H127+I127+J127+K127+L127</f>
        <v>9140.5557000000008</v>
      </c>
      <c r="N127" s="544">
        <v>614.25</v>
      </c>
      <c r="O127" s="544">
        <v>0</v>
      </c>
      <c r="P127" s="544">
        <v>0</v>
      </c>
      <c r="Q127" s="544">
        <v>0</v>
      </c>
      <c r="R127" s="544">
        <v>0</v>
      </c>
      <c r="S127" s="544">
        <v>0</v>
      </c>
      <c r="T127" s="544">
        <f>N127+O127+P127+Q127+R127+S127</f>
        <v>614.25</v>
      </c>
      <c r="U127" s="544">
        <f>M127-T127</f>
        <v>8526.3057000000008</v>
      </c>
      <c r="V127" s="544">
        <v>0</v>
      </c>
      <c r="W127" s="543">
        <f>U127-V127</f>
        <v>8526.3057000000008</v>
      </c>
      <c r="X127" s="511"/>
    </row>
    <row r="128" spans="1:24" ht="65.25" customHeight="1" x14ac:dyDescent="0.5">
      <c r="A128" s="542" t="s">
        <v>475</v>
      </c>
      <c r="B128" s="510"/>
      <c r="C128" s="510"/>
      <c r="D128" s="510"/>
      <c r="E128" s="541"/>
      <c r="F128" s="540"/>
      <c r="G128" s="539"/>
      <c r="H128" s="536"/>
      <c r="I128" s="538"/>
      <c r="J128" s="537"/>
      <c r="K128" s="537"/>
      <c r="L128" s="537"/>
      <c r="M128" s="536"/>
      <c r="N128" s="536"/>
      <c r="O128" s="536"/>
      <c r="P128" s="536"/>
      <c r="Q128" s="536"/>
      <c r="R128" s="536"/>
      <c r="S128" s="536"/>
      <c r="T128" s="536"/>
      <c r="U128" s="536"/>
      <c r="V128" s="536"/>
      <c r="W128" s="535"/>
      <c r="X128" s="510"/>
    </row>
    <row r="129" spans="1:24" ht="65.25" customHeight="1" x14ac:dyDescent="0.5">
      <c r="A129" s="549" t="s">
        <v>211</v>
      </c>
      <c r="B129" s="511"/>
      <c r="C129" s="511">
        <v>1201</v>
      </c>
      <c r="D129" s="511">
        <v>1200</v>
      </c>
      <c r="E129" s="548">
        <v>215.63</v>
      </c>
      <c r="F129" s="547">
        <v>37.39</v>
      </c>
      <c r="G129" s="546">
        <f>E129*F129</f>
        <v>8062.4057000000003</v>
      </c>
      <c r="H129" s="544">
        <v>0</v>
      </c>
      <c r="I129" s="538">
        <f>E129*5</f>
        <v>1078.1500000000001</v>
      </c>
      <c r="J129" s="545">
        <v>0</v>
      </c>
      <c r="K129" s="545">
        <v>0</v>
      </c>
      <c r="L129" s="545">
        <v>0</v>
      </c>
      <c r="M129" s="544">
        <f>G129+H129+I129+J129+K129+L129</f>
        <v>9140.5557000000008</v>
      </c>
      <c r="N129" s="544">
        <v>614.25</v>
      </c>
      <c r="O129" s="544"/>
      <c r="P129" s="544">
        <v>0</v>
      </c>
      <c r="Q129" s="544">
        <v>0</v>
      </c>
      <c r="R129" s="544">
        <v>0</v>
      </c>
      <c r="S129" s="544">
        <v>0</v>
      </c>
      <c r="T129" s="544">
        <f>N129+O129+P129+Q129+R129+S129</f>
        <v>614.25</v>
      </c>
      <c r="U129" s="544">
        <f>M129-T129</f>
        <v>8526.3057000000008</v>
      </c>
      <c r="V129" s="544">
        <v>0</v>
      </c>
      <c r="W129" s="543">
        <f>U129-V129</f>
        <v>8526.3057000000008</v>
      </c>
      <c r="X129" s="511"/>
    </row>
    <row r="130" spans="1:24" ht="65.25" customHeight="1" x14ac:dyDescent="0.5">
      <c r="A130" s="542" t="s">
        <v>474</v>
      </c>
      <c r="B130" s="510"/>
      <c r="C130" s="510"/>
      <c r="D130" s="510"/>
      <c r="E130" s="541"/>
      <c r="F130" s="540"/>
      <c r="G130" s="539"/>
      <c r="H130" s="536"/>
      <c r="I130" s="538"/>
      <c r="J130" s="537"/>
      <c r="K130" s="537"/>
      <c r="L130" s="537"/>
      <c r="M130" s="536"/>
      <c r="N130" s="536"/>
      <c r="O130" s="536"/>
      <c r="P130" s="536"/>
      <c r="Q130" s="536"/>
      <c r="R130" s="536"/>
      <c r="S130" s="536"/>
      <c r="T130" s="536"/>
      <c r="U130" s="536"/>
      <c r="V130" s="536"/>
      <c r="W130" s="535"/>
      <c r="X130" s="510"/>
    </row>
    <row r="131" spans="1:24" ht="65.25" customHeight="1" x14ac:dyDescent="0.5">
      <c r="A131" s="549" t="s">
        <v>211</v>
      </c>
      <c r="B131" s="511"/>
      <c r="C131" s="511">
        <v>1201</v>
      </c>
      <c r="D131" s="511">
        <v>1200</v>
      </c>
      <c r="E131" s="548">
        <v>163.54</v>
      </c>
      <c r="F131" s="547">
        <v>37.39</v>
      </c>
      <c r="G131" s="546">
        <f>E131*F131</f>
        <v>6114.7605999999996</v>
      </c>
      <c r="H131" s="544">
        <v>0</v>
      </c>
      <c r="I131" s="538">
        <f>E131*5</f>
        <v>817.69999999999993</v>
      </c>
      <c r="J131" s="545">
        <v>0</v>
      </c>
      <c r="K131" s="545">
        <v>0</v>
      </c>
      <c r="L131" s="545"/>
      <c r="M131" s="544">
        <f>G131+H131+I131+J131+K131+L131</f>
        <v>6932.4605999999994</v>
      </c>
      <c r="N131" s="544">
        <v>400.07</v>
      </c>
      <c r="O131" s="544">
        <v>0</v>
      </c>
      <c r="P131" s="544">
        <v>0</v>
      </c>
      <c r="Q131" s="544">
        <v>0</v>
      </c>
      <c r="R131" s="544">
        <v>0</v>
      </c>
      <c r="S131" s="544">
        <v>0</v>
      </c>
      <c r="T131" s="544">
        <f>N131+O131+P131+Q131+R131+S131</f>
        <v>400.07</v>
      </c>
      <c r="U131" s="544">
        <f>M131-T131</f>
        <v>6532.3905999999997</v>
      </c>
      <c r="V131" s="544"/>
      <c r="W131" s="543">
        <f>U131-V131</f>
        <v>6532.3905999999997</v>
      </c>
      <c r="X131" s="511"/>
    </row>
    <row r="132" spans="1:24" ht="65.25" customHeight="1" x14ac:dyDescent="0.5">
      <c r="A132" s="542" t="s">
        <v>473</v>
      </c>
      <c r="B132" s="510"/>
      <c r="C132" s="510"/>
      <c r="D132" s="510"/>
      <c r="E132" s="541"/>
      <c r="F132" s="540"/>
      <c r="G132" s="539"/>
      <c r="H132" s="536"/>
      <c r="I132" s="538"/>
      <c r="J132" s="537"/>
      <c r="K132" s="537"/>
      <c r="L132" s="537"/>
      <c r="M132" s="536"/>
      <c r="N132" s="536"/>
      <c r="O132" s="536"/>
      <c r="P132" s="536"/>
      <c r="Q132" s="536"/>
      <c r="R132" s="536"/>
      <c r="S132" s="536"/>
      <c r="T132" s="536"/>
      <c r="U132" s="536"/>
      <c r="V132" s="536"/>
      <c r="W132" s="535"/>
      <c r="X132" s="510"/>
    </row>
    <row r="133" spans="1:24" ht="65.25" customHeight="1" x14ac:dyDescent="0.5">
      <c r="A133" s="549" t="s">
        <v>211</v>
      </c>
      <c r="B133" s="511"/>
      <c r="C133" s="511">
        <v>1201</v>
      </c>
      <c r="D133" s="511">
        <v>1200</v>
      </c>
      <c r="E133" s="548">
        <v>248.48</v>
      </c>
      <c r="F133" s="547">
        <v>37.39</v>
      </c>
      <c r="G133" s="546">
        <f>E133*F133</f>
        <v>9290.6671999999999</v>
      </c>
      <c r="H133" s="544">
        <v>0</v>
      </c>
      <c r="I133" s="538">
        <f>E133*5</f>
        <v>1242.3999999999999</v>
      </c>
      <c r="J133" s="545">
        <v>0</v>
      </c>
      <c r="K133" s="545">
        <v>0</v>
      </c>
      <c r="L133" s="545">
        <v>0</v>
      </c>
      <c r="M133" s="544">
        <f>G133+H133+I133+J133+K133+L133</f>
        <v>10533.0672</v>
      </c>
      <c r="N133" s="544">
        <v>747.93</v>
      </c>
      <c r="O133" s="544">
        <v>0</v>
      </c>
      <c r="P133" s="544">
        <v>0</v>
      </c>
      <c r="Q133" s="544">
        <v>0</v>
      </c>
      <c r="R133" s="544">
        <v>0</v>
      </c>
      <c r="S133" s="544">
        <v>0</v>
      </c>
      <c r="T133" s="544">
        <f>N133+O133+P133+Q133+R133+S133</f>
        <v>747.93</v>
      </c>
      <c r="U133" s="544">
        <f>M133-T133</f>
        <v>9785.1371999999992</v>
      </c>
      <c r="V133" s="544"/>
      <c r="W133" s="543">
        <f>U133-V133</f>
        <v>9785.1371999999992</v>
      </c>
      <c r="X133" s="511"/>
    </row>
    <row r="134" spans="1:24" ht="65.25" customHeight="1" x14ac:dyDescent="0.5">
      <c r="A134" s="542" t="s">
        <v>472</v>
      </c>
      <c r="B134" s="510"/>
      <c r="C134" s="510"/>
      <c r="D134" s="510"/>
      <c r="E134" s="541"/>
      <c r="F134" s="540"/>
      <c r="G134" s="539"/>
      <c r="H134" s="536"/>
      <c r="I134" s="538"/>
      <c r="J134" s="537"/>
      <c r="K134" s="537"/>
      <c r="L134" s="537"/>
      <c r="M134" s="536"/>
      <c r="N134" s="536"/>
      <c r="O134" s="536"/>
      <c r="P134" s="536"/>
      <c r="Q134" s="536"/>
      <c r="R134" s="536"/>
      <c r="S134" s="536"/>
      <c r="T134" s="536"/>
      <c r="U134" s="536"/>
      <c r="V134" s="536"/>
      <c r="W134" s="535"/>
      <c r="X134" s="510"/>
    </row>
    <row r="135" spans="1:24" ht="65.25" customHeight="1" x14ac:dyDescent="0.5">
      <c r="A135" s="549" t="s">
        <v>211</v>
      </c>
      <c r="B135" s="511"/>
      <c r="C135" s="511">
        <v>1201</v>
      </c>
      <c r="D135" s="511">
        <v>1200</v>
      </c>
      <c r="E135" s="548">
        <v>146.44999999999999</v>
      </c>
      <c r="F135" s="547">
        <v>37.39</v>
      </c>
      <c r="G135" s="546">
        <f>E135*F135</f>
        <v>5475.7654999999995</v>
      </c>
      <c r="H135" s="544">
        <v>0</v>
      </c>
      <c r="I135" s="538">
        <f>E135*5</f>
        <v>732.25</v>
      </c>
      <c r="J135" s="545">
        <v>0</v>
      </c>
      <c r="K135" s="545">
        <v>0</v>
      </c>
      <c r="L135" s="545"/>
      <c r="M135" s="544">
        <f>G135+H135+I135+J135+K135+L135</f>
        <v>6208.0154999999995</v>
      </c>
      <c r="N135" s="544">
        <v>195.76</v>
      </c>
      <c r="O135" s="544">
        <v>0</v>
      </c>
      <c r="P135" s="544">
        <v>0</v>
      </c>
      <c r="Q135" s="544">
        <v>0</v>
      </c>
      <c r="R135" s="544">
        <v>0</v>
      </c>
      <c r="S135" s="544">
        <v>0</v>
      </c>
      <c r="T135" s="544">
        <f>N135+O135+P135+Q135+R135+S135</f>
        <v>195.76</v>
      </c>
      <c r="U135" s="544">
        <f>M135-T135</f>
        <v>6012.2554999999993</v>
      </c>
      <c r="V135" s="544"/>
      <c r="W135" s="543">
        <f>U135-V135</f>
        <v>6012.2554999999993</v>
      </c>
      <c r="X135" s="511"/>
    </row>
    <row r="136" spans="1:24" ht="65.25" customHeight="1" x14ac:dyDescent="0.5">
      <c r="A136" s="542" t="s">
        <v>471</v>
      </c>
      <c r="B136" s="510"/>
      <c r="C136" s="510"/>
      <c r="D136" s="510"/>
      <c r="E136" s="541"/>
      <c r="F136" s="540"/>
      <c r="G136" s="539"/>
      <c r="H136" s="536"/>
      <c r="I136" s="538"/>
      <c r="J136" s="537"/>
      <c r="K136" s="537"/>
      <c r="L136" s="537"/>
      <c r="M136" s="536"/>
      <c r="N136" s="536"/>
      <c r="O136" s="536"/>
      <c r="P136" s="536"/>
      <c r="Q136" s="536"/>
      <c r="R136" s="536"/>
      <c r="S136" s="536"/>
      <c r="T136" s="536"/>
      <c r="U136" s="536"/>
      <c r="V136" s="536"/>
      <c r="W136" s="535"/>
      <c r="X136" s="510"/>
    </row>
    <row r="137" spans="1:24" ht="65.25" customHeight="1" x14ac:dyDescent="0.5">
      <c r="A137" s="549" t="s">
        <v>209</v>
      </c>
      <c r="B137" s="511"/>
      <c r="C137" s="511">
        <v>1201</v>
      </c>
      <c r="D137" s="511">
        <v>1200</v>
      </c>
      <c r="E137" s="548">
        <v>275.52</v>
      </c>
      <c r="F137" s="547">
        <v>37.39</v>
      </c>
      <c r="G137" s="546">
        <f>E137*F137</f>
        <v>10301.692799999999</v>
      </c>
      <c r="H137" s="544">
        <v>0</v>
      </c>
      <c r="I137" s="538">
        <f>E137*5</f>
        <v>1377.6</v>
      </c>
      <c r="J137" s="545">
        <v>0</v>
      </c>
      <c r="K137" s="545">
        <v>0</v>
      </c>
      <c r="L137" s="545">
        <v>0</v>
      </c>
      <c r="M137" s="544">
        <f>G137+H137+I137+J137+K137+L137</f>
        <v>11679.292799999999</v>
      </c>
      <c r="N137" s="544">
        <v>1038.0999999999999</v>
      </c>
      <c r="O137" s="544">
        <v>0</v>
      </c>
      <c r="P137" s="544">
        <v>0</v>
      </c>
      <c r="Q137" s="544">
        <v>0</v>
      </c>
      <c r="R137" s="544">
        <v>0</v>
      </c>
      <c r="S137" s="544">
        <v>0</v>
      </c>
      <c r="T137" s="544">
        <f>N137+O137+P137+Q137+R137+S137</f>
        <v>1038.0999999999999</v>
      </c>
      <c r="U137" s="544">
        <f>M137-T137</f>
        <v>10641.192799999999</v>
      </c>
      <c r="V137" s="544">
        <v>0</v>
      </c>
      <c r="W137" s="543">
        <f>U137-V137</f>
        <v>10641.192799999999</v>
      </c>
      <c r="X137" s="511"/>
    </row>
    <row r="138" spans="1:24" ht="65.25" customHeight="1" x14ac:dyDescent="0.5">
      <c r="A138" s="542" t="s">
        <v>470</v>
      </c>
      <c r="B138" s="510"/>
      <c r="C138" s="510"/>
      <c r="D138" s="510"/>
      <c r="E138" s="541"/>
      <c r="F138" s="540"/>
      <c r="G138" s="539"/>
      <c r="H138" s="536"/>
      <c r="I138" s="538"/>
      <c r="J138" s="537"/>
      <c r="K138" s="537"/>
      <c r="L138" s="537"/>
      <c r="M138" s="536"/>
      <c r="N138" s="536"/>
      <c r="O138" s="536"/>
      <c r="P138" s="536"/>
      <c r="Q138" s="536"/>
      <c r="R138" s="536"/>
      <c r="S138" s="536"/>
      <c r="T138" s="536"/>
      <c r="U138" s="536"/>
      <c r="V138" s="536"/>
      <c r="W138" s="535"/>
      <c r="X138" s="510"/>
    </row>
    <row r="139" spans="1:24" ht="65.25" customHeight="1" x14ac:dyDescent="0.5">
      <c r="A139" s="549" t="s">
        <v>468</v>
      </c>
      <c r="B139" s="511"/>
      <c r="C139" s="511">
        <v>1201</v>
      </c>
      <c r="D139" s="511">
        <v>1200</v>
      </c>
      <c r="E139" s="548">
        <v>207.79</v>
      </c>
      <c r="F139" s="547">
        <v>37.39</v>
      </c>
      <c r="G139" s="546">
        <f>E139*F139</f>
        <v>7769.2681000000002</v>
      </c>
      <c r="H139" s="544">
        <v>0</v>
      </c>
      <c r="I139" s="538">
        <f>E139*5</f>
        <v>1038.95</v>
      </c>
      <c r="J139" s="545">
        <v>0</v>
      </c>
      <c r="K139" s="545">
        <v>0</v>
      </c>
      <c r="L139" s="545">
        <v>0</v>
      </c>
      <c r="M139" s="544">
        <f>G139+H139+I139+J139+K139+L139</f>
        <v>8808.2181</v>
      </c>
      <c r="N139" s="544">
        <v>582.41</v>
      </c>
      <c r="O139" s="544">
        <v>0</v>
      </c>
      <c r="P139" s="544">
        <v>0</v>
      </c>
      <c r="Q139" s="544">
        <v>0</v>
      </c>
      <c r="R139" s="544">
        <v>0</v>
      </c>
      <c r="S139" s="544">
        <v>0</v>
      </c>
      <c r="T139" s="544">
        <f>N139+O139+P139+Q139+R139+S139</f>
        <v>582.41</v>
      </c>
      <c r="U139" s="544">
        <f>M139-T139</f>
        <v>8225.8081000000002</v>
      </c>
      <c r="V139" s="544">
        <v>0</v>
      </c>
      <c r="W139" s="543">
        <f>U139-V139</f>
        <v>8225.8081000000002</v>
      </c>
      <c r="X139" s="511"/>
    </row>
    <row r="140" spans="1:24" ht="65.25" customHeight="1" x14ac:dyDescent="0.5">
      <c r="A140" s="542" t="s">
        <v>469</v>
      </c>
      <c r="B140" s="510"/>
      <c r="C140" s="510"/>
      <c r="D140" s="510"/>
      <c r="E140" s="541"/>
      <c r="F140" s="540"/>
      <c r="G140" s="539"/>
      <c r="H140" s="536"/>
      <c r="I140" s="538"/>
      <c r="J140" s="537"/>
      <c r="K140" s="537"/>
      <c r="L140" s="537"/>
      <c r="M140" s="536"/>
      <c r="N140" s="536"/>
      <c r="O140" s="536"/>
      <c r="P140" s="536"/>
      <c r="Q140" s="536"/>
      <c r="R140" s="536"/>
      <c r="S140" s="536"/>
      <c r="T140" s="536"/>
      <c r="U140" s="536"/>
      <c r="V140" s="536"/>
      <c r="W140" s="535"/>
      <c r="X140" s="510"/>
    </row>
    <row r="141" spans="1:24" ht="65.25" customHeight="1" x14ac:dyDescent="0.45">
      <c r="A141" s="507" t="s">
        <v>468</v>
      </c>
      <c r="B141" s="506"/>
      <c r="C141" s="506">
        <v>1201</v>
      </c>
      <c r="D141" s="506">
        <v>1200</v>
      </c>
      <c r="E141" s="505">
        <v>332.75</v>
      </c>
      <c r="F141" s="504">
        <v>37.39</v>
      </c>
      <c r="G141" s="503">
        <f>E141*F141</f>
        <v>12441.522500000001</v>
      </c>
      <c r="H141" s="501">
        <v>0</v>
      </c>
      <c r="I141" s="538">
        <f>E141*5</f>
        <v>1663.75</v>
      </c>
      <c r="J141" s="502">
        <v>0</v>
      </c>
      <c r="K141" s="502">
        <v>0</v>
      </c>
      <c r="L141" s="502">
        <v>0</v>
      </c>
      <c r="M141" s="501">
        <f>G141+H141+I141+J141+K141+L141</f>
        <v>14105.272500000001</v>
      </c>
      <c r="N141" s="501">
        <v>1785.46</v>
      </c>
      <c r="O141" s="501">
        <v>0</v>
      </c>
      <c r="P141" s="501">
        <v>0</v>
      </c>
      <c r="Q141" s="501">
        <v>0</v>
      </c>
      <c r="R141" s="501">
        <v>0</v>
      </c>
      <c r="S141" s="501">
        <v>0</v>
      </c>
      <c r="T141" s="501">
        <f>N141+O141+P141+Q141+R141+S141</f>
        <v>1785.46</v>
      </c>
      <c r="U141" s="501">
        <f>M141-T141</f>
        <v>12319.8125</v>
      </c>
      <c r="V141" s="501">
        <v>0</v>
      </c>
      <c r="W141" s="500">
        <f>U141-V141</f>
        <v>12319.8125</v>
      </c>
      <c r="X141" s="511"/>
    </row>
    <row r="142" spans="1:24" ht="65.25" customHeight="1" x14ac:dyDescent="0.45">
      <c r="A142" s="534" t="s">
        <v>467</v>
      </c>
      <c r="B142" s="497"/>
      <c r="C142" s="497"/>
      <c r="D142" s="497"/>
      <c r="E142" s="496"/>
      <c r="F142" s="495"/>
      <c r="G142" s="494"/>
      <c r="H142" s="491"/>
      <c r="I142" s="538"/>
      <c r="J142" s="492"/>
      <c r="K142" s="492"/>
      <c r="L142" s="492"/>
      <c r="M142" s="491"/>
      <c r="N142" s="491"/>
      <c r="O142" s="491"/>
      <c r="P142" s="491"/>
      <c r="Q142" s="491"/>
      <c r="R142" s="491"/>
      <c r="S142" s="491"/>
      <c r="T142" s="491"/>
      <c r="U142" s="491"/>
      <c r="V142" s="491"/>
      <c r="W142" s="490"/>
      <c r="X142" s="510"/>
    </row>
    <row r="143" spans="1:24" ht="65.25" customHeight="1" x14ac:dyDescent="0.5">
      <c r="A143" s="549" t="s">
        <v>466</v>
      </c>
      <c r="B143" s="511"/>
      <c r="C143" s="511">
        <v>1201</v>
      </c>
      <c r="D143" s="511">
        <v>1200</v>
      </c>
      <c r="E143" s="548">
        <v>149.99</v>
      </c>
      <c r="F143" s="547">
        <v>37.39</v>
      </c>
      <c r="G143" s="546">
        <f>E143*F143</f>
        <v>5608.1261000000004</v>
      </c>
      <c r="H143" s="544">
        <v>0</v>
      </c>
      <c r="I143" s="538">
        <f>E143*5</f>
        <v>749.95</v>
      </c>
      <c r="J143" s="545">
        <v>0</v>
      </c>
      <c r="K143" s="545">
        <v>0</v>
      </c>
      <c r="L143" s="545"/>
      <c r="M143" s="544">
        <f>G143+H143+I143+J143+K143+L143</f>
        <v>6358.0761000000002</v>
      </c>
      <c r="N143" s="544">
        <v>204.21</v>
      </c>
      <c r="O143" s="544">
        <v>0</v>
      </c>
      <c r="P143" s="544">
        <v>0</v>
      </c>
      <c r="Q143" s="544">
        <v>0</v>
      </c>
      <c r="R143" s="544">
        <v>0</v>
      </c>
      <c r="S143" s="544">
        <v>0</v>
      </c>
      <c r="T143" s="544">
        <f>N143+O143+P143+Q143+R143+S143</f>
        <v>204.21</v>
      </c>
      <c r="U143" s="544">
        <f>M143-T143</f>
        <v>6153.8661000000002</v>
      </c>
      <c r="V143" s="544">
        <v>0</v>
      </c>
      <c r="W143" s="543">
        <f>U143-V143</f>
        <v>6153.8661000000002</v>
      </c>
      <c r="X143" s="511"/>
    </row>
    <row r="144" spans="1:24" ht="65.25" customHeight="1" x14ac:dyDescent="0.5">
      <c r="A144" s="542" t="s">
        <v>465</v>
      </c>
      <c r="B144" s="510"/>
      <c r="C144" s="510"/>
      <c r="D144" s="510"/>
      <c r="E144" s="541"/>
      <c r="F144" s="540"/>
      <c r="G144" s="539"/>
      <c r="H144" s="536"/>
      <c r="I144" s="538"/>
      <c r="J144" s="537"/>
      <c r="K144" s="537"/>
      <c r="L144" s="537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5"/>
      <c r="X144" s="510"/>
    </row>
    <row r="145" spans="1:24" ht="65.25" customHeight="1" x14ac:dyDescent="0.45">
      <c r="A145" s="507" t="s">
        <v>259</v>
      </c>
      <c r="B145" s="506"/>
      <c r="C145" s="506">
        <v>1201</v>
      </c>
      <c r="D145" s="506">
        <v>1200</v>
      </c>
      <c r="E145" s="505">
        <v>173.96</v>
      </c>
      <c r="F145" s="504">
        <v>37.39</v>
      </c>
      <c r="G145" s="503">
        <f>E145*F145</f>
        <v>6504.3644000000004</v>
      </c>
      <c r="H145" s="501">
        <v>0</v>
      </c>
      <c r="I145" s="538">
        <f>E145*5</f>
        <v>869.80000000000007</v>
      </c>
      <c r="J145" s="502">
        <v>0</v>
      </c>
      <c r="K145" s="502">
        <v>0</v>
      </c>
      <c r="L145" s="502">
        <v>0</v>
      </c>
      <c r="M145" s="501">
        <f>G145+H145+I145+J145+K145+L145</f>
        <v>7374.1644000000006</v>
      </c>
      <c r="N145" s="501">
        <v>444.73</v>
      </c>
      <c r="O145" s="501">
        <v>0</v>
      </c>
      <c r="P145" s="501">
        <v>0</v>
      </c>
      <c r="Q145" s="501">
        <v>0</v>
      </c>
      <c r="R145" s="501">
        <v>0</v>
      </c>
      <c r="S145" s="501">
        <v>0</v>
      </c>
      <c r="T145" s="501">
        <f>N145+O145+P145+Q145+R145+S145</f>
        <v>444.73</v>
      </c>
      <c r="U145" s="501">
        <f>M145-T145</f>
        <v>6929.4344000000001</v>
      </c>
      <c r="V145" s="501">
        <v>0</v>
      </c>
      <c r="W145" s="500">
        <f>U145-V145</f>
        <v>6929.4344000000001</v>
      </c>
      <c r="X145" s="511"/>
    </row>
    <row r="146" spans="1:24" ht="65.25" customHeight="1" x14ac:dyDescent="0.45">
      <c r="A146" s="534" t="s">
        <v>464</v>
      </c>
      <c r="B146" s="497"/>
      <c r="C146" s="497"/>
      <c r="D146" s="497"/>
      <c r="E146" s="496"/>
      <c r="F146" s="495"/>
      <c r="G146" s="494"/>
      <c r="H146" s="491"/>
      <c r="I146" s="538"/>
      <c r="J146" s="492"/>
      <c r="K146" s="492"/>
      <c r="L146" s="492"/>
      <c r="M146" s="491"/>
      <c r="N146" s="491"/>
      <c r="O146" s="491"/>
      <c r="P146" s="491"/>
      <c r="Q146" s="491"/>
      <c r="R146" s="491"/>
      <c r="S146" s="491"/>
      <c r="T146" s="491"/>
      <c r="U146" s="491"/>
      <c r="V146" s="491"/>
      <c r="W146" s="490"/>
      <c r="X146" s="510"/>
    </row>
    <row r="147" spans="1:24" ht="65.25" customHeight="1" x14ac:dyDescent="0.45">
      <c r="A147" s="507" t="s">
        <v>219</v>
      </c>
      <c r="B147" s="506"/>
      <c r="C147" s="506">
        <v>1201</v>
      </c>
      <c r="D147" s="506">
        <v>1200</v>
      </c>
      <c r="E147" s="505">
        <v>143</v>
      </c>
      <c r="F147" s="504">
        <v>37.39</v>
      </c>
      <c r="G147" s="503">
        <f>E147*F147</f>
        <v>5346.77</v>
      </c>
      <c r="H147" s="501">
        <v>0</v>
      </c>
      <c r="I147" s="538">
        <f>E147*5</f>
        <v>715</v>
      </c>
      <c r="J147" s="502">
        <v>0</v>
      </c>
      <c r="K147" s="502">
        <v>0</v>
      </c>
      <c r="L147" s="502"/>
      <c r="M147" s="501">
        <f>G147+H147+I147+J147+K147+L147</f>
        <v>6061.77</v>
      </c>
      <c r="N147" s="501">
        <v>187.51</v>
      </c>
      <c r="O147" s="501">
        <v>0</v>
      </c>
      <c r="P147" s="501">
        <v>0</v>
      </c>
      <c r="Q147" s="501">
        <v>0</v>
      </c>
      <c r="R147" s="501">
        <v>0</v>
      </c>
      <c r="S147" s="501">
        <v>0</v>
      </c>
      <c r="T147" s="501">
        <f>N147+O147+P147+Q147+R147+S147</f>
        <v>187.51</v>
      </c>
      <c r="U147" s="501">
        <f>M147-T147</f>
        <v>5874.26</v>
      </c>
      <c r="V147" s="501">
        <v>0</v>
      </c>
      <c r="W147" s="500">
        <f>U147-V147</f>
        <v>5874.26</v>
      </c>
      <c r="X147" s="511"/>
    </row>
    <row r="148" spans="1:24" ht="65.25" customHeight="1" x14ac:dyDescent="0.45">
      <c r="A148" s="534" t="s">
        <v>463</v>
      </c>
      <c r="B148" s="497"/>
      <c r="C148" s="497"/>
      <c r="D148" s="497"/>
      <c r="E148" s="496"/>
      <c r="F148" s="495"/>
      <c r="G148" s="494"/>
      <c r="H148" s="491"/>
      <c r="I148" s="538"/>
      <c r="J148" s="492"/>
      <c r="K148" s="492"/>
      <c r="L148" s="492"/>
      <c r="M148" s="491"/>
      <c r="N148" s="491"/>
      <c r="O148" s="491"/>
      <c r="P148" s="491"/>
      <c r="Q148" s="491"/>
      <c r="R148" s="491"/>
      <c r="S148" s="491"/>
      <c r="T148" s="491"/>
      <c r="U148" s="491"/>
      <c r="V148" s="491"/>
      <c r="W148" s="490"/>
      <c r="X148" s="510"/>
    </row>
    <row r="149" spans="1:24" ht="65.25" customHeight="1" x14ac:dyDescent="0.45">
      <c r="A149" s="507" t="s">
        <v>462</v>
      </c>
      <c r="B149" s="506"/>
      <c r="C149" s="506">
        <v>1201</v>
      </c>
      <c r="D149" s="506">
        <v>1200</v>
      </c>
      <c r="E149" s="505">
        <v>190.94</v>
      </c>
      <c r="F149" s="504">
        <v>37.39</v>
      </c>
      <c r="G149" s="503">
        <f>E149*F149</f>
        <v>7139.2466000000004</v>
      </c>
      <c r="H149" s="501">
        <v>0</v>
      </c>
      <c r="I149" s="538">
        <f>E149*5</f>
        <v>954.7</v>
      </c>
      <c r="J149" s="502">
        <v>0</v>
      </c>
      <c r="K149" s="502">
        <v>0</v>
      </c>
      <c r="L149" s="502">
        <v>0</v>
      </c>
      <c r="M149" s="501">
        <f>G149+H149+I149+J149+K149+L149</f>
        <v>8093.9466000000002</v>
      </c>
      <c r="N149" s="501">
        <v>513.82000000000005</v>
      </c>
      <c r="O149" s="501">
        <v>0</v>
      </c>
      <c r="P149" s="501">
        <v>0</v>
      </c>
      <c r="Q149" s="501">
        <v>0</v>
      </c>
      <c r="R149" s="501">
        <v>0</v>
      </c>
      <c r="S149" s="501">
        <v>0</v>
      </c>
      <c r="T149" s="501">
        <f>N149+O149+P149+Q149+R149+S149</f>
        <v>513.82000000000005</v>
      </c>
      <c r="U149" s="501">
        <f>M149-T149</f>
        <v>7580.1266000000005</v>
      </c>
      <c r="V149" s="501">
        <v>0</v>
      </c>
      <c r="W149" s="500">
        <f>U149-V149</f>
        <v>7580.1266000000005</v>
      </c>
      <c r="X149" s="511"/>
    </row>
    <row r="150" spans="1:24" ht="65.25" customHeight="1" x14ac:dyDescent="0.45">
      <c r="A150" s="534" t="s">
        <v>461</v>
      </c>
      <c r="B150" s="497"/>
      <c r="C150" s="497"/>
      <c r="D150" s="497"/>
      <c r="E150" s="496"/>
      <c r="F150" s="495"/>
      <c r="G150" s="494"/>
      <c r="H150" s="491"/>
      <c r="I150" s="538"/>
      <c r="J150" s="492"/>
      <c r="K150" s="492"/>
      <c r="L150" s="492"/>
      <c r="M150" s="491"/>
      <c r="N150" s="491"/>
      <c r="O150" s="491"/>
      <c r="P150" s="491"/>
      <c r="Q150" s="491"/>
      <c r="R150" s="491"/>
      <c r="S150" s="491"/>
      <c r="T150" s="491"/>
      <c r="U150" s="491"/>
      <c r="V150" s="491"/>
      <c r="W150" s="490"/>
      <c r="X150" s="510"/>
    </row>
    <row r="151" spans="1:24" ht="65.25" customHeight="1" x14ac:dyDescent="0.45">
      <c r="A151" s="565" t="s">
        <v>460</v>
      </c>
      <c r="B151" s="533"/>
      <c r="C151" s="533">
        <v>1201</v>
      </c>
      <c r="D151" s="533">
        <v>1200</v>
      </c>
      <c r="E151" s="505">
        <v>206</v>
      </c>
      <c r="F151" s="532">
        <v>29.31</v>
      </c>
      <c r="G151" s="505">
        <f>E151*F151</f>
        <v>6037.86</v>
      </c>
      <c r="H151" s="500">
        <v>0</v>
      </c>
      <c r="I151" s="551">
        <f>E151*2.94</f>
        <v>605.64</v>
      </c>
      <c r="J151" s="530">
        <v>0</v>
      </c>
      <c r="K151" s="530">
        <v>0</v>
      </c>
      <c r="L151" s="530"/>
      <c r="M151" s="500">
        <f>G151+H151+I151+J151+K151+L151</f>
        <v>6643.5</v>
      </c>
      <c r="N151" s="500">
        <v>393.95</v>
      </c>
      <c r="O151" s="500">
        <v>0</v>
      </c>
      <c r="P151" s="500">
        <v>0</v>
      </c>
      <c r="Q151" s="500">
        <v>0</v>
      </c>
      <c r="R151" s="500">
        <v>0</v>
      </c>
      <c r="S151" s="500">
        <v>0</v>
      </c>
      <c r="T151" s="500">
        <f>N151+O151+P151+Q151+R151+S151</f>
        <v>393.95</v>
      </c>
      <c r="U151" s="500">
        <f>M151-T151</f>
        <v>6249.55</v>
      </c>
      <c r="V151" s="500">
        <v>0</v>
      </c>
      <c r="W151" s="500">
        <f>U151-V151</f>
        <v>6249.55</v>
      </c>
      <c r="X151" s="511"/>
    </row>
    <row r="152" spans="1:24" ht="65.25" customHeight="1" x14ac:dyDescent="0.45">
      <c r="A152" s="498" t="s">
        <v>459</v>
      </c>
      <c r="B152" s="527"/>
      <c r="C152" s="527"/>
      <c r="D152" s="527"/>
      <c r="E152" s="496"/>
      <c r="F152" s="526"/>
      <c r="G152" s="496"/>
      <c r="H152" s="490"/>
      <c r="I152" s="551"/>
      <c r="J152" s="524"/>
      <c r="K152" s="524"/>
      <c r="L152" s="524"/>
      <c r="M152" s="490"/>
      <c r="N152" s="490"/>
      <c r="O152" s="490"/>
      <c r="P152" s="490"/>
      <c r="Q152" s="490"/>
      <c r="R152" s="490"/>
      <c r="S152" s="490"/>
      <c r="T152" s="490"/>
      <c r="U152" s="490"/>
      <c r="V152" s="490"/>
      <c r="W152" s="490"/>
      <c r="X152" s="510"/>
    </row>
    <row r="153" spans="1:24" ht="65.25" customHeight="1" x14ac:dyDescent="0.5">
      <c r="A153" s="565" t="s">
        <v>442</v>
      </c>
      <c r="B153" s="528"/>
      <c r="C153" s="533">
        <v>1201</v>
      </c>
      <c r="D153" s="533">
        <v>1200</v>
      </c>
      <c r="E153" s="505">
        <v>88.36</v>
      </c>
      <c r="F153" s="532">
        <v>33.15</v>
      </c>
      <c r="G153" s="505">
        <f>E153*F153</f>
        <v>2929.134</v>
      </c>
      <c r="H153" s="529">
        <v>0</v>
      </c>
      <c r="I153" s="551">
        <f>E153*3.36</f>
        <v>296.88959999999997</v>
      </c>
      <c r="J153" s="531">
        <v>0</v>
      </c>
      <c r="K153" s="531">
        <v>0</v>
      </c>
      <c r="L153" s="530"/>
      <c r="M153" s="500">
        <f>G153+H153+I153+J153+K153+L153</f>
        <v>3226.0236</v>
      </c>
      <c r="N153" s="500">
        <v>32.72</v>
      </c>
      <c r="O153" s="500">
        <v>0</v>
      </c>
      <c r="P153" s="500">
        <v>0</v>
      </c>
      <c r="Q153" s="529">
        <v>0</v>
      </c>
      <c r="R153" s="500">
        <v>0</v>
      </c>
      <c r="S153" s="529">
        <v>0</v>
      </c>
      <c r="T153" s="500">
        <f>N153+O153+P153+Q153+R153+S153</f>
        <v>32.72</v>
      </c>
      <c r="U153" s="500">
        <f>M153-T153</f>
        <v>3193.3036000000002</v>
      </c>
      <c r="V153" s="500">
        <v>0</v>
      </c>
      <c r="W153" s="500">
        <f>U153-V153</f>
        <v>3193.3036000000002</v>
      </c>
      <c r="X153" s="520"/>
    </row>
    <row r="154" spans="1:24" ht="65.25" customHeight="1" x14ac:dyDescent="0.5">
      <c r="A154" s="498" t="s">
        <v>458</v>
      </c>
      <c r="B154" s="522"/>
      <c r="C154" s="527"/>
      <c r="D154" s="527"/>
      <c r="E154" s="496"/>
      <c r="F154" s="526"/>
      <c r="G154" s="496"/>
      <c r="H154" s="523"/>
      <c r="I154" s="551"/>
      <c r="J154" s="525"/>
      <c r="K154" s="525"/>
      <c r="L154" s="524"/>
      <c r="M154" s="490"/>
      <c r="N154" s="490"/>
      <c r="O154" s="490"/>
      <c r="P154" s="490"/>
      <c r="Q154" s="523"/>
      <c r="R154" s="490"/>
      <c r="S154" s="523"/>
      <c r="T154" s="490"/>
      <c r="U154" s="490"/>
      <c r="V154" s="490"/>
      <c r="W154" s="490"/>
      <c r="X154" s="518"/>
    </row>
    <row r="155" spans="1:24" ht="65.25" customHeight="1" x14ac:dyDescent="0.5">
      <c r="A155" s="507" t="s">
        <v>219</v>
      </c>
      <c r="B155" s="515"/>
      <c r="C155" s="506">
        <v>1201</v>
      </c>
      <c r="D155" s="506">
        <v>1200</v>
      </c>
      <c r="E155" s="505">
        <v>178.85</v>
      </c>
      <c r="F155" s="504">
        <v>33.15</v>
      </c>
      <c r="G155" s="503">
        <f>E155*F155</f>
        <v>5928.8774999999996</v>
      </c>
      <c r="H155" s="516">
        <v>0</v>
      </c>
      <c r="I155" s="538">
        <f>E155*5</f>
        <v>894.25</v>
      </c>
      <c r="J155" s="517">
        <v>0</v>
      </c>
      <c r="K155" s="517">
        <v>0</v>
      </c>
      <c r="L155" s="502"/>
      <c r="M155" s="501">
        <f>G155+H155+I155+J155+K155+L155</f>
        <v>6823.1274999999996</v>
      </c>
      <c r="N155" s="501">
        <v>359.64</v>
      </c>
      <c r="O155" s="501">
        <v>0</v>
      </c>
      <c r="P155" s="501">
        <v>0</v>
      </c>
      <c r="Q155" s="516">
        <v>0</v>
      </c>
      <c r="R155" s="501">
        <v>0</v>
      </c>
      <c r="S155" s="516">
        <v>0</v>
      </c>
      <c r="T155" s="501">
        <f>N155+O155+P155+Q155+R155+S155</f>
        <v>359.64</v>
      </c>
      <c r="U155" s="501">
        <f>M155-T155</f>
        <v>6463.4874999999993</v>
      </c>
      <c r="V155" s="501">
        <v>0</v>
      </c>
      <c r="W155" s="500">
        <f>U155-V155</f>
        <v>6463.4874999999993</v>
      </c>
      <c r="X155" s="499"/>
    </row>
    <row r="156" spans="1:24" ht="65.25" customHeight="1" x14ac:dyDescent="0.5">
      <c r="A156" s="498" t="s">
        <v>457</v>
      </c>
      <c r="B156" s="512"/>
      <c r="C156" s="497"/>
      <c r="D156" s="497"/>
      <c r="E156" s="496"/>
      <c r="F156" s="495"/>
      <c r="G156" s="494"/>
      <c r="H156" s="513"/>
      <c r="I156" s="538"/>
      <c r="J156" s="514"/>
      <c r="K156" s="514"/>
      <c r="L156" s="492"/>
      <c r="M156" s="491"/>
      <c r="N156" s="491"/>
      <c r="O156" s="491"/>
      <c r="P156" s="491"/>
      <c r="Q156" s="513"/>
      <c r="R156" s="491"/>
      <c r="S156" s="513"/>
      <c r="T156" s="491"/>
      <c r="U156" s="491"/>
      <c r="V156" s="491"/>
      <c r="W156" s="490"/>
      <c r="X156" s="499"/>
    </row>
    <row r="157" spans="1:24" ht="65.25" customHeight="1" x14ac:dyDescent="0.5">
      <c r="A157" s="507" t="s">
        <v>219</v>
      </c>
      <c r="B157" s="515"/>
      <c r="C157" s="506">
        <v>1201</v>
      </c>
      <c r="D157" s="506">
        <v>1200</v>
      </c>
      <c r="E157" s="505">
        <v>178.85</v>
      </c>
      <c r="F157" s="504">
        <v>33.15</v>
      </c>
      <c r="G157" s="503">
        <f>E157*F157</f>
        <v>5928.8774999999996</v>
      </c>
      <c r="H157" s="516">
        <v>0</v>
      </c>
      <c r="I157" s="538">
        <f>E157*5</f>
        <v>894.25</v>
      </c>
      <c r="J157" s="517">
        <v>0</v>
      </c>
      <c r="K157" s="517">
        <v>0</v>
      </c>
      <c r="L157" s="502"/>
      <c r="M157" s="501">
        <f>G157+H157+I157+J157+K157+L157</f>
        <v>6823.1274999999996</v>
      </c>
      <c r="N157" s="501">
        <v>359.64</v>
      </c>
      <c r="O157" s="501">
        <v>0</v>
      </c>
      <c r="P157" s="501">
        <v>0</v>
      </c>
      <c r="Q157" s="516">
        <v>0</v>
      </c>
      <c r="R157" s="501">
        <v>0</v>
      </c>
      <c r="S157" s="516">
        <v>0</v>
      </c>
      <c r="T157" s="501">
        <f>N157+O157+P157+Q157+R157+S157</f>
        <v>359.64</v>
      </c>
      <c r="U157" s="501">
        <f>M157-T157</f>
        <v>6463.4874999999993</v>
      </c>
      <c r="V157" s="501">
        <v>0</v>
      </c>
      <c r="W157" s="521">
        <f>U157-V157</f>
        <v>6463.4874999999993</v>
      </c>
      <c r="X157" s="520"/>
    </row>
    <row r="158" spans="1:24" ht="65.25" customHeight="1" x14ac:dyDescent="0.5">
      <c r="A158" s="498" t="s">
        <v>456</v>
      </c>
      <c r="B158" s="512"/>
      <c r="C158" s="497"/>
      <c r="D158" s="497"/>
      <c r="E158" s="496"/>
      <c r="F158" s="495"/>
      <c r="G158" s="494"/>
      <c r="H158" s="513"/>
      <c r="I158" s="538"/>
      <c r="J158" s="514"/>
      <c r="K158" s="514"/>
      <c r="L158" s="492"/>
      <c r="M158" s="491"/>
      <c r="N158" s="491"/>
      <c r="O158" s="491"/>
      <c r="P158" s="491"/>
      <c r="Q158" s="513"/>
      <c r="R158" s="491"/>
      <c r="S158" s="513"/>
      <c r="T158" s="491"/>
      <c r="U158" s="491"/>
      <c r="V158" s="491"/>
      <c r="W158" s="519"/>
      <c r="X158" s="518"/>
    </row>
    <row r="159" spans="1:24" ht="65.25" customHeight="1" x14ac:dyDescent="0.5">
      <c r="A159" s="507" t="s">
        <v>219</v>
      </c>
      <c r="B159" s="515"/>
      <c r="C159" s="506">
        <v>1201</v>
      </c>
      <c r="D159" s="506">
        <v>1200</v>
      </c>
      <c r="E159" s="505">
        <v>178.85</v>
      </c>
      <c r="F159" s="504">
        <v>33.15</v>
      </c>
      <c r="G159" s="503">
        <f>E159*F159</f>
        <v>5928.8774999999996</v>
      </c>
      <c r="H159" s="516">
        <v>0</v>
      </c>
      <c r="I159" s="538">
        <f>E159*5</f>
        <v>894.25</v>
      </c>
      <c r="J159" s="517">
        <v>0</v>
      </c>
      <c r="K159" s="517">
        <v>0</v>
      </c>
      <c r="L159" s="502"/>
      <c r="M159" s="501">
        <f>G159+H159+I159+J159+K159+L159</f>
        <v>6823.1274999999996</v>
      </c>
      <c r="N159" s="501">
        <v>359.64</v>
      </c>
      <c r="O159" s="501">
        <v>0</v>
      </c>
      <c r="P159" s="501">
        <v>0</v>
      </c>
      <c r="Q159" s="516">
        <v>0</v>
      </c>
      <c r="R159" s="501">
        <v>0</v>
      </c>
      <c r="S159" s="516">
        <v>0</v>
      </c>
      <c r="T159" s="501">
        <f>N159+O159+P159+Q159+R159+S159</f>
        <v>359.64</v>
      </c>
      <c r="U159" s="501">
        <f>M159-T159</f>
        <v>6463.4874999999993</v>
      </c>
      <c r="V159" s="501">
        <v>0</v>
      </c>
      <c r="W159" s="521">
        <f>U159-V159</f>
        <v>6463.4874999999993</v>
      </c>
      <c r="X159" s="499"/>
    </row>
    <row r="160" spans="1:24" ht="65.25" customHeight="1" x14ac:dyDescent="0.5">
      <c r="A160" s="498" t="s">
        <v>455</v>
      </c>
      <c r="B160" s="512"/>
      <c r="C160" s="497"/>
      <c r="D160" s="497"/>
      <c r="E160" s="496"/>
      <c r="F160" s="495"/>
      <c r="G160" s="494"/>
      <c r="H160" s="513"/>
      <c r="I160" s="538"/>
      <c r="J160" s="514"/>
      <c r="K160" s="514"/>
      <c r="L160" s="492"/>
      <c r="M160" s="491"/>
      <c r="N160" s="491"/>
      <c r="O160" s="491"/>
      <c r="P160" s="491"/>
      <c r="Q160" s="513"/>
      <c r="R160" s="491"/>
      <c r="S160" s="513"/>
      <c r="T160" s="491"/>
      <c r="U160" s="491"/>
      <c r="V160" s="491"/>
      <c r="W160" s="519"/>
      <c r="X160" s="499"/>
    </row>
    <row r="161" spans="1:24" ht="65.25" customHeight="1" x14ac:dyDescent="0.45">
      <c r="A161" s="507" t="s">
        <v>219</v>
      </c>
      <c r="B161" s="528"/>
      <c r="C161" s="533">
        <v>1201</v>
      </c>
      <c r="D161" s="533">
        <v>1200</v>
      </c>
      <c r="E161" s="505">
        <v>178.85</v>
      </c>
      <c r="F161" s="532">
        <v>31.09</v>
      </c>
      <c r="G161" s="505">
        <f>E161*F161</f>
        <v>5560.4465</v>
      </c>
      <c r="H161" s="529">
        <v>0</v>
      </c>
      <c r="I161" s="538">
        <f>E161*5</f>
        <v>894.25</v>
      </c>
      <c r="J161" s="531">
        <v>0</v>
      </c>
      <c r="K161" s="531">
        <v>0</v>
      </c>
      <c r="L161" s="530"/>
      <c r="M161" s="500">
        <f>G161+H161+I161+J161+K161+L161</f>
        <v>6454.6965</v>
      </c>
      <c r="N161" s="501">
        <v>321.04000000000002</v>
      </c>
      <c r="O161" s="500">
        <v>0</v>
      </c>
      <c r="P161" s="500">
        <v>0</v>
      </c>
      <c r="Q161" s="529">
        <v>0</v>
      </c>
      <c r="R161" s="500">
        <v>0</v>
      </c>
      <c r="S161" s="529">
        <v>0</v>
      </c>
      <c r="T161" s="500">
        <f>N161+O161+P161+Q161+R161+S161</f>
        <v>321.04000000000002</v>
      </c>
      <c r="U161" s="500">
        <f>M161-T161</f>
        <v>6133.6565000000001</v>
      </c>
      <c r="V161" s="500">
        <v>0</v>
      </c>
      <c r="W161" s="500">
        <f>U161-V161</f>
        <v>6133.6565000000001</v>
      </c>
      <c r="X161" s="528"/>
    </row>
    <row r="162" spans="1:24" ht="65.25" customHeight="1" x14ac:dyDescent="0.45">
      <c r="A162" s="498" t="s">
        <v>454</v>
      </c>
      <c r="B162" s="522"/>
      <c r="C162" s="527"/>
      <c r="D162" s="527"/>
      <c r="E162" s="496"/>
      <c r="F162" s="526"/>
      <c r="G162" s="496"/>
      <c r="H162" s="523"/>
      <c r="I162" s="538"/>
      <c r="J162" s="525"/>
      <c r="K162" s="525"/>
      <c r="L162" s="524"/>
      <c r="M162" s="490"/>
      <c r="N162" s="491"/>
      <c r="O162" s="490"/>
      <c r="P162" s="490"/>
      <c r="Q162" s="523"/>
      <c r="R162" s="490"/>
      <c r="S162" s="523"/>
      <c r="T162" s="490"/>
      <c r="U162" s="490"/>
      <c r="V162" s="490"/>
      <c r="W162" s="490"/>
      <c r="X162" s="522"/>
    </row>
    <row r="163" spans="1:24" ht="65.25" customHeight="1" x14ac:dyDescent="0.5">
      <c r="A163" s="507" t="s">
        <v>219</v>
      </c>
      <c r="B163" s="515"/>
      <c r="C163" s="506">
        <v>1201</v>
      </c>
      <c r="D163" s="506">
        <v>1200</v>
      </c>
      <c r="E163" s="505">
        <v>178.85</v>
      </c>
      <c r="F163" s="504">
        <v>31.09</v>
      </c>
      <c r="G163" s="503">
        <f>E163*F163</f>
        <v>5560.4465</v>
      </c>
      <c r="H163" s="516">
        <v>0</v>
      </c>
      <c r="I163" s="538">
        <f>E163*5</f>
        <v>894.25</v>
      </c>
      <c r="J163" s="517">
        <v>0</v>
      </c>
      <c r="K163" s="517">
        <v>0</v>
      </c>
      <c r="L163" s="502"/>
      <c r="M163" s="501">
        <f>G163+H163+I163+J163+K163+L163</f>
        <v>6454.6965</v>
      </c>
      <c r="N163" s="501">
        <v>321.04000000000002</v>
      </c>
      <c r="O163" s="501">
        <v>0</v>
      </c>
      <c r="P163" s="501">
        <v>0</v>
      </c>
      <c r="Q163" s="516">
        <v>0</v>
      </c>
      <c r="R163" s="501">
        <v>0</v>
      </c>
      <c r="S163" s="516">
        <v>0</v>
      </c>
      <c r="T163" s="501">
        <f>N163+O163+P163+Q163+R163+S163</f>
        <v>321.04000000000002</v>
      </c>
      <c r="U163" s="501">
        <f>M163-T163</f>
        <v>6133.6565000000001</v>
      </c>
      <c r="V163" s="501">
        <v>0</v>
      </c>
      <c r="W163" s="521">
        <f>U163-V163</f>
        <v>6133.6565000000001</v>
      </c>
      <c r="X163" s="520"/>
    </row>
    <row r="164" spans="1:24" ht="65.25" customHeight="1" x14ac:dyDescent="0.5">
      <c r="A164" s="498" t="s">
        <v>453</v>
      </c>
      <c r="B164" s="512"/>
      <c r="C164" s="497"/>
      <c r="D164" s="497"/>
      <c r="E164" s="496"/>
      <c r="F164" s="495"/>
      <c r="G164" s="494"/>
      <c r="H164" s="513"/>
      <c r="I164" s="538"/>
      <c r="J164" s="514"/>
      <c r="K164" s="514"/>
      <c r="L164" s="492"/>
      <c r="M164" s="491"/>
      <c r="N164" s="491"/>
      <c r="O164" s="491"/>
      <c r="P164" s="491"/>
      <c r="Q164" s="513"/>
      <c r="R164" s="491"/>
      <c r="S164" s="513"/>
      <c r="T164" s="491"/>
      <c r="U164" s="491"/>
      <c r="V164" s="491"/>
      <c r="W164" s="519"/>
      <c r="X164" s="518"/>
    </row>
    <row r="165" spans="1:24" ht="65.25" customHeight="1" x14ac:dyDescent="0.45">
      <c r="A165" s="507" t="s">
        <v>219</v>
      </c>
      <c r="B165" s="515"/>
      <c r="C165" s="506">
        <v>1201</v>
      </c>
      <c r="D165" s="506">
        <v>1200</v>
      </c>
      <c r="E165" s="505">
        <v>178.85</v>
      </c>
      <c r="F165" s="504">
        <v>31.09</v>
      </c>
      <c r="G165" s="503">
        <f>E165*F165</f>
        <v>5560.4465</v>
      </c>
      <c r="H165" s="516">
        <v>0</v>
      </c>
      <c r="I165" s="538">
        <f>E165*5</f>
        <v>894.25</v>
      </c>
      <c r="J165" s="517">
        <v>0</v>
      </c>
      <c r="K165" s="517">
        <v>0</v>
      </c>
      <c r="L165" s="502"/>
      <c r="M165" s="501">
        <f>G165+H165+I165+J165+K165+L165</f>
        <v>6454.6965</v>
      </c>
      <c r="N165" s="501">
        <v>321.04000000000002</v>
      </c>
      <c r="O165" s="501">
        <v>0</v>
      </c>
      <c r="P165" s="501">
        <v>0</v>
      </c>
      <c r="Q165" s="516">
        <v>0</v>
      </c>
      <c r="R165" s="501">
        <v>0</v>
      </c>
      <c r="S165" s="516">
        <v>0</v>
      </c>
      <c r="T165" s="501">
        <f>N165+O165+P165+Q165+R165+S165</f>
        <v>321.04000000000002</v>
      </c>
      <c r="U165" s="501">
        <f>M165-T165</f>
        <v>6133.6565000000001</v>
      </c>
      <c r="V165" s="501">
        <v>0</v>
      </c>
      <c r="W165" s="500">
        <f>U165-V165</f>
        <v>6133.6565000000001</v>
      </c>
      <c r="X165" s="515"/>
    </row>
    <row r="166" spans="1:24" ht="65.25" customHeight="1" x14ac:dyDescent="0.45">
      <c r="A166" s="498" t="s">
        <v>452</v>
      </c>
      <c r="B166" s="512"/>
      <c r="C166" s="497"/>
      <c r="D166" s="497"/>
      <c r="E166" s="496"/>
      <c r="F166" s="495"/>
      <c r="G166" s="494"/>
      <c r="H166" s="513"/>
      <c r="I166" s="538"/>
      <c r="J166" s="514"/>
      <c r="K166" s="514"/>
      <c r="L166" s="492"/>
      <c r="M166" s="491"/>
      <c r="N166" s="491"/>
      <c r="O166" s="491"/>
      <c r="P166" s="491"/>
      <c r="Q166" s="513"/>
      <c r="R166" s="491"/>
      <c r="S166" s="513"/>
      <c r="T166" s="491"/>
      <c r="U166" s="491"/>
      <c r="V166" s="491"/>
      <c r="W166" s="490"/>
      <c r="X166" s="512"/>
    </row>
    <row r="167" spans="1:24" ht="65.25" customHeight="1" x14ac:dyDescent="0.45">
      <c r="A167" s="507" t="s">
        <v>219</v>
      </c>
      <c r="B167" s="506"/>
      <c r="C167" s="506">
        <v>1201</v>
      </c>
      <c r="D167" s="506">
        <v>1200</v>
      </c>
      <c r="E167" s="505">
        <v>178.85</v>
      </c>
      <c r="F167" s="504">
        <v>29.31</v>
      </c>
      <c r="G167" s="503">
        <f>E167*F167</f>
        <v>5242.0934999999999</v>
      </c>
      <c r="H167" s="501">
        <v>0</v>
      </c>
      <c r="I167" s="538">
        <f>E167*5</f>
        <v>894.25</v>
      </c>
      <c r="J167" s="502">
        <v>0</v>
      </c>
      <c r="K167" s="502">
        <v>0</v>
      </c>
      <c r="L167" s="502"/>
      <c r="M167" s="501">
        <f>G167+H167+I167+J167+K167+L167</f>
        <v>6136.3434999999999</v>
      </c>
      <c r="N167" s="501">
        <v>287.58999999999997</v>
      </c>
      <c r="O167" s="501">
        <v>0</v>
      </c>
      <c r="P167" s="501">
        <v>0</v>
      </c>
      <c r="Q167" s="501">
        <v>0</v>
      </c>
      <c r="R167" s="501">
        <v>0</v>
      </c>
      <c r="S167" s="501">
        <v>0</v>
      </c>
      <c r="T167" s="501">
        <f>N167+O167+P167+Q167+R167+S167</f>
        <v>287.58999999999997</v>
      </c>
      <c r="U167" s="501">
        <f>M167-T167</f>
        <v>5848.7534999999998</v>
      </c>
      <c r="V167" s="501">
        <v>0</v>
      </c>
      <c r="W167" s="500">
        <f>U167-V167</f>
        <v>5848.7534999999998</v>
      </c>
      <c r="X167" s="511"/>
    </row>
    <row r="168" spans="1:24" ht="65.25" customHeight="1" x14ac:dyDescent="0.45">
      <c r="A168" s="498" t="s">
        <v>451</v>
      </c>
      <c r="B168" s="497"/>
      <c r="C168" s="497"/>
      <c r="D168" s="497"/>
      <c r="E168" s="496"/>
      <c r="F168" s="495"/>
      <c r="G168" s="494"/>
      <c r="H168" s="491"/>
      <c r="I168" s="538"/>
      <c r="J168" s="492"/>
      <c r="K168" s="492"/>
      <c r="L168" s="492"/>
      <c r="M168" s="491"/>
      <c r="N168" s="491"/>
      <c r="O168" s="491"/>
      <c r="P168" s="491"/>
      <c r="Q168" s="491"/>
      <c r="R168" s="491"/>
      <c r="S168" s="491"/>
      <c r="T168" s="491"/>
      <c r="U168" s="491"/>
      <c r="V168" s="491"/>
      <c r="W168" s="490"/>
      <c r="X168" s="510"/>
    </row>
    <row r="169" spans="1:24" ht="65.25" customHeight="1" x14ac:dyDescent="0.5">
      <c r="A169" s="565" t="s">
        <v>450</v>
      </c>
      <c r="B169" s="533"/>
      <c r="C169" s="533">
        <v>1201</v>
      </c>
      <c r="D169" s="533">
        <v>1200</v>
      </c>
      <c r="E169" s="505">
        <v>214.05</v>
      </c>
      <c r="F169" s="532">
        <v>16.71</v>
      </c>
      <c r="G169" s="505">
        <f>E169*F169</f>
        <v>3576.7755000000002</v>
      </c>
      <c r="H169" s="500">
        <v>0</v>
      </c>
      <c r="I169" s="551">
        <f>E169*1.68</f>
        <v>359.60399999999998</v>
      </c>
      <c r="J169" s="530">
        <v>0</v>
      </c>
      <c r="K169" s="530">
        <v>0</v>
      </c>
      <c r="L169" s="530"/>
      <c r="M169" s="500">
        <f>G169+H169+I169+J169+K169+L169</f>
        <v>3936.3795</v>
      </c>
      <c r="N169" s="500">
        <v>126.13</v>
      </c>
      <c r="O169" s="500">
        <v>0</v>
      </c>
      <c r="P169" s="500">
        <v>0</v>
      </c>
      <c r="Q169" s="500">
        <v>0</v>
      </c>
      <c r="R169" s="500">
        <v>0</v>
      </c>
      <c r="S169" s="500">
        <v>0</v>
      </c>
      <c r="T169" s="500">
        <f>N169+O169+P169+Q169+R169+S169</f>
        <v>126.13</v>
      </c>
      <c r="U169" s="500">
        <f>M169-T169</f>
        <v>3810.2494999999999</v>
      </c>
      <c r="V169" s="500">
        <v>0</v>
      </c>
      <c r="W169" s="500">
        <f>U169-V169</f>
        <v>3810.2494999999999</v>
      </c>
      <c r="X169" s="829"/>
    </row>
    <row r="170" spans="1:24" ht="65.25" customHeight="1" x14ac:dyDescent="0.5">
      <c r="A170" s="498" t="s">
        <v>449</v>
      </c>
      <c r="B170" s="527"/>
      <c r="C170" s="527"/>
      <c r="D170" s="527"/>
      <c r="E170" s="496"/>
      <c r="F170" s="526"/>
      <c r="G170" s="496"/>
      <c r="H170" s="490"/>
      <c r="I170" s="551"/>
      <c r="J170" s="524"/>
      <c r="K170" s="524"/>
      <c r="L170" s="524"/>
      <c r="M170" s="490"/>
      <c r="N170" s="490"/>
      <c r="O170" s="490"/>
      <c r="P170" s="490"/>
      <c r="Q170" s="490"/>
      <c r="R170" s="490"/>
      <c r="S170" s="490"/>
      <c r="T170" s="490"/>
      <c r="U170" s="490"/>
      <c r="V170" s="490"/>
      <c r="W170" s="490"/>
      <c r="X170" s="828"/>
    </row>
    <row r="171" spans="1:24" ht="65.25" customHeight="1" x14ac:dyDescent="0.5">
      <c r="A171" s="565" t="s">
        <v>448</v>
      </c>
      <c r="B171" s="533"/>
      <c r="C171" s="533">
        <v>1201</v>
      </c>
      <c r="D171" s="533">
        <v>1200</v>
      </c>
      <c r="E171" s="505">
        <v>178.85</v>
      </c>
      <c r="F171" s="532">
        <v>16.71</v>
      </c>
      <c r="G171" s="505">
        <f>E171*F171</f>
        <v>2988.5835000000002</v>
      </c>
      <c r="H171" s="500">
        <v>0</v>
      </c>
      <c r="I171" s="551">
        <f>E171*1.68</f>
        <v>300.46799999999996</v>
      </c>
      <c r="J171" s="530">
        <v>0</v>
      </c>
      <c r="K171" s="530">
        <v>0</v>
      </c>
      <c r="L171" s="530"/>
      <c r="M171" s="500">
        <f>G171+H171+I171+J171+K171+L171</f>
        <v>3289.0515</v>
      </c>
      <c r="N171" s="500">
        <v>62.12</v>
      </c>
      <c r="O171" s="500">
        <v>0</v>
      </c>
      <c r="P171" s="500">
        <v>0</v>
      </c>
      <c r="Q171" s="500">
        <v>0</v>
      </c>
      <c r="R171" s="500">
        <v>0</v>
      </c>
      <c r="S171" s="500">
        <v>0</v>
      </c>
      <c r="T171" s="500">
        <f>N171+O171+P171+Q171+R171+S171</f>
        <v>62.12</v>
      </c>
      <c r="U171" s="500">
        <f>M171-T171</f>
        <v>3226.9315000000001</v>
      </c>
      <c r="V171" s="500">
        <v>0</v>
      </c>
      <c r="W171" s="500">
        <f>U171-V171</f>
        <v>3226.9315000000001</v>
      </c>
      <c r="X171" s="829"/>
    </row>
    <row r="172" spans="1:24" ht="65.25" customHeight="1" x14ac:dyDescent="0.5">
      <c r="A172" s="498" t="s">
        <v>447</v>
      </c>
      <c r="B172" s="527"/>
      <c r="C172" s="527"/>
      <c r="D172" s="527"/>
      <c r="E172" s="496"/>
      <c r="F172" s="526"/>
      <c r="G172" s="496"/>
      <c r="H172" s="490"/>
      <c r="I172" s="551"/>
      <c r="J172" s="524"/>
      <c r="K172" s="524"/>
      <c r="L172" s="524"/>
      <c r="M172" s="490"/>
      <c r="N172" s="490"/>
      <c r="O172" s="490"/>
      <c r="P172" s="490"/>
      <c r="Q172" s="490"/>
      <c r="R172" s="490"/>
      <c r="S172" s="490"/>
      <c r="T172" s="490"/>
      <c r="U172" s="490"/>
      <c r="V172" s="490"/>
      <c r="W172" s="490"/>
      <c r="X172" s="828"/>
    </row>
    <row r="173" spans="1:24" ht="65.25" customHeight="1" x14ac:dyDescent="0.5">
      <c r="A173" s="565" t="s">
        <v>446</v>
      </c>
      <c r="B173" s="533"/>
      <c r="C173" s="533">
        <v>1201</v>
      </c>
      <c r="D173" s="533">
        <v>1200</v>
      </c>
      <c r="E173" s="505">
        <v>178.85</v>
      </c>
      <c r="F173" s="532">
        <v>12.6</v>
      </c>
      <c r="G173" s="505">
        <f>E173*F173</f>
        <v>2253.5099999999998</v>
      </c>
      <c r="H173" s="500">
        <v>0</v>
      </c>
      <c r="I173" s="551">
        <f>E173*1.26</f>
        <v>225.351</v>
      </c>
      <c r="J173" s="530">
        <v>0</v>
      </c>
      <c r="K173" s="530">
        <v>0</v>
      </c>
      <c r="L173" s="530"/>
      <c r="M173" s="500">
        <f>G173+H173+I173+J173+K173+L173</f>
        <v>2478.8609999999999</v>
      </c>
      <c r="N173" s="500">
        <v>0</v>
      </c>
      <c r="O173" s="500">
        <v>0</v>
      </c>
      <c r="P173" s="500">
        <v>0</v>
      </c>
      <c r="Q173" s="500">
        <v>0</v>
      </c>
      <c r="R173" s="500">
        <v>0</v>
      </c>
      <c r="S173" s="500">
        <v>0</v>
      </c>
      <c r="T173" s="500">
        <f>N173+O173+P173+Q173+R173+S173</f>
        <v>0</v>
      </c>
      <c r="U173" s="500">
        <f>M173-T173</f>
        <v>2478.8609999999999</v>
      </c>
      <c r="V173" s="500">
        <v>0</v>
      </c>
      <c r="W173" s="500">
        <f>U173-V173</f>
        <v>2478.8609999999999</v>
      </c>
      <c r="X173" s="499"/>
    </row>
    <row r="174" spans="1:24" ht="65.25" customHeight="1" x14ac:dyDescent="0.5">
      <c r="A174" s="498" t="s">
        <v>445</v>
      </c>
      <c r="B174" s="527"/>
      <c r="C174" s="527"/>
      <c r="D174" s="527"/>
      <c r="E174" s="496"/>
      <c r="F174" s="526"/>
      <c r="G174" s="496"/>
      <c r="H174" s="490"/>
      <c r="I174" s="551"/>
      <c r="J174" s="524"/>
      <c r="K174" s="524"/>
      <c r="L174" s="524"/>
      <c r="M174" s="490"/>
      <c r="N174" s="490"/>
      <c r="O174" s="490"/>
      <c r="P174" s="490"/>
      <c r="Q174" s="490"/>
      <c r="R174" s="490"/>
      <c r="S174" s="490"/>
      <c r="T174" s="490"/>
      <c r="U174" s="490"/>
      <c r="V174" s="490"/>
      <c r="W174" s="490"/>
      <c r="X174" s="489"/>
    </row>
    <row r="175" spans="1:24" ht="65.25" customHeight="1" x14ac:dyDescent="0.5">
      <c r="A175" s="565" t="s">
        <v>444</v>
      </c>
      <c r="B175" s="533"/>
      <c r="C175" s="533">
        <v>1201</v>
      </c>
      <c r="D175" s="533">
        <v>1200</v>
      </c>
      <c r="E175" s="505">
        <v>179</v>
      </c>
      <c r="F175" s="532">
        <v>18.899999999999999</v>
      </c>
      <c r="G175" s="505">
        <f>E175*F175</f>
        <v>3383.1</v>
      </c>
      <c r="H175" s="500">
        <v>0</v>
      </c>
      <c r="I175" s="551">
        <f>E175*1.68</f>
        <v>300.71999999999997</v>
      </c>
      <c r="J175" s="530">
        <v>0</v>
      </c>
      <c r="K175" s="530">
        <v>0</v>
      </c>
      <c r="L175" s="530"/>
      <c r="M175" s="500">
        <f>G175+H175+I175+J175+K175+L175</f>
        <v>3683.8199999999997</v>
      </c>
      <c r="N175" s="500">
        <v>105.08</v>
      </c>
      <c r="O175" s="500">
        <v>0</v>
      </c>
      <c r="P175" s="500">
        <v>0</v>
      </c>
      <c r="Q175" s="500">
        <v>0</v>
      </c>
      <c r="R175" s="500">
        <v>0</v>
      </c>
      <c r="S175" s="500">
        <v>0</v>
      </c>
      <c r="T175" s="500">
        <f>N175+O175+P175+Q175+R175+S175</f>
        <v>105.08</v>
      </c>
      <c r="U175" s="500">
        <f>M175-T175</f>
        <v>3578.74</v>
      </c>
      <c r="V175" s="500">
        <v>0</v>
      </c>
      <c r="W175" s="500">
        <f>U175-V175</f>
        <v>3578.74</v>
      </c>
      <c r="X175" s="499"/>
    </row>
    <row r="176" spans="1:24" ht="65.25" customHeight="1" x14ac:dyDescent="0.5">
      <c r="A176" s="498" t="s">
        <v>443</v>
      </c>
      <c r="B176" s="527"/>
      <c r="C176" s="527"/>
      <c r="D176" s="527"/>
      <c r="E176" s="496"/>
      <c r="F176" s="526"/>
      <c r="G176" s="496"/>
      <c r="H176" s="490"/>
      <c r="I176" s="551"/>
      <c r="J176" s="524"/>
      <c r="K176" s="524"/>
      <c r="L176" s="524"/>
      <c r="M176" s="490"/>
      <c r="N176" s="490"/>
      <c r="O176" s="490"/>
      <c r="P176" s="490"/>
      <c r="Q176" s="490"/>
      <c r="R176" s="490"/>
      <c r="S176" s="490"/>
      <c r="T176" s="490"/>
      <c r="U176" s="490"/>
      <c r="V176" s="490"/>
      <c r="W176" s="490"/>
      <c r="X176" s="489"/>
    </row>
    <row r="177" spans="1:24" ht="65.25" customHeight="1" x14ac:dyDescent="0.5">
      <c r="A177" s="565" t="s">
        <v>442</v>
      </c>
      <c r="B177" s="533"/>
      <c r="C177" s="533">
        <v>1201</v>
      </c>
      <c r="D177" s="533">
        <v>1200</v>
      </c>
      <c r="E177" s="505">
        <v>131.66999999999999</v>
      </c>
      <c r="F177" s="532">
        <v>14.65</v>
      </c>
      <c r="G177" s="505">
        <f>E177*F177</f>
        <v>1928.9654999999998</v>
      </c>
      <c r="H177" s="500">
        <v>0</v>
      </c>
      <c r="I177" s="551">
        <f>E177*1.68</f>
        <v>221.20559999999998</v>
      </c>
      <c r="J177" s="530">
        <v>0</v>
      </c>
      <c r="K177" s="530">
        <v>0</v>
      </c>
      <c r="L177" s="530"/>
      <c r="M177" s="500">
        <f>G177+H177+I177+J177+K177+L177</f>
        <v>2150.1710999999996</v>
      </c>
      <c r="N177" s="500"/>
      <c r="O177" s="500">
        <v>0</v>
      </c>
      <c r="P177" s="500">
        <v>0</v>
      </c>
      <c r="Q177" s="500">
        <v>0</v>
      </c>
      <c r="R177" s="500">
        <v>0</v>
      </c>
      <c r="S177" s="500">
        <v>0</v>
      </c>
      <c r="T177" s="500">
        <f>N177+O177+P177+Q177+R177+S177</f>
        <v>0</v>
      </c>
      <c r="U177" s="500">
        <f>M177-T177</f>
        <v>2150.1710999999996</v>
      </c>
      <c r="V177" s="500">
        <v>0</v>
      </c>
      <c r="W177" s="500">
        <f>U177-V177</f>
        <v>2150.1710999999996</v>
      </c>
      <c r="X177" s="509"/>
    </row>
    <row r="178" spans="1:24" ht="65.25" customHeight="1" x14ac:dyDescent="0.5">
      <c r="A178" s="498" t="s">
        <v>441</v>
      </c>
      <c r="B178" s="527"/>
      <c r="C178" s="527"/>
      <c r="D178" s="527"/>
      <c r="E178" s="496"/>
      <c r="F178" s="526"/>
      <c r="G178" s="496"/>
      <c r="H178" s="490"/>
      <c r="I178" s="551"/>
      <c r="J178" s="524"/>
      <c r="K178" s="524"/>
      <c r="L178" s="524"/>
      <c r="M178" s="490"/>
      <c r="N178" s="490"/>
      <c r="O178" s="490"/>
      <c r="P178" s="490"/>
      <c r="Q178" s="490"/>
      <c r="R178" s="490"/>
      <c r="S178" s="490"/>
      <c r="T178" s="490"/>
      <c r="U178" s="490"/>
      <c r="V178" s="490"/>
      <c r="W178" s="490"/>
      <c r="X178" s="509"/>
    </row>
    <row r="179" spans="1:24" ht="65.25" customHeight="1" x14ac:dyDescent="0.5">
      <c r="A179" s="565" t="s">
        <v>440</v>
      </c>
      <c r="B179" s="533"/>
      <c r="C179" s="533">
        <v>1201</v>
      </c>
      <c r="D179" s="533">
        <v>1200</v>
      </c>
      <c r="E179" s="505">
        <v>162.63</v>
      </c>
      <c r="F179" s="532">
        <v>10.54</v>
      </c>
      <c r="G179" s="505">
        <f>E179*F179</f>
        <v>1714.1201999999998</v>
      </c>
      <c r="H179" s="500">
        <v>0</v>
      </c>
      <c r="I179" s="551">
        <f>E179*1.26</f>
        <v>204.91380000000001</v>
      </c>
      <c r="J179" s="530">
        <v>0</v>
      </c>
      <c r="K179" s="530">
        <v>0</v>
      </c>
      <c r="L179" s="530"/>
      <c r="M179" s="500">
        <f>G179+H179+I179+J179+K179+L179</f>
        <v>1919.0339999999999</v>
      </c>
      <c r="N179" s="500">
        <v>0</v>
      </c>
      <c r="O179" s="500">
        <v>0</v>
      </c>
      <c r="P179" s="500">
        <v>0</v>
      </c>
      <c r="Q179" s="500">
        <v>0</v>
      </c>
      <c r="R179" s="500">
        <v>0</v>
      </c>
      <c r="S179" s="500">
        <v>0</v>
      </c>
      <c r="T179" s="500">
        <f>N179+O179+P179+Q179+R179+S179</f>
        <v>0</v>
      </c>
      <c r="U179" s="500">
        <f>M179-T179</f>
        <v>1919.0339999999999</v>
      </c>
      <c r="V179" s="500">
        <v>0</v>
      </c>
      <c r="W179" s="500">
        <f>U179-V179</f>
        <v>1919.0339999999999</v>
      </c>
      <c r="X179" s="520"/>
    </row>
    <row r="180" spans="1:24" ht="65.25" customHeight="1" x14ac:dyDescent="0.5">
      <c r="A180" s="498" t="s">
        <v>439</v>
      </c>
      <c r="B180" s="527"/>
      <c r="C180" s="527"/>
      <c r="D180" s="527"/>
      <c r="E180" s="496"/>
      <c r="F180" s="526"/>
      <c r="G180" s="496"/>
      <c r="H180" s="490"/>
      <c r="I180" s="551"/>
      <c r="J180" s="524"/>
      <c r="K180" s="524"/>
      <c r="L180" s="524"/>
      <c r="M180" s="490"/>
      <c r="N180" s="490"/>
      <c r="O180" s="490"/>
      <c r="P180" s="490"/>
      <c r="Q180" s="490"/>
      <c r="R180" s="490"/>
      <c r="S180" s="490"/>
      <c r="T180" s="490"/>
      <c r="U180" s="490"/>
      <c r="V180" s="490"/>
      <c r="W180" s="490"/>
      <c r="X180" s="489"/>
    </row>
    <row r="181" spans="1:24" ht="65.25" customHeight="1" x14ac:dyDescent="0.5">
      <c r="A181" s="565" t="s">
        <v>438</v>
      </c>
      <c r="B181" s="533"/>
      <c r="C181" s="533">
        <v>1201</v>
      </c>
      <c r="D181" s="533">
        <v>1200</v>
      </c>
      <c r="E181" s="505">
        <v>258.20999999999998</v>
      </c>
      <c r="F181" s="532">
        <v>12.6</v>
      </c>
      <c r="G181" s="505">
        <f>E181*F181</f>
        <v>3253.4459999999995</v>
      </c>
      <c r="H181" s="500">
        <v>0</v>
      </c>
      <c r="I181" s="551">
        <f>E181*1.26</f>
        <v>325.34459999999996</v>
      </c>
      <c r="J181" s="530">
        <v>0</v>
      </c>
      <c r="K181" s="530">
        <v>0</v>
      </c>
      <c r="L181" s="530"/>
      <c r="M181" s="500">
        <f>G181+H181+I181+J181+K181+L181</f>
        <v>3578.7905999999994</v>
      </c>
      <c r="N181" s="500">
        <v>90.97</v>
      </c>
      <c r="O181" s="500">
        <v>0</v>
      </c>
      <c r="P181" s="500">
        <v>0</v>
      </c>
      <c r="Q181" s="500">
        <v>0</v>
      </c>
      <c r="R181" s="500">
        <v>0</v>
      </c>
      <c r="S181" s="500">
        <v>0</v>
      </c>
      <c r="T181" s="500">
        <f>N181+O181+P181+Q181+R181+S181</f>
        <v>90.97</v>
      </c>
      <c r="U181" s="500">
        <f>M181-T181</f>
        <v>3487.8205999999996</v>
      </c>
      <c r="V181" s="500">
        <v>0</v>
      </c>
      <c r="W181" s="500">
        <f>U181-V181</f>
        <v>3487.8205999999996</v>
      </c>
      <c r="X181" s="499"/>
    </row>
    <row r="182" spans="1:24" ht="65.25" customHeight="1" x14ac:dyDescent="0.5">
      <c r="A182" s="498" t="s">
        <v>375</v>
      </c>
      <c r="B182" s="527"/>
      <c r="C182" s="527"/>
      <c r="D182" s="527"/>
      <c r="E182" s="496"/>
      <c r="F182" s="526"/>
      <c r="G182" s="496"/>
      <c r="H182" s="490"/>
      <c r="I182" s="551"/>
      <c r="J182" s="524"/>
      <c r="K182" s="524"/>
      <c r="L182" s="524"/>
      <c r="M182" s="490"/>
      <c r="N182" s="490"/>
      <c r="O182" s="490"/>
      <c r="P182" s="490"/>
      <c r="Q182" s="490"/>
      <c r="R182" s="490"/>
      <c r="S182" s="490"/>
      <c r="T182" s="490"/>
      <c r="U182" s="490"/>
      <c r="V182" s="490"/>
      <c r="W182" s="490"/>
      <c r="X182" s="489"/>
    </row>
    <row r="183" spans="1:24" ht="65.25" customHeight="1" x14ac:dyDescent="0.5">
      <c r="A183" s="565" t="s">
        <v>428</v>
      </c>
      <c r="B183" s="533"/>
      <c r="C183" s="533">
        <v>1201</v>
      </c>
      <c r="D183" s="533">
        <v>1200</v>
      </c>
      <c r="E183" s="505">
        <v>93.4</v>
      </c>
      <c r="F183" s="532">
        <v>14.65</v>
      </c>
      <c r="G183" s="505">
        <f>E183*F183</f>
        <v>1368.3100000000002</v>
      </c>
      <c r="H183" s="500">
        <v>0</v>
      </c>
      <c r="I183" s="551">
        <f>E183*1.68</f>
        <v>156.91200000000001</v>
      </c>
      <c r="J183" s="530">
        <v>0</v>
      </c>
      <c r="K183" s="530">
        <v>0</v>
      </c>
      <c r="L183" s="530"/>
      <c r="M183" s="500">
        <f>G183+H183+I183+J183+K183+L183</f>
        <v>1525.2220000000002</v>
      </c>
      <c r="N183" s="500"/>
      <c r="O183" s="500">
        <v>0</v>
      </c>
      <c r="P183" s="500">
        <v>0</v>
      </c>
      <c r="Q183" s="500">
        <v>0</v>
      </c>
      <c r="R183" s="500">
        <v>0</v>
      </c>
      <c r="S183" s="500">
        <v>0</v>
      </c>
      <c r="T183" s="500">
        <f>N183+O183+P183+Q183+R183+S183</f>
        <v>0</v>
      </c>
      <c r="U183" s="500">
        <f>M183-T183</f>
        <v>1525.2220000000002</v>
      </c>
      <c r="V183" s="500">
        <v>0</v>
      </c>
      <c r="W183" s="500">
        <f>U183-V183</f>
        <v>1525.2220000000002</v>
      </c>
      <c r="X183" s="499"/>
    </row>
    <row r="184" spans="1:24" ht="65.25" customHeight="1" x14ac:dyDescent="0.5">
      <c r="A184" s="498" t="s">
        <v>434</v>
      </c>
      <c r="B184" s="527"/>
      <c r="C184" s="527"/>
      <c r="D184" s="527"/>
      <c r="E184" s="496"/>
      <c r="F184" s="526"/>
      <c r="G184" s="496"/>
      <c r="H184" s="490"/>
      <c r="I184" s="551"/>
      <c r="J184" s="524"/>
      <c r="K184" s="524"/>
      <c r="L184" s="524"/>
      <c r="M184" s="490"/>
      <c r="N184" s="490"/>
      <c r="O184" s="490"/>
      <c r="P184" s="490"/>
      <c r="Q184" s="490"/>
      <c r="R184" s="490"/>
      <c r="S184" s="490"/>
      <c r="T184" s="490"/>
      <c r="U184" s="490"/>
      <c r="V184" s="490"/>
      <c r="W184" s="490"/>
      <c r="X184" s="489"/>
    </row>
    <row r="185" spans="1:24" ht="65.25" customHeight="1" x14ac:dyDescent="0.5">
      <c r="A185" s="507"/>
      <c r="B185" s="506"/>
      <c r="C185" s="506">
        <v>1201</v>
      </c>
      <c r="D185" s="506">
        <v>1200</v>
      </c>
      <c r="E185" s="505"/>
      <c r="F185" s="504"/>
      <c r="G185" s="503">
        <f>E185*F185</f>
        <v>0</v>
      </c>
      <c r="H185" s="501">
        <v>0</v>
      </c>
      <c r="I185" s="538">
        <f>E185*5</f>
        <v>0</v>
      </c>
      <c r="J185" s="502">
        <v>0</v>
      </c>
      <c r="K185" s="502">
        <v>0</v>
      </c>
      <c r="L185" s="502"/>
      <c r="M185" s="501">
        <f>G185+H185+I185+J185+K185+L185</f>
        <v>0</v>
      </c>
      <c r="N185" s="501"/>
      <c r="O185" s="501">
        <v>0</v>
      </c>
      <c r="P185" s="501">
        <v>0</v>
      </c>
      <c r="Q185" s="501">
        <v>0</v>
      </c>
      <c r="R185" s="501">
        <v>0</v>
      </c>
      <c r="S185" s="501">
        <v>0</v>
      </c>
      <c r="T185" s="501">
        <f>N185+O185+P185+Q185+R185+S185</f>
        <v>0</v>
      </c>
      <c r="U185" s="501">
        <f>M185-T185</f>
        <v>0</v>
      </c>
      <c r="V185" s="501">
        <v>0</v>
      </c>
      <c r="W185" s="500">
        <f>U185-V185</f>
        <v>0</v>
      </c>
      <c r="X185" s="499"/>
    </row>
    <row r="186" spans="1:24" ht="65.25" customHeight="1" x14ac:dyDescent="0.5">
      <c r="A186" s="498"/>
      <c r="B186" s="497"/>
      <c r="C186" s="497"/>
      <c r="D186" s="497"/>
      <c r="E186" s="496"/>
      <c r="F186" s="495"/>
      <c r="G186" s="494"/>
      <c r="H186" s="491"/>
      <c r="I186" s="538"/>
      <c r="J186" s="492"/>
      <c r="K186" s="492"/>
      <c r="L186" s="492"/>
      <c r="M186" s="491"/>
      <c r="N186" s="491"/>
      <c r="O186" s="491"/>
      <c r="P186" s="491"/>
      <c r="Q186" s="491"/>
      <c r="R186" s="491"/>
      <c r="S186" s="491"/>
      <c r="T186" s="491"/>
      <c r="U186" s="491"/>
      <c r="V186" s="491"/>
      <c r="W186" s="490"/>
      <c r="X186" s="489"/>
    </row>
    <row r="187" spans="1:24" ht="65.25" customHeight="1" x14ac:dyDescent="0.5">
      <c r="A187" s="507"/>
      <c r="B187" s="506"/>
      <c r="C187" s="506">
        <v>1201</v>
      </c>
      <c r="D187" s="506">
        <v>1200</v>
      </c>
      <c r="E187" s="505"/>
      <c r="F187" s="504"/>
      <c r="G187" s="503">
        <f>E187*F187</f>
        <v>0</v>
      </c>
      <c r="H187" s="501">
        <v>0</v>
      </c>
      <c r="I187" s="538">
        <f>E187*5</f>
        <v>0</v>
      </c>
      <c r="J187" s="502">
        <v>0</v>
      </c>
      <c r="K187" s="502">
        <v>0</v>
      </c>
      <c r="L187" s="502"/>
      <c r="M187" s="501">
        <f>G187+H187+I187+J187+K187+L187</f>
        <v>0</v>
      </c>
      <c r="N187" s="501"/>
      <c r="O187" s="501">
        <v>0</v>
      </c>
      <c r="P187" s="501">
        <v>0</v>
      </c>
      <c r="Q187" s="501">
        <v>0</v>
      </c>
      <c r="R187" s="501">
        <v>0</v>
      </c>
      <c r="S187" s="501">
        <v>0</v>
      </c>
      <c r="T187" s="501">
        <f>N187+O187+P187+Q187+R187+S187</f>
        <v>0</v>
      </c>
      <c r="U187" s="501">
        <f>M187-T187</f>
        <v>0</v>
      </c>
      <c r="V187" s="501">
        <v>0</v>
      </c>
      <c r="W187" s="500">
        <f>U187-V187</f>
        <v>0</v>
      </c>
      <c r="X187" s="499"/>
    </row>
    <row r="188" spans="1:24" ht="65.25" customHeight="1" x14ac:dyDescent="0.5">
      <c r="A188" s="498"/>
      <c r="B188" s="497"/>
      <c r="C188" s="497"/>
      <c r="D188" s="497"/>
      <c r="E188" s="496"/>
      <c r="F188" s="495"/>
      <c r="G188" s="494"/>
      <c r="H188" s="491"/>
      <c r="I188" s="538"/>
      <c r="J188" s="492"/>
      <c r="K188" s="492"/>
      <c r="L188" s="492"/>
      <c r="M188" s="491"/>
      <c r="N188" s="491"/>
      <c r="O188" s="491"/>
      <c r="P188" s="491"/>
      <c r="Q188" s="491"/>
      <c r="R188" s="491"/>
      <c r="S188" s="491"/>
      <c r="T188" s="491"/>
      <c r="U188" s="491"/>
      <c r="V188" s="491"/>
      <c r="W188" s="490"/>
      <c r="X188" s="489"/>
    </row>
    <row r="189" spans="1:24" ht="65.25" customHeight="1" x14ac:dyDescent="0.5">
      <c r="A189" s="507"/>
      <c r="B189" s="506"/>
      <c r="C189" s="506">
        <v>1201</v>
      </c>
      <c r="D189" s="506">
        <v>1200</v>
      </c>
      <c r="E189" s="505"/>
      <c r="F189" s="504"/>
      <c r="G189" s="503">
        <f>E189*F189</f>
        <v>0</v>
      </c>
      <c r="H189" s="501">
        <v>0</v>
      </c>
      <c r="I189" s="538">
        <f>E189*5</f>
        <v>0</v>
      </c>
      <c r="J189" s="502">
        <v>0</v>
      </c>
      <c r="K189" s="502">
        <v>0</v>
      </c>
      <c r="L189" s="502"/>
      <c r="M189" s="501">
        <f>G189+H189+I189+J189+K189+L189</f>
        <v>0</v>
      </c>
      <c r="N189" s="501"/>
      <c r="O189" s="501">
        <v>0</v>
      </c>
      <c r="P189" s="501">
        <v>0</v>
      </c>
      <c r="Q189" s="501">
        <v>0</v>
      </c>
      <c r="R189" s="501">
        <v>0</v>
      </c>
      <c r="S189" s="501">
        <v>0</v>
      </c>
      <c r="T189" s="501">
        <f>N189+O189+P189+Q189+R189+S189</f>
        <v>0</v>
      </c>
      <c r="U189" s="501">
        <f>M189-T189</f>
        <v>0</v>
      </c>
      <c r="V189" s="501">
        <v>0</v>
      </c>
      <c r="W189" s="500">
        <f>U189-V189</f>
        <v>0</v>
      </c>
      <c r="X189" s="499"/>
    </row>
    <row r="190" spans="1:24" ht="65.25" customHeight="1" x14ac:dyDescent="0.5">
      <c r="A190" s="498"/>
      <c r="B190" s="497"/>
      <c r="C190" s="497"/>
      <c r="D190" s="497"/>
      <c r="E190" s="496"/>
      <c r="F190" s="495"/>
      <c r="G190" s="494"/>
      <c r="H190" s="491"/>
      <c r="I190" s="538"/>
      <c r="J190" s="492"/>
      <c r="K190" s="492"/>
      <c r="L190" s="492"/>
      <c r="M190" s="491"/>
      <c r="N190" s="491"/>
      <c r="O190" s="491"/>
      <c r="P190" s="491"/>
      <c r="Q190" s="491"/>
      <c r="R190" s="491"/>
      <c r="S190" s="491"/>
      <c r="T190" s="491"/>
      <c r="U190" s="491"/>
      <c r="V190" s="491"/>
      <c r="W190" s="490"/>
      <c r="X190" s="489"/>
    </row>
    <row r="191" spans="1:24" ht="65.25" customHeight="1" x14ac:dyDescent="0.5">
      <c r="A191" s="488"/>
      <c r="B191" s="487"/>
      <c r="C191" s="487"/>
      <c r="D191" s="487"/>
      <c r="E191" s="486"/>
      <c r="F191" s="485"/>
      <c r="H191" s="483"/>
      <c r="I191" s="483"/>
      <c r="J191" s="484"/>
      <c r="K191" s="484"/>
      <c r="L191" s="484"/>
      <c r="M191" s="483"/>
      <c r="N191" s="483"/>
      <c r="O191" s="483"/>
      <c r="P191" s="483"/>
      <c r="Q191" s="483"/>
      <c r="R191" s="483"/>
      <c r="S191" s="483"/>
      <c r="T191" s="483"/>
      <c r="U191" s="483"/>
      <c r="V191" s="483"/>
      <c r="W191" s="482"/>
      <c r="X191" s="481"/>
    </row>
    <row r="192" spans="1:24" ht="65.25" customHeight="1" thickBot="1" x14ac:dyDescent="0.5"/>
    <row r="193" spans="1:24" s="473" customFormat="1" ht="65.25" hidden="1" customHeight="1" thickBot="1" x14ac:dyDescent="0.55000000000000004">
      <c r="A193" s="480" t="s">
        <v>57</v>
      </c>
      <c r="B193" s="480" t="s">
        <v>56</v>
      </c>
      <c r="C193" s="479" t="s">
        <v>55</v>
      </c>
      <c r="D193" s="478"/>
      <c r="E193" s="478"/>
      <c r="F193" s="478"/>
      <c r="G193" s="478"/>
      <c r="H193" s="478"/>
      <c r="I193" s="478"/>
      <c r="J193" s="478"/>
      <c r="K193" s="478"/>
      <c r="L193" s="478"/>
      <c r="M193" s="477"/>
      <c r="N193" s="476" t="s">
        <v>54</v>
      </c>
      <c r="O193" s="476"/>
      <c r="P193" s="476"/>
      <c r="Q193" s="476"/>
      <c r="R193" s="476"/>
      <c r="S193" s="476"/>
      <c r="T193" s="475"/>
      <c r="U193" s="475"/>
      <c r="V193" s="475"/>
      <c r="W193" s="475"/>
      <c r="X193" s="474" t="s">
        <v>53</v>
      </c>
    </row>
    <row r="194" spans="1:24" s="458" customFormat="1" ht="65.25" customHeight="1" thickBot="1" x14ac:dyDescent="0.55000000000000004">
      <c r="G194" s="470" t="s">
        <v>49</v>
      </c>
      <c r="H194" s="469" t="s">
        <v>427</v>
      </c>
      <c r="I194" s="827" t="s">
        <v>605</v>
      </c>
      <c r="J194" s="470" t="s">
        <v>70</v>
      </c>
      <c r="K194" s="469" t="s">
        <v>426</v>
      </c>
      <c r="L194" s="469" t="s">
        <v>425</v>
      </c>
      <c r="M194" s="470" t="s">
        <v>38</v>
      </c>
      <c r="N194" s="471" t="s">
        <v>66</v>
      </c>
      <c r="O194" s="470" t="s">
        <v>43</v>
      </c>
      <c r="P194" s="469" t="s">
        <v>424</v>
      </c>
      <c r="Q194" s="469" t="s">
        <v>423</v>
      </c>
      <c r="R194" s="469" t="s">
        <v>422</v>
      </c>
      <c r="S194" s="469" t="s">
        <v>421</v>
      </c>
      <c r="T194" s="468" t="s">
        <v>38</v>
      </c>
      <c r="U194" s="468" t="s">
        <v>61</v>
      </c>
      <c r="V194" s="467" t="s">
        <v>420</v>
      </c>
      <c r="W194" s="466" t="s">
        <v>419</v>
      </c>
    </row>
    <row r="195" spans="1:24" s="460" customFormat="1" ht="65.25" customHeight="1" x14ac:dyDescent="0.5">
      <c r="A195" s="465" t="s">
        <v>418</v>
      </c>
      <c r="B195" s="461"/>
      <c r="C195" s="461"/>
      <c r="D195" s="461"/>
      <c r="E195" s="464"/>
      <c r="F195" s="463"/>
      <c r="G195" s="462">
        <f>SUM(G5:G192)</f>
        <v>634900.09669999965</v>
      </c>
      <c r="H195" s="462">
        <f>SUM(H5:H32)</f>
        <v>0</v>
      </c>
      <c r="I195" s="462">
        <f>SUM(I5:I182)</f>
        <v>85157.546399999992</v>
      </c>
      <c r="J195" s="462">
        <f>SUM(J5:J32)</f>
        <v>0</v>
      </c>
      <c r="K195" s="462">
        <f>SUM(K5:K32)</f>
        <v>0</v>
      </c>
      <c r="L195" s="462">
        <f>SUM(L5:L192)</f>
        <v>0</v>
      </c>
      <c r="M195" s="462">
        <f>SUM(M5:M192)</f>
        <v>720214.55509999988</v>
      </c>
      <c r="N195" s="462">
        <f>SUM(N5:N192)</f>
        <v>51871.62</v>
      </c>
      <c r="O195" s="462">
        <f>SUM(O5:O192)</f>
        <v>0</v>
      </c>
      <c r="P195" s="462">
        <f>SUM(P5:P192)</f>
        <v>0</v>
      </c>
      <c r="Q195" s="462">
        <f>SUM(Q5:Q32)</f>
        <v>0</v>
      </c>
      <c r="R195" s="462">
        <f>SUM(R5:S192)</f>
        <v>0</v>
      </c>
      <c r="S195" s="462">
        <f>SUM(S5:S32)</f>
        <v>0</v>
      </c>
      <c r="T195" s="462">
        <f>SUM(T5:T192)</f>
        <v>51871.62</v>
      </c>
      <c r="U195" s="462">
        <f>SUM(U5:U192)</f>
        <v>668342.93510000047</v>
      </c>
      <c r="V195" s="462">
        <f>SUM(V5:V193)</f>
        <v>0</v>
      </c>
      <c r="W195" s="462">
        <f>SUM(W5:W192)</f>
        <v>668342.93510000047</v>
      </c>
      <c r="X195" s="461"/>
    </row>
    <row r="196" spans="1:24" s="458" customFormat="1" ht="65.25" customHeight="1" x14ac:dyDescent="0.45"/>
    <row r="197" spans="1:24" s="458" customFormat="1" ht="65.25" customHeight="1" x14ac:dyDescent="0.45"/>
    <row r="198" spans="1:24" s="458" customFormat="1" ht="65.25" customHeight="1" x14ac:dyDescent="0.45"/>
    <row r="199" spans="1:24" s="458" customFormat="1" ht="65.25" customHeight="1" x14ac:dyDescent="0.45"/>
    <row r="200" spans="1:24" s="458" customFormat="1" ht="65.25" customHeight="1" x14ac:dyDescent="0.45"/>
    <row r="201" spans="1:24" s="458" customFormat="1" ht="65.25" customHeight="1" x14ac:dyDescent="0.45">
      <c r="A201" s="459"/>
    </row>
    <row r="202" spans="1:24" s="458" customFormat="1" ht="65.25" customHeight="1" x14ac:dyDescent="0.45">
      <c r="A202" s="457"/>
    </row>
    <row r="203" spans="1:24" s="458" customFormat="1" ht="65.25" customHeight="1" x14ac:dyDescent="0.45"/>
    <row r="204" spans="1:24" s="458" customFormat="1" ht="65.25" customHeight="1" x14ac:dyDescent="0.45"/>
    <row r="205" spans="1:24" s="458" customFormat="1" ht="65.25" customHeight="1" x14ac:dyDescent="0.45"/>
    <row r="206" spans="1:24" s="458" customFormat="1" ht="65.25" customHeight="1" x14ac:dyDescent="0.45"/>
    <row r="207" spans="1:24" s="458" customFormat="1" ht="65.25" customHeight="1" x14ac:dyDescent="0.45"/>
    <row r="208" spans="1:24" s="458" customFormat="1" ht="65.25" customHeight="1" x14ac:dyDescent="0.45"/>
    <row r="209" s="458" customFormat="1" ht="65.25" customHeight="1" x14ac:dyDescent="0.45"/>
    <row r="210" s="458" customFormat="1" ht="65.25" customHeight="1" x14ac:dyDescent="0.45"/>
    <row r="211" s="458" customFormat="1" ht="65.25" customHeight="1" x14ac:dyDescent="0.45"/>
    <row r="212" s="458" customFormat="1" ht="65.25" customHeight="1" x14ac:dyDescent="0.45"/>
    <row r="213" s="458" customFormat="1" ht="65.25" customHeight="1" x14ac:dyDescent="0.45"/>
    <row r="214" s="458" customFormat="1" ht="65.25" customHeight="1" x14ac:dyDescent="0.45"/>
    <row r="215" s="458" customFormat="1" ht="65.25" customHeight="1" x14ac:dyDescent="0.45"/>
    <row r="216" s="458" customFormat="1" ht="65.25" customHeight="1" x14ac:dyDescent="0.45"/>
    <row r="217" s="458" customFormat="1" ht="65.25" customHeight="1" x14ac:dyDescent="0.45"/>
    <row r="218" s="458" customFormat="1" ht="65.25" customHeight="1" x14ac:dyDescent="0.45"/>
    <row r="219" s="458" customFormat="1" ht="65.25" customHeight="1" x14ac:dyDescent="0.45"/>
    <row r="220" s="458" customFormat="1" ht="65.25" customHeight="1" x14ac:dyDescent="0.45"/>
    <row r="221" s="458" customFormat="1" ht="65.25" customHeight="1" x14ac:dyDescent="0.45"/>
    <row r="222" s="458" customFormat="1" ht="65.25" customHeight="1" x14ac:dyDescent="0.45"/>
    <row r="223" s="458" customFormat="1" ht="65.25" customHeight="1" x14ac:dyDescent="0.45"/>
    <row r="224" s="458" customFormat="1" ht="65.25" customHeight="1" x14ac:dyDescent="0.45"/>
    <row r="225" s="458" customFormat="1" ht="65.25" customHeight="1" x14ac:dyDescent="0.45"/>
    <row r="226" s="458" customFormat="1" ht="65.25" customHeight="1" x14ac:dyDescent="0.45"/>
    <row r="227" s="458" customFormat="1" ht="65.25" customHeight="1" x14ac:dyDescent="0.45"/>
    <row r="228" s="458" customFormat="1" ht="65.25" customHeight="1" x14ac:dyDescent="0.45"/>
    <row r="229" s="458" customFormat="1" ht="65.25" customHeight="1" x14ac:dyDescent="0.45"/>
    <row r="230" s="458" customFormat="1" ht="65.25" customHeight="1" x14ac:dyDescent="0.45"/>
    <row r="231" s="458" customFormat="1" ht="65.25" customHeight="1" x14ac:dyDescent="0.45"/>
    <row r="232" s="458" customFormat="1" ht="65.25" customHeight="1" x14ac:dyDescent="0.45"/>
    <row r="233" s="458" customFormat="1" ht="65.25" customHeight="1" x14ac:dyDescent="0.45"/>
    <row r="234" s="458" customFormat="1" ht="65.25" customHeight="1" x14ac:dyDescent="0.45"/>
    <row r="235" s="458" customFormat="1" ht="65.25" customHeight="1" x14ac:dyDescent="0.45"/>
    <row r="236" s="458" customFormat="1" ht="65.25" customHeight="1" x14ac:dyDescent="0.45"/>
    <row r="237" s="458" customFormat="1" ht="65.25" customHeight="1" x14ac:dyDescent="0.45"/>
    <row r="238" s="458" customFormat="1" ht="65.25" customHeight="1" x14ac:dyDescent="0.45"/>
    <row r="239" s="458" customFormat="1" ht="65.25" customHeight="1" x14ac:dyDescent="0.45"/>
    <row r="240" s="458" customFormat="1" ht="65.25" customHeight="1" x14ac:dyDescent="0.45"/>
    <row r="241" s="458" customFormat="1" ht="65.25" customHeight="1" x14ac:dyDescent="0.45"/>
    <row r="242" s="458" customFormat="1" ht="65.25" customHeight="1" x14ac:dyDescent="0.45"/>
    <row r="243" s="458" customFormat="1" ht="65.25" customHeight="1" x14ac:dyDescent="0.45"/>
    <row r="244" s="458" customFormat="1" ht="65.25" customHeight="1" x14ac:dyDescent="0.45"/>
    <row r="245" s="458" customFormat="1" ht="65.25" customHeight="1" x14ac:dyDescent="0.45"/>
    <row r="246" s="458" customFormat="1" ht="65.25" customHeight="1" x14ac:dyDescent="0.45"/>
    <row r="247" s="458" customFormat="1" ht="65.25" customHeight="1" x14ac:dyDescent="0.45"/>
    <row r="248" s="458" customFormat="1" ht="65.25" customHeight="1" x14ac:dyDescent="0.45"/>
    <row r="249" s="458" customFormat="1" ht="65.25" customHeight="1" x14ac:dyDescent="0.45"/>
    <row r="250" s="458" customFormat="1" ht="65.25" customHeight="1" x14ac:dyDescent="0.45"/>
    <row r="251" s="458" customFormat="1" ht="65.25" customHeight="1" x14ac:dyDescent="0.45"/>
    <row r="252" s="458" customFormat="1" ht="65.25" customHeight="1" x14ac:dyDescent="0.45"/>
    <row r="253" s="458" customFormat="1" ht="65.25" customHeight="1" x14ac:dyDescent="0.45"/>
    <row r="254" s="458" customFormat="1" ht="65.25" customHeight="1" x14ac:dyDescent="0.45"/>
    <row r="255" s="458" customFormat="1" ht="65.25" customHeight="1" x14ac:dyDescent="0.45"/>
    <row r="256" s="458" customFormat="1" ht="65.25" customHeight="1" x14ac:dyDescent="0.45"/>
    <row r="257" s="458" customFormat="1" ht="65.25" customHeight="1" x14ac:dyDescent="0.45"/>
    <row r="258" s="458" customFormat="1" ht="65.25" customHeight="1" x14ac:dyDescent="0.45"/>
    <row r="259" s="458" customFormat="1" ht="65.25" customHeight="1" x14ac:dyDescent="0.45"/>
    <row r="260" s="458" customFormat="1" ht="65.25" customHeight="1" x14ac:dyDescent="0.45"/>
    <row r="261" s="458" customFormat="1" ht="65.25" customHeight="1" x14ac:dyDescent="0.45"/>
    <row r="262" s="458" customFormat="1" ht="65.25" customHeight="1" x14ac:dyDescent="0.45"/>
    <row r="263" s="458" customFormat="1" ht="65.25" customHeight="1" x14ac:dyDescent="0.45"/>
    <row r="264" s="458" customFormat="1" ht="65.25" customHeight="1" x14ac:dyDescent="0.45"/>
    <row r="265" s="458" customFormat="1" ht="65.25" customHeight="1" x14ac:dyDescent="0.45"/>
    <row r="266" s="458" customFormat="1" ht="65.25" customHeight="1" x14ac:dyDescent="0.45"/>
    <row r="267" s="458" customFormat="1" ht="65.25" customHeight="1" x14ac:dyDescent="0.45"/>
    <row r="268" s="458" customFormat="1" ht="65.25" customHeight="1" x14ac:dyDescent="0.45"/>
    <row r="269" s="458" customFormat="1" ht="65.25" customHeight="1" x14ac:dyDescent="0.45"/>
    <row r="270" s="458" customFormat="1" ht="65.25" customHeight="1" x14ac:dyDescent="0.45"/>
    <row r="271" s="458" customFormat="1" ht="65.25" customHeight="1" x14ac:dyDescent="0.45"/>
    <row r="272" s="458" customFormat="1" ht="65.25" customHeight="1" x14ac:dyDescent="0.45"/>
    <row r="273" s="458" customFormat="1" ht="65.25" customHeight="1" x14ac:dyDescent="0.45"/>
    <row r="274" s="458" customFormat="1" ht="65.25" customHeight="1" x14ac:dyDescent="0.45"/>
    <row r="275" s="458" customFormat="1" ht="65.25" customHeight="1" x14ac:dyDescent="0.45"/>
    <row r="276" s="458" customFormat="1" ht="65.25" customHeight="1" x14ac:dyDescent="0.45"/>
    <row r="277" s="458" customFormat="1" ht="65.25" customHeight="1" x14ac:dyDescent="0.45"/>
    <row r="278" s="458" customFormat="1" ht="65.25" customHeight="1" x14ac:dyDescent="0.45"/>
    <row r="279" s="458" customFormat="1" ht="65.25" customHeight="1" x14ac:dyDescent="0.45"/>
    <row r="280" s="458" customFormat="1" ht="65.25" customHeight="1" x14ac:dyDescent="0.45"/>
    <row r="281" s="458" customFormat="1" ht="65.25" customHeight="1" x14ac:dyDescent="0.45"/>
    <row r="282" s="458" customFormat="1" ht="65.25" customHeight="1" x14ac:dyDescent="0.45"/>
    <row r="283" s="458" customFormat="1" ht="65.25" customHeight="1" x14ac:dyDescent="0.45"/>
    <row r="284" s="458" customFormat="1" ht="65.25" customHeight="1" x14ac:dyDescent="0.45"/>
    <row r="285" s="458" customFormat="1" ht="65.25" customHeight="1" x14ac:dyDescent="0.45"/>
    <row r="286" s="458" customFormat="1" ht="65.25" customHeight="1" x14ac:dyDescent="0.45"/>
    <row r="287" s="458" customFormat="1" ht="65.25" customHeight="1" x14ac:dyDescent="0.45"/>
    <row r="288" s="458" customFormat="1" ht="65.25" customHeight="1" x14ac:dyDescent="0.45"/>
    <row r="289" s="458" customFormat="1" ht="65.25" customHeight="1" x14ac:dyDescent="0.45"/>
    <row r="290" s="458" customFormat="1" ht="65.25" customHeight="1" x14ac:dyDescent="0.45"/>
    <row r="291" s="458" customFormat="1" ht="65.25" customHeight="1" x14ac:dyDescent="0.45"/>
    <row r="292" s="458" customFormat="1" ht="65.25" customHeight="1" x14ac:dyDescent="0.45"/>
    <row r="293" s="458" customFormat="1" ht="65.25" customHeight="1" x14ac:dyDescent="0.45"/>
    <row r="294" s="458" customFormat="1" ht="65.25" customHeight="1" x14ac:dyDescent="0.45"/>
    <row r="295" s="458" customFormat="1" ht="65.25" customHeight="1" x14ac:dyDescent="0.45"/>
    <row r="296" s="458" customFormat="1" ht="65.25" customHeight="1" x14ac:dyDescent="0.45"/>
    <row r="297" s="458" customFormat="1" ht="65.25" customHeight="1" x14ac:dyDescent="0.45"/>
    <row r="298" s="458" customFormat="1" ht="65.25" customHeight="1" x14ac:dyDescent="0.45"/>
    <row r="299" s="458" customFormat="1" ht="65.25" customHeight="1" x14ac:dyDescent="0.45"/>
    <row r="300" s="458" customFormat="1" ht="65.25" customHeight="1" x14ac:dyDescent="0.45"/>
    <row r="301" s="458" customFormat="1" ht="65.25" customHeight="1" x14ac:dyDescent="0.45"/>
    <row r="302" s="458" customFormat="1" ht="65.25" customHeight="1" x14ac:dyDescent="0.45"/>
    <row r="303" s="458" customFormat="1" ht="65.25" customHeight="1" x14ac:dyDescent="0.45"/>
    <row r="304" s="458" customFormat="1" ht="65.25" customHeight="1" x14ac:dyDescent="0.45"/>
    <row r="305" s="458" customFormat="1" ht="65.25" customHeight="1" x14ac:dyDescent="0.45"/>
    <row r="306" s="458" customFormat="1" ht="65.25" customHeight="1" x14ac:dyDescent="0.45"/>
    <row r="307" s="458" customFormat="1" ht="65.25" customHeight="1" x14ac:dyDescent="0.45"/>
    <row r="308" s="458" customFormat="1" ht="65.25" customHeight="1" x14ac:dyDescent="0.45"/>
    <row r="309" s="458" customFormat="1" ht="65.25" customHeight="1" x14ac:dyDescent="0.45"/>
    <row r="310" s="458" customFormat="1" ht="65.25" customHeight="1" x14ac:dyDescent="0.45"/>
    <row r="311" s="458" customFormat="1" ht="65.25" customHeight="1" x14ac:dyDescent="0.45"/>
    <row r="312" s="458" customFormat="1" ht="65.25" customHeight="1" x14ac:dyDescent="0.45"/>
    <row r="313" s="458" customFormat="1" ht="65.25" customHeight="1" x14ac:dyDescent="0.45"/>
    <row r="314" s="458" customFormat="1" ht="65.25" customHeight="1" x14ac:dyDescent="0.45"/>
    <row r="315" s="458" customFormat="1" ht="65.25" customHeight="1" x14ac:dyDescent="0.45"/>
    <row r="316" s="458" customFormat="1" ht="65.25" customHeight="1" x14ac:dyDescent="0.45"/>
    <row r="317" s="458" customFormat="1" ht="65.25" customHeight="1" x14ac:dyDescent="0.45"/>
    <row r="318" s="458" customFormat="1" ht="65.25" customHeight="1" x14ac:dyDescent="0.45"/>
    <row r="319" s="458" customFormat="1" ht="65.25" customHeight="1" x14ac:dyDescent="0.45"/>
    <row r="320" s="458" customFormat="1" ht="65.25" customHeight="1" x14ac:dyDescent="0.45"/>
    <row r="321" s="458" customFormat="1" ht="65.25" customHeight="1" x14ac:dyDescent="0.45"/>
    <row r="322" s="458" customFormat="1" ht="65.25" customHeight="1" x14ac:dyDescent="0.45"/>
    <row r="323" s="458" customFormat="1" ht="65.25" customHeight="1" x14ac:dyDescent="0.45"/>
    <row r="324" s="458" customFormat="1" ht="65.25" customHeight="1" x14ac:dyDescent="0.45"/>
    <row r="325" s="458" customFormat="1" ht="65.25" customHeight="1" x14ac:dyDescent="0.45"/>
    <row r="326" s="458" customFormat="1" ht="65.25" customHeight="1" x14ac:dyDescent="0.45"/>
    <row r="327" s="458" customFormat="1" ht="65.25" customHeight="1" x14ac:dyDescent="0.45"/>
    <row r="328" s="458" customFormat="1" ht="65.25" customHeight="1" x14ac:dyDescent="0.45"/>
    <row r="329" s="458" customFormat="1" ht="65.25" customHeight="1" x14ac:dyDescent="0.45"/>
    <row r="330" s="458" customFormat="1" ht="65.25" customHeight="1" x14ac:dyDescent="0.45"/>
    <row r="331" s="458" customFormat="1" ht="65.25" customHeight="1" x14ac:dyDescent="0.45"/>
    <row r="332" s="458" customFormat="1" ht="65.25" customHeight="1" x14ac:dyDescent="0.45"/>
    <row r="333" s="458" customFormat="1" ht="65.25" customHeight="1" x14ac:dyDescent="0.45"/>
    <row r="334" s="458" customFormat="1" ht="65.25" customHeight="1" x14ac:dyDescent="0.45"/>
    <row r="335" s="458" customFormat="1" ht="65.25" customHeight="1" x14ac:dyDescent="0.45"/>
    <row r="336" s="458" customFormat="1" ht="65.25" customHeight="1" x14ac:dyDescent="0.45"/>
    <row r="337" s="458" customFormat="1" ht="65.25" customHeight="1" x14ac:dyDescent="0.45"/>
    <row r="338" s="458" customFormat="1" ht="65.25" customHeight="1" x14ac:dyDescent="0.45"/>
    <row r="339" s="458" customFormat="1" ht="65.25" customHeight="1" x14ac:dyDescent="0.45"/>
    <row r="340" s="458" customFormat="1" ht="65.25" customHeight="1" x14ac:dyDescent="0.45"/>
    <row r="341" s="458" customFormat="1" ht="65.25" customHeight="1" x14ac:dyDescent="0.45"/>
    <row r="342" s="458" customFormat="1" ht="65.25" customHeight="1" x14ac:dyDescent="0.45"/>
    <row r="343" s="458" customFormat="1" ht="65.25" customHeight="1" x14ac:dyDescent="0.45"/>
    <row r="344" s="458" customFormat="1" ht="65.25" customHeight="1" x14ac:dyDescent="0.45"/>
    <row r="345" s="458" customFormat="1" ht="65.25" customHeight="1" x14ac:dyDescent="0.45"/>
    <row r="346" s="458" customFormat="1" ht="65.25" customHeight="1" x14ac:dyDescent="0.45"/>
    <row r="347" s="458" customFormat="1" ht="65.25" customHeight="1" x14ac:dyDescent="0.45"/>
    <row r="348" s="458" customFormat="1" ht="65.25" customHeight="1" x14ac:dyDescent="0.45"/>
    <row r="349" s="458" customFormat="1" ht="65.25" customHeight="1" x14ac:dyDescent="0.45"/>
    <row r="350" s="458" customFormat="1" ht="65.25" customHeight="1" x14ac:dyDescent="0.45"/>
    <row r="351" s="458" customFormat="1" ht="65.25" customHeight="1" x14ac:dyDescent="0.45"/>
    <row r="352" s="458" customFormat="1" ht="65.25" customHeight="1" x14ac:dyDescent="0.45"/>
    <row r="353" s="458" customFormat="1" ht="65.25" customHeight="1" x14ac:dyDescent="0.45"/>
    <row r="354" s="458" customFormat="1" ht="65.25" customHeight="1" x14ac:dyDescent="0.45"/>
    <row r="355" s="458" customFormat="1" ht="65.25" customHeight="1" x14ac:dyDescent="0.45"/>
    <row r="356" s="458" customFormat="1" ht="65.25" customHeight="1" x14ac:dyDescent="0.45"/>
    <row r="357" s="458" customFormat="1" ht="65.25" customHeight="1" x14ac:dyDescent="0.45"/>
    <row r="358" s="458" customFormat="1" ht="65.25" customHeight="1" x14ac:dyDescent="0.45"/>
    <row r="359" s="458" customFormat="1" ht="65.25" customHeight="1" x14ac:dyDescent="0.45"/>
    <row r="360" s="458" customFormat="1" ht="65.25" customHeight="1" x14ac:dyDescent="0.45"/>
    <row r="361" s="458" customFormat="1" ht="65.25" customHeight="1" x14ac:dyDescent="0.45"/>
    <row r="362" s="458" customFormat="1" ht="65.25" customHeight="1" x14ac:dyDescent="0.45"/>
    <row r="363" s="458" customFormat="1" ht="65.25" customHeight="1" x14ac:dyDescent="0.45"/>
    <row r="364" s="458" customFormat="1" ht="65.25" customHeight="1" x14ac:dyDescent="0.45"/>
    <row r="365" s="458" customFormat="1" ht="65.25" customHeight="1" x14ac:dyDescent="0.45"/>
    <row r="366" s="458" customFormat="1" ht="65.25" customHeight="1" x14ac:dyDescent="0.45"/>
    <row r="367" s="458" customFormat="1" ht="65.25" customHeight="1" x14ac:dyDescent="0.45"/>
    <row r="368" s="458" customFormat="1" ht="65.25" customHeight="1" x14ac:dyDescent="0.45"/>
    <row r="369" s="458" customFormat="1" ht="65.25" customHeight="1" x14ac:dyDescent="0.45"/>
    <row r="370" s="458" customFormat="1" ht="65.25" customHeight="1" x14ac:dyDescent="0.45"/>
    <row r="371" s="458" customFormat="1" ht="65.25" customHeight="1" x14ac:dyDescent="0.45"/>
    <row r="372" s="458" customFormat="1" ht="65.25" customHeight="1" x14ac:dyDescent="0.45"/>
    <row r="373" s="458" customFormat="1" ht="65.25" customHeight="1" x14ac:dyDescent="0.45"/>
    <row r="374" s="458" customFormat="1" ht="65.25" customHeight="1" x14ac:dyDescent="0.45"/>
    <row r="375" s="458" customFormat="1" ht="65.25" customHeight="1" x14ac:dyDescent="0.45"/>
    <row r="376" s="458" customFormat="1" ht="65.25" customHeight="1" x14ac:dyDescent="0.45"/>
    <row r="377" s="458" customFormat="1" ht="65.25" customHeight="1" x14ac:dyDescent="0.45"/>
    <row r="378" s="458" customFormat="1" ht="65.25" customHeight="1" x14ac:dyDescent="0.45"/>
    <row r="379" s="458" customFormat="1" ht="65.25" customHeight="1" x14ac:dyDescent="0.45"/>
    <row r="380" s="458" customFormat="1" ht="65.25" customHeight="1" x14ac:dyDescent="0.45"/>
    <row r="381" s="458" customFormat="1" ht="65.25" customHeight="1" x14ac:dyDescent="0.45"/>
    <row r="382" s="458" customFormat="1" ht="65.25" customHeight="1" x14ac:dyDescent="0.45"/>
    <row r="383" s="458" customFormat="1" ht="65.25" customHeight="1" x14ac:dyDescent="0.45"/>
    <row r="384" s="458" customFormat="1" ht="65.25" customHeight="1" x14ac:dyDescent="0.45"/>
    <row r="385" s="458" customFormat="1" ht="65.25" customHeight="1" x14ac:dyDescent="0.45"/>
    <row r="386" s="458" customFormat="1" ht="65.25" customHeight="1" x14ac:dyDescent="0.45"/>
    <row r="387" s="458" customFormat="1" ht="65.25" customHeight="1" x14ac:dyDescent="0.45"/>
    <row r="388" s="458" customFormat="1" ht="65.25" customHeight="1" x14ac:dyDescent="0.45"/>
    <row r="389" s="458" customFormat="1" ht="65.25" customHeight="1" x14ac:dyDescent="0.45"/>
    <row r="390" s="458" customFormat="1" ht="65.25" customHeight="1" x14ac:dyDescent="0.45"/>
    <row r="391" s="458" customFormat="1" ht="65.25" customHeight="1" x14ac:dyDescent="0.45"/>
    <row r="392" s="458" customFormat="1" ht="65.25" customHeight="1" x14ac:dyDescent="0.45"/>
    <row r="393" s="458" customFormat="1" ht="65.25" customHeight="1" x14ac:dyDescent="0.45"/>
    <row r="394" s="458" customFormat="1" ht="65.25" customHeight="1" x14ac:dyDescent="0.45"/>
    <row r="395" s="458" customFormat="1" ht="65.25" customHeight="1" x14ac:dyDescent="0.45"/>
    <row r="396" s="458" customFormat="1" ht="65.25" customHeight="1" x14ac:dyDescent="0.45"/>
    <row r="397" s="458" customFormat="1" ht="65.25" customHeight="1" x14ac:dyDescent="0.45"/>
    <row r="398" s="458" customFormat="1" ht="65.25" customHeight="1" x14ac:dyDescent="0.45"/>
    <row r="399" s="458" customFormat="1" ht="65.25" customHeight="1" x14ac:dyDescent="0.45"/>
    <row r="400" s="458" customFormat="1" ht="65.25" customHeight="1" x14ac:dyDescent="0.45"/>
    <row r="401" s="458" customFormat="1" ht="65.25" customHeight="1" x14ac:dyDescent="0.45"/>
    <row r="402" s="458" customFormat="1" ht="65.25" customHeight="1" x14ac:dyDescent="0.45"/>
    <row r="403" s="458" customFormat="1" ht="65.25" customHeight="1" x14ac:dyDescent="0.45"/>
    <row r="404" s="458" customFormat="1" ht="65.25" customHeight="1" x14ac:dyDescent="0.45"/>
    <row r="405" s="458" customFormat="1" ht="65.25" customHeight="1" x14ac:dyDescent="0.45"/>
    <row r="406" s="458" customFormat="1" ht="65.25" customHeight="1" x14ac:dyDescent="0.45"/>
    <row r="407" s="458" customFormat="1" ht="65.25" customHeight="1" x14ac:dyDescent="0.45"/>
    <row r="408" s="458" customFormat="1" ht="65.25" customHeight="1" x14ac:dyDescent="0.45"/>
    <row r="409" s="458" customFormat="1" ht="65.25" customHeight="1" x14ac:dyDescent="0.45"/>
    <row r="410" s="458" customFormat="1" ht="65.25" customHeight="1" x14ac:dyDescent="0.45"/>
    <row r="411" s="458" customFormat="1" ht="65.25" customHeight="1" x14ac:dyDescent="0.45"/>
    <row r="412" s="458" customFormat="1" ht="65.25" customHeight="1" x14ac:dyDescent="0.45"/>
    <row r="413" s="458" customFormat="1" ht="65.25" customHeight="1" x14ac:dyDescent="0.45"/>
    <row r="414" s="458" customFormat="1" ht="65.25" customHeight="1" x14ac:dyDescent="0.45"/>
    <row r="415" s="458" customFormat="1" ht="65.25" customHeight="1" x14ac:dyDescent="0.45"/>
    <row r="416" s="458" customFormat="1" ht="65.25" customHeight="1" x14ac:dyDescent="0.45"/>
    <row r="417" s="458" customFormat="1" ht="65.25" customHeight="1" x14ac:dyDescent="0.45"/>
    <row r="418" s="458" customFormat="1" ht="65.25" customHeight="1" x14ac:dyDescent="0.45"/>
    <row r="419" s="458" customFormat="1" ht="65.25" customHeight="1" x14ac:dyDescent="0.45"/>
    <row r="420" s="458" customFormat="1" ht="65.25" customHeight="1" x14ac:dyDescent="0.45"/>
    <row r="421" s="458" customFormat="1" ht="65.25" customHeight="1" x14ac:dyDescent="0.45"/>
    <row r="422" s="458" customFormat="1" ht="65.25" customHeight="1" x14ac:dyDescent="0.45"/>
    <row r="423" s="458" customFormat="1" ht="65.25" customHeight="1" x14ac:dyDescent="0.45"/>
    <row r="424" s="458" customFormat="1" ht="65.25" customHeight="1" x14ac:dyDescent="0.45"/>
    <row r="425" s="458" customFormat="1" ht="65.25" customHeight="1" x14ac:dyDescent="0.45"/>
    <row r="426" s="458" customFormat="1" ht="65.25" customHeight="1" x14ac:dyDescent="0.45"/>
    <row r="427" s="458" customFormat="1" ht="65.25" customHeight="1" x14ac:dyDescent="0.45"/>
    <row r="428" s="458" customFormat="1" ht="65.25" customHeight="1" x14ac:dyDescent="0.45"/>
    <row r="429" s="458" customFormat="1" ht="65.25" customHeight="1" x14ac:dyDescent="0.45"/>
    <row r="430" s="458" customFormat="1" ht="65.25" customHeight="1" x14ac:dyDescent="0.45"/>
    <row r="431" s="458" customFormat="1" ht="65.25" customHeight="1" x14ac:dyDescent="0.45"/>
    <row r="432" s="458" customFormat="1" ht="65.25" customHeight="1" x14ac:dyDescent="0.45"/>
    <row r="433" s="458" customFormat="1" ht="65.25" customHeight="1" x14ac:dyDescent="0.45"/>
    <row r="434" s="458" customFormat="1" ht="65.25" customHeight="1" x14ac:dyDescent="0.45"/>
    <row r="435" s="458" customFormat="1" ht="65.25" customHeight="1" x14ac:dyDescent="0.45"/>
    <row r="436" s="458" customFormat="1" ht="65.25" customHeight="1" x14ac:dyDescent="0.45"/>
    <row r="437" s="458" customFormat="1" ht="65.25" customHeight="1" x14ac:dyDescent="0.45"/>
    <row r="438" s="458" customFormat="1" ht="65.25" customHeight="1" x14ac:dyDescent="0.45"/>
    <row r="439" s="458" customFormat="1" ht="65.25" customHeight="1" x14ac:dyDescent="0.45"/>
    <row r="440" s="458" customFormat="1" ht="65.25" customHeight="1" x14ac:dyDescent="0.45"/>
    <row r="441" s="458" customFormat="1" ht="65.25" customHeight="1" x14ac:dyDescent="0.45"/>
    <row r="442" s="458" customFormat="1" ht="65.25" customHeight="1" x14ac:dyDescent="0.45"/>
    <row r="443" s="458" customFormat="1" ht="65.25" customHeight="1" x14ac:dyDescent="0.45"/>
    <row r="444" s="458" customFormat="1" ht="65.25" customHeight="1" x14ac:dyDescent="0.45"/>
    <row r="445" s="458" customFormat="1" ht="65.25" customHeight="1" x14ac:dyDescent="0.45"/>
    <row r="446" s="458" customFormat="1" ht="65.25" customHeight="1" x14ac:dyDescent="0.45"/>
    <row r="447" s="458" customFormat="1" ht="65.25" customHeight="1" x14ac:dyDescent="0.45"/>
    <row r="448" s="458" customFormat="1" ht="65.25" customHeight="1" x14ac:dyDescent="0.45"/>
    <row r="449" s="458" customFormat="1" ht="65.25" customHeight="1" x14ac:dyDescent="0.45"/>
    <row r="450" s="458" customFormat="1" ht="65.25" customHeight="1" x14ac:dyDescent="0.45"/>
    <row r="451" s="458" customFormat="1" ht="65.25" customHeight="1" x14ac:dyDescent="0.45"/>
    <row r="452" s="458" customFormat="1" ht="65.25" customHeight="1" x14ac:dyDescent="0.45"/>
    <row r="453" s="458" customFormat="1" ht="65.25" customHeight="1" x14ac:dyDescent="0.45"/>
    <row r="454" s="458" customFormat="1" ht="65.25" customHeight="1" x14ac:dyDescent="0.45"/>
    <row r="455" s="458" customFormat="1" ht="65.25" customHeight="1" x14ac:dyDescent="0.45"/>
    <row r="456" s="458" customFormat="1" ht="65.25" customHeight="1" x14ac:dyDescent="0.45"/>
    <row r="457" s="458" customFormat="1" ht="65.25" customHeight="1" x14ac:dyDescent="0.45"/>
    <row r="458" s="458" customFormat="1" ht="65.25" customHeight="1" x14ac:dyDescent="0.45"/>
    <row r="459" s="458" customFormat="1" ht="65.25" customHeight="1" x14ac:dyDescent="0.45"/>
    <row r="460" s="458" customFormat="1" ht="65.25" customHeight="1" x14ac:dyDescent="0.45"/>
    <row r="461" s="458" customFormat="1" ht="65.25" customHeight="1" x14ac:dyDescent="0.45"/>
    <row r="462" s="458" customFormat="1" ht="65.25" customHeight="1" x14ac:dyDescent="0.45"/>
    <row r="463" s="458" customFormat="1" ht="65.25" customHeight="1" x14ac:dyDescent="0.45"/>
    <row r="464" s="458" customFormat="1" ht="65.25" customHeight="1" x14ac:dyDescent="0.45"/>
    <row r="465" s="458" customFormat="1" ht="65.25" customHeight="1" x14ac:dyDescent="0.45"/>
    <row r="466" s="458" customFormat="1" ht="65.25" customHeight="1" x14ac:dyDescent="0.45"/>
    <row r="467" s="458" customFormat="1" ht="65.25" customHeight="1" x14ac:dyDescent="0.45"/>
    <row r="468" s="458" customFormat="1" ht="65.25" customHeight="1" x14ac:dyDescent="0.45"/>
    <row r="469" s="458" customFormat="1" ht="65.25" customHeight="1" x14ac:dyDescent="0.45"/>
    <row r="470" s="458" customFormat="1" ht="65.25" customHeight="1" x14ac:dyDescent="0.45"/>
    <row r="471" s="458" customFormat="1" ht="65.25" customHeight="1" x14ac:dyDescent="0.45"/>
    <row r="472" s="458" customFormat="1" ht="65.25" customHeight="1" x14ac:dyDescent="0.45"/>
    <row r="473" s="458" customFormat="1" ht="65.25" customHeight="1" x14ac:dyDescent="0.45"/>
    <row r="474" s="458" customFormat="1" ht="65.25" customHeight="1" x14ac:dyDescent="0.45"/>
    <row r="475" s="458" customFormat="1" ht="65.25" customHeight="1" x14ac:dyDescent="0.45"/>
    <row r="476" s="458" customFormat="1" ht="65.25" customHeight="1" x14ac:dyDescent="0.45"/>
    <row r="477" s="458" customFormat="1" ht="65.25" customHeight="1" x14ac:dyDescent="0.45"/>
    <row r="478" s="458" customFormat="1" ht="65.25" customHeight="1" x14ac:dyDescent="0.45"/>
    <row r="479" s="458" customFormat="1" ht="65.25" customHeight="1" x14ac:dyDescent="0.45"/>
    <row r="480" s="458" customFormat="1" ht="65.25" customHeight="1" x14ac:dyDescent="0.45"/>
    <row r="481" s="458" customFormat="1" ht="65.25" customHeight="1" x14ac:dyDescent="0.45"/>
    <row r="482" s="458" customFormat="1" ht="65.25" customHeight="1" x14ac:dyDescent="0.45"/>
    <row r="483" s="458" customFormat="1" ht="65.25" customHeight="1" x14ac:dyDescent="0.45"/>
    <row r="484" s="458" customFormat="1" ht="65.25" customHeight="1" x14ac:dyDescent="0.45"/>
    <row r="485" s="458" customFormat="1" ht="65.25" customHeight="1" x14ac:dyDescent="0.45"/>
    <row r="486" s="458" customFormat="1" ht="65.25" customHeight="1" x14ac:dyDescent="0.45"/>
    <row r="487" s="458" customFormat="1" ht="65.25" customHeight="1" x14ac:dyDescent="0.45"/>
    <row r="488" s="458" customFormat="1" ht="65.25" customHeight="1" x14ac:dyDescent="0.45"/>
    <row r="489" s="458" customFormat="1" ht="65.25" customHeight="1" x14ac:dyDescent="0.45"/>
    <row r="490" s="458" customFormat="1" ht="65.25" customHeight="1" x14ac:dyDescent="0.45"/>
    <row r="491" s="458" customFormat="1" ht="65.25" customHeight="1" x14ac:dyDescent="0.45"/>
    <row r="492" s="458" customFormat="1" ht="65.25" customHeight="1" x14ac:dyDescent="0.45"/>
    <row r="493" s="458" customFormat="1" ht="65.25" customHeight="1" x14ac:dyDescent="0.45"/>
    <row r="494" s="458" customFormat="1" ht="65.25" customHeight="1" x14ac:dyDescent="0.45"/>
    <row r="495" s="458" customFormat="1" ht="65.25" customHeight="1" x14ac:dyDescent="0.45"/>
    <row r="496" s="458" customFormat="1" ht="65.25" customHeight="1" x14ac:dyDescent="0.45"/>
    <row r="497" spans="1:24" s="458" customFormat="1" ht="65.25" customHeight="1" x14ac:dyDescent="0.45"/>
    <row r="498" spans="1:24" s="458" customFormat="1" ht="65.25" customHeight="1" x14ac:dyDescent="0.45"/>
    <row r="499" spans="1:24" s="458" customFormat="1" ht="65.25" customHeight="1" x14ac:dyDescent="0.45"/>
    <row r="500" spans="1:24" s="458" customFormat="1" ht="65.25" customHeight="1" x14ac:dyDescent="0.45"/>
    <row r="501" spans="1:24" s="458" customFormat="1" ht="65.25" customHeight="1" x14ac:dyDescent="0.45"/>
    <row r="502" spans="1:24" s="458" customFormat="1" ht="65.25" customHeight="1" x14ac:dyDescent="0.45"/>
    <row r="503" spans="1:24" s="458" customFormat="1" ht="65.25" customHeight="1" x14ac:dyDescent="0.45"/>
    <row r="504" spans="1:24" s="458" customFormat="1" ht="65.25" customHeight="1" x14ac:dyDescent="0.45"/>
    <row r="505" spans="1:24" s="458" customFormat="1" ht="65.25" customHeight="1" x14ac:dyDescent="0.45"/>
    <row r="506" spans="1:24" s="458" customFormat="1" ht="65.25" customHeight="1" x14ac:dyDescent="0.45"/>
    <row r="507" spans="1:24" s="458" customFormat="1" ht="65.25" customHeight="1" x14ac:dyDescent="0.45"/>
    <row r="508" spans="1:24" s="458" customFormat="1" ht="65.25" customHeight="1" x14ac:dyDescent="0.45"/>
    <row r="509" spans="1:24" s="458" customFormat="1" ht="65.25" customHeight="1" x14ac:dyDescent="0.45"/>
    <row r="510" spans="1:24" s="458" customFormat="1" ht="65.25" customHeight="1" x14ac:dyDescent="0.45"/>
    <row r="511" spans="1:24" s="458" customFormat="1" ht="65.25" customHeight="1" x14ac:dyDescent="0.45">
      <c r="A511" s="457"/>
      <c r="B511" s="457"/>
      <c r="C511" s="457"/>
      <c r="D511" s="457"/>
      <c r="E511" s="457"/>
      <c r="F511" s="457"/>
      <c r="G511" s="457"/>
      <c r="H511" s="457"/>
      <c r="I511" s="457"/>
      <c r="J511" s="457"/>
      <c r="K511" s="457"/>
      <c r="L511" s="457"/>
      <c r="M511" s="457"/>
      <c r="N511" s="457"/>
      <c r="O511" s="457"/>
      <c r="P511" s="457"/>
      <c r="Q511" s="457"/>
      <c r="R511" s="457"/>
      <c r="S511" s="457"/>
      <c r="T511" s="457"/>
      <c r="U511" s="457"/>
      <c r="V511" s="457"/>
      <c r="W511" s="457"/>
      <c r="X511" s="457"/>
    </row>
    <row r="512" spans="1:24" s="458" customFormat="1" ht="65.25" customHeight="1" x14ac:dyDescent="0.45">
      <c r="A512" s="457"/>
      <c r="B512" s="457"/>
      <c r="C512" s="457"/>
      <c r="D512" s="457"/>
      <c r="E512" s="457"/>
      <c r="F512" s="457"/>
      <c r="G512" s="457"/>
      <c r="H512" s="457"/>
      <c r="I512" s="457"/>
      <c r="J512" s="457"/>
      <c r="K512" s="457"/>
      <c r="L512" s="457"/>
      <c r="M512" s="457"/>
      <c r="N512" s="457"/>
      <c r="O512" s="457"/>
      <c r="P512" s="457"/>
      <c r="Q512" s="457"/>
      <c r="R512" s="457"/>
      <c r="S512" s="457"/>
      <c r="T512" s="457"/>
      <c r="U512" s="457"/>
      <c r="V512" s="457"/>
      <c r="W512" s="457"/>
      <c r="X512" s="457"/>
    </row>
    <row r="513" spans="1:24" s="458" customFormat="1" ht="65.25" customHeight="1" x14ac:dyDescent="0.45">
      <c r="A513" s="457"/>
      <c r="B513" s="457"/>
      <c r="C513" s="457"/>
      <c r="D513" s="457"/>
      <c r="E513" s="457"/>
      <c r="F513" s="457"/>
      <c r="G513" s="457"/>
      <c r="H513" s="457"/>
      <c r="I513" s="457"/>
      <c r="J513" s="457"/>
      <c r="K513" s="457"/>
      <c r="L513" s="457"/>
      <c r="M513" s="457"/>
      <c r="N513" s="457"/>
      <c r="O513" s="457"/>
      <c r="P513" s="457"/>
      <c r="Q513" s="457"/>
      <c r="R513" s="457"/>
      <c r="S513" s="457"/>
      <c r="T513" s="457"/>
      <c r="U513" s="457"/>
      <c r="V513" s="457"/>
      <c r="W513" s="457"/>
      <c r="X513" s="457"/>
    </row>
    <row r="514" spans="1:24" s="458" customFormat="1" ht="65.25" customHeight="1" x14ac:dyDescent="0.45">
      <c r="A514" s="457"/>
      <c r="B514" s="457"/>
      <c r="C514" s="457"/>
      <c r="D514" s="457"/>
      <c r="E514" s="457"/>
      <c r="F514" s="457"/>
      <c r="G514" s="457"/>
      <c r="H514" s="457"/>
      <c r="I514" s="457"/>
      <c r="J514" s="457"/>
      <c r="K514" s="457"/>
      <c r="L514" s="457"/>
      <c r="M514" s="457"/>
      <c r="N514" s="457"/>
      <c r="O514" s="457"/>
      <c r="P514" s="457"/>
      <c r="Q514" s="457"/>
      <c r="R514" s="457"/>
      <c r="S514" s="457"/>
      <c r="T514" s="457"/>
      <c r="U514" s="457"/>
      <c r="V514" s="457"/>
      <c r="W514" s="457"/>
      <c r="X514" s="457"/>
    </row>
    <row r="515" spans="1:24" s="458" customFormat="1" ht="65.25" customHeight="1" x14ac:dyDescent="0.45">
      <c r="A515" s="457"/>
      <c r="B515" s="457"/>
      <c r="C515" s="457"/>
      <c r="D515" s="457"/>
      <c r="E515" s="457"/>
      <c r="F515" s="457"/>
      <c r="G515" s="457"/>
      <c r="H515" s="457"/>
      <c r="I515" s="457"/>
      <c r="J515" s="457"/>
      <c r="K515" s="457"/>
      <c r="L515" s="457"/>
      <c r="M515" s="457"/>
      <c r="N515" s="457"/>
      <c r="O515" s="457"/>
      <c r="P515" s="457"/>
      <c r="Q515" s="457"/>
      <c r="R515" s="457"/>
      <c r="S515" s="457"/>
      <c r="T515" s="457"/>
      <c r="U515" s="457"/>
      <c r="V515" s="457"/>
      <c r="W515" s="457"/>
      <c r="X515" s="457"/>
    </row>
    <row r="516" spans="1:24" s="458" customFormat="1" ht="65.25" customHeight="1" x14ac:dyDescent="0.45">
      <c r="A516" s="457"/>
      <c r="B516" s="457"/>
      <c r="C516" s="457"/>
      <c r="D516" s="457"/>
      <c r="E516" s="457"/>
      <c r="F516" s="457"/>
      <c r="G516" s="457"/>
      <c r="H516" s="457"/>
      <c r="I516" s="457"/>
      <c r="J516" s="457"/>
      <c r="K516" s="457"/>
      <c r="L516" s="457"/>
      <c r="M516" s="457"/>
      <c r="N516" s="457"/>
      <c r="O516" s="457"/>
      <c r="P516" s="457"/>
      <c r="Q516" s="457"/>
      <c r="R516" s="457"/>
      <c r="S516" s="457"/>
      <c r="T516" s="457"/>
      <c r="U516" s="457"/>
      <c r="V516" s="457"/>
      <c r="W516" s="457"/>
      <c r="X516" s="457"/>
    </row>
    <row r="517" spans="1:24" s="458" customFormat="1" ht="65.25" customHeight="1" x14ac:dyDescent="0.45">
      <c r="A517" s="457"/>
      <c r="B517" s="457"/>
      <c r="C517" s="457"/>
      <c r="D517" s="457"/>
      <c r="E517" s="457"/>
      <c r="F517" s="457"/>
      <c r="G517" s="457"/>
      <c r="H517" s="457"/>
      <c r="I517" s="457"/>
      <c r="J517" s="457"/>
      <c r="K517" s="457"/>
      <c r="L517" s="457"/>
      <c r="M517" s="457"/>
      <c r="N517" s="457"/>
      <c r="O517" s="457"/>
      <c r="P517" s="457"/>
      <c r="Q517" s="457"/>
      <c r="R517" s="457"/>
      <c r="S517" s="457"/>
      <c r="T517" s="457"/>
      <c r="U517" s="457"/>
      <c r="V517" s="457"/>
      <c r="W517" s="457"/>
      <c r="X517" s="457"/>
    </row>
    <row r="518" spans="1:24" s="458" customFormat="1" ht="65.25" customHeight="1" x14ac:dyDescent="0.45">
      <c r="A518" s="457"/>
      <c r="B518" s="457"/>
      <c r="C518" s="457"/>
      <c r="D518" s="457"/>
      <c r="E518" s="457"/>
      <c r="F518" s="457"/>
      <c r="G518" s="457"/>
      <c r="H518" s="457"/>
      <c r="I518" s="457"/>
      <c r="J518" s="457"/>
      <c r="K518" s="457"/>
      <c r="L518" s="457"/>
      <c r="M518" s="457"/>
      <c r="N518" s="457"/>
      <c r="O518" s="457"/>
      <c r="P518" s="457"/>
      <c r="Q518" s="457"/>
      <c r="R518" s="457"/>
      <c r="S518" s="457"/>
      <c r="T518" s="457"/>
      <c r="U518" s="457"/>
      <c r="V518" s="457"/>
      <c r="W518" s="457"/>
      <c r="X518" s="457"/>
    </row>
    <row r="519" spans="1:24" s="458" customFormat="1" ht="65.25" customHeight="1" x14ac:dyDescent="0.45">
      <c r="A519" s="457"/>
      <c r="B519" s="457"/>
      <c r="C519" s="457"/>
      <c r="D519" s="457"/>
      <c r="E519" s="457"/>
      <c r="F519" s="457"/>
      <c r="G519" s="457"/>
      <c r="H519" s="457"/>
      <c r="I519" s="457"/>
      <c r="J519" s="457"/>
      <c r="K519" s="457"/>
      <c r="L519" s="457"/>
      <c r="M519" s="457"/>
      <c r="N519" s="457"/>
      <c r="O519" s="457"/>
      <c r="P519" s="457"/>
      <c r="Q519" s="457"/>
      <c r="R519" s="457"/>
      <c r="S519" s="457"/>
      <c r="T519" s="457"/>
      <c r="U519" s="457"/>
      <c r="V519" s="457"/>
      <c r="W519" s="457"/>
      <c r="X519" s="457"/>
    </row>
    <row r="520" spans="1:24" s="458" customFormat="1" ht="65.25" customHeight="1" x14ac:dyDescent="0.45">
      <c r="A520" s="457"/>
      <c r="B520" s="457"/>
      <c r="C520" s="457"/>
      <c r="D520" s="457"/>
      <c r="E520" s="457"/>
      <c r="F520" s="457"/>
      <c r="G520" s="457"/>
      <c r="H520" s="457"/>
      <c r="I520" s="457"/>
      <c r="J520" s="457"/>
      <c r="K520" s="457"/>
      <c r="L520" s="457"/>
      <c r="M520" s="457"/>
      <c r="N520" s="457"/>
      <c r="O520" s="457"/>
      <c r="P520" s="457"/>
      <c r="Q520" s="457"/>
      <c r="R520" s="457"/>
      <c r="S520" s="457"/>
      <c r="T520" s="457"/>
      <c r="U520" s="457"/>
      <c r="V520" s="457"/>
      <c r="W520" s="457"/>
      <c r="X520" s="457"/>
    </row>
    <row r="521" spans="1:24" s="458" customFormat="1" ht="65.25" customHeight="1" x14ac:dyDescent="0.45">
      <c r="A521" s="457"/>
      <c r="B521" s="457"/>
      <c r="C521" s="457"/>
      <c r="D521" s="457"/>
      <c r="E521" s="457"/>
      <c r="F521" s="457"/>
      <c r="G521" s="457"/>
      <c r="H521" s="457"/>
      <c r="I521" s="457"/>
      <c r="J521" s="457"/>
      <c r="K521" s="457"/>
      <c r="L521" s="457"/>
      <c r="M521" s="457"/>
      <c r="N521" s="457"/>
      <c r="O521" s="457"/>
      <c r="P521" s="457"/>
      <c r="Q521" s="457"/>
      <c r="R521" s="457"/>
      <c r="S521" s="457"/>
      <c r="T521" s="457"/>
      <c r="U521" s="457"/>
      <c r="V521" s="457"/>
      <c r="W521" s="457"/>
      <c r="X521" s="457"/>
    </row>
    <row r="522" spans="1:24" s="458" customFormat="1" ht="65.25" customHeight="1" x14ac:dyDescent="0.45">
      <c r="A522" s="457"/>
      <c r="B522" s="457"/>
      <c r="C522" s="457"/>
      <c r="D522" s="457"/>
      <c r="E522" s="457"/>
      <c r="F522" s="457"/>
      <c r="G522" s="457"/>
      <c r="H522" s="457"/>
      <c r="I522" s="457"/>
      <c r="J522" s="457"/>
      <c r="K522" s="457"/>
      <c r="L522" s="457"/>
      <c r="M522" s="457"/>
      <c r="N522" s="457"/>
      <c r="O522" s="457"/>
      <c r="P522" s="457"/>
      <c r="Q522" s="457"/>
      <c r="R522" s="457"/>
      <c r="S522" s="457"/>
      <c r="T522" s="457"/>
      <c r="U522" s="457"/>
      <c r="V522" s="457"/>
      <c r="W522" s="457"/>
      <c r="X522" s="457"/>
    </row>
    <row r="523" spans="1:24" s="458" customFormat="1" ht="65.25" customHeight="1" x14ac:dyDescent="0.45">
      <c r="A523" s="457"/>
      <c r="B523" s="457"/>
      <c r="C523" s="457"/>
      <c r="D523" s="457"/>
      <c r="E523" s="457"/>
      <c r="F523" s="457"/>
      <c r="G523" s="457"/>
      <c r="H523" s="457"/>
      <c r="I523" s="457"/>
      <c r="J523" s="457"/>
      <c r="K523" s="457"/>
      <c r="L523" s="457"/>
      <c r="M523" s="457"/>
      <c r="N523" s="457"/>
      <c r="O523" s="457"/>
      <c r="P523" s="457"/>
      <c r="Q523" s="457"/>
      <c r="R523" s="457"/>
      <c r="S523" s="457"/>
      <c r="T523" s="457"/>
      <c r="U523" s="457"/>
      <c r="V523" s="457"/>
      <c r="W523" s="457"/>
      <c r="X523" s="457"/>
    </row>
    <row r="524" spans="1:24" s="458" customFormat="1" ht="65.25" customHeight="1" x14ac:dyDescent="0.45">
      <c r="A524" s="457"/>
      <c r="B524" s="457"/>
      <c r="C524" s="457"/>
      <c r="D524" s="457"/>
      <c r="E524" s="457"/>
      <c r="F524" s="457"/>
      <c r="G524" s="457"/>
      <c r="H524" s="457"/>
      <c r="I524" s="457"/>
      <c r="J524" s="457"/>
      <c r="K524" s="457"/>
      <c r="L524" s="457"/>
      <c r="M524" s="457"/>
      <c r="N524" s="457"/>
      <c r="O524" s="457"/>
      <c r="P524" s="457"/>
      <c r="Q524" s="457"/>
      <c r="R524" s="457"/>
      <c r="S524" s="457"/>
      <c r="T524" s="457"/>
      <c r="U524" s="457"/>
      <c r="V524" s="457"/>
      <c r="W524" s="457"/>
      <c r="X524" s="457"/>
    </row>
    <row r="525" spans="1:24" s="458" customFormat="1" ht="65.25" customHeight="1" x14ac:dyDescent="0.45">
      <c r="A525" s="457"/>
      <c r="B525" s="457"/>
      <c r="C525" s="457"/>
      <c r="D525" s="457"/>
      <c r="E525" s="457"/>
      <c r="F525" s="457"/>
      <c r="G525" s="457"/>
      <c r="H525" s="457"/>
      <c r="I525" s="457"/>
      <c r="J525" s="457"/>
      <c r="K525" s="457"/>
      <c r="L525" s="457"/>
      <c r="M525" s="457"/>
      <c r="N525" s="457"/>
      <c r="O525" s="457"/>
      <c r="P525" s="457"/>
      <c r="Q525" s="457"/>
      <c r="R525" s="457"/>
      <c r="S525" s="457"/>
      <c r="T525" s="457"/>
      <c r="U525" s="457"/>
      <c r="V525" s="457"/>
      <c r="W525" s="457"/>
      <c r="X525" s="457"/>
    </row>
    <row r="526" spans="1:24" s="458" customFormat="1" ht="65.25" customHeight="1" x14ac:dyDescent="0.45">
      <c r="A526" s="457"/>
      <c r="B526" s="457"/>
      <c r="C526" s="457"/>
      <c r="D526" s="457"/>
      <c r="E526" s="457"/>
      <c r="F526" s="457"/>
      <c r="G526" s="457"/>
      <c r="H526" s="457"/>
      <c r="I526" s="457"/>
      <c r="J526" s="457"/>
      <c r="K526" s="457"/>
      <c r="L526" s="457"/>
      <c r="M526" s="457"/>
      <c r="N526" s="457"/>
      <c r="O526" s="457"/>
      <c r="P526" s="457"/>
      <c r="Q526" s="457"/>
      <c r="R526" s="457"/>
      <c r="S526" s="457"/>
      <c r="T526" s="457"/>
      <c r="U526" s="457"/>
      <c r="V526" s="457"/>
      <c r="W526" s="457"/>
      <c r="X526" s="457"/>
    </row>
    <row r="527" spans="1:24" s="458" customFormat="1" ht="65.25" customHeight="1" x14ac:dyDescent="0.45">
      <c r="A527" s="457"/>
      <c r="B527" s="457"/>
      <c r="C527" s="457"/>
      <c r="D527" s="457"/>
      <c r="E527" s="457"/>
      <c r="F527" s="457"/>
      <c r="G527" s="457"/>
      <c r="H527" s="457"/>
      <c r="I527" s="457"/>
      <c r="J527" s="457"/>
      <c r="K527" s="457"/>
      <c r="L527" s="457"/>
      <c r="M527" s="457"/>
      <c r="N527" s="457"/>
      <c r="O527" s="457"/>
      <c r="P527" s="457"/>
      <c r="Q527" s="457"/>
      <c r="R527" s="457"/>
      <c r="S527" s="457"/>
      <c r="T527" s="457"/>
      <c r="U527" s="457"/>
      <c r="V527" s="457"/>
      <c r="W527" s="457"/>
      <c r="X527" s="457"/>
    </row>
    <row r="528" spans="1:24" s="458" customFormat="1" ht="65.25" customHeight="1" x14ac:dyDescent="0.45">
      <c r="A528" s="457"/>
      <c r="B528" s="457"/>
      <c r="C528" s="457"/>
      <c r="D528" s="457"/>
      <c r="E528" s="457"/>
      <c r="F528" s="457"/>
      <c r="G528" s="457"/>
      <c r="H528" s="457"/>
      <c r="I528" s="457"/>
      <c r="J528" s="457"/>
      <c r="K528" s="457"/>
      <c r="L528" s="457"/>
      <c r="M528" s="457"/>
      <c r="N528" s="457"/>
      <c r="O528" s="457"/>
      <c r="P528" s="457"/>
      <c r="Q528" s="457"/>
      <c r="R528" s="457"/>
      <c r="S528" s="457"/>
      <c r="T528" s="457"/>
      <c r="U528" s="457"/>
      <c r="V528" s="457"/>
      <c r="W528" s="457"/>
      <c r="X528" s="457"/>
    </row>
    <row r="529" spans="1:24" s="458" customFormat="1" ht="65.25" customHeight="1" x14ac:dyDescent="0.45">
      <c r="A529" s="457"/>
      <c r="B529" s="457"/>
      <c r="C529" s="457"/>
      <c r="D529" s="457"/>
      <c r="E529" s="457"/>
      <c r="F529" s="457"/>
      <c r="G529" s="457"/>
      <c r="H529" s="457"/>
      <c r="I529" s="457"/>
      <c r="J529" s="457"/>
      <c r="K529" s="457"/>
      <c r="L529" s="457"/>
      <c r="M529" s="457"/>
      <c r="N529" s="457"/>
      <c r="O529" s="457"/>
      <c r="P529" s="457"/>
      <c r="Q529" s="457"/>
      <c r="R529" s="457"/>
      <c r="S529" s="457"/>
      <c r="T529" s="457"/>
      <c r="U529" s="457"/>
      <c r="V529" s="457"/>
      <c r="W529" s="457"/>
      <c r="X529" s="457"/>
    </row>
    <row r="530" spans="1:24" s="458" customFormat="1" ht="65.25" customHeight="1" x14ac:dyDescent="0.45">
      <c r="A530" s="457"/>
      <c r="B530" s="457"/>
      <c r="C530" s="457"/>
      <c r="D530" s="457"/>
      <c r="E530" s="457"/>
      <c r="F530" s="457"/>
      <c r="G530" s="457"/>
      <c r="H530" s="457"/>
      <c r="I530" s="457"/>
      <c r="J530" s="457"/>
      <c r="K530" s="457"/>
      <c r="L530" s="457"/>
      <c r="M530" s="457"/>
      <c r="N530" s="457"/>
      <c r="O530" s="457"/>
      <c r="P530" s="457"/>
      <c r="Q530" s="457"/>
      <c r="R530" s="457"/>
      <c r="S530" s="457"/>
      <c r="T530" s="457"/>
      <c r="U530" s="457"/>
      <c r="V530" s="457"/>
      <c r="W530" s="457"/>
      <c r="X530" s="457"/>
    </row>
    <row r="531" spans="1:24" s="458" customFormat="1" ht="65.25" customHeight="1" x14ac:dyDescent="0.45">
      <c r="A531" s="457"/>
      <c r="B531" s="457"/>
      <c r="C531" s="457"/>
      <c r="D531" s="457"/>
      <c r="E531" s="457"/>
      <c r="F531" s="457"/>
      <c r="G531" s="457"/>
      <c r="H531" s="457"/>
      <c r="I531" s="457"/>
      <c r="J531" s="457"/>
      <c r="K531" s="457"/>
      <c r="L531" s="457"/>
      <c r="M531" s="457"/>
      <c r="N531" s="457"/>
      <c r="O531" s="457"/>
      <c r="P531" s="457"/>
      <c r="Q531" s="457"/>
      <c r="R531" s="457"/>
      <c r="S531" s="457"/>
      <c r="T531" s="457"/>
      <c r="U531" s="457"/>
      <c r="V531" s="457"/>
      <c r="W531" s="457"/>
      <c r="X531" s="457"/>
    </row>
    <row r="532" spans="1:24" s="458" customFormat="1" ht="65.25" customHeight="1" x14ac:dyDescent="0.45">
      <c r="A532" s="457"/>
      <c r="B532" s="457"/>
      <c r="C532" s="457"/>
      <c r="D532" s="457"/>
      <c r="E532" s="457"/>
      <c r="F532" s="457"/>
      <c r="G532" s="457"/>
      <c r="H532" s="457"/>
      <c r="I532" s="457"/>
      <c r="J532" s="457"/>
      <c r="K532" s="457"/>
      <c r="L532" s="457"/>
      <c r="M532" s="457"/>
      <c r="N532" s="457"/>
      <c r="O532" s="457"/>
      <c r="P532" s="457"/>
      <c r="Q532" s="457"/>
      <c r="R532" s="457"/>
      <c r="S532" s="457"/>
      <c r="T532" s="457"/>
      <c r="U532" s="457"/>
      <c r="V532" s="457"/>
      <c r="W532" s="457"/>
      <c r="X532" s="457"/>
    </row>
    <row r="533" spans="1:24" s="458" customFormat="1" ht="65.25" customHeight="1" x14ac:dyDescent="0.45">
      <c r="A533" s="457"/>
      <c r="B533" s="457"/>
      <c r="C533" s="457"/>
      <c r="D533" s="457"/>
      <c r="E533" s="457"/>
      <c r="F533" s="457"/>
      <c r="G533" s="457"/>
      <c r="H533" s="457"/>
      <c r="I533" s="457"/>
      <c r="J533" s="457"/>
      <c r="K533" s="457"/>
      <c r="L533" s="457"/>
      <c r="M533" s="457"/>
      <c r="N533" s="457"/>
      <c r="O533" s="457"/>
      <c r="P533" s="457"/>
      <c r="Q533" s="457"/>
      <c r="R533" s="457"/>
      <c r="S533" s="457"/>
      <c r="T533" s="457"/>
      <c r="U533" s="457"/>
      <c r="V533" s="457"/>
      <c r="W533" s="457"/>
      <c r="X533" s="457"/>
    </row>
    <row r="534" spans="1:24" s="458" customFormat="1" ht="65.25" customHeight="1" x14ac:dyDescent="0.45">
      <c r="A534" s="457"/>
      <c r="B534" s="457"/>
      <c r="C534" s="457"/>
      <c r="D534" s="457"/>
      <c r="E534" s="457"/>
      <c r="F534" s="457"/>
      <c r="G534" s="457"/>
      <c r="H534" s="457"/>
      <c r="I534" s="457"/>
      <c r="J534" s="457"/>
      <c r="K534" s="457"/>
      <c r="L534" s="457"/>
      <c r="M534" s="457"/>
      <c r="N534" s="457"/>
      <c r="O534" s="457"/>
      <c r="P534" s="457"/>
      <c r="Q534" s="457"/>
      <c r="R534" s="457"/>
      <c r="S534" s="457"/>
      <c r="T534" s="457"/>
      <c r="U534" s="457"/>
      <c r="V534" s="457"/>
      <c r="W534" s="457"/>
      <c r="X534" s="457"/>
    </row>
    <row r="535" spans="1:24" s="458" customFormat="1" ht="65.25" customHeight="1" x14ac:dyDescent="0.45">
      <c r="A535" s="457"/>
      <c r="B535" s="457"/>
      <c r="C535" s="457"/>
      <c r="D535" s="457"/>
      <c r="E535" s="457"/>
      <c r="F535" s="457"/>
      <c r="G535" s="457"/>
      <c r="H535" s="457"/>
      <c r="I535" s="457"/>
      <c r="J535" s="457"/>
      <c r="K535" s="457"/>
      <c r="L535" s="457"/>
      <c r="M535" s="457"/>
      <c r="N535" s="457"/>
      <c r="O535" s="457"/>
      <c r="P535" s="457"/>
      <c r="Q535" s="457"/>
      <c r="R535" s="457"/>
      <c r="S535" s="457"/>
      <c r="T535" s="457"/>
      <c r="U535" s="457"/>
      <c r="V535" s="457"/>
      <c r="W535" s="457"/>
      <c r="X535" s="457"/>
    </row>
    <row r="536" spans="1:24" s="458" customFormat="1" ht="65.25" customHeight="1" x14ac:dyDescent="0.45">
      <c r="A536" s="457"/>
      <c r="B536" s="457"/>
      <c r="C536" s="457"/>
      <c r="D536" s="457"/>
      <c r="E536" s="457"/>
      <c r="F536" s="457"/>
      <c r="G536" s="457"/>
      <c r="H536" s="457"/>
      <c r="I536" s="457"/>
      <c r="J536" s="457"/>
      <c r="K536" s="457"/>
      <c r="L536" s="457"/>
      <c r="M536" s="457"/>
      <c r="N536" s="457"/>
      <c r="O536" s="457"/>
      <c r="P536" s="457"/>
      <c r="Q536" s="457"/>
      <c r="R536" s="457"/>
      <c r="S536" s="457"/>
      <c r="T536" s="457"/>
      <c r="U536" s="457"/>
      <c r="V536" s="457"/>
      <c r="W536" s="457"/>
      <c r="X536" s="457"/>
    </row>
    <row r="537" spans="1:24" s="458" customFormat="1" ht="65.25" customHeight="1" x14ac:dyDescent="0.45">
      <c r="A537" s="457"/>
      <c r="B537" s="457"/>
      <c r="C537" s="457"/>
      <c r="D537" s="457"/>
      <c r="E537" s="457"/>
      <c r="F537" s="457"/>
      <c r="G537" s="457"/>
      <c r="H537" s="457"/>
      <c r="I537" s="457"/>
      <c r="J537" s="457"/>
      <c r="K537" s="457"/>
      <c r="L537" s="457"/>
      <c r="M537" s="457"/>
      <c r="N537" s="457"/>
      <c r="O537" s="457"/>
      <c r="P537" s="457"/>
      <c r="Q537" s="457"/>
      <c r="R537" s="457"/>
      <c r="S537" s="457"/>
      <c r="T537" s="457"/>
      <c r="U537" s="457"/>
      <c r="V537" s="457"/>
      <c r="W537" s="457"/>
      <c r="X537" s="457"/>
    </row>
    <row r="538" spans="1:24" s="458" customFormat="1" ht="65.25" customHeight="1" x14ac:dyDescent="0.45">
      <c r="A538" s="457"/>
      <c r="B538" s="457"/>
      <c r="C538" s="457"/>
      <c r="D538" s="457"/>
      <c r="E538" s="457"/>
      <c r="F538" s="457"/>
      <c r="G538" s="457"/>
      <c r="H538" s="457"/>
      <c r="I538" s="457"/>
      <c r="J538" s="457"/>
      <c r="K538" s="457"/>
      <c r="L538" s="457"/>
      <c r="M538" s="457"/>
      <c r="N538" s="457"/>
      <c r="O538" s="457"/>
      <c r="P538" s="457"/>
      <c r="Q538" s="457"/>
      <c r="R538" s="457"/>
      <c r="S538" s="457"/>
      <c r="T538" s="457"/>
      <c r="U538" s="457"/>
      <c r="V538" s="457"/>
      <c r="W538" s="457"/>
      <c r="X538" s="457"/>
    </row>
    <row r="539" spans="1:24" s="458" customFormat="1" ht="65.25" customHeight="1" x14ac:dyDescent="0.45">
      <c r="A539" s="457"/>
      <c r="B539" s="457"/>
      <c r="C539" s="457"/>
      <c r="D539" s="457"/>
      <c r="E539" s="457"/>
      <c r="F539" s="457"/>
      <c r="G539" s="457"/>
      <c r="H539" s="457"/>
      <c r="I539" s="457"/>
      <c r="J539" s="457"/>
      <c r="K539" s="457"/>
      <c r="L539" s="457"/>
      <c r="M539" s="457"/>
      <c r="N539" s="457"/>
      <c r="O539" s="457"/>
      <c r="P539" s="457"/>
      <c r="Q539" s="457"/>
      <c r="R539" s="457"/>
      <c r="S539" s="457"/>
      <c r="T539" s="457"/>
      <c r="U539" s="457"/>
      <c r="V539" s="457"/>
      <c r="W539" s="457"/>
      <c r="X539" s="457"/>
    </row>
    <row r="540" spans="1:24" s="458" customFormat="1" ht="65.25" customHeight="1" x14ac:dyDescent="0.45">
      <c r="A540" s="457"/>
      <c r="B540" s="457"/>
      <c r="C540" s="457"/>
      <c r="D540" s="457"/>
      <c r="E540" s="457"/>
      <c r="F540" s="457"/>
      <c r="G540" s="457"/>
      <c r="H540" s="457"/>
      <c r="I540" s="457"/>
      <c r="J540" s="457"/>
      <c r="K540" s="457"/>
      <c r="L540" s="457"/>
      <c r="M540" s="457"/>
      <c r="N540" s="457"/>
      <c r="O540" s="457"/>
      <c r="P540" s="457"/>
      <c r="Q540" s="457"/>
      <c r="R540" s="457"/>
      <c r="S540" s="457"/>
      <c r="T540" s="457"/>
      <c r="U540" s="457"/>
      <c r="V540" s="457"/>
      <c r="W540" s="457"/>
      <c r="X540" s="457"/>
    </row>
    <row r="541" spans="1:24" s="458" customFormat="1" ht="65.25" customHeight="1" x14ac:dyDescent="0.45">
      <c r="A541" s="457"/>
      <c r="B541" s="457"/>
      <c r="C541" s="457"/>
      <c r="D541" s="457"/>
      <c r="E541" s="457"/>
      <c r="F541" s="457"/>
      <c r="G541" s="457"/>
      <c r="H541" s="457"/>
      <c r="I541" s="457"/>
      <c r="J541" s="457"/>
      <c r="K541" s="457"/>
      <c r="L541" s="457"/>
      <c r="M541" s="457"/>
      <c r="N541" s="457"/>
      <c r="O541" s="457"/>
      <c r="P541" s="457"/>
      <c r="Q541" s="457"/>
      <c r="R541" s="457"/>
      <c r="S541" s="457"/>
      <c r="T541" s="457"/>
      <c r="U541" s="457"/>
      <c r="V541" s="457"/>
      <c r="W541" s="457"/>
      <c r="X541" s="457"/>
    </row>
    <row r="542" spans="1:24" s="458" customFormat="1" ht="65.25" customHeight="1" x14ac:dyDescent="0.45">
      <c r="A542" s="457"/>
      <c r="B542" s="457"/>
      <c r="C542" s="457"/>
      <c r="D542" s="457"/>
      <c r="E542" s="457"/>
      <c r="F542" s="457"/>
      <c r="G542" s="457"/>
      <c r="H542" s="457"/>
      <c r="I542" s="457"/>
      <c r="J542" s="457"/>
      <c r="K542" s="457"/>
      <c r="L542" s="457"/>
      <c r="M542" s="457"/>
      <c r="N542" s="457"/>
      <c r="O542" s="457"/>
      <c r="P542" s="457"/>
      <c r="Q542" s="457"/>
      <c r="R542" s="457"/>
      <c r="S542" s="457"/>
      <c r="T542" s="457"/>
      <c r="U542" s="457"/>
      <c r="V542" s="457"/>
      <c r="W542" s="457"/>
      <c r="X542" s="457"/>
    </row>
    <row r="543" spans="1:24" s="458" customFormat="1" ht="65.25" customHeight="1" x14ac:dyDescent="0.45">
      <c r="A543" s="457"/>
      <c r="B543" s="457"/>
      <c r="C543" s="457"/>
      <c r="D543" s="457"/>
      <c r="E543" s="457"/>
      <c r="F543" s="457"/>
      <c r="G543" s="457"/>
      <c r="H543" s="457"/>
      <c r="I543" s="457"/>
      <c r="J543" s="457"/>
      <c r="K543" s="457"/>
      <c r="L543" s="457"/>
      <c r="M543" s="457"/>
      <c r="N543" s="457"/>
      <c r="O543" s="457"/>
      <c r="P543" s="457"/>
      <c r="Q543" s="457"/>
      <c r="R543" s="457"/>
      <c r="S543" s="457"/>
      <c r="T543" s="457"/>
      <c r="U543" s="457"/>
      <c r="V543" s="457"/>
      <c r="W543" s="457"/>
      <c r="X543" s="457"/>
    </row>
    <row r="544" spans="1:24" s="458" customFormat="1" ht="65.25" customHeight="1" x14ac:dyDescent="0.45">
      <c r="A544" s="457"/>
      <c r="B544" s="457"/>
      <c r="C544" s="457"/>
      <c r="D544" s="457"/>
      <c r="E544" s="457"/>
      <c r="F544" s="457"/>
      <c r="G544" s="457"/>
      <c r="H544" s="457"/>
      <c r="I544" s="457"/>
      <c r="J544" s="457"/>
      <c r="K544" s="457"/>
      <c r="L544" s="457"/>
      <c r="M544" s="457"/>
      <c r="N544" s="457"/>
      <c r="O544" s="457"/>
      <c r="P544" s="457"/>
      <c r="Q544" s="457"/>
      <c r="R544" s="457"/>
      <c r="S544" s="457"/>
      <c r="T544" s="457"/>
      <c r="U544" s="457"/>
      <c r="V544" s="457"/>
      <c r="W544" s="457"/>
      <c r="X544" s="457"/>
    </row>
    <row r="545" spans="1:24" s="458" customFormat="1" ht="65.25" customHeight="1" x14ac:dyDescent="0.45">
      <c r="A545" s="457"/>
      <c r="B545" s="457"/>
      <c r="C545" s="457"/>
      <c r="D545" s="457"/>
      <c r="E545" s="457"/>
      <c r="F545" s="457"/>
      <c r="G545" s="457"/>
      <c r="H545" s="457"/>
      <c r="I545" s="457"/>
      <c r="J545" s="457"/>
      <c r="K545" s="457"/>
      <c r="L545" s="457"/>
      <c r="M545" s="457"/>
      <c r="N545" s="457"/>
      <c r="O545" s="457"/>
      <c r="P545" s="457"/>
      <c r="Q545" s="457"/>
      <c r="R545" s="457"/>
      <c r="S545" s="457"/>
      <c r="T545" s="457"/>
      <c r="U545" s="457"/>
      <c r="V545" s="457"/>
      <c r="W545" s="457"/>
      <c r="X545" s="457"/>
    </row>
    <row r="546" spans="1:24" s="458" customFormat="1" ht="65.25" customHeight="1" x14ac:dyDescent="0.45">
      <c r="A546" s="457"/>
      <c r="B546" s="457"/>
      <c r="C546" s="457"/>
      <c r="D546" s="457"/>
      <c r="E546" s="457"/>
      <c r="F546" s="457"/>
      <c r="G546" s="457"/>
      <c r="H546" s="457"/>
      <c r="I546" s="457"/>
      <c r="J546" s="457"/>
      <c r="K546" s="457"/>
      <c r="L546" s="457"/>
      <c r="M546" s="457"/>
      <c r="N546" s="457"/>
      <c r="O546" s="457"/>
      <c r="P546" s="457"/>
      <c r="Q546" s="457"/>
      <c r="R546" s="457"/>
      <c r="S546" s="457"/>
      <c r="T546" s="457"/>
      <c r="U546" s="457"/>
      <c r="V546" s="457"/>
      <c r="W546" s="457"/>
      <c r="X546" s="457"/>
    </row>
    <row r="547" spans="1:24" s="458" customFormat="1" ht="65.25" customHeight="1" x14ac:dyDescent="0.45">
      <c r="A547" s="457"/>
      <c r="B547" s="457"/>
      <c r="C547" s="457"/>
      <c r="D547" s="457"/>
      <c r="E547" s="457"/>
      <c r="F547" s="457"/>
      <c r="G547" s="457"/>
      <c r="H547" s="457"/>
      <c r="I547" s="457"/>
      <c r="J547" s="457"/>
      <c r="K547" s="457"/>
      <c r="L547" s="457"/>
      <c r="M547" s="457"/>
      <c r="N547" s="457"/>
      <c r="O547" s="457"/>
      <c r="P547" s="457"/>
      <c r="Q547" s="457"/>
      <c r="R547" s="457"/>
      <c r="S547" s="457"/>
      <c r="T547" s="457"/>
      <c r="U547" s="457"/>
      <c r="V547" s="457"/>
      <c r="W547" s="457"/>
      <c r="X547" s="457"/>
    </row>
    <row r="548" spans="1:24" s="458" customFormat="1" ht="65.25" customHeight="1" x14ac:dyDescent="0.45">
      <c r="A548" s="457"/>
      <c r="B548" s="457"/>
      <c r="C548" s="457"/>
      <c r="D548" s="457"/>
      <c r="E548" s="457"/>
      <c r="F548" s="457"/>
      <c r="G548" s="457"/>
      <c r="H548" s="457"/>
      <c r="I548" s="457"/>
      <c r="J548" s="457"/>
      <c r="K548" s="457"/>
      <c r="L548" s="457"/>
      <c r="M548" s="457"/>
      <c r="N548" s="457"/>
      <c r="O548" s="457"/>
      <c r="P548" s="457"/>
      <c r="Q548" s="457"/>
      <c r="R548" s="457"/>
      <c r="S548" s="457"/>
      <c r="T548" s="457"/>
      <c r="U548" s="457"/>
      <c r="V548" s="457"/>
      <c r="W548" s="457"/>
      <c r="X548" s="457"/>
    </row>
    <row r="549" spans="1:24" s="458" customFormat="1" ht="65.25" customHeight="1" x14ac:dyDescent="0.45">
      <c r="A549" s="457"/>
      <c r="B549" s="457"/>
      <c r="C549" s="457"/>
      <c r="D549" s="457"/>
      <c r="E549" s="457"/>
      <c r="F549" s="457"/>
      <c r="G549" s="457"/>
      <c r="H549" s="457"/>
      <c r="I549" s="457"/>
      <c r="J549" s="457"/>
      <c r="K549" s="457"/>
      <c r="L549" s="457"/>
      <c r="M549" s="457"/>
      <c r="N549" s="457"/>
      <c r="O549" s="457"/>
      <c r="P549" s="457"/>
      <c r="Q549" s="457"/>
      <c r="R549" s="457"/>
      <c r="S549" s="457"/>
      <c r="T549" s="457"/>
      <c r="U549" s="457"/>
      <c r="V549" s="457"/>
      <c r="W549" s="457"/>
      <c r="X549" s="457"/>
    </row>
    <row r="550" spans="1:24" s="458" customFormat="1" ht="65.25" customHeight="1" x14ac:dyDescent="0.45">
      <c r="A550" s="457"/>
      <c r="B550" s="457"/>
      <c r="C550" s="457"/>
      <c r="D550" s="457"/>
      <c r="E550" s="457"/>
      <c r="F550" s="457"/>
      <c r="G550" s="457"/>
      <c r="H550" s="457"/>
      <c r="I550" s="457"/>
      <c r="J550" s="457"/>
      <c r="K550" s="457"/>
      <c r="L550" s="457"/>
      <c r="M550" s="457"/>
      <c r="N550" s="457"/>
      <c r="O550" s="457"/>
      <c r="P550" s="457"/>
      <c r="Q550" s="457"/>
      <c r="R550" s="457"/>
      <c r="S550" s="457"/>
      <c r="T550" s="457"/>
      <c r="U550" s="457"/>
      <c r="V550" s="457"/>
      <c r="W550" s="457"/>
      <c r="X550" s="457"/>
    </row>
    <row r="551" spans="1:24" s="458" customFormat="1" ht="65.25" customHeight="1" x14ac:dyDescent="0.45">
      <c r="A551" s="457"/>
      <c r="B551" s="457"/>
      <c r="C551" s="457"/>
      <c r="D551" s="457"/>
      <c r="E551" s="457"/>
      <c r="F551" s="457"/>
      <c r="G551" s="457"/>
      <c r="H551" s="457"/>
      <c r="I551" s="457"/>
      <c r="J551" s="457"/>
      <c r="K551" s="457"/>
      <c r="L551" s="457"/>
      <c r="M551" s="457"/>
      <c r="N551" s="457"/>
      <c r="O551" s="457"/>
      <c r="P551" s="457"/>
      <c r="Q551" s="457"/>
      <c r="R551" s="457"/>
      <c r="S551" s="457"/>
      <c r="T551" s="457"/>
      <c r="U551" s="457"/>
      <c r="V551" s="457"/>
      <c r="W551" s="457"/>
      <c r="X551" s="457"/>
    </row>
    <row r="552" spans="1:24" s="458" customFormat="1" ht="65.25" customHeight="1" x14ac:dyDescent="0.45">
      <c r="A552" s="457"/>
      <c r="B552" s="457"/>
      <c r="C552" s="457"/>
      <c r="D552" s="457"/>
      <c r="E552" s="457"/>
      <c r="F552" s="457"/>
      <c r="G552" s="457"/>
      <c r="H552" s="457"/>
      <c r="I552" s="457"/>
      <c r="J552" s="457"/>
      <c r="K552" s="457"/>
      <c r="L552" s="457"/>
      <c r="M552" s="457"/>
      <c r="N552" s="457"/>
      <c r="O552" s="457"/>
      <c r="P552" s="457"/>
      <c r="Q552" s="457"/>
      <c r="R552" s="457"/>
      <c r="S552" s="457"/>
      <c r="T552" s="457"/>
      <c r="U552" s="457"/>
      <c r="V552" s="457"/>
      <c r="W552" s="457"/>
      <c r="X552" s="457"/>
    </row>
    <row r="553" spans="1:24" s="458" customFormat="1" ht="65.25" customHeight="1" x14ac:dyDescent="0.45">
      <c r="A553" s="457"/>
      <c r="B553" s="457"/>
      <c r="C553" s="457"/>
      <c r="D553" s="457"/>
      <c r="E553" s="457"/>
      <c r="F553" s="457"/>
      <c r="G553" s="457"/>
      <c r="H553" s="457"/>
      <c r="I553" s="457"/>
      <c r="J553" s="457"/>
      <c r="K553" s="457"/>
      <c r="L553" s="457"/>
      <c r="M553" s="457"/>
      <c r="N553" s="457"/>
      <c r="O553" s="457"/>
      <c r="P553" s="457"/>
      <c r="Q553" s="457"/>
      <c r="R553" s="457"/>
      <c r="S553" s="457"/>
      <c r="T553" s="457"/>
      <c r="U553" s="457"/>
      <c r="V553" s="457"/>
      <c r="W553" s="457"/>
      <c r="X553" s="457"/>
    </row>
    <row r="554" spans="1:24" s="458" customFormat="1" ht="65.25" customHeight="1" x14ac:dyDescent="0.45">
      <c r="A554" s="457"/>
      <c r="B554" s="457"/>
      <c r="C554" s="457"/>
      <c r="D554" s="457"/>
      <c r="E554" s="457"/>
      <c r="F554" s="457"/>
      <c r="G554" s="457"/>
      <c r="H554" s="457"/>
      <c r="I554" s="457"/>
      <c r="J554" s="457"/>
      <c r="K554" s="457"/>
      <c r="L554" s="457"/>
      <c r="M554" s="457"/>
      <c r="N554" s="457"/>
      <c r="O554" s="457"/>
      <c r="P554" s="457"/>
      <c r="Q554" s="457"/>
      <c r="R554" s="457"/>
      <c r="S554" s="457"/>
      <c r="T554" s="457"/>
      <c r="U554" s="457"/>
      <c r="V554" s="457"/>
      <c r="W554" s="457"/>
      <c r="X554" s="457"/>
    </row>
    <row r="555" spans="1:24" s="458" customFormat="1" ht="65.25" customHeight="1" x14ac:dyDescent="0.45">
      <c r="A555" s="457"/>
      <c r="B555" s="457"/>
      <c r="C555" s="457"/>
      <c r="D555" s="457"/>
      <c r="E555" s="457"/>
      <c r="F555" s="457"/>
      <c r="G555" s="457"/>
      <c r="H555" s="457"/>
      <c r="I555" s="457"/>
      <c r="J555" s="457"/>
      <c r="K555" s="457"/>
      <c r="L555" s="457"/>
      <c r="M555" s="457"/>
      <c r="N555" s="457"/>
      <c r="O555" s="457"/>
      <c r="P555" s="457"/>
      <c r="Q555" s="457"/>
      <c r="R555" s="457"/>
      <c r="S555" s="457"/>
      <c r="T555" s="457"/>
      <c r="U555" s="457"/>
      <c r="V555" s="457"/>
      <c r="W555" s="457"/>
      <c r="X555" s="457"/>
    </row>
    <row r="556" spans="1:24" s="458" customFormat="1" ht="65.25" customHeight="1" x14ac:dyDescent="0.45">
      <c r="A556" s="457"/>
      <c r="B556" s="457"/>
      <c r="C556" s="457"/>
      <c r="D556" s="457"/>
      <c r="E556" s="457"/>
      <c r="F556" s="457"/>
      <c r="G556" s="457"/>
      <c r="H556" s="457"/>
      <c r="I556" s="457"/>
      <c r="J556" s="457"/>
      <c r="K556" s="457"/>
      <c r="L556" s="457"/>
      <c r="M556" s="457"/>
      <c r="N556" s="457"/>
      <c r="O556" s="457"/>
      <c r="P556" s="457"/>
      <c r="Q556" s="457"/>
      <c r="R556" s="457"/>
      <c r="S556" s="457"/>
      <c r="T556" s="457"/>
      <c r="U556" s="457"/>
      <c r="V556" s="457"/>
      <c r="W556" s="457"/>
      <c r="X556" s="457"/>
    </row>
    <row r="557" spans="1:24" s="458" customFormat="1" ht="65.25" customHeight="1" x14ac:dyDescent="0.45">
      <c r="A557" s="457"/>
      <c r="B557" s="457"/>
      <c r="C557" s="457"/>
      <c r="D557" s="457"/>
      <c r="E557" s="457"/>
      <c r="F557" s="457"/>
      <c r="G557" s="457"/>
      <c r="H557" s="457"/>
      <c r="I557" s="457"/>
      <c r="J557" s="457"/>
      <c r="K557" s="457"/>
      <c r="L557" s="457"/>
      <c r="M557" s="457"/>
      <c r="N557" s="457"/>
      <c r="O557" s="457"/>
      <c r="P557" s="457"/>
      <c r="Q557" s="457"/>
      <c r="R557" s="457"/>
      <c r="S557" s="457"/>
      <c r="T557" s="457"/>
      <c r="U557" s="457"/>
      <c r="V557" s="457"/>
      <c r="W557" s="457"/>
      <c r="X557" s="457"/>
    </row>
    <row r="558" spans="1:24" s="458" customFormat="1" ht="65.25" customHeight="1" x14ac:dyDescent="0.45">
      <c r="A558" s="457"/>
      <c r="B558" s="457"/>
      <c r="C558" s="457"/>
      <c r="D558" s="457"/>
      <c r="E558" s="457"/>
      <c r="F558" s="457"/>
      <c r="G558" s="457"/>
      <c r="H558" s="457"/>
      <c r="I558" s="457"/>
      <c r="J558" s="457"/>
      <c r="K558" s="457"/>
      <c r="L558" s="457"/>
      <c r="M558" s="457"/>
      <c r="N558" s="457"/>
      <c r="O558" s="457"/>
      <c r="P558" s="457"/>
      <c r="Q558" s="457"/>
      <c r="R558" s="457"/>
      <c r="S558" s="457"/>
      <c r="T558" s="457"/>
      <c r="U558" s="457"/>
      <c r="V558" s="457"/>
      <c r="W558" s="457"/>
      <c r="X558" s="457"/>
    </row>
    <row r="559" spans="1:24" s="458" customFormat="1" ht="65.25" customHeight="1" x14ac:dyDescent="0.45">
      <c r="A559" s="457"/>
      <c r="B559" s="457"/>
      <c r="C559" s="457"/>
      <c r="D559" s="457"/>
      <c r="E559" s="457"/>
      <c r="F559" s="457"/>
      <c r="G559" s="457"/>
      <c r="H559" s="457"/>
      <c r="I559" s="457"/>
      <c r="J559" s="457"/>
      <c r="K559" s="457"/>
      <c r="L559" s="457"/>
      <c r="M559" s="457"/>
      <c r="N559" s="457"/>
      <c r="O559" s="457"/>
      <c r="P559" s="457"/>
      <c r="Q559" s="457"/>
      <c r="R559" s="457"/>
      <c r="S559" s="457"/>
      <c r="T559" s="457"/>
      <c r="U559" s="457"/>
      <c r="V559" s="457"/>
      <c r="W559" s="457"/>
      <c r="X559" s="457"/>
    </row>
    <row r="560" spans="1:24" s="458" customFormat="1" ht="65.25" customHeight="1" x14ac:dyDescent="0.45">
      <c r="A560" s="457"/>
      <c r="B560" s="457"/>
      <c r="C560" s="457"/>
      <c r="D560" s="457"/>
      <c r="E560" s="457"/>
      <c r="F560" s="457"/>
      <c r="G560" s="457"/>
      <c r="H560" s="457"/>
      <c r="I560" s="457"/>
      <c r="J560" s="457"/>
      <c r="K560" s="457"/>
      <c r="L560" s="457"/>
      <c r="M560" s="457"/>
      <c r="N560" s="457"/>
      <c r="O560" s="457"/>
      <c r="P560" s="457"/>
      <c r="Q560" s="457"/>
      <c r="R560" s="457"/>
      <c r="S560" s="457"/>
      <c r="T560" s="457"/>
      <c r="U560" s="457"/>
      <c r="V560" s="457"/>
      <c r="W560" s="457"/>
      <c r="X560" s="457"/>
    </row>
    <row r="561" spans="1:24" s="458" customFormat="1" ht="65.25" customHeight="1" x14ac:dyDescent="0.45">
      <c r="A561" s="457"/>
      <c r="B561" s="457"/>
      <c r="C561" s="457"/>
      <c r="D561" s="457"/>
      <c r="E561" s="457"/>
      <c r="F561" s="457"/>
      <c r="G561" s="457"/>
      <c r="H561" s="457"/>
      <c r="I561" s="457"/>
      <c r="J561" s="457"/>
      <c r="K561" s="457"/>
      <c r="L561" s="457"/>
      <c r="M561" s="457"/>
      <c r="N561" s="457"/>
      <c r="O561" s="457"/>
      <c r="P561" s="457"/>
      <c r="Q561" s="457"/>
      <c r="R561" s="457"/>
      <c r="S561" s="457"/>
      <c r="T561" s="457"/>
      <c r="U561" s="457"/>
      <c r="V561" s="457"/>
      <c r="W561" s="457"/>
      <c r="X561" s="457"/>
    </row>
    <row r="562" spans="1:24" s="458" customFormat="1" ht="65.25" customHeight="1" x14ac:dyDescent="0.45">
      <c r="A562" s="457"/>
      <c r="B562" s="457"/>
      <c r="C562" s="457"/>
      <c r="D562" s="457"/>
      <c r="E562" s="457"/>
      <c r="F562" s="457"/>
      <c r="G562" s="457"/>
      <c r="H562" s="457"/>
      <c r="I562" s="457"/>
      <c r="J562" s="457"/>
      <c r="K562" s="457"/>
      <c r="L562" s="457"/>
      <c r="M562" s="457"/>
      <c r="N562" s="457"/>
      <c r="O562" s="457"/>
      <c r="P562" s="457"/>
      <c r="Q562" s="457"/>
      <c r="R562" s="457"/>
      <c r="S562" s="457"/>
      <c r="T562" s="457"/>
      <c r="U562" s="457"/>
      <c r="V562" s="457"/>
      <c r="W562" s="457"/>
      <c r="X562" s="457"/>
    </row>
    <row r="563" spans="1:24" s="458" customFormat="1" ht="65.25" customHeight="1" x14ac:dyDescent="0.45">
      <c r="A563" s="457"/>
      <c r="B563" s="457"/>
      <c r="C563" s="457"/>
      <c r="D563" s="457"/>
      <c r="E563" s="457"/>
      <c r="F563" s="457"/>
      <c r="G563" s="457"/>
      <c r="H563" s="457"/>
      <c r="I563" s="457"/>
      <c r="J563" s="457"/>
      <c r="K563" s="457"/>
      <c r="L563" s="457"/>
      <c r="M563" s="457"/>
      <c r="N563" s="457"/>
      <c r="O563" s="457"/>
      <c r="P563" s="457"/>
      <c r="Q563" s="457"/>
      <c r="R563" s="457"/>
      <c r="S563" s="457"/>
      <c r="T563" s="457"/>
      <c r="U563" s="457"/>
      <c r="V563" s="457"/>
      <c r="W563" s="457"/>
      <c r="X563" s="457"/>
    </row>
    <row r="564" spans="1:24" s="458" customFormat="1" ht="65.25" customHeight="1" x14ac:dyDescent="0.45">
      <c r="A564" s="457"/>
      <c r="B564" s="457"/>
      <c r="C564" s="457"/>
      <c r="D564" s="457"/>
      <c r="E564" s="457"/>
      <c r="F564" s="457"/>
      <c r="G564" s="457"/>
      <c r="H564" s="457"/>
      <c r="I564" s="457"/>
      <c r="J564" s="457"/>
      <c r="K564" s="457"/>
      <c r="L564" s="457"/>
      <c r="M564" s="457"/>
      <c r="N564" s="457"/>
      <c r="O564" s="457"/>
      <c r="P564" s="457"/>
      <c r="Q564" s="457"/>
      <c r="R564" s="457"/>
      <c r="S564" s="457"/>
      <c r="T564" s="457"/>
      <c r="U564" s="457"/>
      <c r="V564" s="457"/>
      <c r="W564" s="457"/>
      <c r="X564" s="457"/>
    </row>
    <row r="565" spans="1:24" s="458" customFormat="1" ht="65.25" customHeight="1" x14ac:dyDescent="0.45">
      <c r="A565" s="457"/>
      <c r="B565" s="457"/>
      <c r="C565" s="457"/>
      <c r="D565" s="457"/>
      <c r="E565" s="457"/>
      <c r="F565" s="457"/>
      <c r="G565" s="457"/>
      <c r="H565" s="457"/>
      <c r="I565" s="457"/>
      <c r="J565" s="457"/>
      <c r="K565" s="457"/>
      <c r="L565" s="457"/>
      <c r="M565" s="457"/>
      <c r="N565" s="457"/>
      <c r="O565" s="457"/>
      <c r="P565" s="457"/>
      <c r="Q565" s="457"/>
      <c r="R565" s="457"/>
      <c r="S565" s="457"/>
      <c r="T565" s="457"/>
      <c r="U565" s="457"/>
      <c r="V565" s="457"/>
      <c r="W565" s="457"/>
      <c r="X565" s="457"/>
    </row>
    <row r="566" spans="1:24" s="458" customFormat="1" ht="65.25" customHeight="1" x14ac:dyDescent="0.45">
      <c r="A566" s="457"/>
      <c r="B566" s="457"/>
      <c r="C566" s="457"/>
      <c r="D566" s="457"/>
      <c r="E566" s="457"/>
      <c r="F566" s="457"/>
      <c r="G566" s="457"/>
      <c r="H566" s="457"/>
      <c r="I566" s="457"/>
      <c r="J566" s="457"/>
      <c r="K566" s="457"/>
      <c r="L566" s="457"/>
      <c r="M566" s="457"/>
      <c r="N566" s="457"/>
      <c r="O566" s="457"/>
      <c r="P566" s="457"/>
      <c r="Q566" s="457"/>
      <c r="R566" s="457"/>
      <c r="S566" s="457"/>
      <c r="T566" s="457"/>
      <c r="U566" s="457"/>
      <c r="V566" s="457"/>
      <c r="W566" s="457"/>
      <c r="X566" s="457"/>
    </row>
    <row r="567" spans="1:24" s="458" customFormat="1" ht="65.25" customHeight="1" x14ac:dyDescent="0.45">
      <c r="A567" s="457"/>
      <c r="B567" s="457"/>
      <c r="C567" s="457"/>
      <c r="D567" s="457"/>
      <c r="E567" s="457"/>
      <c r="F567" s="457"/>
      <c r="G567" s="457"/>
      <c r="H567" s="457"/>
      <c r="I567" s="457"/>
      <c r="J567" s="457"/>
      <c r="K567" s="457"/>
      <c r="L567" s="457"/>
      <c r="M567" s="457"/>
      <c r="N567" s="457"/>
      <c r="O567" s="457"/>
      <c r="P567" s="457"/>
      <c r="Q567" s="457"/>
      <c r="R567" s="457"/>
      <c r="S567" s="457"/>
      <c r="T567" s="457"/>
      <c r="U567" s="457"/>
      <c r="V567" s="457"/>
      <c r="W567" s="457"/>
      <c r="X567" s="457"/>
    </row>
    <row r="568" spans="1:24" s="458" customFormat="1" ht="65.25" customHeight="1" x14ac:dyDescent="0.45">
      <c r="A568" s="457"/>
      <c r="B568" s="457"/>
      <c r="C568" s="457"/>
      <c r="D568" s="457"/>
      <c r="E568" s="457"/>
      <c r="F568" s="457"/>
      <c r="G568" s="457"/>
      <c r="H568" s="457"/>
      <c r="I568" s="457"/>
      <c r="J568" s="457"/>
      <c r="K568" s="457"/>
      <c r="L568" s="457"/>
      <c r="M568" s="457"/>
      <c r="N568" s="457"/>
      <c r="O568" s="457"/>
      <c r="P568" s="457"/>
      <c r="Q568" s="457"/>
      <c r="R568" s="457"/>
      <c r="S568" s="457"/>
      <c r="T568" s="457"/>
      <c r="U568" s="457"/>
      <c r="V568" s="457"/>
      <c r="W568" s="457"/>
      <c r="X568" s="457"/>
    </row>
    <row r="569" spans="1:24" s="458" customFormat="1" ht="65.25" customHeight="1" x14ac:dyDescent="0.45">
      <c r="A569" s="457"/>
      <c r="B569" s="457"/>
      <c r="C569" s="457"/>
      <c r="D569" s="457"/>
      <c r="E569" s="457"/>
      <c r="F569" s="457"/>
      <c r="G569" s="457"/>
      <c r="H569" s="457"/>
      <c r="I569" s="457"/>
      <c r="J569" s="457"/>
      <c r="K569" s="457"/>
      <c r="L569" s="457"/>
      <c r="M569" s="457"/>
      <c r="N569" s="457"/>
      <c r="O569" s="457"/>
      <c r="P569" s="457"/>
      <c r="Q569" s="457"/>
      <c r="R569" s="457"/>
      <c r="S569" s="457"/>
      <c r="T569" s="457"/>
      <c r="U569" s="457"/>
      <c r="V569" s="457"/>
      <c r="W569" s="457"/>
      <c r="X569" s="457"/>
    </row>
    <row r="570" spans="1:24" s="458" customFormat="1" ht="65.25" customHeight="1" x14ac:dyDescent="0.45">
      <c r="A570" s="457"/>
      <c r="B570" s="457"/>
      <c r="C570" s="457"/>
      <c r="D570" s="457"/>
      <c r="E570" s="457"/>
      <c r="F570" s="457"/>
      <c r="G570" s="457"/>
      <c r="H570" s="457"/>
      <c r="I570" s="457"/>
      <c r="J570" s="457"/>
      <c r="K570" s="457"/>
      <c r="L570" s="457"/>
      <c r="M570" s="457"/>
      <c r="N570" s="457"/>
      <c r="O570" s="457"/>
      <c r="P570" s="457"/>
      <c r="Q570" s="457"/>
      <c r="R570" s="457"/>
      <c r="S570" s="457"/>
      <c r="T570" s="457"/>
      <c r="U570" s="457"/>
      <c r="V570" s="457"/>
      <c r="W570" s="457"/>
      <c r="X570" s="457"/>
    </row>
    <row r="571" spans="1:24" s="458" customFormat="1" ht="65.25" customHeight="1" x14ac:dyDescent="0.45">
      <c r="A571" s="457"/>
      <c r="B571" s="457"/>
      <c r="C571" s="457"/>
      <c r="D571" s="457"/>
      <c r="E571" s="457"/>
      <c r="F571" s="457"/>
      <c r="G571" s="457"/>
      <c r="H571" s="457"/>
      <c r="I571" s="457"/>
      <c r="J571" s="457"/>
      <c r="K571" s="457"/>
      <c r="L571" s="457"/>
      <c r="M571" s="457"/>
      <c r="N571" s="457"/>
      <c r="O571" s="457"/>
      <c r="P571" s="457"/>
      <c r="Q571" s="457"/>
      <c r="R571" s="457"/>
      <c r="S571" s="457"/>
      <c r="T571" s="457"/>
      <c r="U571" s="457"/>
      <c r="V571" s="457"/>
      <c r="W571" s="457"/>
      <c r="X571" s="457"/>
    </row>
    <row r="572" spans="1:24" s="458" customFormat="1" ht="65.25" customHeight="1" x14ac:dyDescent="0.45">
      <c r="A572" s="457"/>
      <c r="B572" s="457"/>
      <c r="C572" s="457"/>
      <c r="D572" s="457"/>
      <c r="E572" s="457"/>
      <c r="F572" s="457"/>
      <c r="G572" s="457"/>
      <c r="H572" s="457"/>
      <c r="I572" s="457"/>
      <c r="J572" s="457"/>
      <c r="K572" s="457"/>
      <c r="L572" s="457"/>
      <c r="M572" s="457"/>
      <c r="N572" s="457"/>
      <c r="O572" s="457"/>
      <c r="P572" s="457"/>
      <c r="Q572" s="457"/>
      <c r="R572" s="457"/>
      <c r="S572" s="457"/>
      <c r="T572" s="457"/>
      <c r="U572" s="457"/>
      <c r="V572" s="457"/>
      <c r="W572" s="457"/>
      <c r="X572" s="457"/>
    </row>
    <row r="573" spans="1:24" s="458" customFormat="1" ht="65.25" customHeight="1" x14ac:dyDescent="0.45">
      <c r="A573" s="457"/>
      <c r="B573" s="457"/>
      <c r="C573" s="457"/>
      <c r="D573" s="457"/>
      <c r="E573" s="457"/>
      <c r="F573" s="457"/>
      <c r="G573" s="457"/>
      <c r="H573" s="457"/>
      <c r="I573" s="457"/>
      <c r="J573" s="457"/>
      <c r="K573" s="457"/>
      <c r="L573" s="457"/>
      <c r="M573" s="457"/>
      <c r="N573" s="457"/>
      <c r="O573" s="457"/>
      <c r="P573" s="457"/>
      <c r="Q573" s="457"/>
      <c r="R573" s="457"/>
      <c r="S573" s="457"/>
      <c r="T573" s="457"/>
      <c r="U573" s="457"/>
      <c r="V573" s="457"/>
      <c r="W573" s="457"/>
      <c r="X573" s="457"/>
    </row>
    <row r="574" spans="1:24" s="458" customFormat="1" ht="65.25" customHeight="1" x14ac:dyDescent="0.45">
      <c r="A574" s="457"/>
      <c r="B574" s="457"/>
      <c r="C574" s="457"/>
      <c r="D574" s="457"/>
      <c r="E574" s="457"/>
      <c r="F574" s="457"/>
      <c r="G574" s="457"/>
      <c r="H574" s="457"/>
      <c r="I574" s="457"/>
      <c r="J574" s="457"/>
      <c r="K574" s="457"/>
      <c r="L574" s="457"/>
      <c r="M574" s="457"/>
      <c r="N574" s="457"/>
      <c r="O574" s="457"/>
      <c r="P574" s="457"/>
      <c r="Q574" s="457"/>
      <c r="R574" s="457"/>
      <c r="S574" s="457"/>
      <c r="T574" s="457"/>
      <c r="U574" s="457"/>
      <c r="V574" s="457"/>
      <c r="W574" s="457"/>
      <c r="X574" s="457"/>
    </row>
    <row r="575" spans="1:24" s="458" customFormat="1" ht="65.25" customHeight="1" x14ac:dyDescent="0.45">
      <c r="A575" s="457"/>
      <c r="B575" s="457"/>
      <c r="C575" s="457"/>
      <c r="D575" s="457"/>
      <c r="E575" s="457"/>
      <c r="F575" s="457"/>
      <c r="G575" s="457"/>
      <c r="H575" s="457"/>
      <c r="I575" s="457"/>
      <c r="J575" s="457"/>
      <c r="K575" s="457"/>
      <c r="L575" s="457"/>
      <c r="M575" s="457"/>
      <c r="N575" s="457"/>
      <c r="O575" s="457"/>
      <c r="P575" s="457"/>
      <c r="Q575" s="457"/>
      <c r="R575" s="457"/>
      <c r="S575" s="457"/>
      <c r="T575" s="457"/>
      <c r="U575" s="457"/>
      <c r="V575" s="457"/>
      <c r="W575" s="457"/>
      <c r="X575" s="457"/>
    </row>
    <row r="576" spans="1:24" s="458" customFormat="1" ht="65.25" customHeight="1" x14ac:dyDescent="0.45">
      <c r="A576" s="457"/>
      <c r="B576" s="457"/>
      <c r="C576" s="457"/>
      <c r="D576" s="457"/>
      <c r="E576" s="457"/>
      <c r="F576" s="457"/>
      <c r="G576" s="457"/>
      <c r="H576" s="457"/>
      <c r="I576" s="457"/>
      <c r="J576" s="457"/>
      <c r="K576" s="457"/>
      <c r="L576" s="457"/>
      <c r="M576" s="457"/>
      <c r="N576" s="457"/>
      <c r="O576" s="457"/>
      <c r="P576" s="457"/>
      <c r="Q576" s="457"/>
      <c r="R576" s="457"/>
      <c r="S576" s="457"/>
      <c r="T576" s="457"/>
      <c r="U576" s="457"/>
      <c r="V576" s="457"/>
      <c r="W576" s="457"/>
      <c r="X576" s="457"/>
    </row>
    <row r="577" spans="1:26" s="458" customFormat="1" ht="65.25" customHeight="1" x14ac:dyDescent="0.45">
      <c r="A577" s="457"/>
      <c r="B577" s="457"/>
      <c r="C577" s="457"/>
      <c r="D577" s="457"/>
      <c r="E577" s="457"/>
      <c r="F577" s="457"/>
      <c r="G577" s="457"/>
      <c r="H577" s="457"/>
      <c r="I577" s="457"/>
      <c r="J577" s="457"/>
      <c r="K577" s="457"/>
      <c r="L577" s="457"/>
      <c r="M577" s="457"/>
      <c r="N577" s="457"/>
      <c r="O577" s="457"/>
      <c r="P577" s="457"/>
      <c r="Q577" s="457"/>
      <c r="R577" s="457"/>
      <c r="S577" s="457"/>
      <c r="T577" s="457"/>
      <c r="U577" s="457"/>
      <c r="V577" s="457"/>
      <c r="W577" s="457"/>
      <c r="X577" s="457"/>
      <c r="Y577" s="457"/>
      <c r="Z577" s="457"/>
    </row>
  </sheetData>
  <mergeCells count="2094"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T189:T190"/>
    <mergeCell ref="U189:U190"/>
    <mergeCell ref="V189:V190"/>
    <mergeCell ref="W189:W190"/>
    <mergeCell ref="C193:M193"/>
    <mergeCell ref="N193:S193"/>
    <mergeCell ref="N189:N190"/>
    <mergeCell ref="O189:O190"/>
    <mergeCell ref="P189:P190"/>
    <mergeCell ref="Q189:Q190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R187:R188"/>
    <mergeCell ref="S187:S188"/>
    <mergeCell ref="T187:T188"/>
    <mergeCell ref="U187:U188"/>
    <mergeCell ref="V187:V188"/>
    <mergeCell ref="W187:W188"/>
    <mergeCell ref="B189:B190"/>
    <mergeCell ref="C189:C190"/>
    <mergeCell ref="D189:D190"/>
    <mergeCell ref="E189:E190"/>
    <mergeCell ref="F189:F190"/>
    <mergeCell ref="G189:G190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B187:B188"/>
    <mergeCell ref="C187:C188"/>
    <mergeCell ref="D187:D188"/>
    <mergeCell ref="E187:E188"/>
    <mergeCell ref="F187:F188"/>
    <mergeCell ref="G187:G188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B185:B186"/>
    <mergeCell ref="C185:C186"/>
    <mergeCell ref="D185:D186"/>
    <mergeCell ref="E185:E186"/>
    <mergeCell ref="F185:F186"/>
    <mergeCell ref="G185:G186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B183:B184"/>
    <mergeCell ref="C183:C184"/>
    <mergeCell ref="D183:D184"/>
    <mergeCell ref="E183:E184"/>
    <mergeCell ref="F183:F184"/>
    <mergeCell ref="G183:G184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B181:B182"/>
    <mergeCell ref="C181:C182"/>
    <mergeCell ref="D181:D182"/>
    <mergeCell ref="E181:E182"/>
    <mergeCell ref="F181:F182"/>
    <mergeCell ref="G181:G182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B179:B180"/>
    <mergeCell ref="C179:C180"/>
    <mergeCell ref="D179:D180"/>
    <mergeCell ref="E179:E180"/>
    <mergeCell ref="F179:F180"/>
    <mergeCell ref="G179:G180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B177:B178"/>
    <mergeCell ref="C177:C178"/>
    <mergeCell ref="D177:D178"/>
    <mergeCell ref="E177:E178"/>
    <mergeCell ref="F177:F178"/>
    <mergeCell ref="G177:G178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B175:B176"/>
    <mergeCell ref="C175:C176"/>
    <mergeCell ref="D175:D176"/>
    <mergeCell ref="E175:E176"/>
    <mergeCell ref="F175:F176"/>
    <mergeCell ref="G175:G176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B173:B174"/>
    <mergeCell ref="C173:C174"/>
    <mergeCell ref="D173:D174"/>
    <mergeCell ref="E173:E174"/>
    <mergeCell ref="F173:F174"/>
    <mergeCell ref="G173:G174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B171:B172"/>
    <mergeCell ref="C171:C172"/>
    <mergeCell ref="D171:D172"/>
    <mergeCell ref="E171:E172"/>
    <mergeCell ref="F171:F172"/>
    <mergeCell ref="G171:G172"/>
    <mergeCell ref="G167:G168"/>
    <mergeCell ref="H167:H168"/>
    <mergeCell ref="I167:I168"/>
    <mergeCell ref="J167:J168"/>
    <mergeCell ref="K167:K168"/>
    <mergeCell ref="L167:L168"/>
    <mergeCell ref="T167:T168"/>
    <mergeCell ref="U167:U168"/>
    <mergeCell ref="V167:V168"/>
    <mergeCell ref="W167:W168"/>
    <mergeCell ref="X167:X168"/>
    <mergeCell ref="M167:M168"/>
    <mergeCell ref="N167:N168"/>
    <mergeCell ref="O167:O168"/>
    <mergeCell ref="P167:P168"/>
    <mergeCell ref="Q167:Q168"/>
    <mergeCell ref="L163:L164"/>
    <mergeCell ref="M163:M164"/>
    <mergeCell ref="N163:N164"/>
    <mergeCell ref="O163:O164"/>
    <mergeCell ref="P163:P164"/>
    <mergeCell ref="S167:S168"/>
    <mergeCell ref="R167:R168"/>
    <mergeCell ref="C165:C166"/>
    <mergeCell ref="D165:D166"/>
    <mergeCell ref="E165:E166"/>
    <mergeCell ref="F165:F166"/>
    <mergeCell ref="G165:G166"/>
    <mergeCell ref="I163:I164"/>
    <mergeCell ref="P165:P166"/>
    <mergeCell ref="R163:R164"/>
    <mergeCell ref="T163:T164"/>
    <mergeCell ref="U163:U164"/>
    <mergeCell ref="V163:V164"/>
    <mergeCell ref="W163:W164"/>
    <mergeCell ref="T165:T166"/>
    <mergeCell ref="U165:U166"/>
    <mergeCell ref="V165:V166"/>
    <mergeCell ref="W165:W166"/>
    <mergeCell ref="B167:B168"/>
    <mergeCell ref="C167:C168"/>
    <mergeCell ref="D167:D168"/>
    <mergeCell ref="E167:E168"/>
    <mergeCell ref="F167:F168"/>
    <mergeCell ref="I165:I166"/>
    <mergeCell ref="L159:L160"/>
    <mergeCell ref="M159:M160"/>
    <mergeCell ref="N159:N160"/>
    <mergeCell ref="O159:O160"/>
    <mergeCell ref="P159:P160"/>
    <mergeCell ref="R165:R166"/>
    <mergeCell ref="L165:L166"/>
    <mergeCell ref="M165:M166"/>
    <mergeCell ref="N165:N166"/>
    <mergeCell ref="O165:O166"/>
    <mergeCell ref="R159:R160"/>
    <mergeCell ref="T159:T160"/>
    <mergeCell ref="U159:U160"/>
    <mergeCell ref="V159:V160"/>
    <mergeCell ref="W159:W160"/>
    <mergeCell ref="C161:C162"/>
    <mergeCell ref="D161:D162"/>
    <mergeCell ref="E161:E162"/>
    <mergeCell ref="F161:F162"/>
    <mergeCell ref="G161:G162"/>
    <mergeCell ref="I161:I162"/>
    <mergeCell ref="L161:L162"/>
    <mergeCell ref="M161:M162"/>
    <mergeCell ref="N161:N162"/>
    <mergeCell ref="O161:O162"/>
    <mergeCell ref="P161:P162"/>
    <mergeCell ref="R161:R162"/>
    <mergeCell ref="T161:T162"/>
    <mergeCell ref="U161:U162"/>
    <mergeCell ref="V161:V162"/>
    <mergeCell ref="W161:W162"/>
    <mergeCell ref="C163:C164"/>
    <mergeCell ref="D163:D164"/>
    <mergeCell ref="E163:E164"/>
    <mergeCell ref="F163:F164"/>
    <mergeCell ref="G163:G164"/>
    <mergeCell ref="U155:U156"/>
    <mergeCell ref="V155:V156"/>
    <mergeCell ref="W155:W156"/>
    <mergeCell ref="C157:C158"/>
    <mergeCell ref="D157:D158"/>
    <mergeCell ref="E157:E158"/>
    <mergeCell ref="F157:F158"/>
    <mergeCell ref="G157:G158"/>
    <mergeCell ref="I155:I156"/>
    <mergeCell ref="L155:L156"/>
    <mergeCell ref="L157:L158"/>
    <mergeCell ref="M157:M158"/>
    <mergeCell ref="N157:N158"/>
    <mergeCell ref="O157:O158"/>
    <mergeCell ref="P157:P158"/>
    <mergeCell ref="R155:R156"/>
    <mergeCell ref="M155:M156"/>
    <mergeCell ref="N155:N156"/>
    <mergeCell ref="O155:O156"/>
    <mergeCell ref="P155:P156"/>
    <mergeCell ref="C159:C160"/>
    <mergeCell ref="D159:D160"/>
    <mergeCell ref="E159:E160"/>
    <mergeCell ref="F159:F160"/>
    <mergeCell ref="G159:G160"/>
    <mergeCell ref="I157:I158"/>
    <mergeCell ref="I159:I160"/>
    <mergeCell ref="T151:T152"/>
    <mergeCell ref="U151:U152"/>
    <mergeCell ref="V151:V152"/>
    <mergeCell ref="W151:W152"/>
    <mergeCell ref="R157:R158"/>
    <mergeCell ref="T157:T158"/>
    <mergeCell ref="U157:U158"/>
    <mergeCell ref="V157:V158"/>
    <mergeCell ref="W157:W158"/>
    <mergeCell ref="T155:T156"/>
    <mergeCell ref="I153:I154"/>
    <mergeCell ref="L153:L154"/>
    <mergeCell ref="M153:M154"/>
    <mergeCell ref="N153:N154"/>
    <mergeCell ref="O153:O154"/>
    <mergeCell ref="P153:P154"/>
    <mergeCell ref="R153:R154"/>
    <mergeCell ref="T153:T154"/>
    <mergeCell ref="U153:U154"/>
    <mergeCell ref="V153:V154"/>
    <mergeCell ref="W153:W154"/>
    <mergeCell ref="C155:C156"/>
    <mergeCell ref="D155:D156"/>
    <mergeCell ref="E155:E156"/>
    <mergeCell ref="F155:F156"/>
    <mergeCell ref="G155:G156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X151:X152"/>
    <mergeCell ref="C153:C154"/>
    <mergeCell ref="D153:D154"/>
    <mergeCell ref="E153:E154"/>
    <mergeCell ref="F153:F154"/>
    <mergeCell ref="G153:G154"/>
    <mergeCell ref="N151:N152"/>
    <mergeCell ref="O151:O152"/>
    <mergeCell ref="P151:P152"/>
    <mergeCell ref="Q151:Q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51:B152"/>
    <mergeCell ref="C151:C152"/>
    <mergeCell ref="D151:D152"/>
    <mergeCell ref="E151:E152"/>
    <mergeCell ref="F151:F152"/>
    <mergeCell ref="G151:G152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AGUINALDO DEL PERSONAL EVENTUAL DE OCTUBRE 2017 A SEPTIEMBRE 2018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475"/>
  <sheetViews>
    <sheetView view="pageLayout" zoomScale="40" zoomScaleNormal="47" zoomScaleSheetLayoutView="25" zoomScalePageLayoutView="40" workbookViewId="0">
      <selection activeCell="N23" sqref="N23:N24"/>
    </sheetView>
  </sheetViews>
  <sheetFormatPr baseColWidth="10" defaultRowHeight="65.25" customHeight="1" x14ac:dyDescent="0.45"/>
  <cols>
    <col min="1" max="1" width="30.44140625" style="457" customWidth="1"/>
    <col min="2" max="2" width="73.33203125" style="457" customWidth="1"/>
    <col min="3" max="3" width="16.33203125" style="457" hidden="1" customWidth="1"/>
    <col min="4" max="5" width="14.33203125" style="457" hidden="1" customWidth="1"/>
    <col min="6" max="6" width="23.6640625" style="457" customWidth="1"/>
    <col min="7" max="7" width="19" style="457" customWidth="1"/>
    <col min="8" max="8" width="28.109375" style="457" customWidth="1"/>
    <col min="9" max="9" width="13.33203125" style="457" hidden="1" customWidth="1"/>
    <col min="10" max="10" width="26.33203125" style="457" customWidth="1"/>
    <col min="11" max="11" width="20.6640625" style="457" hidden="1" customWidth="1"/>
    <col min="12" max="12" width="21.33203125" style="457" hidden="1" customWidth="1"/>
    <col min="13" max="13" width="21.6640625" style="457" hidden="1" customWidth="1"/>
    <col min="14" max="14" width="29.88671875" style="457" customWidth="1"/>
    <col min="15" max="15" width="28.5546875" style="457" customWidth="1"/>
    <col min="16" max="16" width="20.33203125" style="457" hidden="1" customWidth="1"/>
    <col min="17" max="17" width="21.6640625" style="457" hidden="1" customWidth="1"/>
    <col min="18" max="19" width="20.33203125" style="457" hidden="1" customWidth="1"/>
    <col min="20" max="20" width="20.109375" style="457" hidden="1" customWidth="1"/>
    <col min="21" max="21" width="24.44140625" style="457" customWidth="1"/>
    <col min="22" max="22" width="29.44140625" style="457" customWidth="1"/>
    <col min="23" max="23" width="34.6640625" style="457" bestFit="1" customWidth="1"/>
    <col min="24" max="24" width="28.6640625" style="457" customWidth="1"/>
    <col min="25" max="25" width="150" style="457" customWidth="1"/>
    <col min="26" max="256" width="11.5546875" style="457"/>
    <col min="257" max="257" width="30.44140625" style="457" customWidth="1"/>
    <col min="258" max="258" width="73.33203125" style="457" customWidth="1"/>
    <col min="259" max="261" width="0" style="457" hidden="1" customWidth="1"/>
    <col min="262" max="262" width="17.6640625" style="457" customWidth="1"/>
    <col min="263" max="263" width="19" style="457" customWidth="1"/>
    <col min="264" max="264" width="28.109375" style="457" customWidth="1"/>
    <col min="265" max="265" width="0" style="457" hidden="1" customWidth="1"/>
    <col min="266" max="266" width="26.33203125" style="457" customWidth="1"/>
    <col min="267" max="269" width="0" style="457" hidden="1" customWidth="1"/>
    <col min="270" max="270" width="26.6640625" style="457" customWidth="1"/>
    <col min="271" max="271" width="23.5546875" style="457" customWidth="1"/>
    <col min="272" max="276" width="0" style="457" hidden="1" customWidth="1"/>
    <col min="277" max="277" width="24.44140625" style="457" customWidth="1"/>
    <col min="278" max="278" width="29.44140625" style="457" customWidth="1"/>
    <col min="279" max="279" width="34.6640625" style="457" bestFit="1" customWidth="1"/>
    <col min="280" max="280" width="28.6640625" style="457" customWidth="1"/>
    <col min="281" max="281" width="150" style="457" customWidth="1"/>
    <col min="282" max="512" width="11.5546875" style="457"/>
    <col min="513" max="513" width="30.44140625" style="457" customWidth="1"/>
    <col min="514" max="514" width="73.33203125" style="457" customWidth="1"/>
    <col min="515" max="517" width="0" style="457" hidden="1" customWidth="1"/>
    <col min="518" max="518" width="17.6640625" style="457" customWidth="1"/>
    <col min="519" max="519" width="19" style="457" customWidth="1"/>
    <col min="520" max="520" width="28.109375" style="457" customWidth="1"/>
    <col min="521" max="521" width="0" style="457" hidden="1" customWidth="1"/>
    <col min="522" max="522" width="26.33203125" style="457" customWidth="1"/>
    <col min="523" max="525" width="0" style="457" hidden="1" customWidth="1"/>
    <col min="526" max="526" width="26.6640625" style="457" customWidth="1"/>
    <col min="527" max="527" width="23.5546875" style="457" customWidth="1"/>
    <col min="528" max="532" width="0" style="457" hidden="1" customWidth="1"/>
    <col min="533" max="533" width="24.44140625" style="457" customWidth="1"/>
    <col min="534" max="534" width="29.44140625" style="457" customWidth="1"/>
    <col min="535" max="535" width="34.6640625" style="457" bestFit="1" customWidth="1"/>
    <col min="536" max="536" width="28.6640625" style="457" customWidth="1"/>
    <col min="537" max="537" width="150" style="457" customWidth="1"/>
    <col min="538" max="768" width="11.5546875" style="457"/>
    <col min="769" max="769" width="30.44140625" style="457" customWidth="1"/>
    <col min="770" max="770" width="73.33203125" style="457" customWidth="1"/>
    <col min="771" max="773" width="0" style="457" hidden="1" customWidth="1"/>
    <col min="774" max="774" width="17.6640625" style="457" customWidth="1"/>
    <col min="775" max="775" width="19" style="457" customWidth="1"/>
    <col min="776" max="776" width="28.109375" style="457" customWidth="1"/>
    <col min="777" max="777" width="0" style="457" hidden="1" customWidth="1"/>
    <col min="778" max="778" width="26.33203125" style="457" customWidth="1"/>
    <col min="779" max="781" width="0" style="457" hidden="1" customWidth="1"/>
    <col min="782" max="782" width="26.6640625" style="457" customWidth="1"/>
    <col min="783" max="783" width="23.5546875" style="457" customWidth="1"/>
    <col min="784" max="788" width="0" style="457" hidden="1" customWidth="1"/>
    <col min="789" max="789" width="24.44140625" style="457" customWidth="1"/>
    <col min="790" max="790" width="29.44140625" style="457" customWidth="1"/>
    <col min="791" max="791" width="34.6640625" style="457" bestFit="1" customWidth="1"/>
    <col min="792" max="792" width="28.6640625" style="457" customWidth="1"/>
    <col min="793" max="793" width="150" style="457" customWidth="1"/>
    <col min="794" max="1024" width="11.5546875" style="457"/>
    <col min="1025" max="1025" width="30.44140625" style="457" customWidth="1"/>
    <col min="1026" max="1026" width="73.33203125" style="457" customWidth="1"/>
    <col min="1027" max="1029" width="0" style="457" hidden="1" customWidth="1"/>
    <col min="1030" max="1030" width="17.6640625" style="457" customWidth="1"/>
    <col min="1031" max="1031" width="19" style="457" customWidth="1"/>
    <col min="1032" max="1032" width="28.109375" style="457" customWidth="1"/>
    <col min="1033" max="1033" width="0" style="457" hidden="1" customWidth="1"/>
    <col min="1034" max="1034" width="26.33203125" style="457" customWidth="1"/>
    <col min="1035" max="1037" width="0" style="457" hidden="1" customWidth="1"/>
    <col min="1038" max="1038" width="26.6640625" style="457" customWidth="1"/>
    <col min="1039" max="1039" width="23.5546875" style="457" customWidth="1"/>
    <col min="1040" max="1044" width="0" style="457" hidden="1" customWidth="1"/>
    <col min="1045" max="1045" width="24.44140625" style="457" customWidth="1"/>
    <col min="1046" max="1046" width="29.44140625" style="457" customWidth="1"/>
    <col min="1047" max="1047" width="34.6640625" style="457" bestFit="1" customWidth="1"/>
    <col min="1048" max="1048" width="28.6640625" style="457" customWidth="1"/>
    <col min="1049" max="1049" width="150" style="457" customWidth="1"/>
    <col min="1050" max="1280" width="11.5546875" style="457"/>
    <col min="1281" max="1281" width="30.44140625" style="457" customWidth="1"/>
    <col min="1282" max="1282" width="73.33203125" style="457" customWidth="1"/>
    <col min="1283" max="1285" width="0" style="457" hidden="1" customWidth="1"/>
    <col min="1286" max="1286" width="17.6640625" style="457" customWidth="1"/>
    <col min="1287" max="1287" width="19" style="457" customWidth="1"/>
    <col min="1288" max="1288" width="28.109375" style="457" customWidth="1"/>
    <col min="1289" max="1289" width="0" style="457" hidden="1" customWidth="1"/>
    <col min="1290" max="1290" width="26.33203125" style="457" customWidth="1"/>
    <col min="1291" max="1293" width="0" style="457" hidden="1" customWidth="1"/>
    <col min="1294" max="1294" width="26.6640625" style="457" customWidth="1"/>
    <col min="1295" max="1295" width="23.5546875" style="457" customWidth="1"/>
    <col min="1296" max="1300" width="0" style="457" hidden="1" customWidth="1"/>
    <col min="1301" max="1301" width="24.44140625" style="457" customWidth="1"/>
    <col min="1302" max="1302" width="29.44140625" style="457" customWidth="1"/>
    <col min="1303" max="1303" width="34.6640625" style="457" bestFit="1" customWidth="1"/>
    <col min="1304" max="1304" width="28.6640625" style="457" customWidth="1"/>
    <col min="1305" max="1305" width="150" style="457" customWidth="1"/>
    <col min="1306" max="1536" width="11.5546875" style="457"/>
    <col min="1537" max="1537" width="30.44140625" style="457" customWidth="1"/>
    <col min="1538" max="1538" width="73.33203125" style="457" customWidth="1"/>
    <col min="1539" max="1541" width="0" style="457" hidden="1" customWidth="1"/>
    <col min="1542" max="1542" width="17.6640625" style="457" customWidth="1"/>
    <col min="1543" max="1543" width="19" style="457" customWidth="1"/>
    <col min="1544" max="1544" width="28.109375" style="457" customWidth="1"/>
    <col min="1545" max="1545" width="0" style="457" hidden="1" customWidth="1"/>
    <col min="1546" max="1546" width="26.33203125" style="457" customWidth="1"/>
    <col min="1547" max="1549" width="0" style="457" hidden="1" customWidth="1"/>
    <col min="1550" max="1550" width="26.6640625" style="457" customWidth="1"/>
    <col min="1551" max="1551" width="23.5546875" style="457" customWidth="1"/>
    <col min="1552" max="1556" width="0" style="457" hidden="1" customWidth="1"/>
    <col min="1557" max="1557" width="24.44140625" style="457" customWidth="1"/>
    <col min="1558" max="1558" width="29.44140625" style="457" customWidth="1"/>
    <col min="1559" max="1559" width="34.6640625" style="457" bestFit="1" customWidth="1"/>
    <col min="1560" max="1560" width="28.6640625" style="457" customWidth="1"/>
    <col min="1561" max="1561" width="150" style="457" customWidth="1"/>
    <col min="1562" max="1792" width="11.5546875" style="457"/>
    <col min="1793" max="1793" width="30.44140625" style="457" customWidth="1"/>
    <col min="1794" max="1794" width="73.33203125" style="457" customWidth="1"/>
    <col min="1795" max="1797" width="0" style="457" hidden="1" customWidth="1"/>
    <col min="1798" max="1798" width="17.6640625" style="457" customWidth="1"/>
    <col min="1799" max="1799" width="19" style="457" customWidth="1"/>
    <col min="1800" max="1800" width="28.109375" style="457" customWidth="1"/>
    <col min="1801" max="1801" width="0" style="457" hidden="1" customWidth="1"/>
    <col min="1802" max="1802" width="26.33203125" style="457" customWidth="1"/>
    <col min="1803" max="1805" width="0" style="457" hidden="1" customWidth="1"/>
    <col min="1806" max="1806" width="26.6640625" style="457" customWidth="1"/>
    <col min="1807" max="1807" width="23.5546875" style="457" customWidth="1"/>
    <col min="1808" max="1812" width="0" style="457" hidden="1" customWidth="1"/>
    <col min="1813" max="1813" width="24.44140625" style="457" customWidth="1"/>
    <col min="1814" max="1814" width="29.44140625" style="457" customWidth="1"/>
    <col min="1815" max="1815" width="34.6640625" style="457" bestFit="1" customWidth="1"/>
    <col min="1816" max="1816" width="28.6640625" style="457" customWidth="1"/>
    <col min="1817" max="1817" width="150" style="457" customWidth="1"/>
    <col min="1818" max="2048" width="11.5546875" style="457"/>
    <col min="2049" max="2049" width="30.44140625" style="457" customWidth="1"/>
    <col min="2050" max="2050" width="73.33203125" style="457" customWidth="1"/>
    <col min="2051" max="2053" width="0" style="457" hidden="1" customWidth="1"/>
    <col min="2054" max="2054" width="17.6640625" style="457" customWidth="1"/>
    <col min="2055" max="2055" width="19" style="457" customWidth="1"/>
    <col min="2056" max="2056" width="28.109375" style="457" customWidth="1"/>
    <col min="2057" max="2057" width="0" style="457" hidden="1" customWidth="1"/>
    <col min="2058" max="2058" width="26.33203125" style="457" customWidth="1"/>
    <col min="2059" max="2061" width="0" style="457" hidden="1" customWidth="1"/>
    <col min="2062" max="2062" width="26.6640625" style="457" customWidth="1"/>
    <col min="2063" max="2063" width="23.5546875" style="457" customWidth="1"/>
    <col min="2064" max="2068" width="0" style="457" hidden="1" customWidth="1"/>
    <col min="2069" max="2069" width="24.44140625" style="457" customWidth="1"/>
    <col min="2070" max="2070" width="29.44140625" style="457" customWidth="1"/>
    <col min="2071" max="2071" width="34.6640625" style="457" bestFit="1" customWidth="1"/>
    <col min="2072" max="2072" width="28.6640625" style="457" customWidth="1"/>
    <col min="2073" max="2073" width="150" style="457" customWidth="1"/>
    <col min="2074" max="2304" width="11.5546875" style="457"/>
    <col min="2305" max="2305" width="30.44140625" style="457" customWidth="1"/>
    <col min="2306" max="2306" width="73.33203125" style="457" customWidth="1"/>
    <col min="2307" max="2309" width="0" style="457" hidden="1" customWidth="1"/>
    <col min="2310" max="2310" width="17.6640625" style="457" customWidth="1"/>
    <col min="2311" max="2311" width="19" style="457" customWidth="1"/>
    <col min="2312" max="2312" width="28.109375" style="457" customWidth="1"/>
    <col min="2313" max="2313" width="0" style="457" hidden="1" customWidth="1"/>
    <col min="2314" max="2314" width="26.33203125" style="457" customWidth="1"/>
    <col min="2315" max="2317" width="0" style="457" hidden="1" customWidth="1"/>
    <col min="2318" max="2318" width="26.6640625" style="457" customWidth="1"/>
    <col min="2319" max="2319" width="23.5546875" style="457" customWidth="1"/>
    <col min="2320" max="2324" width="0" style="457" hidden="1" customWidth="1"/>
    <col min="2325" max="2325" width="24.44140625" style="457" customWidth="1"/>
    <col min="2326" max="2326" width="29.44140625" style="457" customWidth="1"/>
    <col min="2327" max="2327" width="34.6640625" style="457" bestFit="1" customWidth="1"/>
    <col min="2328" max="2328" width="28.6640625" style="457" customWidth="1"/>
    <col min="2329" max="2329" width="150" style="457" customWidth="1"/>
    <col min="2330" max="2560" width="11.5546875" style="457"/>
    <col min="2561" max="2561" width="30.44140625" style="457" customWidth="1"/>
    <col min="2562" max="2562" width="73.33203125" style="457" customWidth="1"/>
    <col min="2563" max="2565" width="0" style="457" hidden="1" customWidth="1"/>
    <col min="2566" max="2566" width="17.6640625" style="457" customWidth="1"/>
    <col min="2567" max="2567" width="19" style="457" customWidth="1"/>
    <col min="2568" max="2568" width="28.109375" style="457" customWidth="1"/>
    <col min="2569" max="2569" width="0" style="457" hidden="1" customWidth="1"/>
    <col min="2570" max="2570" width="26.33203125" style="457" customWidth="1"/>
    <col min="2571" max="2573" width="0" style="457" hidden="1" customWidth="1"/>
    <col min="2574" max="2574" width="26.6640625" style="457" customWidth="1"/>
    <col min="2575" max="2575" width="23.5546875" style="457" customWidth="1"/>
    <col min="2576" max="2580" width="0" style="457" hidden="1" customWidth="1"/>
    <col min="2581" max="2581" width="24.44140625" style="457" customWidth="1"/>
    <col min="2582" max="2582" width="29.44140625" style="457" customWidth="1"/>
    <col min="2583" max="2583" width="34.6640625" style="457" bestFit="1" customWidth="1"/>
    <col min="2584" max="2584" width="28.6640625" style="457" customWidth="1"/>
    <col min="2585" max="2585" width="150" style="457" customWidth="1"/>
    <col min="2586" max="2816" width="11.5546875" style="457"/>
    <col min="2817" max="2817" width="30.44140625" style="457" customWidth="1"/>
    <col min="2818" max="2818" width="73.33203125" style="457" customWidth="1"/>
    <col min="2819" max="2821" width="0" style="457" hidden="1" customWidth="1"/>
    <col min="2822" max="2822" width="17.6640625" style="457" customWidth="1"/>
    <col min="2823" max="2823" width="19" style="457" customWidth="1"/>
    <col min="2824" max="2824" width="28.109375" style="457" customWidth="1"/>
    <col min="2825" max="2825" width="0" style="457" hidden="1" customWidth="1"/>
    <col min="2826" max="2826" width="26.33203125" style="457" customWidth="1"/>
    <col min="2827" max="2829" width="0" style="457" hidden="1" customWidth="1"/>
    <col min="2830" max="2830" width="26.6640625" style="457" customWidth="1"/>
    <col min="2831" max="2831" width="23.5546875" style="457" customWidth="1"/>
    <col min="2832" max="2836" width="0" style="457" hidden="1" customWidth="1"/>
    <col min="2837" max="2837" width="24.44140625" style="457" customWidth="1"/>
    <col min="2838" max="2838" width="29.44140625" style="457" customWidth="1"/>
    <col min="2839" max="2839" width="34.6640625" style="457" bestFit="1" customWidth="1"/>
    <col min="2840" max="2840" width="28.6640625" style="457" customWidth="1"/>
    <col min="2841" max="2841" width="150" style="457" customWidth="1"/>
    <col min="2842" max="3072" width="11.5546875" style="457"/>
    <col min="3073" max="3073" width="30.44140625" style="457" customWidth="1"/>
    <col min="3074" max="3074" width="73.33203125" style="457" customWidth="1"/>
    <col min="3075" max="3077" width="0" style="457" hidden="1" customWidth="1"/>
    <col min="3078" max="3078" width="17.6640625" style="457" customWidth="1"/>
    <col min="3079" max="3079" width="19" style="457" customWidth="1"/>
    <col min="3080" max="3080" width="28.109375" style="457" customWidth="1"/>
    <col min="3081" max="3081" width="0" style="457" hidden="1" customWidth="1"/>
    <col min="3082" max="3082" width="26.33203125" style="457" customWidth="1"/>
    <col min="3083" max="3085" width="0" style="457" hidden="1" customWidth="1"/>
    <col min="3086" max="3086" width="26.6640625" style="457" customWidth="1"/>
    <col min="3087" max="3087" width="23.5546875" style="457" customWidth="1"/>
    <col min="3088" max="3092" width="0" style="457" hidden="1" customWidth="1"/>
    <col min="3093" max="3093" width="24.44140625" style="457" customWidth="1"/>
    <col min="3094" max="3094" width="29.44140625" style="457" customWidth="1"/>
    <col min="3095" max="3095" width="34.6640625" style="457" bestFit="1" customWidth="1"/>
    <col min="3096" max="3096" width="28.6640625" style="457" customWidth="1"/>
    <col min="3097" max="3097" width="150" style="457" customWidth="1"/>
    <col min="3098" max="3328" width="11.5546875" style="457"/>
    <col min="3329" max="3329" width="30.44140625" style="457" customWidth="1"/>
    <col min="3330" max="3330" width="73.33203125" style="457" customWidth="1"/>
    <col min="3331" max="3333" width="0" style="457" hidden="1" customWidth="1"/>
    <col min="3334" max="3334" width="17.6640625" style="457" customWidth="1"/>
    <col min="3335" max="3335" width="19" style="457" customWidth="1"/>
    <col min="3336" max="3336" width="28.109375" style="457" customWidth="1"/>
    <col min="3337" max="3337" width="0" style="457" hidden="1" customWidth="1"/>
    <col min="3338" max="3338" width="26.33203125" style="457" customWidth="1"/>
    <col min="3339" max="3341" width="0" style="457" hidden="1" customWidth="1"/>
    <col min="3342" max="3342" width="26.6640625" style="457" customWidth="1"/>
    <col min="3343" max="3343" width="23.5546875" style="457" customWidth="1"/>
    <col min="3344" max="3348" width="0" style="457" hidden="1" customWidth="1"/>
    <col min="3349" max="3349" width="24.44140625" style="457" customWidth="1"/>
    <col min="3350" max="3350" width="29.44140625" style="457" customWidth="1"/>
    <col min="3351" max="3351" width="34.6640625" style="457" bestFit="1" customWidth="1"/>
    <col min="3352" max="3352" width="28.6640625" style="457" customWidth="1"/>
    <col min="3353" max="3353" width="150" style="457" customWidth="1"/>
    <col min="3354" max="3584" width="11.5546875" style="457"/>
    <col min="3585" max="3585" width="30.44140625" style="457" customWidth="1"/>
    <col min="3586" max="3586" width="73.33203125" style="457" customWidth="1"/>
    <col min="3587" max="3589" width="0" style="457" hidden="1" customWidth="1"/>
    <col min="3590" max="3590" width="17.6640625" style="457" customWidth="1"/>
    <col min="3591" max="3591" width="19" style="457" customWidth="1"/>
    <col min="3592" max="3592" width="28.109375" style="457" customWidth="1"/>
    <col min="3593" max="3593" width="0" style="457" hidden="1" customWidth="1"/>
    <col min="3594" max="3594" width="26.33203125" style="457" customWidth="1"/>
    <col min="3595" max="3597" width="0" style="457" hidden="1" customWidth="1"/>
    <col min="3598" max="3598" width="26.6640625" style="457" customWidth="1"/>
    <col min="3599" max="3599" width="23.5546875" style="457" customWidth="1"/>
    <col min="3600" max="3604" width="0" style="457" hidden="1" customWidth="1"/>
    <col min="3605" max="3605" width="24.44140625" style="457" customWidth="1"/>
    <col min="3606" max="3606" width="29.44140625" style="457" customWidth="1"/>
    <col min="3607" max="3607" width="34.6640625" style="457" bestFit="1" customWidth="1"/>
    <col min="3608" max="3608" width="28.6640625" style="457" customWidth="1"/>
    <col min="3609" max="3609" width="150" style="457" customWidth="1"/>
    <col min="3610" max="3840" width="11.5546875" style="457"/>
    <col min="3841" max="3841" width="30.44140625" style="457" customWidth="1"/>
    <col min="3842" max="3842" width="73.33203125" style="457" customWidth="1"/>
    <col min="3843" max="3845" width="0" style="457" hidden="1" customWidth="1"/>
    <col min="3846" max="3846" width="17.6640625" style="457" customWidth="1"/>
    <col min="3847" max="3847" width="19" style="457" customWidth="1"/>
    <col min="3848" max="3848" width="28.109375" style="457" customWidth="1"/>
    <col min="3849" max="3849" width="0" style="457" hidden="1" customWidth="1"/>
    <col min="3850" max="3850" width="26.33203125" style="457" customWidth="1"/>
    <col min="3851" max="3853" width="0" style="457" hidden="1" customWidth="1"/>
    <col min="3854" max="3854" width="26.6640625" style="457" customWidth="1"/>
    <col min="3855" max="3855" width="23.5546875" style="457" customWidth="1"/>
    <col min="3856" max="3860" width="0" style="457" hidden="1" customWidth="1"/>
    <col min="3861" max="3861" width="24.44140625" style="457" customWidth="1"/>
    <col min="3862" max="3862" width="29.44140625" style="457" customWidth="1"/>
    <col min="3863" max="3863" width="34.6640625" style="457" bestFit="1" customWidth="1"/>
    <col min="3864" max="3864" width="28.6640625" style="457" customWidth="1"/>
    <col min="3865" max="3865" width="150" style="457" customWidth="1"/>
    <col min="3866" max="4096" width="11.5546875" style="457"/>
    <col min="4097" max="4097" width="30.44140625" style="457" customWidth="1"/>
    <col min="4098" max="4098" width="73.33203125" style="457" customWidth="1"/>
    <col min="4099" max="4101" width="0" style="457" hidden="1" customWidth="1"/>
    <col min="4102" max="4102" width="17.6640625" style="457" customWidth="1"/>
    <col min="4103" max="4103" width="19" style="457" customWidth="1"/>
    <col min="4104" max="4104" width="28.109375" style="457" customWidth="1"/>
    <col min="4105" max="4105" width="0" style="457" hidden="1" customWidth="1"/>
    <col min="4106" max="4106" width="26.33203125" style="457" customWidth="1"/>
    <col min="4107" max="4109" width="0" style="457" hidden="1" customWidth="1"/>
    <col min="4110" max="4110" width="26.6640625" style="457" customWidth="1"/>
    <col min="4111" max="4111" width="23.5546875" style="457" customWidth="1"/>
    <col min="4112" max="4116" width="0" style="457" hidden="1" customWidth="1"/>
    <col min="4117" max="4117" width="24.44140625" style="457" customWidth="1"/>
    <col min="4118" max="4118" width="29.44140625" style="457" customWidth="1"/>
    <col min="4119" max="4119" width="34.6640625" style="457" bestFit="1" customWidth="1"/>
    <col min="4120" max="4120" width="28.6640625" style="457" customWidth="1"/>
    <col min="4121" max="4121" width="150" style="457" customWidth="1"/>
    <col min="4122" max="4352" width="11.5546875" style="457"/>
    <col min="4353" max="4353" width="30.44140625" style="457" customWidth="1"/>
    <col min="4354" max="4354" width="73.33203125" style="457" customWidth="1"/>
    <col min="4355" max="4357" width="0" style="457" hidden="1" customWidth="1"/>
    <col min="4358" max="4358" width="17.6640625" style="457" customWidth="1"/>
    <col min="4359" max="4359" width="19" style="457" customWidth="1"/>
    <col min="4360" max="4360" width="28.109375" style="457" customWidth="1"/>
    <col min="4361" max="4361" width="0" style="457" hidden="1" customWidth="1"/>
    <col min="4362" max="4362" width="26.33203125" style="457" customWidth="1"/>
    <col min="4363" max="4365" width="0" style="457" hidden="1" customWidth="1"/>
    <col min="4366" max="4366" width="26.6640625" style="457" customWidth="1"/>
    <col min="4367" max="4367" width="23.5546875" style="457" customWidth="1"/>
    <col min="4368" max="4372" width="0" style="457" hidden="1" customWidth="1"/>
    <col min="4373" max="4373" width="24.44140625" style="457" customWidth="1"/>
    <col min="4374" max="4374" width="29.44140625" style="457" customWidth="1"/>
    <col min="4375" max="4375" width="34.6640625" style="457" bestFit="1" customWidth="1"/>
    <col min="4376" max="4376" width="28.6640625" style="457" customWidth="1"/>
    <col min="4377" max="4377" width="150" style="457" customWidth="1"/>
    <col min="4378" max="4608" width="11.5546875" style="457"/>
    <col min="4609" max="4609" width="30.44140625" style="457" customWidth="1"/>
    <col min="4610" max="4610" width="73.33203125" style="457" customWidth="1"/>
    <col min="4611" max="4613" width="0" style="457" hidden="1" customWidth="1"/>
    <col min="4614" max="4614" width="17.6640625" style="457" customWidth="1"/>
    <col min="4615" max="4615" width="19" style="457" customWidth="1"/>
    <col min="4616" max="4616" width="28.109375" style="457" customWidth="1"/>
    <col min="4617" max="4617" width="0" style="457" hidden="1" customWidth="1"/>
    <col min="4618" max="4618" width="26.33203125" style="457" customWidth="1"/>
    <col min="4619" max="4621" width="0" style="457" hidden="1" customWidth="1"/>
    <col min="4622" max="4622" width="26.6640625" style="457" customWidth="1"/>
    <col min="4623" max="4623" width="23.5546875" style="457" customWidth="1"/>
    <col min="4624" max="4628" width="0" style="457" hidden="1" customWidth="1"/>
    <col min="4629" max="4629" width="24.44140625" style="457" customWidth="1"/>
    <col min="4630" max="4630" width="29.44140625" style="457" customWidth="1"/>
    <col min="4631" max="4631" width="34.6640625" style="457" bestFit="1" customWidth="1"/>
    <col min="4632" max="4632" width="28.6640625" style="457" customWidth="1"/>
    <col min="4633" max="4633" width="150" style="457" customWidth="1"/>
    <col min="4634" max="4864" width="11.5546875" style="457"/>
    <col min="4865" max="4865" width="30.44140625" style="457" customWidth="1"/>
    <col min="4866" max="4866" width="73.33203125" style="457" customWidth="1"/>
    <col min="4867" max="4869" width="0" style="457" hidden="1" customWidth="1"/>
    <col min="4870" max="4870" width="17.6640625" style="457" customWidth="1"/>
    <col min="4871" max="4871" width="19" style="457" customWidth="1"/>
    <col min="4872" max="4872" width="28.109375" style="457" customWidth="1"/>
    <col min="4873" max="4873" width="0" style="457" hidden="1" customWidth="1"/>
    <col min="4874" max="4874" width="26.33203125" style="457" customWidth="1"/>
    <col min="4875" max="4877" width="0" style="457" hidden="1" customWidth="1"/>
    <col min="4878" max="4878" width="26.6640625" style="457" customWidth="1"/>
    <col min="4879" max="4879" width="23.5546875" style="457" customWidth="1"/>
    <col min="4880" max="4884" width="0" style="457" hidden="1" customWidth="1"/>
    <col min="4885" max="4885" width="24.44140625" style="457" customWidth="1"/>
    <col min="4886" max="4886" width="29.44140625" style="457" customWidth="1"/>
    <col min="4887" max="4887" width="34.6640625" style="457" bestFit="1" customWidth="1"/>
    <col min="4888" max="4888" width="28.6640625" style="457" customWidth="1"/>
    <col min="4889" max="4889" width="150" style="457" customWidth="1"/>
    <col min="4890" max="5120" width="11.5546875" style="457"/>
    <col min="5121" max="5121" width="30.44140625" style="457" customWidth="1"/>
    <col min="5122" max="5122" width="73.33203125" style="457" customWidth="1"/>
    <col min="5123" max="5125" width="0" style="457" hidden="1" customWidth="1"/>
    <col min="5126" max="5126" width="17.6640625" style="457" customWidth="1"/>
    <col min="5127" max="5127" width="19" style="457" customWidth="1"/>
    <col min="5128" max="5128" width="28.109375" style="457" customWidth="1"/>
    <col min="5129" max="5129" width="0" style="457" hidden="1" customWidth="1"/>
    <col min="5130" max="5130" width="26.33203125" style="457" customWidth="1"/>
    <col min="5131" max="5133" width="0" style="457" hidden="1" customWidth="1"/>
    <col min="5134" max="5134" width="26.6640625" style="457" customWidth="1"/>
    <col min="5135" max="5135" width="23.5546875" style="457" customWidth="1"/>
    <col min="5136" max="5140" width="0" style="457" hidden="1" customWidth="1"/>
    <col min="5141" max="5141" width="24.44140625" style="457" customWidth="1"/>
    <col min="5142" max="5142" width="29.44140625" style="457" customWidth="1"/>
    <col min="5143" max="5143" width="34.6640625" style="457" bestFit="1" customWidth="1"/>
    <col min="5144" max="5144" width="28.6640625" style="457" customWidth="1"/>
    <col min="5145" max="5145" width="150" style="457" customWidth="1"/>
    <col min="5146" max="5376" width="11.5546875" style="457"/>
    <col min="5377" max="5377" width="30.44140625" style="457" customWidth="1"/>
    <col min="5378" max="5378" width="73.33203125" style="457" customWidth="1"/>
    <col min="5379" max="5381" width="0" style="457" hidden="1" customWidth="1"/>
    <col min="5382" max="5382" width="17.6640625" style="457" customWidth="1"/>
    <col min="5383" max="5383" width="19" style="457" customWidth="1"/>
    <col min="5384" max="5384" width="28.109375" style="457" customWidth="1"/>
    <col min="5385" max="5385" width="0" style="457" hidden="1" customWidth="1"/>
    <col min="5386" max="5386" width="26.33203125" style="457" customWidth="1"/>
    <col min="5387" max="5389" width="0" style="457" hidden="1" customWidth="1"/>
    <col min="5390" max="5390" width="26.6640625" style="457" customWidth="1"/>
    <col min="5391" max="5391" width="23.5546875" style="457" customWidth="1"/>
    <col min="5392" max="5396" width="0" style="457" hidden="1" customWidth="1"/>
    <col min="5397" max="5397" width="24.44140625" style="457" customWidth="1"/>
    <col min="5398" max="5398" width="29.44140625" style="457" customWidth="1"/>
    <col min="5399" max="5399" width="34.6640625" style="457" bestFit="1" customWidth="1"/>
    <col min="5400" max="5400" width="28.6640625" style="457" customWidth="1"/>
    <col min="5401" max="5401" width="150" style="457" customWidth="1"/>
    <col min="5402" max="5632" width="11.5546875" style="457"/>
    <col min="5633" max="5633" width="30.44140625" style="457" customWidth="1"/>
    <col min="5634" max="5634" width="73.33203125" style="457" customWidth="1"/>
    <col min="5635" max="5637" width="0" style="457" hidden="1" customWidth="1"/>
    <col min="5638" max="5638" width="17.6640625" style="457" customWidth="1"/>
    <col min="5639" max="5639" width="19" style="457" customWidth="1"/>
    <col min="5640" max="5640" width="28.109375" style="457" customWidth="1"/>
    <col min="5641" max="5641" width="0" style="457" hidden="1" customWidth="1"/>
    <col min="5642" max="5642" width="26.33203125" style="457" customWidth="1"/>
    <col min="5643" max="5645" width="0" style="457" hidden="1" customWidth="1"/>
    <col min="5646" max="5646" width="26.6640625" style="457" customWidth="1"/>
    <col min="5647" max="5647" width="23.5546875" style="457" customWidth="1"/>
    <col min="5648" max="5652" width="0" style="457" hidden="1" customWidth="1"/>
    <col min="5653" max="5653" width="24.44140625" style="457" customWidth="1"/>
    <col min="5654" max="5654" width="29.44140625" style="457" customWidth="1"/>
    <col min="5655" max="5655" width="34.6640625" style="457" bestFit="1" customWidth="1"/>
    <col min="5656" max="5656" width="28.6640625" style="457" customWidth="1"/>
    <col min="5657" max="5657" width="150" style="457" customWidth="1"/>
    <col min="5658" max="5888" width="11.5546875" style="457"/>
    <col min="5889" max="5889" width="30.44140625" style="457" customWidth="1"/>
    <col min="5890" max="5890" width="73.33203125" style="457" customWidth="1"/>
    <col min="5891" max="5893" width="0" style="457" hidden="1" customWidth="1"/>
    <col min="5894" max="5894" width="17.6640625" style="457" customWidth="1"/>
    <col min="5895" max="5895" width="19" style="457" customWidth="1"/>
    <col min="5896" max="5896" width="28.109375" style="457" customWidth="1"/>
    <col min="5897" max="5897" width="0" style="457" hidden="1" customWidth="1"/>
    <col min="5898" max="5898" width="26.33203125" style="457" customWidth="1"/>
    <col min="5899" max="5901" width="0" style="457" hidden="1" customWidth="1"/>
    <col min="5902" max="5902" width="26.6640625" style="457" customWidth="1"/>
    <col min="5903" max="5903" width="23.5546875" style="457" customWidth="1"/>
    <col min="5904" max="5908" width="0" style="457" hidden="1" customWidth="1"/>
    <col min="5909" max="5909" width="24.44140625" style="457" customWidth="1"/>
    <col min="5910" max="5910" width="29.44140625" style="457" customWidth="1"/>
    <col min="5911" max="5911" width="34.6640625" style="457" bestFit="1" customWidth="1"/>
    <col min="5912" max="5912" width="28.6640625" style="457" customWidth="1"/>
    <col min="5913" max="5913" width="150" style="457" customWidth="1"/>
    <col min="5914" max="6144" width="11.5546875" style="457"/>
    <col min="6145" max="6145" width="30.44140625" style="457" customWidth="1"/>
    <col min="6146" max="6146" width="73.33203125" style="457" customWidth="1"/>
    <col min="6147" max="6149" width="0" style="457" hidden="1" customWidth="1"/>
    <col min="6150" max="6150" width="17.6640625" style="457" customWidth="1"/>
    <col min="6151" max="6151" width="19" style="457" customWidth="1"/>
    <col min="6152" max="6152" width="28.109375" style="457" customWidth="1"/>
    <col min="6153" max="6153" width="0" style="457" hidden="1" customWidth="1"/>
    <col min="6154" max="6154" width="26.33203125" style="457" customWidth="1"/>
    <col min="6155" max="6157" width="0" style="457" hidden="1" customWidth="1"/>
    <col min="6158" max="6158" width="26.6640625" style="457" customWidth="1"/>
    <col min="6159" max="6159" width="23.5546875" style="457" customWidth="1"/>
    <col min="6160" max="6164" width="0" style="457" hidden="1" customWidth="1"/>
    <col min="6165" max="6165" width="24.44140625" style="457" customWidth="1"/>
    <col min="6166" max="6166" width="29.44140625" style="457" customWidth="1"/>
    <col min="6167" max="6167" width="34.6640625" style="457" bestFit="1" customWidth="1"/>
    <col min="6168" max="6168" width="28.6640625" style="457" customWidth="1"/>
    <col min="6169" max="6169" width="150" style="457" customWidth="1"/>
    <col min="6170" max="6400" width="11.5546875" style="457"/>
    <col min="6401" max="6401" width="30.44140625" style="457" customWidth="1"/>
    <col min="6402" max="6402" width="73.33203125" style="457" customWidth="1"/>
    <col min="6403" max="6405" width="0" style="457" hidden="1" customWidth="1"/>
    <col min="6406" max="6406" width="17.6640625" style="457" customWidth="1"/>
    <col min="6407" max="6407" width="19" style="457" customWidth="1"/>
    <col min="6408" max="6408" width="28.109375" style="457" customWidth="1"/>
    <col min="6409" max="6409" width="0" style="457" hidden="1" customWidth="1"/>
    <col min="6410" max="6410" width="26.33203125" style="457" customWidth="1"/>
    <col min="6411" max="6413" width="0" style="457" hidden="1" customWidth="1"/>
    <col min="6414" max="6414" width="26.6640625" style="457" customWidth="1"/>
    <col min="6415" max="6415" width="23.5546875" style="457" customWidth="1"/>
    <col min="6416" max="6420" width="0" style="457" hidden="1" customWidth="1"/>
    <col min="6421" max="6421" width="24.44140625" style="457" customWidth="1"/>
    <col min="6422" max="6422" width="29.44140625" style="457" customWidth="1"/>
    <col min="6423" max="6423" width="34.6640625" style="457" bestFit="1" customWidth="1"/>
    <col min="6424" max="6424" width="28.6640625" style="457" customWidth="1"/>
    <col min="6425" max="6425" width="150" style="457" customWidth="1"/>
    <col min="6426" max="6656" width="11.5546875" style="457"/>
    <col min="6657" max="6657" width="30.44140625" style="457" customWidth="1"/>
    <col min="6658" max="6658" width="73.33203125" style="457" customWidth="1"/>
    <col min="6659" max="6661" width="0" style="457" hidden="1" customWidth="1"/>
    <col min="6662" max="6662" width="17.6640625" style="457" customWidth="1"/>
    <col min="6663" max="6663" width="19" style="457" customWidth="1"/>
    <col min="6664" max="6664" width="28.109375" style="457" customWidth="1"/>
    <col min="6665" max="6665" width="0" style="457" hidden="1" customWidth="1"/>
    <col min="6666" max="6666" width="26.33203125" style="457" customWidth="1"/>
    <col min="6667" max="6669" width="0" style="457" hidden="1" customWidth="1"/>
    <col min="6670" max="6670" width="26.6640625" style="457" customWidth="1"/>
    <col min="6671" max="6671" width="23.5546875" style="457" customWidth="1"/>
    <col min="6672" max="6676" width="0" style="457" hidden="1" customWidth="1"/>
    <col min="6677" max="6677" width="24.44140625" style="457" customWidth="1"/>
    <col min="6678" max="6678" width="29.44140625" style="457" customWidth="1"/>
    <col min="6679" max="6679" width="34.6640625" style="457" bestFit="1" customWidth="1"/>
    <col min="6680" max="6680" width="28.6640625" style="457" customWidth="1"/>
    <col min="6681" max="6681" width="150" style="457" customWidth="1"/>
    <col min="6682" max="6912" width="11.5546875" style="457"/>
    <col min="6913" max="6913" width="30.44140625" style="457" customWidth="1"/>
    <col min="6914" max="6914" width="73.33203125" style="457" customWidth="1"/>
    <col min="6915" max="6917" width="0" style="457" hidden="1" customWidth="1"/>
    <col min="6918" max="6918" width="17.6640625" style="457" customWidth="1"/>
    <col min="6919" max="6919" width="19" style="457" customWidth="1"/>
    <col min="6920" max="6920" width="28.109375" style="457" customWidth="1"/>
    <col min="6921" max="6921" width="0" style="457" hidden="1" customWidth="1"/>
    <col min="6922" max="6922" width="26.33203125" style="457" customWidth="1"/>
    <col min="6923" max="6925" width="0" style="457" hidden="1" customWidth="1"/>
    <col min="6926" max="6926" width="26.6640625" style="457" customWidth="1"/>
    <col min="6927" max="6927" width="23.5546875" style="457" customWidth="1"/>
    <col min="6928" max="6932" width="0" style="457" hidden="1" customWidth="1"/>
    <col min="6933" max="6933" width="24.44140625" style="457" customWidth="1"/>
    <col min="6934" max="6934" width="29.44140625" style="457" customWidth="1"/>
    <col min="6935" max="6935" width="34.6640625" style="457" bestFit="1" customWidth="1"/>
    <col min="6936" max="6936" width="28.6640625" style="457" customWidth="1"/>
    <col min="6937" max="6937" width="150" style="457" customWidth="1"/>
    <col min="6938" max="7168" width="11.5546875" style="457"/>
    <col min="7169" max="7169" width="30.44140625" style="457" customWidth="1"/>
    <col min="7170" max="7170" width="73.33203125" style="457" customWidth="1"/>
    <col min="7171" max="7173" width="0" style="457" hidden="1" customWidth="1"/>
    <col min="7174" max="7174" width="17.6640625" style="457" customWidth="1"/>
    <col min="7175" max="7175" width="19" style="457" customWidth="1"/>
    <col min="7176" max="7176" width="28.109375" style="457" customWidth="1"/>
    <col min="7177" max="7177" width="0" style="457" hidden="1" customWidth="1"/>
    <col min="7178" max="7178" width="26.33203125" style="457" customWidth="1"/>
    <col min="7179" max="7181" width="0" style="457" hidden="1" customWidth="1"/>
    <col min="7182" max="7182" width="26.6640625" style="457" customWidth="1"/>
    <col min="7183" max="7183" width="23.5546875" style="457" customWidth="1"/>
    <col min="7184" max="7188" width="0" style="457" hidden="1" customWidth="1"/>
    <col min="7189" max="7189" width="24.44140625" style="457" customWidth="1"/>
    <col min="7190" max="7190" width="29.44140625" style="457" customWidth="1"/>
    <col min="7191" max="7191" width="34.6640625" style="457" bestFit="1" customWidth="1"/>
    <col min="7192" max="7192" width="28.6640625" style="457" customWidth="1"/>
    <col min="7193" max="7193" width="150" style="457" customWidth="1"/>
    <col min="7194" max="7424" width="11.5546875" style="457"/>
    <col min="7425" max="7425" width="30.44140625" style="457" customWidth="1"/>
    <col min="7426" max="7426" width="73.33203125" style="457" customWidth="1"/>
    <col min="7427" max="7429" width="0" style="457" hidden="1" customWidth="1"/>
    <col min="7430" max="7430" width="17.6640625" style="457" customWidth="1"/>
    <col min="7431" max="7431" width="19" style="457" customWidth="1"/>
    <col min="7432" max="7432" width="28.109375" style="457" customWidth="1"/>
    <col min="7433" max="7433" width="0" style="457" hidden="1" customWidth="1"/>
    <col min="7434" max="7434" width="26.33203125" style="457" customWidth="1"/>
    <col min="7435" max="7437" width="0" style="457" hidden="1" customWidth="1"/>
    <col min="7438" max="7438" width="26.6640625" style="457" customWidth="1"/>
    <col min="7439" max="7439" width="23.5546875" style="457" customWidth="1"/>
    <col min="7440" max="7444" width="0" style="457" hidden="1" customWidth="1"/>
    <col min="7445" max="7445" width="24.44140625" style="457" customWidth="1"/>
    <col min="7446" max="7446" width="29.44140625" style="457" customWidth="1"/>
    <col min="7447" max="7447" width="34.6640625" style="457" bestFit="1" customWidth="1"/>
    <col min="7448" max="7448" width="28.6640625" style="457" customWidth="1"/>
    <col min="7449" max="7449" width="150" style="457" customWidth="1"/>
    <col min="7450" max="7680" width="11.5546875" style="457"/>
    <col min="7681" max="7681" width="30.44140625" style="457" customWidth="1"/>
    <col min="7682" max="7682" width="73.33203125" style="457" customWidth="1"/>
    <col min="7683" max="7685" width="0" style="457" hidden="1" customWidth="1"/>
    <col min="7686" max="7686" width="17.6640625" style="457" customWidth="1"/>
    <col min="7687" max="7687" width="19" style="457" customWidth="1"/>
    <col min="7688" max="7688" width="28.109375" style="457" customWidth="1"/>
    <col min="7689" max="7689" width="0" style="457" hidden="1" customWidth="1"/>
    <col min="7690" max="7690" width="26.33203125" style="457" customWidth="1"/>
    <col min="7691" max="7693" width="0" style="457" hidden="1" customWidth="1"/>
    <col min="7694" max="7694" width="26.6640625" style="457" customWidth="1"/>
    <col min="7695" max="7695" width="23.5546875" style="457" customWidth="1"/>
    <col min="7696" max="7700" width="0" style="457" hidden="1" customWidth="1"/>
    <col min="7701" max="7701" width="24.44140625" style="457" customWidth="1"/>
    <col min="7702" max="7702" width="29.44140625" style="457" customWidth="1"/>
    <col min="7703" max="7703" width="34.6640625" style="457" bestFit="1" customWidth="1"/>
    <col min="7704" max="7704" width="28.6640625" style="457" customWidth="1"/>
    <col min="7705" max="7705" width="150" style="457" customWidth="1"/>
    <col min="7706" max="7936" width="11.5546875" style="457"/>
    <col min="7937" max="7937" width="30.44140625" style="457" customWidth="1"/>
    <col min="7938" max="7938" width="73.33203125" style="457" customWidth="1"/>
    <col min="7939" max="7941" width="0" style="457" hidden="1" customWidth="1"/>
    <col min="7942" max="7942" width="17.6640625" style="457" customWidth="1"/>
    <col min="7943" max="7943" width="19" style="457" customWidth="1"/>
    <col min="7944" max="7944" width="28.109375" style="457" customWidth="1"/>
    <col min="7945" max="7945" width="0" style="457" hidden="1" customWidth="1"/>
    <col min="7946" max="7946" width="26.33203125" style="457" customWidth="1"/>
    <col min="7947" max="7949" width="0" style="457" hidden="1" customWidth="1"/>
    <col min="7950" max="7950" width="26.6640625" style="457" customWidth="1"/>
    <col min="7951" max="7951" width="23.5546875" style="457" customWidth="1"/>
    <col min="7952" max="7956" width="0" style="457" hidden="1" customWidth="1"/>
    <col min="7957" max="7957" width="24.44140625" style="457" customWidth="1"/>
    <col min="7958" max="7958" width="29.44140625" style="457" customWidth="1"/>
    <col min="7959" max="7959" width="34.6640625" style="457" bestFit="1" customWidth="1"/>
    <col min="7960" max="7960" width="28.6640625" style="457" customWidth="1"/>
    <col min="7961" max="7961" width="150" style="457" customWidth="1"/>
    <col min="7962" max="8192" width="11.5546875" style="457"/>
    <col min="8193" max="8193" width="30.44140625" style="457" customWidth="1"/>
    <col min="8194" max="8194" width="73.33203125" style="457" customWidth="1"/>
    <col min="8195" max="8197" width="0" style="457" hidden="1" customWidth="1"/>
    <col min="8198" max="8198" width="17.6640625" style="457" customWidth="1"/>
    <col min="8199" max="8199" width="19" style="457" customWidth="1"/>
    <col min="8200" max="8200" width="28.109375" style="457" customWidth="1"/>
    <col min="8201" max="8201" width="0" style="457" hidden="1" customWidth="1"/>
    <col min="8202" max="8202" width="26.33203125" style="457" customWidth="1"/>
    <col min="8203" max="8205" width="0" style="457" hidden="1" customWidth="1"/>
    <col min="8206" max="8206" width="26.6640625" style="457" customWidth="1"/>
    <col min="8207" max="8207" width="23.5546875" style="457" customWidth="1"/>
    <col min="8208" max="8212" width="0" style="457" hidden="1" customWidth="1"/>
    <col min="8213" max="8213" width="24.44140625" style="457" customWidth="1"/>
    <col min="8214" max="8214" width="29.44140625" style="457" customWidth="1"/>
    <col min="8215" max="8215" width="34.6640625" style="457" bestFit="1" customWidth="1"/>
    <col min="8216" max="8216" width="28.6640625" style="457" customWidth="1"/>
    <col min="8217" max="8217" width="150" style="457" customWidth="1"/>
    <col min="8218" max="8448" width="11.5546875" style="457"/>
    <col min="8449" max="8449" width="30.44140625" style="457" customWidth="1"/>
    <col min="8450" max="8450" width="73.33203125" style="457" customWidth="1"/>
    <col min="8451" max="8453" width="0" style="457" hidden="1" customWidth="1"/>
    <col min="8454" max="8454" width="17.6640625" style="457" customWidth="1"/>
    <col min="8455" max="8455" width="19" style="457" customWidth="1"/>
    <col min="8456" max="8456" width="28.109375" style="457" customWidth="1"/>
    <col min="8457" max="8457" width="0" style="457" hidden="1" customWidth="1"/>
    <col min="8458" max="8458" width="26.33203125" style="457" customWidth="1"/>
    <col min="8459" max="8461" width="0" style="457" hidden="1" customWidth="1"/>
    <col min="8462" max="8462" width="26.6640625" style="457" customWidth="1"/>
    <col min="8463" max="8463" width="23.5546875" style="457" customWidth="1"/>
    <col min="8464" max="8468" width="0" style="457" hidden="1" customWidth="1"/>
    <col min="8469" max="8469" width="24.44140625" style="457" customWidth="1"/>
    <col min="8470" max="8470" width="29.44140625" style="457" customWidth="1"/>
    <col min="8471" max="8471" width="34.6640625" style="457" bestFit="1" customWidth="1"/>
    <col min="8472" max="8472" width="28.6640625" style="457" customWidth="1"/>
    <col min="8473" max="8473" width="150" style="457" customWidth="1"/>
    <col min="8474" max="8704" width="11.5546875" style="457"/>
    <col min="8705" max="8705" width="30.44140625" style="457" customWidth="1"/>
    <col min="8706" max="8706" width="73.33203125" style="457" customWidth="1"/>
    <col min="8707" max="8709" width="0" style="457" hidden="1" customWidth="1"/>
    <col min="8710" max="8710" width="17.6640625" style="457" customWidth="1"/>
    <col min="8711" max="8711" width="19" style="457" customWidth="1"/>
    <col min="8712" max="8712" width="28.109375" style="457" customWidth="1"/>
    <col min="8713" max="8713" width="0" style="457" hidden="1" customWidth="1"/>
    <col min="8714" max="8714" width="26.33203125" style="457" customWidth="1"/>
    <col min="8715" max="8717" width="0" style="457" hidden="1" customWidth="1"/>
    <col min="8718" max="8718" width="26.6640625" style="457" customWidth="1"/>
    <col min="8719" max="8719" width="23.5546875" style="457" customWidth="1"/>
    <col min="8720" max="8724" width="0" style="457" hidden="1" customWidth="1"/>
    <col min="8725" max="8725" width="24.44140625" style="457" customWidth="1"/>
    <col min="8726" max="8726" width="29.44140625" style="457" customWidth="1"/>
    <col min="8727" max="8727" width="34.6640625" style="457" bestFit="1" customWidth="1"/>
    <col min="8728" max="8728" width="28.6640625" style="457" customWidth="1"/>
    <col min="8729" max="8729" width="150" style="457" customWidth="1"/>
    <col min="8730" max="8960" width="11.5546875" style="457"/>
    <col min="8961" max="8961" width="30.44140625" style="457" customWidth="1"/>
    <col min="8962" max="8962" width="73.33203125" style="457" customWidth="1"/>
    <col min="8963" max="8965" width="0" style="457" hidden="1" customWidth="1"/>
    <col min="8966" max="8966" width="17.6640625" style="457" customWidth="1"/>
    <col min="8967" max="8967" width="19" style="457" customWidth="1"/>
    <col min="8968" max="8968" width="28.109375" style="457" customWidth="1"/>
    <col min="8969" max="8969" width="0" style="457" hidden="1" customWidth="1"/>
    <col min="8970" max="8970" width="26.33203125" style="457" customWidth="1"/>
    <col min="8971" max="8973" width="0" style="457" hidden="1" customWidth="1"/>
    <col min="8974" max="8974" width="26.6640625" style="457" customWidth="1"/>
    <col min="8975" max="8975" width="23.5546875" style="457" customWidth="1"/>
    <col min="8976" max="8980" width="0" style="457" hidden="1" customWidth="1"/>
    <col min="8981" max="8981" width="24.44140625" style="457" customWidth="1"/>
    <col min="8982" max="8982" width="29.44140625" style="457" customWidth="1"/>
    <col min="8983" max="8983" width="34.6640625" style="457" bestFit="1" customWidth="1"/>
    <col min="8984" max="8984" width="28.6640625" style="457" customWidth="1"/>
    <col min="8985" max="8985" width="150" style="457" customWidth="1"/>
    <col min="8986" max="9216" width="11.5546875" style="457"/>
    <col min="9217" max="9217" width="30.44140625" style="457" customWidth="1"/>
    <col min="9218" max="9218" width="73.33203125" style="457" customWidth="1"/>
    <col min="9219" max="9221" width="0" style="457" hidden="1" customWidth="1"/>
    <col min="9222" max="9222" width="17.6640625" style="457" customWidth="1"/>
    <col min="9223" max="9223" width="19" style="457" customWidth="1"/>
    <col min="9224" max="9224" width="28.109375" style="457" customWidth="1"/>
    <col min="9225" max="9225" width="0" style="457" hidden="1" customWidth="1"/>
    <col min="9226" max="9226" width="26.33203125" style="457" customWidth="1"/>
    <col min="9227" max="9229" width="0" style="457" hidden="1" customWidth="1"/>
    <col min="9230" max="9230" width="26.6640625" style="457" customWidth="1"/>
    <col min="9231" max="9231" width="23.5546875" style="457" customWidth="1"/>
    <col min="9232" max="9236" width="0" style="457" hidden="1" customWidth="1"/>
    <col min="9237" max="9237" width="24.44140625" style="457" customWidth="1"/>
    <col min="9238" max="9238" width="29.44140625" style="457" customWidth="1"/>
    <col min="9239" max="9239" width="34.6640625" style="457" bestFit="1" customWidth="1"/>
    <col min="9240" max="9240" width="28.6640625" style="457" customWidth="1"/>
    <col min="9241" max="9241" width="150" style="457" customWidth="1"/>
    <col min="9242" max="9472" width="11.5546875" style="457"/>
    <col min="9473" max="9473" width="30.44140625" style="457" customWidth="1"/>
    <col min="9474" max="9474" width="73.33203125" style="457" customWidth="1"/>
    <col min="9475" max="9477" width="0" style="457" hidden="1" customWidth="1"/>
    <col min="9478" max="9478" width="17.6640625" style="457" customWidth="1"/>
    <col min="9479" max="9479" width="19" style="457" customWidth="1"/>
    <col min="9480" max="9480" width="28.109375" style="457" customWidth="1"/>
    <col min="9481" max="9481" width="0" style="457" hidden="1" customWidth="1"/>
    <col min="9482" max="9482" width="26.33203125" style="457" customWidth="1"/>
    <col min="9483" max="9485" width="0" style="457" hidden="1" customWidth="1"/>
    <col min="9486" max="9486" width="26.6640625" style="457" customWidth="1"/>
    <col min="9487" max="9487" width="23.5546875" style="457" customWidth="1"/>
    <col min="9488" max="9492" width="0" style="457" hidden="1" customWidth="1"/>
    <col min="9493" max="9493" width="24.44140625" style="457" customWidth="1"/>
    <col min="9494" max="9494" width="29.44140625" style="457" customWidth="1"/>
    <col min="9495" max="9495" width="34.6640625" style="457" bestFit="1" customWidth="1"/>
    <col min="9496" max="9496" width="28.6640625" style="457" customWidth="1"/>
    <col min="9497" max="9497" width="150" style="457" customWidth="1"/>
    <col min="9498" max="9728" width="11.5546875" style="457"/>
    <col min="9729" max="9729" width="30.44140625" style="457" customWidth="1"/>
    <col min="9730" max="9730" width="73.33203125" style="457" customWidth="1"/>
    <col min="9731" max="9733" width="0" style="457" hidden="1" customWidth="1"/>
    <col min="9734" max="9734" width="17.6640625" style="457" customWidth="1"/>
    <col min="9735" max="9735" width="19" style="457" customWidth="1"/>
    <col min="9736" max="9736" width="28.109375" style="457" customWidth="1"/>
    <col min="9737" max="9737" width="0" style="457" hidden="1" customWidth="1"/>
    <col min="9738" max="9738" width="26.33203125" style="457" customWidth="1"/>
    <col min="9739" max="9741" width="0" style="457" hidden="1" customWidth="1"/>
    <col min="9742" max="9742" width="26.6640625" style="457" customWidth="1"/>
    <col min="9743" max="9743" width="23.5546875" style="457" customWidth="1"/>
    <col min="9744" max="9748" width="0" style="457" hidden="1" customWidth="1"/>
    <col min="9749" max="9749" width="24.44140625" style="457" customWidth="1"/>
    <col min="9750" max="9750" width="29.44140625" style="457" customWidth="1"/>
    <col min="9751" max="9751" width="34.6640625" style="457" bestFit="1" customWidth="1"/>
    <col min="9752" max="9752" width="28.6640625" style="457" customWidth="1"/>
    <col min="9753" max="9753" width="150" style="457" customWidth="1"/>
    <col min="9754" max="9984" width="11.5546875" style="457"/>
    <col min="9985" max="9985" width="30.44140625" style="457" customWidth="1"/>
    <col min="9986" max="9986" width="73.33203125" style="457" customWidth="1"/>
    <col min="9987" max="9989" width="0" style="457" hidden="1" customWidth="1"/>
    <col min="9990" max="9990" width="17.6640625" style="457" customWidth="1"/>
    <col min="9991" max="9991" width="19" style="457" customWidth="1"/>
    <col min="9992" max="9992" width="28.109375" style="457" customWidth="1"/>
    <col min="9993" max="9993" width="0" style="457" hidden="1" customWidth="1"/>
    <col min="9994" max="9994" width="26.33203125" style="457" customWidth="1"/>
    <col min="9995" max="9997" width="0" style="457" hidden="1" customWidth="1"/>
    <col min="9998" max="9998" width="26.6640625" style="457" customWidth="1"/>
    <col min="9999" max="9999" width="23.5546875" style="457" customWidth="1"/>
    <col min="10000" max="10004" width="0" style="457" hidden="1" customWidth="1"/>
    <col min="10005" max="10005" width="24.44140625" style="457" customWidth="1"/>
    <col min="10006" max="10006" width="29.44140625" style="457" customWidth="1"/>
    <col min="10007" max="10007" width="34.6640625" style="457" bestFit="1" customWidth="1"/>
    <col min="10008" max="10008" width="28.6640625" style="457" customWidth="1"/>
    <col min="10009" max="10009" width="150" style="457" customWidth="1"/>
    <col min="10010" max="10240" width="11.5546875" style="457"/>
    <col min="10241" max="10241" width="30.44140625" style="457" customWidth="1"/>
    <col min="10242" max="10242" width="73.33203125" style="457" customWidth="1"/>
    <col min="10243" max="10245" width="0" style="457" hidden="1" customWidth="1"/>
    <col min="10246" max="10246" width="17.6640625" style="457" customWidth="1"/>
    <col min="10247" max="10247" width="19" style="457" customWidth="1"/>
    <col min="10248" max="10248" width="28.109375" style="457" customWidth="1"/>
    <col min="10249" max="10249" width="0" style="457" hidden="1" customWidth="1"/>
    <col min="10250" max="10250" width="26.33203125" style="457" customWidth="1"/>
    <col min="10251" max="10253" width="0" style="457" hidden="1" customWidth="1"/>
    <col min="10254" max="10254" width="26.6640625" style="457" customWidth="1"/>
    <col min="10255" max="10255" width="23.5546875" style="457" customWidth="1"/>
    <col min="10256" max="10260" width="0" style="457" hidden="1" customWidth="1"/>
    <col min="10261" max="10261" width="24.44140625" style="457" customWidth="1"/>
    <col min="10262" max="10262" width="29.44140625" style="457" customWidth="1"/>
    <col min="10263" max="10263" width="34.6640625" style="457" bestFit="1" customWidth="1"/>
    <col min="10264" max="10264" width="28.6640625" style="457" customWidth="1"/>
    <col min="10265" max="10265" width="150" style="457" customWidth="1"/>
    <col min="10266" max="10496" width="11.5546875" style="457"/>
    <col min="10497" max="10497" width="30.44140625" style="457" customWidth="1"/>
    <col min="10498" max="10498" width="73.33203125" style="457" customWidth="1"/>
    <col min="10499" max="10501" width="0" style="457" hidden="1" customWidth="1"/>
    <col min="10502" max="10502" width="17.6640625" style="457" customWidth="1"/>
    <col min="10503" max="10503" width="19" style="457" customWidth="1"/>
    <col min="10504" max="10504" width="28.109375" style="457" customWidth="1"/>
    <col min="10505" max="10505" width="0" style="457" hidden="1" customWidth="1"/>
    <col min="10506" max="10506" width="26.33203125" style="457" customWidth="1"/>
    <col min="10507" max="10509" width="0" style="457" hidden="1" customWidth="1"/>
    <col min="10510" max="10510" width="26.6640625" style="457" customWidth="1"/>
    <col min="10511" max="10511" width="23.5546875" style="457" customWidth="1"/>
    <col min="10512" max="10516" width="0" style="457" hidden="1" customWidth="1"/>
    <col min="10517" max="10517" width="24.44140625" style="457" customWidth="1"/>
    <col min="10518" max="10518" width="29.44140625" style="457" customWidth="1"/>
    <col min="10519" max="10519" width="34.6640625" style="457" bestFit="1" customWidth="1"/>
    <col min="10520" max="10520" width="28.6640625" style="457" customWidth="1"/>
    <col min="10521" max="10521" width="150" style="457" customWidth="1"/>
    <col min="10522" max="10752" width="11.5546875" style="457"/>
    <col min="10753" max="10753" width="30.44140625" style="457" customWidth="1"/>
    <col min="10754" max="10754" width="73.33203125" style="457" customWidth="1"/>
    <col min="10755" max="10757" width="0" style="457" hidden="1" customWidth="1"/>
    <col min="10758" max="10758" width="17.6640625" style="457" customWidth="1"/>
    <col min="10759" max="10759" width="19" style="457" customWidth="1"/>
    <col min="10760" max="10760" width="28.109375" style="457" customWidth="1"/>
    <col min="10761" max="10761" width="0" style="457" hidden="1" customWidth="1"/>
    <col min="10762" max="10762" width="26.33203125" style="457" customWidth="1"/>
    <col min="10763" max="10765" width="0" style="457" hidden="1" customWidth="1"/>
    <col min="10766" max="10766" width="26.6640625" style="457" customWidth="1"/>
    <col min="10767" max="10767" width="23.5546875" style="457" customWidth="1"/>
    <col min="10768" max="10772" width="0" style="457" hidden="1" customWidth="1"/>
    <col min="10773" max="10773" width="24.44140625" style="457" customWidth="1"/>
    <col min="10774" max="10774" width="29.44140625" style="457" customWidth="1"/>
    <col min="10775" max="10775" width="34.6640625" style="457" bestFit="1" customWidth="1"/>
    <col min="10776" max="10776" width="28.6640625" style="457" customWidth="1"/>
    <col min="10777" max="10777" width="150" style="457" customWidth="1"/>
    <col min="10778" max="11008" width="11.5546875" style="457"/>
    <col min="11009" max="11009" width="30.44140625" style="457" customWidth="1"/>
    <col min="11010" max="11010" width="73.33203125" style="457" customWidth="1"/>
    <col min="11011" max="11013" width="0" style="457" hidden="1" customWidth="1"/>
    <col min="11014" max="11014" width="17.6640625" style="457" customWidth="1"/>
    <col min="11015" max="11015" width="19" style="457" customWidth="1"/>
    <col min="11016" max="11016" width="28.109375" style="457" customWidth="1"/>
    <col min="11017" max="11017" width="0" style="457" hidden="1" customWidth="1"/>
    <col min="11018" max="11018" width="26.33203125" style="457" customWidth="1"/>
    <col min="11019" max="11021" width="0" style="457" hidden="1" customWidth="1"/>
    <col min="11022" max="11022" width="26.6640625" style="457" customWidth="1"/>
    <col min="11023" max="11023" width="23.5546875" style="457" customWidth="1"/>
    <col min="11024" max="11028" width="0" style="457" hidden="1" customWidth="1"/>
    <col min="11029" max="11029" width="24.44140625" style="457" customWidth="1"/>
    <col min="11030" max="11030" width="29.44140625" style="457" customWidth="1"/>
    <col min="11031" max="11031" width="34.6640625" style="457" bestFit="1" customWidth="1"/>
    <col min="11032" max="11032" width="28.6640625" style="457" customWidth="1"/>
    <col min="11033" max="11033" width="150" style="457" customWidth="1"/>
    <col min="11034" max="11264" width="11.5546875" style="457"/>
    <col min="11265" max="11265" width="30.44140625" style="457" customWidth="1"/>
    <col min="11266" max="11266" width="73.33203125" style="457" customWidth="1"/>
    <col min="11267" max="11269" width="0" style="457" hidden="1" customWidth="1"/>
    <col min="11270" max="11270" width="17.6640625" style="457" customWidth="1"/>
    <col min="11271" max="11271" width="19" style="457" customWidth="1"/>
    <col min="11272" max="11272" width="28.109375" style="457" customWidth="1"/>
    <col min="11273" max="11273" width="0" style="457" hidden="1" customWidth="1"/>
    <col min="11274" max="11274" width="26.33203125" style="457" customWidth="1"/>
    <col min="11275" max="11277" width="0" style="457" hidden="1" customWidth="1"/>
    <col min="11278" max="11278" width="26.6640625" style="457" customWidth="1"/>
    <col min="11279" max="11279" width="23.5546875" style="457" customWidth="1"/>
    <col min="11280" max="11284" width="0" style="457" hidden="1" customWidth="1"/>
    <col min="11285" max="11285" width="24.44140625" style="457" customWidth="1"/>
    <col min="11286" max="11286" width="29.44140625" style="457" customWidth="1"/>
    <col min="11287" max="11287" width="34.6640625" style="457" bestFit="1" customWidth="1"/>
    <col min="11288" max="11288" width="28.6640625" style="457" customWidth="1"/>
    <col min="11289" max="11289" width="150" style="457" customWidth="1"/>
    <col min="11290" max="11520" width="11.5546875" style="457"/>
    <col min="11521" max="11521" width="30.44140625" style="457" customWidth="1"/>
    <col min="11522" max="11522" width="73.33203125" style="457" customWidth="1"/>
    <col min="11523" max="11525" width="0" style="457" hidden="1" customWidth="1"/>
    <col min="11526" max="11526" width="17.6640625" style="457" customWidth="1"/>
    <col min="11527" max="11527" width="19" style="457" customWidth="1"/>
    <col min="11528" max="11528" width="28.109375" style="457" customWidth="1"/>
    <col min="11529" max="11529" width="0" style="457" hidden="1" customWidth="1"/>
    <col min="11530" max="11530" width="26.33203125" style="457" customWidth="1"/>
    <col min="11531" max="11533" width="0" style="457" hidden="1" customWidth="1"/>
    <col min="11534" max="11534" width="26.6640625" style="457" customWidth="1"/>
    <col min="11535" max="11535" width="23.5546875" style="457" customWidth="1"/>
    <col min="11536" max="11540" width="0" style="457" hidden="1" customWidth="1"/>
    <col min="11541" max="11541" width="24.44140625" style="457" customWidth="1"/>
    <col min="11542" max="11542" width="29.44140625" style="457" customWidth="1"/>
    <col min="11543" max="11543" width="34.6640625" style="457" bestFit="1" customWidth="1"/>
    <col min="11544" max="11544" width="28.6640625" style="457" customWidth="1"/>
    <col min="11545" max="11545" width="150" style="457" customWidth="1"/>
    <col min="11546" max="11776" width="11.5546875" style="457"/>
    <col min="11777" max="11777" width="30.44140625" style="457" customWidth="1"/>
    <col min="11778" max="11778" width="73.33203125" style="457" customWidth="1"/>
    <col min="11779" max="11781" width="0" style="457" hidden="1" customWidth="1"/>
    <col min="11782" max="11782" width="17.6640625" style="457" customWidth="1"/>
    <col min="11783" max="11783" width="19" style="457" customWidth="1"/>
    <col min="11784" max="11784" width="28.109375" style="457" customWidth="1"/>
    <col min="11785" max="11785" width="0" style="457" hidden="1" customWidth="1"/>
    <col min="11786" max="11786" width="26.33203125" style="457" customWidth="1"/>
    <col min="11787" max="11789" width="0" style="457" hidden="1" customWidth="1"/>
    <col min="11790" max="11790" width="26.6640625" style="457" customWidth="1"/>
    <col min="11791" max="11791" width="23.5546875" style="457" customWidth="1"/>
    <col min="11792" max="11796" width="0" style="457" hidden="1" customWidth="1"/>
    <col min="11797" max="11797" width="24.44140625" style="457" customWidth="1"/>
    <col min="11798" max="11798" width="29.44140625" style="457" customWidth="1"/>
    <col min="11799" max="11799" width="34.6640625" style="457" bestFit="1" customWidth="1"/>
    <col min="11800" max="11800" width="28.6640625" style="457" customWidth="1"/>
    <col min="11801" max="11801" width="150" style="457" customWidth="1"/>
    <col min="11802" max="12032" width="11.5546875" style="457"/>
    <col min="12033" max="12033" width="30.44140625" style="457" customWidth="1"/>
    <col min="12034" max="12034" width="73.33203125" style="457" customWidth="1"/>
    <col min="12035" max="12037" width="0" style="457" hidden="1" customWidth="1"/>
    <col min="12038" max="12038" width="17.6640625" style="457" customWidth="1"/>
    <col min="12039" max="12039" width="19" style="457" customWidth="1"/>
    <col min="12040" max="12040" width="28.109375" style="457" customWidth="1"/>
    <col min="12041" max="12041" width="0" style="457" hidden="1" customWidth="1"/>
    <col min="12042" max="12042" width="26.33203125" style="457" customWidth="1"/>
    <col min="12043" max="12045" width="0" style="457" hidden="1" customWidth="1"/>
    <col min="12046" max="12046" width="26.6640625" style="457" customWidth="1"/>
    <col min="12047" max="12047" width="23.5546875" style="457" customWidth="1"/>
    <col min="12048" max="12052" width="0" style="457" hidden="1" customWidth="1"/>
    <col min="12053" max="12053" width="24.44140625" style="457" customWidth="1"/>
    <col min="12054" max="12054" width="29.44140625" style="457" customWidth="1"/>
    <col min="12055" max="12055" width="34.6640625" style="457" bestFit="1" customWidth="1"/>
    <col min="12056" max="12056" width="28.6640625" style="457" customWidth="1"/>
    <col min="12057" max="12057" width="150" style="457" customWidth="1"/>
    <col min="12058" max="12288" width="11.5546875" style="457"/>
    <col min="12289" max="12289" width="30.44140625" style="457" customWidth="1"/>
    <col min="12290" max="12290" width="73.33203125" style="457" customWidth="1"/>
    <col min="12291" max="12293" width="0" style="457" hidden="1" customWidth="1"/>
    <col min="12294" max="12294" width="17.6640625" style="457" customWidth="1"/>
    <col min="12295" max="12295" width="19" style="457" customWidth="1"/>
    <col min="12296" max="12296" width="28.109375" style="457" customWidth="1"/>
    <col min="12297" max="12297" width="0" style="457" hidden="1" customWidth="1"/>
    <col min="12298" max="12298" width="26.33203125" style="457" customWidth="1"/>
    <col min="12299" max="12301" width="0" style="457" hidden="1" customWidth="1"/>
    <col min="12302" max="12302" width="26.6640625" style="457" customWidth="1"/>
    <col min="12303" max="12303" width="23.5546875" style="457" customWidth="1"/>
    <col min="12304" max="12308" width="0" style="457" hidden="1" customWidth="1"/>
    <col min="12309" max="12309" width="24.44140625" style="457" customWidth="1"/>
    <col min="12310" max="12310" width="29.44140625" style="457" customWidth="1"/>
    <col min="12311" max="12311" width="34.6640625" style="457" bestFit="1" customWidth="1"/>
    <col min="12312" max="12312" width="28.6640625" style="457" customWidth="1"/>
    <col min="12313" max="12313" width="150" style="457" customWidth="1"/>
    <col min="12314" max="12544" width="11.5546875" style="457"/>
    <col min="12545" max="12545" width="30.44140625" style="457" customWidth="1"/>
    <col min="12546" max="12546" width="73.33203125" style="457" customWidth="1"/>
    <col min="12547" max="12549" width="0" style="457" hidden="1" customWidth="1"/>
    <col min="12550" max="12550" width="17.6640625" style="457" customWidth="1"/>
    <col min="12551" max="12551" width="19" style="457" customWidth="1"/>
    <col min="12552" max="12552" width="28.109375" style="457" customWidth="1"/>
    <col min="12553" max="12553" width="0" style="457" hidden="1" customWidth="1"/>
    <col min="12554" max="12554" width="26.33203125" style="457" customWidth="1"/>
    <col min="12555" max="12557" width="0" style="457" hidden="1" customWidth="1"/>
    <col min="12558" max="12558" width="26.6640625" style="457" customWidth="1"/>
    <col min="12559" max="12559" width="23.5546875" style="457" customWidth="1"/>
    <col min="12560" max="12564" width="0" style="457" hidden="1" customWidth="1"/>
    <col min="12565" max="12565" width="24.44140625" style="457" customWidth="1"/>
    <col min="12566" max="12566" width="29.44140625" style="457" customWidth="1"/>
    <col min="12567" max="12567" width="34.6640625" style="457" bestFit="1" customWidth="1"/>
    <col min="12568" max="12568" width="28.6640625" style="457" customWidth="1"/>
    <col min="12569" max="12569" width="150" style="457" customWidth="1"/>
    <col min="12570" max="12800" width="11.5546875" style="457"/>
    <col min="12801" max="12801" width="30.44140625" style="457" customWidth="1"/>
    <col min="12802" max="12802" width="73.33203125" style="457" customWidth="1"/>
    <col min="12803" max="12805" width="0" style="457" hidden="1" customWidth="1"/>
    <col min="12806" max="12806" width="17.6640625" style="457" customWidth="1"/>
    <col min="12807" max="12807" width="19" style="457" customWidth="1"/>
    <col min="12808" max="12808" width="28.109375" style="457" customWidth="1"/>
    <col min="12809" max="12809" width="0" style="457" hidden="1" customWidth="1"/>
    <col min="12810" max="12810" width="26.33203125" style="457" customWidth="1"/>
    <col min="12811" max="12813" width="0" style="457" hidden="1" customWidth="1"/>
    <col min="12814" max="12814" width="26.6640625" style="457" customWidth="1"/>
    <col min="12815" max="12815" width="23.5546875" style="457" customWidth="1"/>
    <col min="12816" max="12820" width="0" style="457" hidden="1" customWidth="1"/>
    <col min="12821" max="12821" width="24.44140625" style="457" customWidth="1"/>
    <col min="12822" max="12822" width="29.44140625" style="457" customWidth="1"/>
    <col min="12823" max="12823" width="34.6640625" style="457" bestFit="1" customWidth="1"/>
    <col min="12824" max="12824" width="28.6640625" style="457" customWidth="1"/>
    <col min="12825" max="12825" width="150" style="457" customWidth="1"/>
    <col min="12826" max="13056" width="11.5546875" style="457"/>
    <col min="13057" max="13057" width="30.44140625" style="457" customWidth="1"/>
    <col min="13058" max="13058" width="73.33203125" style="457" customWidth="1"/>
    <col min="13059" max="13061" width="0" style="457" hidden="1" customWidth="1"/>
    <col min="13062" max="13062" width="17.6640625" style="457" customWidth="1"/>
    <col min="13063" max="13063" width="19" style="457" customWidth="1"/>
    <col min="13064" max="13064" width="28.109375" style="457" customWidth="1"/>
    <col min="13065" max="13065" width="0" style="457" hidden="1" customWidth="1"/>
    <col min="13066" max="13066" width="26.33203125" style="457" customWidth="1"/>
    <col min="13067" max="13069" width="0" style="457" hidden="1" customWidth="1"/>
    <col min="13070" max="13070" width="26.6640625" style="457" customWidth="1"/>
    <col min="13071" max="13071" width="23.5546875" style="457" customWidth="1"/>
    <col min="13072" max="13076" width="0" style="457" hidden="1" customWidth="1"/>
    <col min="13077" max="13077" width="24.44140625" style="457" customWidth="1"/>
    <col min="13078" max="13078" width="29.44140625" style="457" customWidth="1"/>
    <col min="13079" max="13079" width="34.6640625" style="457" bestFit="1" customWidth="1"/>
    <col min="13080" max="13080" width="28.6640625" style="457" customWidth="1"/>
    <col min="13081" max="13081" width="150" style="457" customWidth="1"/>
    <col min="13082" max="13312" width="11.5546875" style="457"/>
    <col min="13313" max="13313" width="30.44140625" style="457" customWidth="1"/>
    <col min="13314" max="13314" width="73.33203125" style="457" customWidth="1"/>
    <col min="13315" max="13317" width="0" style="457" hidden="1" customWidth="1"/>
    <col min="13318" max="13318" width="17.6640625" style="457" customWidth="1"/>
    <col min="13319" max="13319" width="19" style="457" customWidth="1"/>
    <col min="13320" max="13320" width="28.109375" style="457" customWidth="1"/>
    <col min="13321" max="13321" width="0" style="457" hidden="1" customWidth="1"/>
    <col min="13322" max="13322" width="26.33203125" style="457" customWidth="1"/>
    <col min="13323" max="13325" width="0" style="457" hidden="1" customWidth="1"/>
    <col min="13326" max="13326" width="26.6640625" style="457" customWidth="1"/>
    <col min="13327" max="13327" width="23.5546875" style="457" customWidth="1"/>
    <col min="13328" max="13332" width="0" style="457" hidden="1" customWidth="1"/>
    <col min="13333" max="13333" width="24.44140625" style="457" customWidth="1"/>
    <col min="13334" max="13334" width="29.44140625" style="457" customWidth="1"/>
    <col min="13335" max="13335" width="34.6640625" style="457" bestFit="1" customWidth="1"/>
    <col min="13336" max="13336" width="28.6640625" style="457" customWidth="1"/>
    <col min="13337" max="13337" width="150" style="457" customWidth="1"/>
    <col min="13338" max="13568" width="11.5546875" style="457"/>
    <col min="13569" max="13569" width="30.44140625" style="457" customWidth="1"/>
    <col min="13570" max="13570" width="73.33203125" style="457" customWidth="1"/>
    <col min="13571" max="13573" width="0" style="457" hidden="1" customWidth="1"/>
    <col min="13574" max="13574" width="17.6640625" style="457" customWidth="1"/>
    <col min="13575" max="13575" width="19" style="457" customWidth="1"/>
    <col min="13576" max="13576" width="28.109375" style="457" customWidth="1"/>
    <col min="13577" max="13577" width="0" style="457" hidden="1" customWidth="1"/>
    <col min="13578" max="13578" width="26.33203125" style="457" customWidth="1"/>
    <col min="13579" max="13581" width="0" style="457" hidden="1" customWidth="1"/>
    <col min="13582" max="13582" width="26.6640625" style="457" customWidth="1"/>
    <col min="13583" max="13583" width="23.5546875" style="457" customWidth="1"/>
    <col min="13584" max="13588" width="0" style="457" hidden="1" customWidth="1"/>
    <col min="13589" max="13589" width="24.44140625" style="457" customWidth="1"/>
    <col min="13590" max="13590" width="29.44140625" style="457" customWidth="1"/>
    <col min="13591" max="13591" width="34.6640625" style="457" bestFit="1" customWidth="1"/>
    <col min="13592" max="13592" width="28.6640625" style="457" customWidth="1"/>
    <col min="13593" max="13593" width="150" style="457" customWidth="1"/>
    <col min="13594" max="13824" width="11.5546875" style="457"/>
    <col min="13825" max="13825" width="30.44140625" style="457" customWidth="1"/>
    <col min="13826" max="13826" width="73.33203125" style="457" customWidth="1"/>
    <col min="13827" max="13829" width="0" style="457" hidden="1" customWidth="1"/>
    <col min="13830" max="13830" width="17.6640625" style="457" customWidth="1"/>
    <col min="13831" max="13831" width="19" style="457" customWidth="1"/>
    <col min="13832" max="13832" width="28.109375" style="457" customWidth="1"/>
    <col min="13833" max="13833" width="0" style="457" hidden="1" customWidth="1"/>
    <col min="13834" max="13834" width="26.33203125" style="457" customWidth="1"/>
    <col min="13835" max="13837" width="0" style="457" hidden="1" customWidth="1"/>
    <col min="13838" max="13838" width="26.6640625" style="457" customWidth="1"/>
    <col min="13839" max="13839" width="23.5546875" style="457" customWidth="1"/>
    <col min="13840" max="13844" width="0" style="457" hidden="1" customWidth="1"/>
    <col min="13845" max="13845" width="24.44140625" style="457" customWidth="1"/>
    <col min="13846" max="13846" width="29.44140625" style="457" customWidth="1"/>
    <col min="13847" max="13847" width="34.6640625" style="457" bestFit="1" customWidth="1"/>
    <col min="13848" max="13848" width="28.6640625" style="457" customWidth="1"/>
    <col min="13849" max="13849" width="150" style="457" customWidth="1"/>
    <col min="13850" max="14080" width="11.5546875" style="457"/>
    <col min="14081" max="14081" width="30.44140625" style="457" customWidth="1"/>
    <col min="14082" max="14082" width="73.33203125" style="457" customWidth="1"/>
    <col min="14083" max="14085" width="0" style="457" hidden="1" customWidth="1"/>
    <col min="14086" max="14086" width="17.6640625" style="457" customWidth="1"/>
    <col min="14087" max="14087" width="19" style="457" customWidth="1"/>
    <col min="14088" max="14088" width="28.109375" style="457" customWidth="1"/>
    <col min="14089" max="14089" width="0" style="457" hidden="1" customWidth="1"/>
    <col min="14090" max="14090" width="26.33203125" style="457" customWidth="1"/>
    <col min="14091" max="14093" width="0" style="457" hidden="1" customWidth="1"/>
    <col min="14094" max="14094" width="26.6640625" style="457" customWidth="1"/>
    <col min="14095" max="14095" width="23.5546875" style="457" customWidth="1"/>
    <col min="14096" max="14100" width="0" style="457" hidden="1" customWidth="1"/>
    <col min="14101" max="14101" width="24.44140625" style="457" customWidth="1"/>
    <col min="14102" max="14102" width="29.44140625" style="457" customWidth="1"/>
    <col min="14103" max="14103" width="34.6640625" style="457" bestFit="1" customWidth="1"/>
    <col min="14104" max="14104" width="28.6640625" style="457" customWidth="1"/>
    <col min="14105" max="14105" width="150" style="457" customWidth="1"/>
    <col min="14106" max="14336" width="11.5546875" style="457"/>
    <col min="14337" max="14337" width="30.44140625" style="457" customWidth="1"/>
    <col min="14338" max="14338" width="73.33203125" style="457" customWidth="1"/>
    <col min="14339" max="14341" width="0" style="457" hidden="1" customWidth="1"/>
    <col min="14342" max="14342" width="17.6640625" style="457" customWidth="1"/>
    <col min="14343" max="14343" width="19" style="457" customWidth="1"/>
    <col min="14344" max="14344" width="28.109375" style="457" customWidth="1"/>
    <col min="14345" max="14345" width="0" style="457" hidden="1" customWidth="1"/>
    <col min="14346" max="14346" width="26.33203125" style="457" customWidth="1"/>
    <col min="14347" max="14349" width="0" style="457" hidden="1" customWidth="1"/>
    <col min="14350" max="14350" width="26.6640625" style="457" customWidth="1"/>
    <col min="14351" max="14351" width="23.5546875" style="457" customWidth="1"/>
    <col min="14352" max="14356" width="0" style="457" hidden="1" customWidth="1"/>
    <col min="14357" max="14357" width="24.44140625" style="457" customWidth="1"/>
    <col min="14358" max="14358" width="29.44140625" style="457" customWidth="1"/>
    <col min="14359" max="14359" width="34.6640625" style="457" bestFit="1" customWidth="1"/>
    <col min="14360" max="14360" width="28.6640625" style="457" customWidth="1"/>
    <col min="14361" max="14361" width="150" style="457" customWidth="1"/>
    <col min="14362" max="14592" width="11.5546875" style="457"/>
    <col min="14593" max="14593" width="30.44140625" style="457" customWidth="1"/>
    <col min="14594" max="14594" width="73.33203125" style="457" customWidth="1"/>
    <col min="14595" max="14597" width="0" style="457" hidden="1" customWidth="1"/>
    <col min="14598" max="14598" width="17.6640625" style="457" customWidth="1"/>
    <col min="14599" max="14599" width="19" style="457" customWidth="1"/>
    <col min="14600" max="14600" width="28.109375" style="457" customWidth="1"/>
    <col min="14601" max="14601" width="0" style="457" hidden="1" customWidth="1"/>
    <col min="14602" max="14602" width="26.33203125" style="457" customWidth="1"/>
    <col min="14603" max="14605" width="0" style="457" hidden="1" customWidth="1"/>
    <col min="14606" max="14606" width="26.6640625" style="457" customWidth="1"/>
    <col min="14607" max="14607" width="23.5546875" style="457" customWidth="1"/>
    <col min="14608" max="14612" width="0" style="457" hidden="1" customWidth="1"/>
    <col min="14613" max="14613" width="24.44140625" style="457" customWidth="1"/>
    <col min="14614" max="14614" width="29.44140625" style="457" customWidth="1"/>
    <col min="14615" max="14615" width="34.6640625" style="457" bestFit="1" customWidth="1"/>
    <col min="14616" max="14616" width="28.6640625" style="457" customWidth="1"/>
    <col min="14617" max="14617" width="150" style="457" customWidth="1"/>
    <col min="14618" max="14848" width="11.5546875" style="457"/>
    <col min="14849" max="14849" width="30.44140625" style="457" customWidth="1"/>
    <col min="14850" max="14850" width="73.33203125" style="457" customWidth="1"/>
    <col min="14851" max="14853" width="0" style="457" hidden="1" customWidth="1"/>
    <col min="14854" max="14854" width="17.6640625" style="457" customWidth="1"/>
    <col min="14855" max="14855" width="19" style="457" customWidth="1"/>
    <col min="14856" max="14856" width="28.109375" style="457" customWidth="1"/>
    <col min="14857" max="14857" width="0" style="457" hidden="1" customWidth="1"/>
    <col min="14858" max="14858" width="26.33203125" style="457" customWidth="1"/>
    <col min="14859" max="14861" width="0" style="457" hidden="1" customWidth="1"/>
    <col min="14862" max="14862" width="26.6640625" style="457" customWidth="1"/>
    <col min="14863" max="14863" width="23.5546875" style="457" customWidth="1"/>
    <col min="14864" max="14868" width="0" style="457" hidden="1" customWidth="1"/>
    <col min="14869" max="14869" width="24.44140625" style="457" customWidth="1"/>
    <col min="14870" max="14870" width="29.44140625" style="457" customWidth="1"/>
    <col min="14871" max="14871" width="34.6640625" style="457" bestFit="1" customWidth="1"/>
    <col min="14872" max="14872" width="28.6640625" style="457" customWidth="1"/>
    <col min="14873" max="14873" width="150" style="457" customWidth="1"/>
    <col min="14874" max="15104" width="11.5546875" style="457"/>
    <col min="15105" max="15105" width="30.44140625" style="457" customWidth="1"/>
    <col min="15106" max="15106" width="73.33203125" style="457" customWidth="1"/>
    <col min="15107" max="15109" width="0" style="457" hidden="1" customWidth="1"/>
    <col min="15110" max="15110" width="17.6640625" style="457" customWidth="1"/>
    <col min="15111" max="15111" width="19" style="457" customWidth="1"/>
    <col min="15112" max="15112" width="28.109375" style="457" customWidth="1"/>
    <col min="15113" max="15113" width="0" style="457" hidden="1" customWidth="1"/>
    <col min="15114" max="15114" width="26.33203125" style="457" customWidth="1"/>
    <col min="15115" max="15117" width="0" style="457" hidden="1" customWidth="1"/>
    <col min="15118" max="15118" width="26.6640625" style="457" customWidth="1"/>
    <col min="15119" max="15119" width="23.5546875" style="457" customWidth="1"/>
    <col min="15120" max="15124" width="0" style="457" hidden="1" customWidth="1"/>
    <col min="15125" max="15125" width="24.44140625" style="457" customWidth="1"/>
    <col min="15126" max="15126" width="29.44140625" style="457" customWidth="1"/>
    <col min="15127" max="15127" width="34.6640625" style="457" bestFit="1" customWidth="1"/>
    <col min="15128" max="15128" width="28.6640625" style="457" customWidth="1"/>
    <col min="15129" max="15129" width="150" style="457" customWidth="1"/>
    <col min="15130" max="15360" width="11.5546875" style="457"/>
    <col min="15361" max="15361" width="30.44140625" style="457" customWidth="1"/>
    <col min="15362" max="15362" width="73.33203125" style="457" customWidth="1"/>
    <col min="15363" max="15365" width="0" style="457" hidden="1" customWidth="1"/>
    <col min="15366" max="15366" width="17.6640625" style="457" customWidth="1"/>
    <col min="15367" max="15367" width="19" style="457" customWidth="1"/>
    <col min="15368" max="15368" width="28.109375" style="457" customWidth="1"/>
    <col min="15369" max="15369" width="0" style="457" hidden="1" customWidth="1"/>
    <col min="15370" max="15370" width="26.33203125" style="457" customWidth="1"/>
    <col min="15371" max="15373" width="0" style="457" hidden="1" customWidth="1"/>
    <col min="15374" max="15374" width="26.6640625" style="457" customWidth="1"/>
    <col min="15375" max="15375" width="23.5546875" style="457" customWidth="1"/>
    <col min="15376" max="15380" width="0" style="457" hidden="1" customWidth="1"/>
    <col min="15381" max="15381" width="24.44140625" style="457" customWidth="1"/>
    <col min="15382" max="15382" width="29.44140625" style="457" customWidth="1"/>
    <col min="15383" max="15383" width="34.6640625" style="457" bestFit="1" customWidth="1"/>
    <col min="15384" max="15384" width="28.6640625" style="457" customWidth="1"/>
    <col min="15385" max="15385" width="150" style="457" customWidth="1"/>
    <col min="15386" max="15616" width="11.5546875" style="457"/>
    <col min="15617" max="15617" width="30.44140625" style="457" customWidth="1"/>
    <col min="15618" max="15618" width="73.33203125" style="457" customWidth="1"/>
    <col min="15619" max="15621" width="0" style="457" hidden="1" customWidth="1"/>
    <col min="15622" max="15622" width="17.6640625" style="457" customWidth="1"/>
    <col min="15623" max="15623" width="19" style="457" customWidth="1"/>
    <col min="15624" max="15624" width="28.109375" style="457" customWidth="1"/>
    <col min="15625" max="15625" width="0" style="457" hidden="1" customWidth="1"/>
    <col min="15626" max="15626" width="26.33203125" style="457" customWidth="1"/>
    <col min="15627" max="15629" width="0" style="457" hidden="1" customWidth="1"/>
    <col min="15630" max="15630" width="26.6640625" style="457" customWidth="1"/>
    <col min="15631" max="15631" width="23.5546875" style="457" customWidth="1"/>
    <col min="15632" max="15636" width="0" style="457" hidden="1" customWidth="1"/>
    <col min="15637" max="15637" width="24.44140625" style="457" customWidth="1"/>
    <col min="15638" max="15638" width="29.44140625" style="457" customWidth="1"/>
    <col min="15639" max="15639" width="34.6640625" style="457" bestFit="1" customWidth="1"/>
    <col min="15640" max="15640" width="28.6640625" style="457" customWidth="1"/>
    <col min="15641" max="15641" width="150" style="457" customWidth="1"/>
    <col min="15642" max="15872" width="11.5546875" style="457"/>
    <col min="15873" max="15873" width="30.44140625" style="457" customWidth="1"/>
    <col min="15874" max="15874" width="73.33203125" style="457" customWidth="1"/>
    <col min="15875" max="15877" width="0" style="457" hidden="1" customWidth="1"/>
    <col min="15878" max="15878" width="17.6640625" style="457" customWidth="1"/>
    <col min="15879" max="15879" width="19" style="457" customWidth="1"/>
    <col min="15880" max="15880" width="28.109375" style="457" customWidth="1"/>
    <col min="15881" max="15881" width="0" style="457" hidden="1" customWidth="1"/>
    <col min="15882" max="15882" width="26.33203125" style="457" customWidth="1"/>
    <col min="15883" max="15885" width="0" style="457" hidden="1" customWidth="1"/>
    <col min="15886" max="15886" width="26.6640625" style="457" customWidth="1"/>
    <col min="15887" max="15887" width="23.5546875" style="457" customWidth="1"/>
    <col min="15888" max="15892" width="0" style="457" hidden="1" customWidth="1"/>
    <col min="15893" max="15893" width="24.44140625" style="457" customWidth="1"/>
    <col min="15894" max="15894" width="29.44140625" style="457" customWidth="1"/>
    <col min="15895" max="15895" width="34.6640625" style="457" bestFit="1" customWidth="1"/>
    <col min="15896" max="15896" width="28.6640625" style="457" customWidth="1"/>
    <col min="15897" max="15897" width="150" style="457" customWidth="1"/>
    <col min="15898" max="16128" width="11.5546875" style="457"/>
    <col min="16129" max="16129" width="30.44140625" style="457" customWidth="1"/>
    <col min="16130" max="16130" width="73.33203125" style="457" customWidth="1"/>
    <col min="16131" max="16133" width="0" style="457" hidden="1" customWidth="1"/>
    <col min="16134" max="16134" width="17.6640625" style="457" customWidth="1"/>
    <col min="16135" max="16135" width="19" style="457" customWidth="1"/>
    <col min="16136" max="16136" width="28.109375" style="457" customWidth="1"/>
    <col min="16137" max="16137" width="0" style="457" hidden="1" customWidth="1"/>
    <col min="16138" max="16138" width="26.33203125" style="457" customWidth="1"/>
    <col min="16139" max="16141" width="0" style="457" hidden="1" customWidth="1"/>
    <col min="16142" max="16142" width="26.6640625" style="457" customWidth="1"/>
    <col min="16143" max="16143" width="23.5546875" style="457" customWidth="1"/>
    <col min="16144" max="16148" width="0" style="457" hidden="1" customWidth="1"/>
    <col min="16149" max="16149" width="24.44140625" style="457" customWidth="1"/>
    <col min="16150" max="16150" width="29.44140625" style="457" customWidth="1"/>
    <col min="16151" max="16151" width="34.6640625" style="457" bestFit="1" customWidth="1"/>
    <col min="16152" max="16152" width="28.6640625" style="457" customWidth="1"/>
    <col min="16153" max="16153" width="150" style="457" customWidth="1"/>
    <col min="16154" max="16384" width="11.5546875" style="457"/>
  </cols>
  <sheetData>
    <row r="1" spans="2:25" s="473" customFormat="1" ht="65.25" customHeight="1" thickBot="1" x14ac:dyDescent="0.55000000000000004">
      <c r="B1" s="662" t="s">
        <v>57</v>
      </c>
      <c r="C1" s="645" t="s">
        <v>56</v>
      </c>
      <c r="D1" s="661" t="s">
        <v>55</v>
      </c>
      <c r="E1" s="660"/>
      <c r="F1" s="660"/>
      <c r="G1" s="660"/>
      <c r="H1" s="660"/>
      <c r="I1" s="660"/>
      <c r="J1" s="660"/>
      <c r="K1" s="660"/>
      <c r="L1" s="660"/>
      <c r="M1" s="660"/>
      <c r="N1" s="659"/>
      <c r="O1" s="852" t="s">
        <v>54</v>
      </c>
      <c r="P1" s="658"/>
      <c r="Q1" s="658"/>
      <c r="R1" s="658"/>
      <c r="S1" s="658"/>
      <c r="T1" s="656"/>
      <c r="U1" s="658"/>
      <c r="V1" s="658"/>
      <c r="W1" s="657"/>
      <c r="X1" s="656"/>
      <c r="Y1" s="655" t="s">
        <v>53</v>
      </c>
    </row>
    <row r="2" spans="2:25" s="473" customFormat="1" ht="69" customHeight="1" x14ac:dyDescent="0.45">
      <c r="B2" s="654"/>
      <c r="C2" s="653"/>
      <c r="D2" s="652" t="s">
        <v>52</v>
      </c>
      <c r="E2" s="652" t="s">
        <v>51</v>
      </c>
      <c r="F2" s="651" t="s">
        <v>29</v>
      </c>
      <c r="G2" s="650" t="s">
        <v>50</v>
      </c>
      <c r="H2" s="649" t="s">
        <v>49</v>
      </c>
      <c r="I2" s="648" t="s">
        <v>48</v>
      </c>
      <c r="J2" s="851" t="s">
        <v>618</v>
      </c>
      <c r="K2" s="646" t="s">
        <v>47</v>
      </c>
      <c r="L2" s="646" t="s">
        <v>46</v>
      </c>
      <c r="M2" s="646" t="s">
        <v>580</v>
      </c>
      <c r="N2" s="645" t="s">
        <v>38</v>
      </c>
      <c r="O2" s="644" t="s">
        <v>44</v>
      </c>
      <c r="P2" s="643" t="s">
        <v>43</v>
      </c>
      <c r="Q2" s="642" t="s">
        <v>42</v>
      </c>
      <c r="R2" s="641" t="s">
        <v>41</v>
      </c>
      <c r="S2" s="641" t="s">
        <v>40</v>
      </c>
      <c r="T2" s="641" t="s">
        <v>579</v>
      </c>
      <c r="U2" s="640" t="s">
        <v>38</v>
      </c>
      <c r="V2" s="639" t="s">
        <v>38</v>
      </c>
      <c r="W2" s="638" t="s">
        <v>600</v>
      </c>
      <c r="X2" s="637" t="s">
        <v>36</v>
      </c>
      <c r="Y2" s="636"/>
    </row>
    <row r="3" spans="2:25" s="473" customFormat="1" ht="65.25" customHeight="1" thickBot="1" x14ac:dyDescent="0.5">
      <c r="B3" s="620" t="s">
        <v>35</v>
      </c>
      <c r="C3" s="627"/>
      <c r="D3" s="635"/>
      <c r="E3" s="635"/>
      <c r="F3" s="634" t="s">
        <v>34</v>
      </c>
      <c r="G3" s="633" t="s">
        <v>578</v>
      </c>
      <c r="H3" s="632"/>
      <c r="I3" s="631"/>
      <c r="J3" s="850" t="s">
        <v>610</v>
      </c>
      <c r="K3" s="628" t="s">
        <v>32</v>
      </c>
      <c r="L3" s="629" t="s">
        <v>95</v>
      </c>
      <c r="M3" s="628" t="s">
        <v>94</v>
      </c>
      <c r="N3" s="627"/>
      <c r="O3" s="626">
        <v>1</v>
      </c>
      <c r="P3" s="625"/>
      <c r="Q3" s="624" t="s">
        <v>28</v>
      </c>
      <c r="R3" s="623" t="s">
        <v>27</v>
      </c>
      <c r="S3" s="623" t="s">
        <v>26</v>
      </c>
      <c r="T3" s="623" t="s">
        <v>25</v>
      </c>
      <c r="U3" s="622"/>
      <c r="V3" s="621" t="s">
        <v>24</v>
      </c>
      <c r="W3" s="620" t="s">
        <v>599</v>
      </c>
      <c r="X3" s="619" t="s">
        <v>22</v>
      </c>
      <c r="Y3" s="618"/>
    </row>
    <row r="4" spans="2:25" s="615" customFormat="1" ht="54" customHeight="1" x14ac:dyDescent="0.45">
      <c r="B4" s="617" t="s">
        <v>598</v>
      </c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</row>
    <row r="5" spans="2:25" ht="65.25" customHeight="1" x14ac:dyDescent="0.5">
      <c r="B5" s="736" t="s">
        <v>597</v>
      </c>
      <c r="C5" s="723"/>
      <c r="D5" s="727"/>
      <c r="E5" s="727"/>
      <c r="F5" s="605">
        <v>305.99</v>
      </c>
      <c r="G5" s="833">
        <v>37.39</v>
      </c>
      <c r="H5" s="605">
        <v>11440.84</v>
      </c>
      <c r="I5" s="613">
        <v>0</v>
      </c>
      <c r="J5" s="603">
        <f>F5*5</f>
        <v>1529.95</v>
      </c>
      <c r="K5" s="613">
        <v>0</v>
      </c>
      <c r="L5" s="613">
        <v>0</v>
      </c>
      <c r="M5" s="613">
        <v>0</v>
      </c>
      <c r="N5" s="613">
        <f>H5+I5+J5+K5+L5+M5</f>
        <v>12970.79</v>
      </c>
      <c r="O5" s="613">
        <v>1486.81</v>
      </c>
      <c r="P5" s="613"/>
      <c r="Q5" s="613">
        <v>0</v>
      </c>
      <c r="R5" s="613">
        <v>0</v>
      </c>
      <c r="S5" s="613">
        <v>0</v>
      </c>
      <c r="T5" s="613">
        <v>0</v>
      </c>
      <c r="U5" s="613">
        <f>O5+P5+Q5+R5+S5+T5</f>
        <v>1486.81</v>
      </c>
      <c r="V5" s="613">
        <f>N5-U5</f>
        <v>11483.980000000001</v>
      </c>
      <c r="W5" s="613"/>
      <c r="X5" s="613">
        <f>V5-W5</f>
        <v>11483.980000000001</v>
      </c>
      <c r="Y5" s="550"/>
    </row>
    <row r="6" spans="2:25" ht="65.25" customHeight="1" x14ac:dyDescent="0.5">
      <c r="B6" s="690" t="s">
        <v>596</v>
      </c>
      <c r="C6" s="723"/>
      <c r="D6" s="726"/>
      <c r="E6" s="726"/>
      <c r="F6" s="600"/>
      <c r="G6" s="831"/>
      <c r="H6" s="600"/>
      <c r="I6" s="849"/>
      <c r="J6" s="598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  <c r="W6" s="610"/>
      <c r="X6" s="610"/>
      <c r="Y6" s="550"/>
    </row>
    <row r="7" spans="2:25" ht="65.25" customHeight="1" x14ac:dyDescent="0.5">
      <c r="B7" s="736" t="s">
        <v>583</v>
      </c>
      <c r="C7" s="723"/>
      <c r="D7" s="727"/>
      <c r="E7" s="727"/>
      <c r="F7" s="548">
        <v>289.16000000000003</v>
      </c>
      <c r="G7" s="833">
        <v>37.39</v>
      </c>
      <c r="H7" s="548">
        <v>10811.55</v>
      </c>
      <c r="I7" s="543">
        <v>0</v>
      </c>
      <c r="J7" s="603">
        <v>1070.25</v>
      </c>
      <c r="K7" s="543">
        <v>0</v>
      </c>
      <c r="L7" s="613">
        <f>D7*1.1875%</f>
        <v>0</v>
      </c>
      <c r="M7" s="543">
        <v>0</v>
      </c>
      <c r="N7" s="543">
        <f>H7+I7+J7+K7+L7+M7</f>
        <v>11881.8</v>
      </c>
      <c r="O7" s="543">
        <v>1373.84</v>
      </c>
      <c r="P7" s="613"/>
      <c r="Q7" s="543">
        <v>0</v>
      </c>
      <c r="R7" s="543">
        <v>0</v>
      </c>
      <c r="S7" s="543">
        <v>0</v>
      </c>
      <c r="T7" s="543">
        <v>0</v>
      </c>
      <c r="U7" s="543">
        <f>O7+P7+Q7+R7+S7+T7</f>
        <v>1373.84</v>
      </c>
      <c r="V7" s="543">
        <f>N7-U7</f>
        <v>10507.96</v>
      </c>
      <c r="W7" s="543">
        <v>0</v>
      </c>
      <c r="X7" s="543">
        <f>V7-W7</f>
        <v>10507.96</v>
      </c>
      <c r="Y7" s="550"/>
    </row>
    <row r="8" spans="2:25" ht="65.25" customHeight="1" x14ac:dyDescent="0.5">
      <c r="B8" s="848" t="s">
        <v>595</v>
      </c>
      <c r="C8" s="723"/>
      <c r="D8" s="726"/>
      <c r="E8" s="726"/>
      <c r="F8" s="541"/>
      <c r="G8" s="831"/>
      <c r="H8" s="541"/>
      <c r="I8" s="847"/>
      <c r="J8" s="598"/>
      <c r="K8" s="535"/>
      <c r="L8" s="610"/>
      <c r="M8" s="535"/>
      <c r="N8" s="535"/>
      <c r="O8" s="535"/>
      <c r="P8" s="610"/>
      <c r="Q8" s="535"/>
      <c r="R8" s="535"/>
      <c r="S8" s="535"/>
      <c r="T8" s="535"/>
      <c r="U8" s="535"/>
      <c r="V8" s="535"/>
      <c r="W8" s="535"/>
      <c r="X8" s="535"/>
      <c r="Y8" s="550"/>
    </row>
    <row r="9" spans="2:25" ht="65.25" customHeight="1" x14ac:dyDescent="0.5">
      <c r="B9" s="465" t="s">
        <v>583</v>
      </c>
      <c r="C9" s="511"/>
      <c r="D9" s="550"/>
      <c r="E9" s="550"/>
      <c r="F9" s="555">
        <v>348.03</v>
      </c>
      <c r="G9" s="604">
        <v>37.39</v>
      </c>
      <c r="H9" s="546">
        <f>F9*G9</f>
        <v>13012.841699999999</v>
      </c>
      <c r="I9" s="538">
        <v>0</v>
      </c>
      <c r="J9" s="603">
        <f>F9*5</f>
        <v>1740.1499999999999</v>
      </c>
      <c r="K9" s="538">
        <v>0</v>
      </c>
      <c r="L9" s="544">
        <v>0</v>
      </c>
      <c r="M9" s="544">
        <v>0</v>
      </c>
      <c r="N9" s="544">
        <f>H9+I9+J9+K9+L9+M9</f>
        <v>14752.991699999999</v>
      </c>
      <c r="O9" s="538">
        <v>1899.03</v>
      </c>
      <c r="P9" s="602"/>
      <c r="Q9" s="544">
        <v>0</v>
      </c>
      <c r="R9" s="544">
        <v>0</v>
      </c>
      <c r="S9" s="544">
        <v>0</v>
      </c>
      <c r="T9" s="544">
        <v>0</v>
      </c>
      <c r="U9" s="544">
        <f>O9+P9+Q9+R9+S9+T9</f>
        <v>1899.03</v>
      </c>
      <c r="V9" s="544">
        <f>N9-U9</f>
        <v>12853.961699999998</v>
      </c>
      <c r="W9" s="544">
        <v>0</v>
      </c>
      <c r="X9" s="543">
        <f>V9-W9</f>
        <v>12853.961699999998</v>
      </c>
      <c r="Y9" s="511"/>
    </row>
    <row r="10" spans="2:25" ht="65.25" customHeight="1" x14ac:dyDescent="0.5">
      <c r="B10" s="606" t="s">
        <v>594</v>
      </c>
      <c r="C10" s="510"/>
      <c r="D10" s="550"/>
      <c r="E10" s="550"/>
      <c r="F10" s="555"/>
      <c r="G10" s="599"/>
      <c r="H10" s="539"/>
      <c r="I10" s="538"/>
      <c r="J10" s="598"/>
      <c r="K10" s="538"/>
      <c r="L10" s="536"/>
      <c r="M10" s="536"/>
      <c r="N10" s="536"/>
      <c r="O10" s="538"/>
      <c r="P10" s="597"/>
      <c r="Q10" s="536"/>
      <c r="R10" s="536"/>
      <c r="S10" s="536"/>
      <c r="T10" s="536"/>
      <c r="U10" s="536"/>
      <c r="V10" s="536"/>
      <c r="W10" s="536"/>
      <c r="X10" s="535"/>
      <c r="Y10" s="510"/>
    </row>
    <row r="11" spans="2:25" ht="65.25" customHeight="1" x14ac:dyDescent="0.5">
      <c r="B11" s="465" t="s">
        <v>583</v>
      </c>
      <c r="C11" s="511"/>
      <c r="D11" s="550"/>
      <c r="E11" s="550"/>
      <c r="F11" s="555">
        <v>214.05</v>
      </c>
      <c r="G11" s="604">
        <v>37.39</v>
      </c>
      <c r="H11" s="546">
        <f>F11*G11</f>
        <v>8003.3295000000007</v>
      </c>
      <c r="I11" s="538">
        <v>0</v>
      </c>
      <c r="J11" s="603">
        <f>F11*5</f>
        <v>1070.25</v>
      </c>
      <c r="K11" s="538">
        <v>0</v>
      </c>
      <c r="L11" s="544">
        <v>0</v>
      </c>
      <c r="M11" s="544">
        <v>0</v>
      </c>
      <c r="N11" s="544">
        <f>H11+I11+J11+K11+L11+M11</f>
        <v>9073.5794999999998</v>
      </c>
      <c r="O11" s="538">
        <v>607.85</v>
      </c>
      <c r="P11" s="602"/>
      <c r="Q11" s="544">
        <v>0</v>
      </c>
      <c r="R11" s="544">
        <v>0</v>
      </c>
      <c r="S11" s="544">
        <v>0</v>
      </c>
      <c r="T11" s="544"/>
      <c r="U11" s="544">
        <f>O11+P11+Q11+R11+S11+T11</f>
        <v>607.85</v>
      </c>
      <c r="V11" s="544">
        <f>N11-U11</f>
        <v>8465.7294999999995</v>
      </c>
      <c r="W11" s="544">
        <v>0</v>
      </c>
      <c r="X11" s="543">
        <f>V11-W11</f>
        <v>8465.7294999999995</v>
      </c>
      <c r="Y11" s="511"/>
    </row>
    <row r="12" spans="2:25" ht="65.25" customHeight="1" x14ac:dyDescent="0.5">
      <c r="B12" s="608" t="s">
        <v>593</v>
      </c>
      <c r="C12" s="510"/>
      <c r="D12" s="550"/>
      <c r="E12" s="550"/>
      <c r="F12" s="555"/>
      <c r="G12" s="599"/>
      <c r="H12" s="539"/>
      <c r="I12" s="538"/>
      <c r="J12" s="598"/>
      <c r="K12" s="538"/>
      <c r="L12" s="536"/>
      <c r="M12" s="536"/>
      <c r="N12" s="536"/>
      <c r="O12" s="538"/>
      <c r="P12" s="597"/>
      <c r="Q12" s="536"/>
      <c r="R12" s="536"/>
      <c r="S12" s="536"/>
      <c r="T12" s="536"/>
      <c r="U12" s="536"/>
      <c r="V12" s="536"/>
      <c r="W12" s="536"/>
      <c r="X12" s="535"/>
      <c r="Y12" s="607"/>
    </row>
    <row r="13" spans="2:25" ht="65.25" customHeight="1" x14ac:dyDescent="0.5">
      <c r="B13" s="465" t="s">
        <v>583</v>
      </c>
      <c r="C13" s="511"/>
      <c r="D13" s="550"/>
      <c r="E13" s="550"/>
      <c r="F13" s="555">
        <v>285.86</v>
      </c>
      <c r="G13" s="604">
        <v>37.39</v>
      </c>
      <c r="H13" s="546">
        <f>F13*G13</f>
        <v>10688.305400000001</v>
      </c>
      <c r="I13" s="538">
        <v>0</v>
      </c>
      <c r="J13" s="603">
        <f>F13*5</f>
        <v>1429.3000000000002</v>
      </c>
      <c r="K13" s="538">
        <v>0</v>
      </c>
      <c r="L13" s="544">
        <v>0</v>
      </c>
      <c r="M13" s="544">
        <v>0</v>
      </c>
      <c r="N13" s="544">
        <f>H13+I13+J13+K13+L13+M13</f>
        <v>12117.6054</v>
      </c>
      <c r="O13" s="538">
        <v>1290.8699999999999</v>
      </c>
      <c r="P13" s="602"/>
      <c r="Q13" s="544">
        <v>0</v>
      </c>
      <c r="R13" s="544">
        <v>0</v>
      </c>
      <c r="S13" s="544">
        <v>0</v>
      </c>
      <c r="T13" s="544">
        <v>0</v>
      </c>
      <c r="U13" s="544">
        <f>O13+P13+Q13+R13+S13+T13</f>
        <v>1290.8699999999999</v>
      </c>
      <c r="V13" s="544">
        <f>N13-U13</f>
        <v>10826.735400000001</v>
      </c>
      <c r="W13" s="544"/>
      <c r="X13" s="543">
        <f>V13-W13</f>
        <v>10826.735400000001</v>
      </c>
      <c r="Y13" s="511"/>
    </row>
    <row r="14" spans="2:25" ht="65.25" customHeight="1" x14ac:dyDescent="0.5">
      <c r="B14" s="608" t="s">
        <v>592</v>
      </c>
      <c r="C14" s="510"/>
      <c r="D14" s="550"/>
      <c r="E14" s="550"/>
      <c r="F14" s="555"/>
      <c r="G14" s="599"/>
      <c r="H14" s="539"/>
      <c r="I14" s="538"/>
      <c r="J14" s="598"/>
      <c r="K14" s="538"/>
      <c r="L14" s="536"/>
      <c r="M14" s="536"/>
      <c r="N14" s="536"/>
      <c r="O14" s="538"/>
      <c r="P14" s="597"/>
      <c r="Q14" s="536"/>
      <c r="R14" s="536"/>
      <c r="S14" s="536"/>
      <c r="T14" s="536"/>
      <c r="U14" s="536"/>
      <c r="V14" s="536"/>
      <c r="W14" s="536"/>
      <c r="X14" s="535"/>
      <c r="Y14" s="607"/>
    </row>
    <row r="15" spans="2:25" ht="65.25" customHeight="1" x14ac:dyDescent="0.5">
      <c r="B15" s="465" t="s">
        <v>583</v>
      </c>
      <c r="C15" s="511"/>
      <c r="D15" s="550"/>
      <c r="E15" s="550"/>
      <c r="F15" s="555">
        <v>214.05</v>
      </c>
      <c r="G15" s="604">
        <v>37.39</v>
      </c>
      <c r="H15" s="546">
        <f>F15*G15</f>
        <v>8003.3295000000007</v>
      </c>
      <c r="I15" s="538">
        <v>0</v>
      </c>
      <c r="J15" s="603">
        <f>F15*5</f>
        <v>1070.25</v>
      </c>
      <c r="K15" s="538">
        <v>0</v>
      </c>
      <c r="L15" s="544">
        <v>0</v>
      </c>
      <c r="M15" s="544">
        <v>0</v>
      </c>
      <c r="N15" s="544">
        <f>H15+I15+J15+K15+L15+M15</f>
        <v>9073.5794999999998</v>
      </c>
      <c r="O15" s="538">
        <v>607.85</v>
      </c>
      <c r="P15" s="602"/>
      <c r="Q15" s="544">
        <v>0</v>
      </c>
      <c r="R15" s="544">
        <v>0</v>
      </c>
      <c r="S15" s="544">
        <v>0</v>
      </c>
      <c r="T15" s="544">
        <v>0</v>
      </c>
      <c r="U15" s="544">
        <f>O15+P15+Q15+R15+S15+T15</f>
        <v>607.85</v>
      </c>
      <c r="V15" s="544">
        <f>N15-U15</f>
        <v>8465.7294999999995</v>
      </c>
      <c r="W15" s="544"/>
      <c r="X15" s="543">
        <f>V15-W15</f>
        <v>8465.7294999999995</v>
      </c>
      <c r="Y15" s="511"/>
    </row>
    <row r="16" spans="2:25" ht="65.25" customHeight="1" x14ac:dyDescent="0.5">
      <c r="B16" s="608" t="s">
        <v>591</v>
      </c>
      <c r="C16" s="510"/>
      <c r="D16" s="550"/>
      <c r="E16" s="550"/>
      <c r="F16" s="555"/>
      <c r="G16" s="599"/>
      <c r="H16" s="539"/>
      <c r="I16" s="538"/>
      <c r="J16" s="598"/>
      <c r="K16" s="538"/>
      <c r="L16" s="536"/>
      <c r="M16" s="536"/>
      <c r="N16" s="536"/>
      <c r="O16" s="538"/>
      <c r="P16" s="597"/>
      <c r="Q16" s="536"/>
      <c r="R16" s="536"/>
      <c r="S16" s="536"/>
      <c r="T16" s="536"/>
      <c r="U16" s="536"/>
      <c r="V16" s="536"/>
      <c r="W16" s="536"/>
      <c r="X16" s="535"/>
      <c r="Y16" s="607"/>
    </row>
    <row r="17" spans="2:67" ht="65.25" customHeight="1" x14ac:dyDescent="0.5">
      <c r="B17" s="465" t="s">
        <v>583</v>
      </c>
      <c r="C17" s="511"/>
      <c r="D17" s="550"/>
      <c r="E17" s="550"/>
      <c r="F17" s="555">
        <v>214.05</v>
      </c>
      <c r="G17" s="604">
        <v>37.39</v>
      </c>
      <c r="H17" s="546">
        <f>F17*G17</f>
        <v>8003.3295000000007</v>
      </c>
      <c r="I17" s="538">
        <v>0</v>
      </c>
      <c r="J17" s="603">
        <f>F17*5</f>
        <v>1070.25</v>
      </c>
      <c r="K17" s="538">
        <v>0</v>
      </c>
      <c r="L17" s="544">
        <v>0</v>
      </c>
      <c r="M17" s="544">
        <v>0</v>
      </c>
      <c r="N17" s="544">
        <f>H17+I17+J17+K17+L17+M17</f>
        <v>9073.5794999999998</v>
      </c>
      <c r="O17" s="538">
        <v>607.85</v>
      </c>
      <c r="P17" s="602"/>
      <c r="Q17" s="544">
        <v>0</v>
      </c>
      <c r="R17" s="544">
        <v>0</v>
      </c>
      <c r="S17" s="544">
        <v>0</v>
      </c>
      <c r="T17" s="544">
        <v>0</v>
      </c>
      <c r="U17" s="544">
        <f>O17+P17+Q17+R17+S17+T17</f>
        <v>607.85</v>
      </c>
      <c r="V17" s="544">
        <f>N17-U17</f>
        <v>8465.7294999999995</v>
      </c>
      <c r="W17" s="544"/>
      <c r="X17" s="543">
        <f>V17-W17</f>
        <v>8465.7294999999995</v>
      </c>
      <c r="Y17" s="511"/>
    </row>
    <row r="18" spans="2:67" ht="65.25" customHeight="1" x14ac:dyDescent="0.5">
      <c r="B18" s="608" t="s">
        <v>590</v>
      </c>
      <c r="C18" s="510"/>
      <c r="D18" s="550"/>
      <c r="E18" s="550"/>
      <c r="F18" s="555"/>
      <c r="G18" s="599"/>
      <c r="H18" s="539"/>
      <c r="I18" s="538"/>
      <c r="J18" s="598"/>
      <c r="K18" s="538"/>
      <c r="L18" s="536"/>
      <c r="M18" s="536"/>
      <c r="N18" s="536"/>
      <c r="O18" s="538"/>
      <c r="P18" s="597"/>
      <c r="Q18" s="536"/>
      <c r="R18" s="536"/>
      <c r="S18" s="536"/>
      <c r="T18" s="536"/>
      <c r="U18" s="536"/>
      <c r="V18" s="536"/>
      <c r="W18" s="536"/>
      <c r="X18" s="535"/>
      <c r="Y18" s="607"/>
    </row>
    <row r="19" spans="2:67" ht="65.25" customHeight="1" x14ac:dyDescent="0.5">
      <c r="B19" s="572" t="s">
        <v>583</v>
      </c>
      <c r="C19" s="846"/>
      <c r="D19" s="846"/>
      <c r="E19" s="846"/>
      <c r="F19" s="844">
        <v>298.18</v>
      </c>
      <c r="G19" s="845">
        <v>37.39</v>
      </c>
      <c r="H19" s="844">
        <v>11148.92</v>
      </c>
      <c r="I19" s="841">
        <v>0</v>
      </c>
      <c r="J19" s="843">
        <v>1070.25</v>
      </c>
      <c r="K19" s="843"/>
      <c r="L19" s="843">
        <v>0</v>
      </c>
      <c r="M19" s="843">
        <v>0</v>
      </c>
      <c r="N19" s="841">
        <f>H19+I19+J19+K19+L19+M19</f>
        <v>12219.17</v>
      </c>
      <c r="O19" s="841">
        <v>1434.3</v>
      </c>
      <c r="P19" s="842"/>
      <c r="Q19" s="841"/>
      <c r="R19" s="841">
        <v>0</v>
      </c>
      <c r="S19" s="841">
        <v>0</v>
      </c>
      <c r="T19" s="841">
        <v>0</v>
      </c>
      <c r="U19" s="841">
        <f>O19+P19+Q19+R19+S19+T19</f>
        <v>1434.3</v>
      </c>
      <c r="V19" s="841">
        <f>N19-U19</f>
        <v>10784.87</v>
      </c>
      <c r="W19" s="841">
        <v>0</v>
      </c>
      <c r="X19" s="841">
        <f>V19-W19</f>
        <v>10784.87</v>
      </c>
      <c r="Y19" s="511"/>
    </row>
    <row r="20" spans="2:67" ht="65.25" customHeight="1" x14ac:dyDescent="0.5">
      <c r="B20" s="571" t="s">
        <v>589</v>
      </c>
      <c r="C20" s="840"/>
      <c r="D20" s="839"/>
      <c r="E20" s="839"/>
      <c r="F20" s="837"/>
      <c r="G20" s="838"/>
      <c r="H20" s="837"/>
      <c r="I20" s="834"/>
      <c r="J20" s="836"/>
      <c r="K20" s="836"/>
      <c r="L20" s="836"/>
      <c r="M20" s="836"/>
      <c r="N20" s="834"/>
      <c r="O20" s="834"/>
      <c r="P20" s="835"/>
      <c r="Q20" s="834"/>
      <c r="R20" s="834"/>
      <c r="S20" s="834"/>
      <c r="T20" s="834"/>
      <c r="U20" s="834"/>
      <c r="V20" s="834"/>
      <c r="W20" s="834"/>
      <c r="X20" s="834"/>
      <c r="Y20" s="510"/>
    </row>
    <row r="21" spans="2:67" ht="65.25" customHeight="1" x14ac:dyDescent="0.5">
      <c r="B21" s="465" t="s">
        <v>91</v>
      </c>
      <c r="C21" s="511"/>
      <c r="D21" s="511"/>
      <c r="E21" s="511"/>
      <c r="F21" s="548">
        <v>207.79</v>
      </c>
      <c r="G21" s="604">
        <v>37.39</v>
      </c>
      <c r="H21" s="546">
        <f>F21*G21</f>
        <v>7769.2681000000002</v>
      </c>
      <c r="I21" s="544">
        <v>0</v>
      </c>
      <c r="J21" s="603">
        <f>F21*5</f>
        <v>1038.95</v>
      </c>
      <c r="K21" s="603">
        <v>0</v>
      </c>
      <c r="L21" s="603">
        <v>0</v>
      </c>
      <c r="M21" s="603">
        <v>0</v>
      </c>
      <c r="N21" s="544">
        <f>H21+I21+J21+K21+L21+M21</f>
        <v>8808.2181</v>
      </c>
      <c r="O21" s="544">
        <v>582.38</v>
      </c>
      <c r="P21" s="602"/>
      <c r="Q21" s="544">
        <v>0</v>
      </c>
      <c r="R21" s="544">
        <v>0</v>
      </c>
      <c r="S21" s="544"/>
      <c r="T21" s="544">
        <v>0</v>
      </c>
      <c r="U21" s="544">
        <f>O21+P21+Q21+R21+S21+T21</f>
        <v>582.38</v>
      </c>
      <c r="V21" s="544">
        <f>N21-U21</f>
        <v>8225.8381000000008</v>
      </c>
      <c r="W21" s="544">
        <v>0</v>
      </c>
      <c r="X21" s="543">
        <f>V21-W21</f>
        <v>8225.8381000000008</v>
      </c>
      <c r="Y21" s="511" t="s">
        <v>588</v>
      </c>
    </row>
    <row r="22" spans="2:67" ht="65.25" customHeight="1" x14ac:dyDescent="0.5">
      <c r="B22" s="606" t="s">
        <v>587</v>
      </c>
      <c r="C22" s="510"/>
      <c r="D22" s="607"/>
      <c r="E22" s="607"/>
      <c r="F22" s="541"/>
      <c r="G22" s="599"/>
      <c r="H22" s="539"/>
      <c r="I22" s="536"/>
      <c r="J22" s="598"/>
      <c r="K22" s="598"/>
      <c r="L22" s="598"/>
      <c r="M22" s="598"/>
      <c r="N22" s="536"/>
      <c r="O22" s="536"/>
      <c r="P22" s="597"/>
      <c r="Q22" s="536"/>
      <c r="R22" s="536"/>
      <c r="S22" s="536"/>
      <c r="T22" s="536"/>
      <c r="U22" s="536"/>
      <c r="V22" s="536"/>
      <c r="W22" s="536"/>
      <c r="X22" s="535"/>
      <c r="Y22" s="510"/>
    </row>
    <row r="23" spans="2:67" ht="65.25" customHeight="1" x14ac:dyDescent="0.5">
      <c r="B23" s="465" t="s">
        <v>583</v>
      </c>
      <c r="C23" s="511"/>
      <c r="D23" s="511"/>
      <c r="E23" s="511"/>
      <c r="F23" s="548">
        <v>214.05</v>
      </c>
      <c r="G23" s="604">
        <v>37.39</v>
      </c>
      <c r="H23" s="546">
        <f>F23*G23</f>
        <v>8003.3295000000007</v>
      </c>
      <c r="I23" s="544">
        <v>0</v>
      </c>
      <c r="J23" s="603">
        <f>F23*5</f>
        <v>1070.25</v>
      </c>
      <c r="K23" s="603"/>
      <c r="L23" s="603">
        <v>0</v>
      </c>
      <c r="M23" s="603">
        <v>0</v>
      </c>
      <c r="N23" s="544">
        <f>H23+I23+J23+K23+L23+M23</f>
        <v>9073.5794999999998</v>
      </c>
      <c r="O23" s="544">
        <v>607.85</v>
      </c>
      <c r="P23" s="602"/>
      <c r="Q23" s="544">
        <v>0</v>
      </c>
      <c r="R23" s="544">
        <v>0</v>
      </c>
      <c r="S23" s="544">
        <v>0</v>
      </c>
      <c r="T23" s="544">
        <v>0</v>
      </c>
      <c r="U23" s="544">
        <f>O23+P23+Q23+R23+S23+T23</f>
        <v>607.85</v>
      </c>
      <c r="V23" s="544">
        <f>N23-U23</f>
        <v>8465.7294999999995</v>
      </c>
      <c r="W23" s="544">
        <v>0</v>
      </c>
      <c r="X23" s="543">
        <f>V23-W23</f>
        <v>8465.7294999999995</v>
      </c>
      <c r="Y23" s="511"/>
    </row>
    <row r="24" spans="2:67" ht="65.25" customHeight="1" x14ac:dyDescent="0.5">
      <c r="B24" s="571" t="s">
        <v>586</v>
      </c>
      <c r="C24" s="510"/>
      <c r="D24" s="607"/>
      <c r="E24" s="607"/>
      <c r="F24" s="541"/>
      <c r="G24" s="599"/>
      <c r="H24" s="539"/>
      <c r="I24" s="536"/>
      <c r="J24" s="598"/>
      <c r="K24" s="598"/>
      <c r="L24" s="598"/>
      <c r="M24" s="598"/>
      <c r="N24" s="536"/>
      <c r="O24" s="536"/>
      <c r="P24" s="597"/>
      <c r="Q24" s="536"/>
      <c r="R24" s="536"/>
      <c r="S24" s="536"/>
      <c r="T24" s="536"/>
      <c r="U24" s="536"/>
      <c r="V24" s="536"/>
      <c r="W24" s="536"/>
      <c r="X24" s="535"/>
      <c r="Y24" s="510"/>
    </row>
    <row r="25" spans="2:67" ht="65.25" customHeight="1" x14ac:dyDescent="0.5">
      <c r="B25" s="465" t="s">
        <v>583</v>
      </c>
      <c r="C25" s="511"/>
      <c r="D25" s="511"/>
      <c r="E25" s="511"/>
      <c r="F25" s="548">
        <v>214.05</v>
      </c>
      <c r="G25" s="604">
        <v>37.39</v>
      </c>
      <c r="H25" s="546">
        <f>F25*G25</f>
        <v>8003.3295000000007</v>
      </c>
      <c r="I25" s="544">
        <v>0</v>
      </c>
      <c r="J25" s="603">
        <f>F25*5</f>
        <v>1070.25</v>
      </c>
      <c r="K25" s="603"/>
      <c r="L25" s="603">
        <v>0</v>
      </c>
      <c r="M25" s="603">
        <v>0</v>
      </c>
      <c r="N25" s="544">
        <f>H25+I25+J25+K25+L25+M25</f>
        <v>9073.5794999999998</v>
      </c>
      <c r="O25" s="544">
        <v>607.85</v>
      </c>
      <c r="P25" s="602"/>
      <c r="Q25" s="544">
        <v>0</v>
      </c>
      <c r="R25" s="544">
        <v>0</v>
      </c>
      <c r="S25" s="544">
        <v>0</v>
      </c>
      <c r="T25" s="544">
        <v>0</v>
      </c>
      <c r="U25" s="544">
        <f>O25+P25+Q25+R25+S25+T25</f>
        <v>607.85</v>
      </c>
      <c r="V25" s="544">
        <f>N25-U25</f>
        <v>8465.7294999999995</v>
      </c>
      <c r="W25" s="544">
        <v>0</v>
      </c>
      <c r="X25" s="543">
        <f>V25-W25</f>
        <v>8465.7294999999995</v>
      </c>
      <c r="Y25" s="511"/>
    </row>
    <row r="26" spans="2:67" ht="65.25" customHeight="1" x14ac:dyDescent="0.5">
      <c r="B26" s="606" t="s">
        <v>585</v>
      </c>
      <c r="C26" s="510"/>
      <c r="D26" s="510"/>
      <c r="E26" s="510"/>
      <c r="F26" s="541"/>
      <c r="G26" s="599"/>
      <c r="H26" s="539"/>
      <c r="I26" s="536"/>
      <c r="J26" s="598"/>
      <c r="K26" s="598"/>
      <c r="L26" s="598"/>
      <c r="M26" s="598"/>
      <c r="N26" s="536"/>
      <c r="O26" s="536"/>
      <c r="P26" s="597"/>
      <c r="Q26" s="536"/>
      <c r="R26" s="536"/>
      <c r="S26" s="536"/>
      <c r="T26" s="536"/>
      <c r="U26" s="536"/>
      <c r="V26" s="536"/>
      <c r="W26" s="536"/>
      <c r="X26" s="535"/>
      <c r="Y26" s="510"/>
    </row>
    <row r="27" spans="2:67" ht="65.25" customHeight="1" x14ac:dyDescent="0.5">
      <c r="B27" s="465" t="s">
        <v>583</v>
      </c>
      <c r="C27" s="511"/>
      <c r="D27" s="511"/>
      <c r="E27" s="511"/>
      <c r="F27" s="548">
        <v>214.05</v>
      </c>
      <c r="G27" s="604">
        <v>37.39</v>
      </c>
      <c r="H27" s="546">
        <f>F27*G27</f>
        <v>8003.3295000000007</v>
      </c>
      <c r="I27" s="544">
        <v>0</v>
      </c>
      <c r="J27" s="603">
        <f>F27*5</f>
        <v>1070.25</v>
      </c>
      <c r="K27" s="603"/>
      <c r="L27" s="603">
        <v>0</v>
      </c>
      <c r="M27" s="603">
        <v>0</v>
      </c>
      <c r="N27" s="544">
        <f>H27+I27+J27+K27+L27+M27</f>
        <v>9073.5794999999998</v>
      </c>
      <c r="O27" s="544">
        <v>607.85</v>
      </c>
      <c r="P27" s="602"/>
      <c r="Q27" s="544">
        <v>0</v>
      </c>
      <c r="R27" s="544">
        <v>0</v>
      </c>
      <c r="S27" s="544">
        <v>0</v>
      </c>
      <c r="T27" s="544">
        <v>0</v>
      </c>
      <c r="U27" s="544">
        <f>O27+P27+Q27+R27+S27+T27</f>
        <v>607.85</v>
      </c>
      <c r="V27" s="544">
        <f>N27-U27</f>
        <v>8465.7294999999995</v>
      </c>
      <c r="W27" s="544"/>
      <c r="X27" s="543">
        <f>V27-W27</f>
        <v>8465.7294999999995</v>
      </c>
      <c r="Y27" s="511"/>
    </row>
    <row r="28" spans="2:67" ht="65.25" customHeight="1" x14ac:dyDescent="0.5">
      <c r="B28" s="606" t="s">
        <v>584</v>
      </c>
      <c r="C28" s="510"/>
      <c r="D28" s="510"/>
      <c r="E28" s="510"/>
      <c r="F28" s="541"/>
      <c r="G28" s="599"/>
      <c r="H28" s="539"/>
      <c r="I28" s="536"/>
      <c r="J28" s="598"/>
      <c r="K28" s="598"/>
      <c r="L28" s="598"/>
      <c r="M28" s="598"/>
      <c r="N28" s="536"/>
      <c r="O28" s="536"/>
      <c r="P28" s="597"/>
      <c r="Q28" s="536"/>
      <c r="R28" s="536"/>
      <c r="S28" s="536"/>
      <c r="T28" s="536"/>
      <c r="U28" s="536"/>
      <c r="V28" s="536"/>
      <c r="W28" s="536"/>
      <c r="X28" s="535"/>
      <c r="Y28" s="510"/>
    </row>
    <row r="29" spans="2:67" ht="65.25" customHeight="1" x14ac:dyDescent="0.5">
      <c r="B29" s="736" t="s">
        <v>583</v>
      </c>
      <c r="C29" s="727"/>
      <c r="D29" s="727"/>
      <c r="E29" s="727"/>
      <c r="F29" s="605">
        <v>214.05</v>
      </c>
      <c r="G29" s="833">
        <v>29.31</v>
      </c>
      <c r="H29" s="548">
        <f>F29*G29</f>
        <v>6273.8055000000004</v>
      </c>
      <c r="I29" s="543">
        <v>0</v>
      </c>
      <c r="J29" s="603">
        <f>F29*5</f>
        <v>1070.25</v>
      </c>
      <c r="K29" s="603">
        <v>0</v>
      </c>
      <c r="L29" s="603">
        <v>0</v>
      </c>
      <c r="M29" s="603">
        <v>0</v>
      </c>
      <c r="N29" s="551">
        <f>H29+I29+J29+K29+L29+M29</f>
        <v>7344.0555000000004</v>
      </c>
      <c r="O29" s="543">
        <v>419.63</v>
      </c>
      <c r="P29" s="613"/>
      <c r="Q29" s="543">
        <v>0</v>
      </c>
      <c r="R29" s="543">
        <v>0</v>
      </c>
      <c r="S29" s="543">
        <v>0</v>
      </c>
      <c r="T29" s="543">
        <v>0</v>
      </c>
      <c r="U29" s="543">
        <f>O29+P29+Q29+R29+S29+T29</f>
        <v>419.63</v>
      </c>
      <c r="V29" s="543">
        <f>N29-U29</f>
        <v>6924.4255000000003</v>
      </c>
      <c r="W29" s="543">
        <v>0</v>
      </c>
      <c r="X29" s="551">
        <f>V29-W29</f>
        <v>6924.4255000000003</v>
      </c>
      <c r="Y29" s="511"/>
    </row>
    <row r="30" spans="2:67" ht="65.25" customHeight="1" x14ac:dyDescent="0.45">
      <c r="B30" s="832" t="s">
        <v>582</v>
      </c>
      <c r="C30" s="726"/>
      <c r="D30" s="726"/>
      <c r="E30" s="726"/>
      <c r="F30" s="600"/>
      <c r="G30" s="831"/>
      <c r="H30" s="541"/>
      <c r="I30" s="535"/>
      <c r="J30" s="598"/>
      <c r="K30" s="598"/>
      <c r="L30" s="598"/>
      <c r="M30" s="598"/>
      <c r="N30" s="551"/>
      <c r="O30" s="535"/>
      <c r="P30" s="610"/>
      <c r="Q30" s="535"/>
      <c r="R30" s="535"/>
      <c r="S30" s="535"/>
      <c r="T30" s="535"/>
      <c r="U30" s="535"/>
      <c r="V30" s="535"/>
      <c r="W30" s="535"/>
      <c r="X30" s="551"/>
      <c r="Y30" s="510"/>
    </row>
    <row r="31" spans="2:67" ht="65.25" customHeight="1" x14ac:dyDescent="0.5">
      <c r="B31" s="596" t="s">
        <v>581</v>
      </c>
      <c r="C31" s="595"/>
      <c r="D31" s="595"/>
      <c r="E31" s="595"/>
      <c r="F31" s="594"/>
      <c r="G31" s="593"/>
      <c r="H31" s="592">
        <f>SUM(H5:H30)</f>
        <v>119165.50770000002</v>
      </c>
      <c r="I31" s="592">
        <f>SUM(I5:I30)</f>
        <v>0</v>
      </c>
      <c r="J31" s="592">
        <f>SUM(J5:J30)</f>
        <v>15370.6</v>
      </c>
      <c r="K31" s="592">
        <f>SUM(K5:K30)</f>
        <v>0</v>
      </c>
      <c r="L31" s="592">
        <f>SUM(L5:L30)</f>
        <v>0</v>
      </c>
      <c r="M31" s="592">
        <f>SUM(M5:M30)</f>
        <v>0</v>
      </c>
      <c r="N31" s="592">
        <f>SUM(N5:N30)</f>
        <v>134536.10769999996</v>
      </c>
      <c r="O31" s="592">
        <f>SUM(O5:O30)</f>
        <v>12133.96</v>
      </c>
      <c r="P31" s="592">
        <f>SUM(P5:P30)</f>
        <v>0</v>
      </c>
      <c r="Q31" s="592">
        <f>SUM(Q5:Q30)</f>
        <v>0</v>
      </c>
      <c r="R31" s="592">
        <f>SUM(R5:R30)</f>
        <v>0</v>
      </c>
      <c r="S31" s="592">
        <f>SUM(S5:S30)</f>
        <v>0</v>
      </c>
      <c r="T31" s="592">
        <f>SUM(T5:T30)</f>
        <v>0</v>
      </c>
      <c r="U31" s="592">
        <f>SUM(U5:U30)</f>
        <v>12133.96</v>
      </c>
      <c r="V31" s="592">
        <f>SUM(V5:V30)</f>
        <v>122402.1477</v>
      </c>
      <c r="W31" s="592">
        <f>SUM(W5:W30)</f>
        <v>0</v>
      </c>
      <c r="X31" s="592">
        <f>SUM(X5:X30)</f>
        <v>122402.1477</v>
      </c>
      <c r="Y31" s="458"/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8"/>
      <c r="AP31" s="458"/>
      <c r="AQ31" s="458"/>
      <c r="AR31" s="458"/>
      <c r="AS31" s="458"/>
      <c r="AT31" s="458"/>
      <c r="AU31" s="458"/>
      <c r="AV31" s="458"/>
      <c r="AW31" s="458"/>
      <c r="AX31" s="458"/>
      <c r="AY31" s="458"/>
      <c r="AZ31" s="458"/>
      <c r="BA31" s="458"/>
      <c r="BB31" s="458"/>
      <c r="BC31" s="458"/>
      <c r="BD31" s="458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</row>
    <row r="32" spans="2:67" ht="65.25" customHeight="1" x14ac:dyDescent="0.45"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58"/>
      <c r="BE32" s="458"/>
      <c r="BF32" s="458"/>
      <c r="BG32" s="458"/>
      <c r="BH32" s="458"/>
      <c r="BI32" s="458"/>
      <c r="BJ32" s="458"/>
      <c r="BK32" s="458"/>
      <c r="BL32" s="458"/>
      <c r="BM32" s="458"/>
      <c r="BN32" s="458"/>
      <c r="BO32" s="458"/>
    </row>
    <row r="33" spans="2:67" ht="65.25" customHeight="1" x14ac:dyDescent="0.45"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8"/>
      <c r="BM33" s="458"/>
      <c r="BN33" s="458"/>
      <c r="BO33" s="458"/>
    </row>
    <row r="34" spans="2:67" ht="65.25" customHeight="1" x14ac:dyDescent="0.45"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AC34" s="458"/>
      <c r="AD34" s="458"/>
      <c r="AE34" s="458"/>
      <c r="AF34" s="458"/>
      <c r="AG34" s="458"/>
      <c r="AH34" s="458"/>
      <c r="AI34" s="458"/>
      <c r="AJ34" s="458"/>
      <c r="AK34" s="458"/>
      <c r="AL34" s="458"/>
      <c r="AM34" s="458"/>
      <c r="AN34" s="458"/>
      <c r="AO34" s="458"/>
      <c r="AP34" s="458"/>
      <c r="AQ34" s="458"/>
      <c r="AR34" s="458"/>
      <c r="AS34" s="458"/>
      <c r="AT34" s="458"/>
      <c r="AU34" s="458"/>
      <c r="AV34" s="458"/>
      <c r="AW34" s="458"/>
      <c r="AX34" s="458"/>
      <c r="AY34" s="458"/>
      <c r="AZ34" s="458"/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8"/>
      <c r="BM34" s="458"/>
      <c r="BN34" s="458"/>
      <c r="BO34" s="458"/>
    </row>
    <row r="35" spans="2:67" s="458" customFormat="1" ht="65.25" customHeight="1" x14ac:dyDescent="0.45"/>
    <row r="36" spans="2:67" s="458" customFormat="1" ht="65.25" customHeight="1" x14ac:dyDescent="0.45"/>
    <row r="37" spans="2:67" s="458" customFormat="1" ht="65.25" customHeight="1" x14ac:dyDescent="0.45"/>
    <row r="38" spans="2:67" s="458" customFormat="1" ht="65.25" customHeight="1" x14ac:dyDescent="0.45"/>
    <row r="39" spans="2:67" s="458" customFormat="1" ht="65.25" customHeight="1" x14ac:dyDescent="0.45"/>
    <row r="40" spans="2:67" s="458" customFormat="1" ht="65.25" customHeight="1" x14ac:dyDescent="0.45"/>
    <row r="41" spans="2:67" s="458" customFormat="1" ht="65.25" customHeight="1" x14ac:dyDescent="0.45"/>
    <row r="42" spans="2:67" s="458" customFormat="1" ht="65.25" customHeight="1" x14ac:dyDescent="0.45"/>
    <row r="43" spans="2:67" s="458" customFormat="1" ht="65.25" customHeight="1" x14ac:dyDescent="0.45"/>
    <row r="44" spans="2:67" s="458" customFormat="1" ht="65.25" customHeight="1" x14ac:dyDescent="0.45"/>
    <row r="45" spans="2:67" s="458" customFormat="1" ht="65.25" customHeight="1" x14ac:dyDescent="0.45"/>
    <row r="46" spans="2:67" s="458" customFormat="1" ht="65.25" customHeight="1" x14ac:dyDescent="0.45"/>
    <row r="47" spans="2:67" s="458" customFormat="1" ht="65.25" customHeight="1" x14ac:dyDescent="0.45"/>
    <row r="48" spans="2:67" s="458" customFormat="1" ht="65.25" customHeight="1" x14ac:dyDescent="0.45"/>
    <row r="49" s="458" customFormat="1" ht="65.25" customHeight="1" x14ac:dyDescent="0.45"/>
    <row r="50" s="458" customFormat="1" ht="65.25" customHeight="1" x14ac:dyDescent="0.45"/>
    <row r="51" s="458" customFormat="1" ht="65.25" customHeight="1" x14ac:dyDescent="0.45"/>
    <row r="52" s="458" customFormat="1" ht="65.25" customHeight="1" x14ac:dyDescent="0.45"/>
    <row r="53" s="458" customFormat="1" ht="65.25" customHeight="1" x14ac:dyDescent="0.45"/>
    <row r="54" s="458" customFormat="1" ht="65.25" customHeight="1" x14ac:dyDescent="0.45"/>
    <row r="55" s="458" customFormat="1" ht="65.25" customHeight="1" x14ac:dyDescent="0.45"/>
    <row r="56" s="458" customFormat="1" ht="65.25" customHeight="1" x14ac:dyDescent="0.45"/>
    <row r="57" s="458" customFormat="1" ht="65.25" customHeight="1" x14ac:dyDescent="0.45"/>
    <row r="58" s="458" customFormat="1" ht="65.25" customHeight="1" x14ac:dyDescent="0.45"/>
    <row r="59" s="458" customFormat="1" ht="65.25" customHeight="1" x14ac:dyDescent="0.45"/>
    <row r="60" s="458" customFormat="1" ht="65.25" customHeight="1" x14ac:dyDescent="0.45"/>
    <row r="61" s="458" customFormat="1" ht="65.25" customHeight="1" x14ac:dyDescent="0.45"/>
    <row r="62" s="458" customFormat="1" ht="65.25" customHeight="1" x14ac:dyDescent="0.45"/>
    <row r="63" s="458" customFormat="1" ht="65.25" customHeight="1" x14ac:dyDescent="0.45"/>
    <row r="64" s="458" customFormat="1" ht="65.25" customHeight="1" x14ac:dyDescent="0.45"/>
    <row r="65" s="458" customFormat="1" ht="65.25" customHeight="1" x14ac:dyDescent="0.45"/>
    <row r="66" s="458" customFormat="1" ht="65.25" customHeight="1" x14ac:dyDescent="0.45"/>
    <row r="67" s="458" customFormat="1" ht="65.25" customHeight="1" x14ac:dyDescent="0.45"/>
    <row r="68" s="458" customFormat="1" ht="65.25" customHeight="1" x14ac:dyDescent="0.45"/>
    <row r="69" s="458" customFormat="1" ht="65.25" customHeight="1" x14ac:dyDescent="0.45"/>
    <row r="70" s="458" customFormat="1" ht="65.25" customHeight="1" x14ac:dyDescent="0.45"/>
    <row r="71" s="458" customFormat="1" ht="65.25" customHeight="1" x14ac:dyDescent="0.45"/>
    <row r="72" s="458" customFormat="1" ht="65.25" customHeight="1" x14ac:dyDescent="0.45"/>
    <row r="73" s="458" customFormat="1" ht="65.25" customHeight="1" x14ac:dyDescent="0.45"/>
    <row r="74" s="458" customFormat="1" ht="65.25" customHeight="1" x14ac:dyDescent="0.45"/>
    <row r="75" s="458" customFormat="1" ht="65.25" customHeight="1" x14ac:dyDescent="0.45"/>
    <row r="76" s="458" customFormat="1" ht="65.25" customHeight="1" x14ac:dyDescent="0.45"/>
    <row r="77" s="458" customFormat="1" ht="65.25" customHeight="1" x14ac:dyDescent="0.45"/>
    <row r="78" s="458" customFormat="1" ht="65.25" customHeight="1" x14ac:dyDescent="0.45"/>
    <row r="79" s="458" customFormat="1" ht="65.25" customHeight="1" x14ac:dyDescent="0.45"/>
    <row r="80" s="458" customFormat="1" ht="65.25" customHeight="1" x14ac:dyDescent="0.45"/>
    <row r="81" s="458" customFormat="1" ht="65.25" customHeight="1" x14ac:dyDescent="0.45"/>
    <row r="82" s="458" customFormat="1" ht="65.25" customHeight="1" x14ac:dyDescent="0.45"/>
    <row r="83" s="458" customFormat="1" ht="65.25" customHeight="1" x14ac:dyDescent="0.45"/>
    <row r="84" s="458" customFormat="1" ht="65.25" customHeight="1" x14ac:dyDescent="0.45"/>
    <row r="85" s="458" customFormat="1" ht="65.25" customHeight="1" x14ac:dyDescent="0.45"/>
    <row r="86" s="458" customFormat="1" ht="65.25" customHeight="1" x14ac:dyDescent="0.45"/>
    <row r="87" s="458" customFormat="1" ht="65.25" customHeight="1" x14ac:dyDescent="0.45"/>
    <row r="88" s="458" customFormat="1" ht="65.25" customHeight="1" x14ac:dyDescent="0.45"/>
    <row r="89" s="458" customFormat="1" ht="65.25" customHeight="1" x14ac:dyDescent="0.45"/>
    <row r="90" s="458" customFormat="1" ht="65.25" customHeight="1" x14ac:dyDescent="0.45"/>
    <row r="91" s="458" customFormat="1" ht="65.25" customHeight="1" x14ac:dyDescent="0.45"/>
    <row r="92" s="458" customFormat="1" ht="65.25" customHeight="1" x14ac:dyDescent="0.45"/>
    <row r="93" s="458" customFormat="1" ht="65.25" customHeight="1" x14ac:dyDescent="0.45"/>
    <row r="94" s="458" customFormat="1" ht="65.25" customHeight="1" x14ac:dyDescent="0.45"/>
    <row r="95" s="458" customFormat="1" ht="65.25" customHeight="1" x14ac:dyDescent="0.45"/>
    <row r="96" s="458" customFormat="1" ht="65.25" customHeight="1" x14ac:dyDescent="0.45"/>
    <row r="97" s="458" customFormat="1" ht="65.25" customHeight="1" x14ac:dyDescent="0.45"/>
    <row r="98" s="458" customFormat="1" ht="65.25" customHeight="1" x14ac:dyDescent="0.45"/>
    <row r="99" s="458" customFormat="1" ht="65.25" customHeight="1" x14ac:dyDescent="0.45"/>
    <row r="100" s="458" customFormat="1" ht="65.25" customHeight="1" x14ac:dyDescent="0.45"/>
    <row r="101" s="458" customFormat="1" ht="65.25" customHeight="1" x14ac:dyDescent="0.45"/>
    <row r="102" s="458" customFormat="1" ht="65.25" customHeight="1" x14ac:dyDescent="0.45"/>
    <row r="103" s="458" customFormat="1" ht="65.25" customHeight="1" x14ac:dyDescent="0.45"/>
    <row r="104" s="458" customFormat="1" ht="65.25" customHeight="1" x14ac:dyDescent="0.45"/>
    <row r="105" s="458" customFormat="1" ht="65.25" customHeight="1" x14ac:dyDescent="0.45"/>
    <row r="106" s="458" customFormat="1" ht="65.25" customHeight="1" x14ac:dyDescent="0.45"/>
    <row r="107" s="458" customFormat="1" ht="65.25" customHeight="1" x14ac:dyDescent="0.45"/>
    <row r="108" s="458" customFormat="1" ht="65.25" customHeight="1" x14ac:dyDescent="0.45"/>
    <row r="109" s="458" customFormat="1" ht="65.25" customHeight="1" x14ac:dyDescent="0.45"/>
    <row r="110" s="458" customFormat="1" ht="65.25" customHeight="1" x14ac:dyDescent="0.45"/>
    <row r="111" s="458" customFormat="1" ht="65.25" customHeight="1" x14ac:dyDescent="0.45"/>
    <row r="112" s="458" customFormat="1" ht="65.25" customHeight="1" x14ac:dyDescent="0.45"/>
    <row r="113" s="458" customFormat="1" ht="65.25" customHeight="1" x14ac:dyDescent="0.45"/>
    <row r="114" s="458" customFormat="1" ht="65.25" customHeight="1" x14ac:dyDescent="0.45"/>
    <row r="115" s="458" customFormat="1" ht="65.25" customHeight="1" x14ac:dyDescent="0.45"/>
    <row r="116" s="458" customFormat="1" ht="65.25" customHeight="1" x14ac:dyDescent="0.45"/>
    <row r="117" s="458" customFormat="1" ht="65.25" customHeight="1" x14ac:dyDescent="0.45"/>
    <row r="118" s="458" customFormat="1" ht="65.25" customHeight="1" x14ac:dyDescent="0.45"/>
    <row r="119" s="458" customFormat="1" ht="65.25" customHeight="1" x14ac:dyDescent="0.45"/>
    <row r="120" s="458" customFormat="1" ht="65.25" customHeight="1" x14ac:dyDescent="0.45"/>
    <row r="121" s="458" customFormat="1" ht="65.25" customHeight="1" x14ac:dyDescent="0.45"/>
    <row r="122" s="458" customFormat="1" ht="65.25" customHeight="1" x14ac:dyDescent="0.45"/>
    <row r="123" s="458" customFormat="1" ht="65.25" customHeight="1" x14ac:dyDescent="0.45"/>
    <row r="124" s="458" customFormat="1" ht="65.25" customHeight="1" x14ac:dyDescent="0.45"/>
    <row r="125" s="458" customFormat="1" ht="65.25" customHeight="1" x14ac:dyDescent="0.45"/>
    <row r="126" s="458" customFormat="1" ht="65.25" customHeight="1" x14ac:dyDescent="0.45"/>
    <row r="127" s="458" customFormat="1" ht="65.25" customHeight="1" x14ac:dyDescent="0.45"/>
    <row r="128" s="458" customFormat="1" ht="65.25" customHeight="1" x14ac:dyDescent="0.45"/>
    <row r="129" s="458" customFormat="1" ht="65.25" customHeight="1" x14ac:dyDescent="0.45"/>
    <row r="130" s="458" customFormat="1" ht="65.25" customHeight="1" x14ac:dyDescent="0.45"/>
    <row r="131" s="458" customFormat="1" ht="65.25" customHeight="1" x14ac:dyDescent="0.45"/>
    <row r="132" s="458" customFormat="1" ht="65.25" customHeight="1" x14ac:dyDescent="0.45"/>
    <row r="133" s="458" customFormat="1" ht="65.25" customHeight="1" x14ac:dyDescent="0.45"/>
    <row r="134" s="458" customFormat="1" ht="65.25" customHeight="1" x14ac:dyDescent="0.45"/>
    <row r="135" s="458" customFormat="1" ht="65.25" customHeight="1" x14ac:dyDescent="0.45"/>
    <row r="136" s="458" customFormat="1" ht="65.25" customHeight="1" x14ac:dyDescent="0.45"/>
    <row r="137" s="458" customFormat="1" ht="65.25" customHeight="1" x14ac:dyDescent="0.45"/>
    <row r="138" s="458" customFormat="1" ht="65.25" customHeight="1" x14ac:dyDescent="0.45"/>
    <row r="139" s="458" customFormat="1" ht="65.25" customHeight="1" x14ac:dyDescent="0.45"/>
    <row r="140" s="458" customFormat="1" ht="65.25" customHeight="1" x14ac:dyDescent="0.45"/>
    <row r="141" s="458" customFormat="1" ht="65.25" customHeight="1" x14ac:dyDescent="0.45"/>
    <row r="142" s="458" customFormat="1" ht="65.25" customHeight="1" x14ac:dyDescent="0.45"/>
    <row r="143" s="458" customFormat="1" ht="65.25" customHeight="1" x14ac:dyDescent="0.45"/>
    <row r="144" s="458" customFormat="1" ht="65.25" customHeight="1" x14ac:dyDescent="0.45"/>
    <row r="145" s="458" customFormat="1" ht="65.25" customHeight="1" x14ac:dyDescent="0.45"/>
    <row r="146" s="458" customFormat="1" ht="65.25" customHeight="1" x14ac:dyDescent="0.45"/>
    <row r="147" s="458" customFormat="1" ht="65.25" customHeight="1" x14ac:dyDescent="0.45"/>
    <row r="148" s="458" customFormat="1" ht="65.25" customHeight="1" x14ac:dyDescent="0.45"/>
    <row r="149" s="458" customFormat="1" ht="65.25" customHeight="1" x14ac:dyDescent="0.45"/>
    <row r="150" s="458" customFormat="1" ht="65.25" customHeight="1" x14ac:dyDescent="0.45"/>
    <row r="151" s="458" customFormat="1" ht="65.25" customHeight="1" x14ac:dyDescent="0.45"/>
    <row r="152" s="458" customFormat="1" ht="65.25" customHeight="1" x14ac:dyDescent="0.45"/>
    <row r="153" s="458" customFormat="1" ht="65.25" customHeight="1" x14ac:dyDescent="0.45"/>
    <row r="154" s="458" customFormat="1" ht="65.25" customHeight="1" x14ac:dyDescent="0.45"/>
    <row r="155" s="458" customFormat="1" ht="65.25" customHeight="1" x14ac:dyDescent="0.45"/>
    <row r="156" s="458" customFormat="1" ht="65.25" customHeight="1" x14ac:dyDescent="0.45"/>
    <row r="157" s="458" customFormat="1" ht="65.25" customHeight="1" x14ac:dyDescent="0.45"/>
    <row r="158" s="458" customFormat="1" ht="65.25" customHeight="1" x14ac:dyDescent="0.45"/>
    <row r="159" s="458" customFormat="1" ht="65.25" customHeight="1" x14ac:dyDescent="0.45"/>
    <row r="160" s="458" customFormat="1" ht="65.25" customHeight="1" x14ac:dyDescent="0.45"/>
    <row r="161" s="458" customFormat="1" ht="65.25" customHeight="1" x14ac:dyDescent="0.45"/>
    <row r="162" s="458" customFormat="1" ht="65.25" customHeight="1" x14ac:dyDescent="0.45"/>
    <row r="163" s="458" customFormat="1" ht="65.25" customHeight="1" x14ac:dyDescent="0.45"/>
    <row r="164" s="458" customFormat="1" ht="65.25" customHeight="1" x14ac:dyDescent="0.45"/>
    <row r="165" s="458" customFormat="1" ht="65.25" customHeight="1" x14ac:dyDescent="0.45"/>
    <row r="166" s="458" customFormat="1" ht="65.25" customHeight="1" x14ac:dyDescent="0.45"/>
    <row r="167" s="458" customFormat="1" ht="65.25" customHeight="1" x14ac:dyDescent="0.45"/>
    <row r="168" s="458" customFormat="1" ht="65.25" customHeight="1" x14ac:dyDescent="0.45"/>
    <row r="169" s="458" customFormat="1" ht="65.25" customHeight="1" x14ac:dyDescent="0.45"/>
    <row r="170" s="458" customFormat="1" ht="65.25" customHeight="1" x14ac:dyDescent="0.45"/>
    <row r="171" s="458" customFormat="1" ht="65.25" customHeight="1" x14ac:dyDescent="0.45"/>
    <row r="172" s="458" customFormat="1" ht="65.25" customHeight="1" x14ac:dyDescent="0.45"/>
    <row r="173" s="458" customFormat="1" ht="65.25" customHeight="1" x14ac:dyDescent="0.45"/>
    <row r="174" s="458" customFormat="1" ht="65.25" customHeight="1" x14ac:dyDescent="0.45"/>
    <row r="175" s="458" customFormat="1" ht="65.25" customHeight="1" x14ac:dyDescent="0.45"/>
    <row r="176" s="458" customFormat="1" ht="65.25" customHeight="1" x14ac:dyDescent="0.45"/>
    <row r="177" s="458" customFormat="1" ht="65.25" customHeight="1" x14ac:dyDescent="0.45"/>
    <row r="178" s="458" customFormat="1" ht="65.25" customHeight="1" x14ac:dyDescent="0.45"/>
    <row r="179" s="458" customFormat="1" ht="65.25" customHeight="1" x14ac:dyDescent="0.45"/>
    <row r="180" s="458" customFormat="1" ht="65.25" customHeight="1" x14ac:dyDescent="0.45"/>
    <row r="181" s="458" customFormat="1" ht="65.25" customHeight="1" x14ac:dyDescent="0.45"/>
    <row r="182" s="458" customFormat="1" ht="65.25" customHeight="1" x14ac:dyDescent="0.45"/>
    <row r="183" s="458" customFormat="1" ht="65.25" customHeight="1" x14ac:dyDescent="0.45"/>
    <row r="184" s="458" customFormat="1" ht="65.25" customHeight="1" x14ac:dyDescent="0.45"/>
    <row r="185" s="458" customFormat="1" ht="65.25" customHeight="1" x14ac:dyDescent="0.45"/>
    <row r="186" s="458" customFormat="1" ht="65.25" customHeight="1" x14ac:dyDescent="0.45"/>
    <row r="187" s="458" customFormat="1" ht="65.25" customHeight="1" x14ac:dyDescent="0.45"/>
    <row r="188" s="458" customFormat="1" ht="65.25" customHeight="1" x14ac:dyDescent="0.45"/>
    <row r="189" s="458" customFormat="1" ht="65.25" customHeight="1" x14ac:dyDescent="0.45"/>
    <row r="190" s="458" customFormat="1" ht="65.25" customHeight="1" x14ac:dyDescent="0.45"/>
    <row r="191" s="458" customFormat="1" ht="65.25" customHeight="1" x14ac:dyDescent="0.45"/>
    <row r="192" s="458" customFormat="1" ht="65.25" customHeight="1" x14ac:dyDescent="0.45"/>
    <row r="193" s="458" customFormat="1" ht="65.25" customHeight="1" x14ac:dyDescent="0.45"/>
    <row r="194" s="458" customFormat="1" ht="65.25" customHeight="1" x14ac:dyDescent="0.45"/>
    <row r="195" s="458" customFormat="1" ht="65.25" customHeight="1" x14ac:dyDescent="0.45"/>
    <row r="196" s="458" customFormat="1" ht="65.25" customHeight="1" x14ac:dyDescent="0.45"/>
    <row r="197" s="458" customFormat="1" ht="65.25" customHeight="1" x14ac:dyDescent="0.45"/>
    <row r="198" s="458" customFormat="1" ht="65.25" customHeight="1" x14ac:dyDescent="0.45"/>
    <row r="199" s="458" customFormat="1" ht="65.25" customHeight="1" x14ac:dyDescent="0.45"/>
    <row r="200" s="458" customFormat="1" ht="65.25" customHeight="1" x14ac:dyDescent="0.45"/>
    <row r="201" s="458" customFormat="1" ht="65.25" customHeight="1" x14ac:dyDescent="0.45"/>
    <row r="202" s="458" customFormat="1" ht="65.25" customHeight="1" x14ac:dyDescent="0.45"/>
    <row r="203" s="458" customFormat="1" ht="65.25" customHeight="1" x14ac:dyDescent="0.45"/>
    <row r="204" s="458" customFormat="1" ht="65.25" customHeight="1" x14ac:dyDescent="0.45"/>
    <row r="205" s="458" customFormat="1" ht="65.25" customHeight="1" x14ac:dyDescent="0.45"/>
    <row r="206" s="458" customFormat="1" ht="65.25" customHeight="1" x14ac:dyDescent="0.45"/>
    <row r="207" s="458" customFormat="1" ht="65.25" customHeight="1" x14ac:dyDescent="0.45"/>
    <row r="208" s="458" customFormat="1" ht="65.25" customHeight="1" x14ac:dyDescent="0.45"/>
    <row r="209" s="458" customFormat="1" ht="65.25" customHeight="1" x14ac:dyDescent="0.45"/>
    <row r="210" s="458" customFormat="1" ht="65.25" customHeight="1" x14ac:dyDescent="0.45"/>
    <row r="211" s="458" customFormat="1" ht="65.25" customHeight="1" x14ac:dyDescent="0.45"/>
    <row r="212" s="458" customFormat="1" ht="65.25" customHeight="1" x14ac:dyDescent="0.45"/>
    <row r="213" s="458" customFormat="1" ht="65.25" customHeight="1" x14ac:dyDescent="0.45"/>
    <row r="214" s="458" customFormat="1" ht="65.25" customHeight="1" x14ac:dyDescent="0.45"/>
    <row r="215" s="458" customFormat="1" ht="65.25" customHeight="1" x14ac:dyDescent="0.45"/>
    <row r="216" s="458" customFormat="1" ht="65.25" customHeight="1" x14ac:dyDescent="0.45"/>
    <row r="217" s="458" customFormat="1" ht="65.25" customHeight="1" x14ac:dyDescent="0.45"/>
    <row r="218" s="458" customFormat="1" ht="65.25" customHeight="1" x14ac:dyDescent="0.45"/>
    <row r="219" s="458" customFormat="1" ht="65.25" customHeight="1" x14ac:dyDescent="0.45"/>
    <row r="220" s="458" customFormat="1" ht="65.25" customHeight="1" x14ac:dyDescent="0.45"/>
    <row r="221" s="458" customFormat="1" ht="65.25" customHeight="1" x14ac:dyDescent="0.45"/>
    <row r="222" s="458" customFormat="1" ht="65.25" customHeight="1" x14ac:dyDescent="0.45"/>
    <row r="223" s="458" customFormat="1" ht="65.25" customHeight="1" x14ac:dyDescent="0.45"/>
    <row r="224" s="458" customFormat="1" ht="65.25" customHeight="1" x14ac:dyDescent="0.45"/>
    <row r="225" s="458" customFormat="1" ht="65.25" customHeight="1" x14ac:dyDescent="0.45"/>
    <row r="226" s="458" customFormat="1" ht="65.25" customHeight="1" x14ac:dyDescent="0.45"/>
    <row r="227" s="458" customFormat="1" ht="65.25" customHeight="1" x14ac:dyDescent="0.45"/>
    <row r="228" s="458" customFormat="1" ht="65.25" customHeight="1" x14ac:dyDescent="0.45"/>
    <row r="229" s="458" customFormat="1" ht="65.25" customHeight="1" x14ac:dyDescent="0.45"/>
    <row r="230" s="458" customFormat="1" ht="65.25" customHeight="1" x14ac:dyDescent="0.45"/>
    <row r="231" s="458" customFormat="1" ht="65.25" customHeight="1" x14ac:dyDescent="0.45"/>
    <row r="232" s="458" customFormat="1" ht="65.25" customHeight="1" x14ac:dyDescent="0.45"/>
    <row r="233" s="458" customFormat="1" ht="65.25" customHeight="1" x14ac:dyDescent="0.45"/>
    <row r="234" s="458" customFormat="1" ht="65.25" customHeight="1" x14ac:dyDescent="0.45"/>
    <row r="235" s="458" customFormat="1" ht="65.25" customHeight="1" x14ac:dyDescent="0.45"/>
    <row r="236" s="458" customFormat="1" ht="65.25" customHeight="1" x14ac:dyDescent="0.45"/>
    <row r="237" s="458" customFormat="1" ht="65.25" customHeight="1" x14ac:dyDescent="0.45"/>
    <row r="238" s="458" customFormat="1" ht="65.25" customHeight="1" x14ac:dyDescent="0.45"/>
    <row r="239" s="458" customFormat="1" ht="65.25" customHeight="1" x14ac:dyDescent="0.45"/>
    <row r="240" s="458" customFormat="1" ht="65.25" customHeight="1" x14ac:dyDescent="0.45"/>
    <row r="241" s="458" customFormat="1" ht="65.25" customHeight="1" x14ac:dyDescent="0.45"/>
    <row r="242" s="458" customFormat="1" ht="65.25" customHeight="1" x14ac:dyDescent="0.45"/>
    <row r="243" s="458" customFormat="1" ht="65.25" customHeight="1" x14ac:dyDescent="0.45"/>
    <row r="244" s="458" customFormat="1" ht="65.25" customHeight="1" x14ac:dyDescent="0.45"/>
    <row r="245" s="458" customFormat="1" ht="65.25" customHeight="1" x14ac:dyDescent="0.45"/>
    <row r="246" s="458" customFormat="1" ht="65.25" customHeight="1" x14ac:dyDescent="0.45"/>
    <row r="247" s="458" customFormat="1" ht="65.25" customHeight="1" x14ac:dyDescent="0.45"/>
    <row r="248" s="458" customFormat="1" ht="65.25" customHeight="1" x14ac:dyDescent="0.45"/>
    <row r="249" s="458" customFormat="1" ht="65.25" customHeight="1" x14ac:dyDescent="0.45"/>
    <row r="250" s="458" customFormat="1" ht="65.25" customHeight="1" x14ac:dyDescent="0.45"/>
    <row r="251" s="458" customFormat="1" ht="65.25" customHeight="1" x14ac:dyDescent="0.45"/>
    <row r="252" s="458" customFormat="1" ht="65.25" customHeight="1" x14ac:dyDescent="0.45"/>
    <row r="253" s="458" customFormat="1" ht="65.25" customHeight="1" x14ac:dyDescent="0.45"/>
    <row r="254" s="458" customFormat="1" ht="65.25" customHeight="1" x14ac:dyDescent="0.45"/>
    <row r="255" s="458" customFormat="1" ht="65.25" customHeight="1" x14ac:dyDescent="0.45"/>
    <row r="256" s="458" customFormat="1" ht="65.25" customHeight="1" x14ac:dyDescent="0.45"/>
    <row r="257" s="458" customFormat="1" ht="65.25" customHeight="1" x14ac:dyDescent="0.45"/>
    <row r="258" s="458" customFormat="1" ht="65.25" customHeight="1" x14ac:dyDescent="0.45"/>
    <row r="259" s="458" customFormat="1" ht="65.25" customHeight="1" x14ac:dyDescent="0.45"/>
    <row r="260" s="458" customFormat="1" ht="65.25" customHeight="1" x14ac:dyDescent="0.45"/>
    <row r="261" s="458" customFormat="1" ht="65.25" customHeight="1" x14ac:dyDescent="0.45"/>
    <row r="262" s="458" customFormat="1" ht="65.25" customHeight="1" x14ac:dyDescent="0.45"/>
    <row r="263" s="458" customFormat="1" ht="65.25" customHeight="1" x14ac:dyDescent="0.45"/>
    <row r="264" s="458" customFormat="1" ht="65.25" customHeight="1" x14ac:dyDescent="0.45"/>
    <row r="265" s="458" customFormat="1" ht="65.25" customHeight="1" x14ac:dyDescent="0.45"/>
    <row r="266" s="458" customFormat="1" ht="65.25" customHeight="1" x14ac:dyDescent="0.45"/>
    <row r="267" s="458" customFormat="1" ht="65.25" customHeight="1" x14ac:dyDescent="0.45"/>
    <row r="268" s="458" customFormat="1" ht="65.25" customHeight="1" x14ac:dyDescent="0.45"/>
    <row r="269" s="458" customFormat="1" ht="65.25" customHeight="1" x14ac:dyDescent="0.45"/>
    <row r="270" s="458" customFormat="1" ht="65.25" customHeight="1" x14ac:dyDescent="0.45"/>
    <row r="271" s="458" customFormat="1" ht="65.25" customHeight="1" x14ac:dyDescent="0.45"/>
    <row r="272" s="458" customFormat="1" ht="65.25" customHeight="1" x14ac:dyDescent="0.45"/>
    <row r="273" s="458" customFormat="1" ht="65.25" customHeight="1" x14ac:dyDescent="0.45"/>
    <row r="274" s="458" customFormat="1" ht="65.25" customHeight="1" x14ac:dyDescent="0.45"/>
    <row r="275" s="458" customFormat="1" ht="65.25" customHeight="1" x14ac:dyDescent="0.45"/>
    <row r="276" s="458" customFormat="1" ht="65.25" customHeight="1" x14ac:dyDescent="0.45"/>
    <row r="277" s="458" customFormat="1" ht="65.25" customHeight="1" x14ac:dyDescent="0.45"/>
    <row r="278" s="458" customFormat="1" ht="65.25" customHeight="1" x14ac:dyDescent="0.45"/>
    <row r="279" s="458" customFormat="1" ht="65.25" customHeight="1" x14ac:dyDescent="0.45"/>
    <row r="280" s="458" customFormat="1" ht="65.25" customHeight="1" x14ac:dyDescent="0.45"/>
    <row r="281" s="458" customFormat="1" ht="65.25" customHeight="1" x14ac:dyDescent="0.45"/>
    <row r="282" s="458" customFormat="1" ht="65.25" customHeight="1" x14ac:dyDescent="0.45"/>
    <row r="283" s="458" customFormat="1" ht="65.25" customHeight="1" x14ac:dyDescent="0.45"/>
    <row r="284" s="458" customFormat="1" ht="65.25" customHeight="1" x14ac:dyDescent="0.45"/>
    <row r="285" s="458" customFormat="1" ht="65.25" customHeight="1" x14ac:dyDescent="0.45"/>
    <row r="286" s="458" customFormat="1" ht="65.25" customHeight="1" x14ac:dyDescent="0.45"/>
    <row r="287" s="458" customFormat="1" ht="65.25" customHeight="1" x14ac:dyDescent="0.45"/>
    <row r="288" s="458" customFormat="1" ht="65.25" customHeight="1" x14ac:dyDescent="0.45"/>
    <row r="289" s="458" customFormat="1" ht="65.25" customHeight="1" x14ac:dyDescent="0.45"/>
    <row r="290" s="458" customFormat="1" ht="65.25" customHeight="1" x14ac:dyDescent="0.45"/>
    <row r="291" s="458" customFormat="1" ht="65.25" customHeight="1" x14ac:dyDescent="0.45"/>
    <row r="292" s="458" customFormat="1" ht="65.25" customHeight="1" x14ac:dyDescent="0.45"/>
    <row r="293" s="458" customFormat="1" ht="65.25" customHeight="1" x14ac:dyDescent="0.45"/>
    <row r="294" s="458" customFormat="1" ht="65.25" customHeight="1" x14ac:dyDescent="0.45"/>
    <row r="295" s="458" customFormat="1" ht="65.25" customHeight="1" x14ac:dyDescent="0.45"/>
    <row r="296" s="458" customFormat="1" ht="65.25" customHeight="1" x14ac:dyDescent="0.45"/>
    <row r="297" s="458" customFormat="1" ht="65.25" customHeight="1" x14ac:dyDescent="0.45"/>
    <row r="298" s="458" customFormat="1" ht="65.25" customHeight="1" x14ac:dyDescent="0.45"/>
    <row r="299" s="458" customFormat="1" ht="65.25" customHeight="1" x14ac:dyDescent="0.45"/>
    <row r="300" s="458" customFormat="1" ht="65.25" customHeight="1" x14ac:dyDescent="0.45"/>
    <row r="301" s="458" customFormat="1" ht="65.25" customHeight="1" x14ac:dyDescent="0.45"/>
    <row r="302" s="458" customFormat="1" ht="65.25" customHeight="1" x14ac:dyDescent="0.45"/>
    <row r="303" s="458" customFormat="1" ht="65.25" customHeight="1" x14ac:dyDescent="0.45"/>
    <row r="304" s="458" customFormat="1" ht="65.25" customHeight="1" x14ac:dyDescent="0.45"/>
    <row r="305" s="458" customFormat="1" ht="65.25" customHeight="1" x14ac:dyDescent="0.45"/>
    <row r="306" s="458" customFormat="1" ht="65.25" customHeight="1" x14ac:dyDescent="0.45"/>
    <row r="307" s="458" customFormat="1" ht="65.25" customHeight="1" x14ac:dyDescent="0.45"/>
    <row r="308" s="458" customFormat="1" ht="65.25" customHeight="1" x14ac:dyDescent="0.45"/>
    <row r="309" s="458" customFormat="1" ht="65.25" customHeight="1" x14ac:dyDescent="0.45"/>
    <row r="310" s="458" customFormat="1" ht="65.25" customHeight="1" x14ac:dyDescent="0.45"/>
    <row r="311" s="458" customFormat="1" ht="65.25" customHeight="1" x14ac:dyDescent="0.45"/>
    <row r="312" s="458" customFormat="1" ht="65.25" customHeight="1" x14ac:dyDescent="0.45"/>
    <row r="313" s="458" customFormat="1" ht="65.25" customHeight="1" x14ac:dyDescent="0.45"/>
    <row r="314" s="458" customFormat="1" ht="65.25" customHeight="1" x14ac:dyDescent="0.45"/>
    <row r="315" s="458" customFormat="1" ht="65.25" customHeight="1" x14ac:dyDescent="0.45"/>
    <row r="316" s="458" customFormat="1" ht="65.25" customHeight="1" x14ac:dyDescent="0.45"/>
    <row r="317" s="458" customFormat="1" ht="65.25" customHeight="1" x14ac:dyDescent="0.45"/>
    <row r="318" s="458" customFormat="1" ht="65.25" customHeight="1" x14ac:dyDescent="0.45"/>
    <row r="319" s="458" customFormat="1" ht="65.25" customHeight="1" x14ac:dyDescent="0.45"/>
    <row r="320" s="458" customFormat="1" ht="65.25" customHeight="1" x14ac:dyDescent="0.45"/>
    <row r="321" s="458" customFormat="1" ht="65.25" customHeight="1" x14ac:dyDescent="0.45"/>
    <row r="322" s="458" customFormat="1" ht="65.25" customHeight="1" x14ac:dyDescent="0.45"/>
    <row r="323" s="458" customFormat="1" ht="65.25" customHeight="1" x14ac:dyDescent="0.45"/>
    <row r="324" s="458" customFormat="1" ht="65.25" customHeight="1" x14ac:dyDescent="0.45"/>
    <row r="325" s="458" customFormat="1" ht="65.25" customHeight="1" x14ac:dyDescent="0.45"/>
    <row r="326" s="458" customFormat="1" ht="65.25" customHeight="1" x14ac:dyDescent="0.45"/>
    <row r="327" s="458" customFormat="1" ht="65.25" customHeight="1" x14ac:dyDescent="0.45"/>
    <row r="328" s="458" customFormat="1" ht="65.25" customHeight="1" x14ac:dyDescent="0.45"/>
    <row r="329" s="458" customFormat="1" ht="65.25" customHeight="1" x14ac:dyDescent="0.45"/>
    <row r="330" s="458" customFormat="1" ht="65.25" customHeight="1" x14ac:dyDescent="0.45"/>
    <row r="331" s="458" customFormat="1" ht="65.25" customHeight="1" x14ac:dyDescent="0.45"/>
    <row r="332" s="458" customFormat="1" ht="65.25" customHeight="1" x14ac:dyDescent="0.45"/>
    <row r="333" s="458" customFormat="1" ht="65.25" customHeight="1" x14ac:dyDescent="0.45"/>
    <row r="334" s="458" customFormat="1" ht="65.25" customHeight="1" x14ac:dyDescent="0.45"/>
    <row r="335" s="458" customFormat="1" ht="65.25" customHeight="1" x14ac:dyDescent="0.45"/>
    <row r="336" s="458" customFormat="1" ht="65.25" customHeight="1" x14ac:dyDescent="0.45"/>
    <row r="337" s="458" customFormat="1" ht="65.25" customHeight="1" x14ac:dyDescent="0.45"/>
    <row r="338" s="458" customFormat="1" ht="65.25" customHeight="1" x14ac:dyDescent="0.45"/>
    <row r="339" s="458" customFormat="1" ht="65.25" customHeight="1" x14ac:dyDescent="0.45"/>
    <row r="340" s="458" customFormat="1" ht="65.25" customHeight="1" x14ac:dyDescent="0.45"/>
    <row r="341" s="458" customFormat="1" ht="65.25" customHeight="1" x14ac:dyDescent="0.45"/>
    <row r="342" s="458" customFormat="1" ht="65.25" customHeight="1" x14ac:dyDescent="0.45"/>
    <row r="343" s="458" customFormat="1" ht="65.25" customHeight="1" x14ac:dyDescent="0.45"/>
    <row r="344" s="458" customFormat="1" ht="65.25" customHeight="1" x14ac:dyDescent="0.45"/>
    <row r="345" s="458" customFormat="1" ht="65.25" customHeight="1" x14ac:dyDescent="0.45"/>
    <row r="346" s="458" customFormat="1" ht="65.25" customHeight="1" x14ac:dyDescent="0.45"/>
    <row r="347" s="458" customFormat="1" ht="65.25" customHeight="1" x14ac:dyDescent="0.45"/>
    <row r="348" s="458" customFormat="1" ht="65.25" customHeight="1" x14ac:dyDescent="0.45"/>
    <row r="349" s="458" customFormat="1" ht="65.25" customHeight="1" x14ac:dyDescent="0.45"/>
    <row r="350" s="458" customFormat="1" ht="65.25" customHeight="1" x14ac:dyDescent="0.45"/>
    <row r="351" s="458" customFormat="1" ht="65.25" customHeight="1" x14ac:dyDescent="0.45"/>
    <row r="352" s="458" customFormat="1" ht="65.25" customHeight="1" x14ac:dyDescent="0.45"/>
    <row r="353" s="458" customFormat="1" ht="65.25" customHeight="1" x14ac:dyDescent="0.45"/>
    <row r="354" s="458" customFormat="1" ht="65.25" customHeight="1" x14ac:dyDescent="0.45"/>
    <row r="355" s="458" customFormat="1" ht="65.25" customHeight="1" x14ac:dyDescent="0.45"/>
    <row r="356" s="458" customFormat="1" ht="65.25" customHeight="1" x14ac:dyDescent="0.45"/>
    <row r="357" s="458" customFormat="1" ht="65.25" customHeight="1" x14ac:dyDescent="0.45"/>
    <row r="358" s="458" customFormat="1" ht="65.25" customHeight="1" x14ac:dyDescent="0.45"/>
    <row r="359" s="458" customFormat="1" ht="65.25" customHeight="1" x14ac:dyDescent="0.45"/>
    <row r="360" s="458" customFormat="1" ht="65.25" customHeight="1" x14ac:dyDescent="0.45"/>
    <row r="361" s="458" customFormat="1" ht="65.25" customHeight="1" x14ac:dyDescent="0.45"/>
    <row r="362" s="458" customFormat="1" ht="65.25" customHeight="1" x14ac:dyDescent="0.45"/>
    <row r="363" s="458" customFormat="1" ht="65.25" customHeight="1" x14ac:dyDescent="0.45"/>
    <row r="364" s="458" customFormat="1" ht="65.25" customHeight="1" x14ac:dyDescent="0.45"/>
    <row r="365" s="458" customFormat="1" ht="65.25" customHeight="1" x14ac:dyDescent="0.45"/>
    <row r="366" s="458" customFormat="1" ht="65.25" customHeight="1" x14ac:dyDescent="0.45"/>
    <row r="367" s="458" customFormat="1" ht="65.25" customHeight="1" x14ac:dyDescent="0.45"/>
    <row r="368" s="458" customFormat="1" ht="65.25" customHeight="1" x14ac:dyDescent="0.45"/>
    <row r="369" spans="2:25" s="458" customFormat="1" ht="65.25" customHeight="1" x14ac:dyDescent="0.45"/>
    <row r="370" spans="2:25" s="458" customFormat="1" ht="65.25" customHeight="1" x14ac:dyDescent="0.45"/>
    <row r="371" spans="2:25" s="458" customFormat="1" ht="65.25" customHeight="1" x14ac:dyDescent="0.45"/>
    <row r="372" spans="2:25" s="458" customFormat="1" ht="65.25" customHeight="1" x14ac:dyDescent="0.45"/>
    <row r="373" spans="2:25" s="458" customFormat="1" ht="65.25" customHeight="1" x14ac:dyDescent="0.45"/>
    <row r="374" spans="2:25" s="458" customFormat="1" ht="65.25" customHeight="1" x14ac:dyDescent="0.45"/>
    <row r="375" spans="2:25" s="458" customFormat="1" ht="65.25" customHeight="1" x14ac:dyDescent="0.45"/>
    <row r="376" spans="2:25" s="458" customFormat="1" ht="65.25" customHeight="1" x14ac:dyDescent="0.45"/>
    <row r="377" spans="2:25" s="458" customFormat="1" ht="65.25" customHeight="1" x14ac:dyDescent="0.45"/>
    <row r="378" spans="2:25" s="458" customFormat="1" ht="65.25" customHeight="1" x14ac:dyDescent="0.45"/>
    <row r="379" spans="2:25" s="458" customFormat="1" ht="65.25" customHeight="1" x14ac:dyDescent="0.45"/>
    <row r="380" spans="2:25" s="458" customFormat="1" ht="65.25" customHeight="1" x14ac:dyDescent="0.45">
      <c r="B380" s="457"/>
      <c r="C380" s="457"/>
      <c r="D380" s="457"/>
      <c r="E380" s="457"/>
      <c r="F380" s="457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  <c r="R380" s="457"/>
      <c r="S380" s="457"/>
      <c r="T380" s="457"/>
      <c r="U380" s="457"/>
      <c r="V380" s="457"/>
      <c r="W380" s="457"/>
      <c r="X380" s="457"/>
      <c r="Y380" s="457"/>
    </row>
    <row r="381" spans="2:25" s="458" customFormat="1" ht="65.25" customHeight="1" x14ac:dyDescent="0.45">
      <c r="B381" s="457"/>
      <c r="C381" s="457"/>
      <c r="D381" s="457"/>
      <c r="E381" s="457"/>
      <c r="F381" s="457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  <c r="R381" s="457"/>
      <c r="S381" s="457"/>
      <c r="T381" s="457"/>
      <c r="U381" s="457"/>
      <c r="V381" s="457"/>
      <c r="W381" s="457"/>
      <c r="X381" s="457"/>
      <c r="Y381" s="457"/>
    </row>
    <row r="382" spans="2:25" s="458" customFormat="1" ht="65.25" customHeight="1" x14ac:dyDescent="0.45">
      <c r="B382" s="457"/>
      <c r="C382" s="457"/>
      <c r="D382" s="457"/>
      <c r="E382" s="457"/>
      <c r="F382" s="457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  <c r="R382" s="457"/>
      <c r="S382" s="457"/>
      <c r="T382" s="457"/>
      <c r="U382" s="457"/>
      <c r="V382" s="457"/>
      <c r="W382" s="457"/>
      <c r="X382" s="457"/>
      <c r="Y382" s="457"/>
    </row>
    <row r="383" spans="2:25" s="458" customFormat="1" ht="65.25" customHeight="1" x14ac:dyDescent="0.45">
      <c r="B383" s="457"/>
      <c r="C383" s="457"/>
      <c r="D383" s="457"/>
      <c r="E383" s="457"/>
      <c r="F383" s="457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  <c r="R383" s="457"/>
      <c r="S383" s="457"/>
      <c r="T383" s="457"/>
      <c r="U383" s="457"/>
      <c r="V383" s="457"/>
      <c r="W383" s="457"/>
      <c r="X383" s="457"/>
      <c r="Y383" s="457"/>
    </row>
    <row r="384" spans="2:25" s="458" customFormat="1" ht="65.25" customHeight="1" x14ac:dyDescent="0.45">
      <c r="B384" s="457"/>
      <c r="C384" s="457"/>
      <c r="D384" s="457"/>
      <c r="E384" s="457"/>
      <c r="F384" s="457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  <c r="R384" s="457"/>
      <c r="S384" s="457"/>
      <c r="T384" s="457"/>
      <c r="U384" s="457"/>
      <c r="V384" s="457"/>
      <c r="W384" s="457"/>
      <c r="X384" s="457"/>
      <c r="Y384" s="457"/>
    </row>
    <row r="385" spans="2:25" s="458" customFormat="1" ht="65.25" customHeight="1" x14ac:dyDescent="0.45">
      <c r="B385" s="457"/>
      <c r="C385" s="457"/>
      <c r="D385" s="457"/>
      <c r="E385" s="457"/>
      <c r="F385" s="457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  <c r="R385" s="457"/>
      <c r="S385" s="457"/>
      <c r="T385" s="457"/>
      <c r="U385" s="457"/>
      <c r="V385" s="457"/>
      <c r="W385" s="457"/>
      <c r="X385" s="457"/>
      <c r="Y385" s="457"/>
    </row>
    <row r="386" spans="2:25" s="458" customFormat="1" ht="65.25" customHeight="1" x14ac:dyDescent="0.45">
      <c r="B386" s="457"/>
      <c r="C386" s="457"/>
      <c r="D386" s="457"/>
      <c r="E386" s="457"/>
      <c r="F386" s="457"/>
      <c r="G386" s="457"/>
      <c r="H386" s="457"/>
      <c r="I386" s="457"/>
      <c r="J386" s="457"/>
      <c r="K386" s="457"/>
      <c r="L386" s="457"/>
      <c r="M386" s="457"/>
      <c r="N386" s="457"/>
      <c r="O386" s="457"/>
      <c r="P386" s="457"/>
      <c r="Q386" s="457"/>
      <c r="R386" s="457"/>
      <c r="S386" s="457"/>
      <c r="T386" s="457"/>
      <c r="U386" s="457"/>
      <c r="V386" s="457"/>
      <c r="W386" s="457"/>
      <c r="X386" s="457"/>
      <c r="Y386" s="457"/>
    </row>
    <row r="387" spans="2:25" s="458" customFormat="1" ht="65.25" customHeight="1" x14ac:dyDescent="0.45">
      <c r="B387" s="457"/>
      <c r="C387" s="457"/>
      <c r="D387" s="457"/>
      <c r="E387" s="457"/>
      <c r="F387" s="457"/>
      <c r="G387" s="457"/>
      <c r="H387" s="457"/>
      <c r="I387" s="457"/>
      <c r="J387" s="457"/>
      <c r="K387" s="457"/>
      <c r="L387" s="457"/>
      <c r="M387" s="457"/>
      <c r="N387" s="457"/>
      <c r="O387" s="457"/>
      <c r="P387" s="457"/>
      <c r="Q387" s="457"/>
      <c r="R387" s="457"/>
      <c r="S387" s="457"/>
      <c r="T387" s="457"/>
      <c r="U387" s="457"/>
      <c r="V387" s="457"/>
      <c r="W387" s="457"/>
      <c r="X387" s="457"/>
      <c r="Y387" s="457"/>
    </row>
    <row r="388" spans="2:25" s="458" customFormat="1" ht="65.25" customHeight="1" x14ac:dyDescent="0.45">
      <c r="B388" s="457"/>
      <c r="C388" s="457"/>
      <c r="D388" s="457"/>
      <c r="E388" s="457"/>
      <c r="F388" s="457"/>
      <c r="G388" s="457"/>
      <c r="H388" s="457"/>
      <c r="I388" s="457"/>
      <c r="J388" s="457"/>
      <c r="K388" s="457"/>
      <c r="L388" s="457"/>
      <c r="M388" s="457"/>
      <c r="N388" s="457"/>
      <c r="O388" s="457"/>
      <c r="P388" s="457"/>
      <c r="Q388" s="457"/>
      <c r="R388" s="457"/>
      <c r="S388" s="457"/>
      <c r="T388" s="457"/>
      <c r="U388" s="457"/>
      <c r="V388" s="457"/>
      <c r="W388" s="457"/>
      <c r="X388" s="457"/>
      <c r="Y388" s="457"/>
    </row>
    <row r="389" spans="2:25" s="458" customFormat="1" ht="65.25" customHeight="1" x14ac:dyDescent="0.45">
      <c r="B389" s="457"/>
      <c r="C389" s="457"/>
      <c r="D389" s="457"/>
      <c r="E389" s="457"/>
      <c r="F389" s="457"/>
      <c r="G389" s="457"/>
      <c r="H389" s="457"/>
      <c r="I389" s="457"/>
      <c r="J389" s="457"/>
      <c r="K389" s="457"/>
      <c r="L389" s="457"/>
      <c r="M389" s="457"/>
      <c r="N389" s="457"/>
      <c r="O389" s="457"/>
      <c r="P389" s="457"/>
      <c r="Q389" s="457"/>
      <c r="R389" s="457"/>
      <c r="S389" s="457"/>
      <c r="T389" s="457"/>
      <c r="U389" s="457"/>
      <c r="V389" s="457"/>
      <c r="W389" s="457"/>
      <c r="X389" s="457"/>
      <c r="Y389" s="457"/>
    </row>
    <row r="390" spans="2:25" s="458" customFormat="1" ht="65.25" customHeight="1" x14ac:dyDescent="0.45">
      <c r="B390" s="457"/>
      <c r="C390" s="457"/>
      <c r="D390" s="457"/>
      <c r="E390" s="457"/>
      <c r="F390" s="457"/>
      <c r="G390" s="457"/>
      <c r="H390" s="457"/>
      <c r="I390" s="457"/>
      <c r="J390" s="457"/>
      <c r="K390" s="457"/>
      <c r="L390" s="457"/>
      <c r="M390" s="457"/>
      <c r="N390" s="457"/>
      <c r="O390" s="457"/>
      <c r="P390" s="457"/>
      <c r="Q390" s="457"/>
      <c r="R390" s="457"/>
      <c r="S390" s="457"/>
      <c r="T390" s="457"/>
      <c r="U390" s="457"/>
      <c r="V390" s="457"/>
      <c r="W390" s="457"/>
      <c r="X390" s="457"/>
      <c r="Y390" s="457"/>
    </row>
    <row r="391" spans="2:25" s="458" customFormat="1" ht="65.25" customHeight="1" x14ac:dyDescent="0.45">
      <c r="B391" s="457"/>
      <c r="C391" s="457"/>
      <c r="D391" s="457"/>
      <c r="E391" s="457"/>
      <c r="F391" s="457"/>
      <c r="G391" s="457"/>
      <c r="H391" s="457"/>
      <c r="I391" s="457"/>
      <c r="J391" s="457"/>
      <c r="K391" s="457"/>
      <c r="L391" s="457"/>
      <c r="M391" s="457"/>
      <c r="N391" s="457"/>
      <c r="O391" s="457"/>
      <c r="P391" s="457"/>
      <c r="Q391" s="457"/>
      <c r="R391" s="457"/>
      <c r="S391" s="457"/>
      <c r="T391" s="457"/>
      <c r="U391" s="457"/>
      <c r="V391" s="457"/>
      <c r="W391" s="457"/>
      <c r="X391" s="457"/>
      <c r="Y391" s="457"/>
    </row>
    <row r="392" spans="2:25" s="458" customFormat="1" ht="65.25" customHeight="1" x14ac:dyDescent="0.45">
      <c r="B392" s="457"/>
      <c r="C392" s="457"/>
      <c r="D392" s="457"/>
      <c r="E392" s="457"/>
      <c r="F392" s="457"/>
      <c r="G392" s="457"/>
      <c r="H392" s="457"/>
      <c r="I392" s="457"/>
      <c r="J392" s="457"/>
      <c r="K392" s="457"/>
      <c r="L392" s="457"/>
      <c r="M392" s="457"/>
      <c r="N392" s="457"/>
      <c r="O392" s="457"/>
      <c r="P392" s="457"/>
      <c r="Q392" s="457"/>
      <c r="R392" s="457"/>
      <c r="S392" s="457"/>
      <c r="T392" s="457"/>
      <c r="U392" s="457"/>
      <c r="V392" s="457"/>
      <c r="W392" s="457"/>
      <c r="X392" s="457"/>
      <c r="Y392" s="457"/>
    </row>
    <row r="393" spans="2:25" s="458" customFormat="1" ht="65.25" customHeight="1" x14ac:dyDescent="0.45">
      <c r="B393" s="457"/>
      <c r="C393" s="457"/>
      <c r="D393" s="457"/>
      <c r="E393" s="457"/>
      <c r="F393" s="457"/>
      <c r="G393" s="457"/>
      <c r="H393" s="457"/>
      <c r="I393" s="457"/>
      <c r="J393" s="457"/>
      <c r="K393" s="457"/>
      <c r="L393" s="457"/>
      <c r="M393" s="457"/>
      <c r="N393" s="457"/>
      <c r="O393" s="457"/>
      <c r="P393" s="457"/>
      <c r="Q393" s="457"/>
      <c r="R393" s="457"/>
      <c r="S393" s="457"/>
      <c r="T393" s="457"/>
      <c r="U393" s="457"/>
      <c r="V393" s="457"/>
      <c r="W393" s="457"/>
      <c r="X393" s="457"/>
      <c r="Y393" s="457"/>
    </row>
    <row r="394" spans="2:25" s="458" customFormat="1" ht="65.25" customHeight="1" x14ac:dyDescent="0.45">
      <c r="B394" s="457"/>
      <c r="C394" s="457"/>
      <c r="D394" s="457"/>
      <c r="E394" s="457"/>
      <c r="F394" s="457"/>
      <c r="G394" s="457"/>
      <c r="H394" s="457"/>
      <c r="I394" s="457"/>
      <c r="J394" s="457"/>
      <c r="K394" s="457"/>
      <c r="L394" s="457"/>
      <c r="M394" s="457"/>
      <c r="N394" s="457"/>
      <c r="O394" s="457"/>
      <c r="P394" s="457"/>
      <c r="Q394" s="457"/>
      <c r="R394" s="457"/>
      <c r="S394" s="457"/>
      <c r="T394" s="457"/>
      <c r="U394" s="457"/>
      <c r="V394" s="457"/>
      <c r="W394" s="457"/>
      <c r="X394" s="457"/>
      <c r="Y394" s="457"/>
    </row>
    <row r="395" spans="2:25" s="458" customFormat="1" ht="65.25" customHeight="1" x14ac:dyDescent="0.45">
      <c r="B395" s="457"/>
      <c r="C395" s="457"/>
      <c r="D395" s="457"/>
      <c r="E395" s="457"/>
      <c r="F395" s="457"/>
      <c r="G395" s="457"/>
      <c r="H395" s="457"/>
      <c r="I395" s="457"/>
      <c r="J395" s="457"/>
      <c r="K395" s="457"/>
      <c r="L395" s="457"/>
      <c r="M395" s="457"/>
      <c r="N395" s="457"/>
      <c r="O395" s="457"/>
      <c r="P395" s="457"/>
      <c r="Q395" s="457"/>
      <c r="R395" s="457"/>
      <c r="S395" s="457"/>
      <c r="T395" s="457"/>
      <c r="U395" s="457"/>
      <c r="V395" s="457"/>
      <c r="W395" s="457"/>
      <c r="X395" s="457"/>
      <c r="Y395" s="457"/>
    </row>
    <row r="396" spans="2:25" s="458" customFormat="1" ht="65.25" customHeight="1" x14ac:dyDescent="0.45">
      <c r="B396" s="457"/>
      <c r="C396" s="457"/>
      <c r="D396" s="457"/>
      <c r="E396" s="457"/>
      <c r="F396" s="457"/>
      <c r="G396" s="457"/>
      <c r="H396" s="457"/>
      <c r="I396" s="457"/>
      <c r="J396" s="457"/>
      <c r="K396" s="457"/>
      <c r="L396" s="457"/>
      <c r="M396" s="457"/>
      <c r="N396" s="457"/>
      <c r="O396" s="457"/>
      <c r="P396" s="457"/>
      <c r="Q396" s="457"/>
      <c r="R396" s="457"/>
      <c r="S396" s="457"/>
      <c r="T396" s="457"/>
      <c r="U396" s="457"/>
      <c r="V396" s="457"/>
      <c r="W396" s="457"/>
      <c r="X396" s="457"/>
      <c r="Y396" s="457"/>
    </row>
    <row r="397" spans="2:25" s="458" customFormat="1" ht="65.25" customHeight="1" x14ac:dyDescent="0.45">
      <c r="B397" s="457"/>
      <c r="C397" s="457"/>
      <c r="D397" s="457"/>
      <c r="E397" s="457"/>
      <c r="F397" s="457"/>
      <c r="G397" s="457"/>
      <c r="H397" s="457"/>
      <c r="I397" s="457"/>
      <c r="J397" s="457"/>
      <c r="K397" s="457"/>
      <c r="L397" s="457"/>
      <c r="M397" s="457"/>
      <c r="N397" s="457"/>
      <c r="O397" s="457"/>
      <c r="P397" s="457"/>
      <c r="Q397" s="457"/>
      <c r="R397" s="457"/>
      <c r="S397" s="457"/>
      <c r="T397" s="457"/>
      <c r="U397" s="457"/>
      <c r="V397" s="457"/>
      <c r="W397" s="457"/>
      <c r="X397" s="457"/>
      <c r="Y397" s="457"/>
    </row>
    <row r="398" spans="2:25" s="458" customFormat="1" ht="65.25" customHeight="1" x14ac:dyDescent="0.45">
      <c r="B398" s="457"/>
      <c r="C398" s="457"/>
      <c r="D398" s="457"/>
      <c r="E398" s="457"/>
      <c r="F398" s="457"/>
      <c r="G398" s="457"/>
      <c r="H398" s="457"/>
      <c r="I398" s="457"/>
      <c r="J398" s="457"/>
      <c r="K398" s="457"/>
      <c r="L398" s="457"/>
      <c r="M398" s="457"/>
      <c r="N398" s="457"/>
      <c r="O398" s="457"/>
      <c r="P398" s="457"/>
      <c r="Q398" s="457"/>
      <c r="R398" s="457"/>
      <c r="S398" s="457"/>
      <c r="T398" s="457"/>
      <c r="U398" s="457"/>
      <c r="V398" s="457"/>
      <c r="W398" s="457"/>
      <c r="X398" s="457"/>
      <c r="Y398" s="457"/>
    </row>
    <row r="399" spans="2:25" s="458" customFormat="1" ht="65.25" customHeight="1" x14ac:dyDescent="0.45">
      <c r="B399" s="457"/>
      <c r="C399" s="457"/>
      <c r="D399" s="457"/>
      <c r="E399" s="457"/>
      <c r="F399" s="457"/>
      <c r="G399" s="457"/>
      <c r="H399" s="457"/>
      <c r="I399" s="457"/>
      <c r="J399" s="457"/>
      <c r="K399" s="457"/>
      <c r="L399" s="457"/>
      <c r="M399" s="457"/>
      <c r="N399" s="457"/>
      <c r="O399" s="457"/>
      <c r="P399" s="457"/>
      <c r="Q399" s="457"/>
      <c r="R399" s="457"/>
      <c r="S399" s="457"/>
      <c r="T399" s="457"/>
      <c r="U399" s="457"/>
      <c r="V399" s="457"/>
      <c r="W399" s="457"/>
      <c r="X399" s="457"/>
      <c r="Y399" s="457"/>
    </row>
    <row r="400" spans="2:25" s="458" customFormat="1" ht="65.25" customHeight="1" x14ac:dyDescent="0.45">
      <c r="B400" s="457"/>
      <c r="C400" s="457"/>
      <c r="D400" s="457"/>
      <c r="E400" s="457"/>
      <c r="F400" s="457"/>
      <c r="G400" s="457"/>
      <c r="H400" s="457"/>
      <c r="I400" s="457"/>
      <c r="J400" s="457"/>
      <c r="K400" s="457"/>
      <c r="L400" s="457"/>
      <c r="M400" s="457"/>
      <c r="N400" s="457"/>
      <c r="O400" s="457"/>
      <c r="P400" s="457"/>
      <c r="Q400" s="457"/>
      <c r="R400" s="457"/>
      <c r="S400" s="457"/>
      <c r="T400" s="457"/>
      <c r="U400" s="457"/>
      <c r="V400" s="457"/>
      <c r="W400" s="457"/>
      <c r="X400" s="457"/>
      <c r="Y400" s="457"/>
    </row>
    <row r="401" spans="2:25" s="458" customFormat="1" ht="65.25" customHeight="1" x14ac:dyDescent="0.45">
      <c r="B401" s="457"/>
      <c r="C401" s="457"/>
      <c r="D401" s="457"/>
      <c r="E401" s="457"/>
      <c r="F401" s="457"/>
      <c r="G401" s="457"/>
      <c r="H401" s="457"/>
      <c r="I401" s="457"/>
      <c r="J401" s="457"/>
      <c r="K401" s="457"/>
      <c r="L401" s="457"/>
      <c r="M401" s="457"/>
      <c r="N401" s="457"/>
      <c r="O401" s="457"/>
      <c r="P401" s="457"/>
      <c r="Q401" s="457"/>
      <c r="R401" s="457"/>
      <c r="S401" s="457"/>
      <c r="T401" s="457"/>
      <c r="U401" s="457"/>
      <c r="V401" s="457"/>
      <c r="W401" s="457"/>
      <c r="X401" s="457"/>
      <c r="Y401" s="457"/>
    </row>
    <row r="402" spans="2:25" s="458" customFormat="1" ht="65.25" customHeight="1" x14ac:dyDescent="0.45">
      <c r="B402" s="457"/>
      <c r="C402" s="457"/>
      <c r="D402" s="457"/>
      <c r="E402" s="457"/>
      <c r="F402" s="457"/>
      <c r="G402" s="457"/>
      <c r="H402" s="457"/>
      <c r="I402" s="457"/>
      <c r="J402" s="457"/>
      <c r="K402" s="457"/>
      <c r="L402" s="457"/>
      <c r="M402" s="457"/>
      <c r="N402" s="457"/>
      <c r="O402" s="457"/>
      <c r="P402" s="457"/>
      <c r="Q402" s="457"/>
      <c r="R402" s="457"/>
      <c r="S402" s="457"/>
      <c r="T402" s="457"/>
      <c r="U402" s="457"/>
      <c r="V402" s="457"/>
      <c r="W402" s="457"/>
      <c r="X402" s="457"/>
      <c r="Y402" s="457"/>
    </row>
    <row r="403" spans="2:25" s="458" customFormat="1" ht="65.25" customHeight="1" x14ac:dyDescent="0.45">
      <c r="B403" s="457"/>
      <c r="C403" s="457"/>
      <c r="D403" s="457"/>
      <c r="E403" s="457"/>
      <c r="F403" s="457"/>
      <c r="G403" s="457"/>
      <c r="H403" s="457"/>
      <c r="I403" s="457"/>
      <c r="J403" s="457"/>
      <c r="K403" s="457"/>
      <c r="L403" s="457"/>
      <c r="M403" s="457"/>
      <c r="N403" s="457"/>
      <c r="O403" s="457"/>
      <c r="P403" s="457"/>
      <c r="Q403" s="457"/>
      <c r="R403" s="457"/>
      <c r="S403" s="457"/>
      <c r="T403" s="457"/>
      <c r="U403" s="457"/>
      <c r="V403" s="457"/>
      <c r="W403" s="457"/>
      <c r="X403" s="457"/>
      <c r="Y403" s="457"/>
    </row>
    <row r="404" spans="2:25" s="458" customFormat="1" ht="65.25" customHeight="1" x14ac:dyDescent="0.45">
      <c r="B404" s="457"/>
      <c r="C404" s="457"/>
      <c r="D404" s="457"/>
      <c r="E404" s="457"/>
      <c r="F404" s="457"/>
      <c r="G404" s="457"/>
      <c r="H404" s="457"/>
      <c r="I404" s="457"/>
      <c r="J404" s="457"/>
      <c r="K404" s="457"/>
      <c r="L404" s="457"/>
      <c r="M404" s="457"/>
      <c r="N404" s="457"/>
      <c r="O404" s="457"/>
      <c r="P404" s="457"/>
      <c r="Q404" s="457"/>
      <c r="R404" s="457"/>
      <c r="S404" s="457"/>
      <c r="T404" s="457"/>
      <c r="U404" s="457"/>
      <c r="V404" s="457"/>
      <c r="W404" s="457"/>
      <c r="X404" s="457"/>
      <c r="Y404" s="457"/>
    </row>
    <row r="405" spans="2:25" s="458" customFormat="1" ht="65.25" customHeight="1" x14ac:dyDescent="0.45">
      <c r="B405" s="457"/>
      <c r="C405" s="457"/>
      <c r="D405" s="457"/>
      <c r="E405" s="457"/>
      <c r="F405" s="457"/>
      <c r="G405" s="457"/>
      <c r="H405" s="457"/>
      <c r="I405" s="457"/>
      <c r="J405" s="457"/>
      <c r="K405" s="457"/>
      <c r="L405" s="457"/>
      <c r="M405" s="457"/>
      <c r="N405" s="457"/>
      <c r="O405" s="457"/>
      <c r="P405" s="457"/>
      <c r="Q405" s="457"/>
      <c r="R405" s="457"/>
      <c r="S405" s="457"/>
      <c r="T405" s="457"/>
      <c r="U405" s="457"/>
      <c r="V405" s="457"/>
      <c r="W405" s="457"/>
      <c r="X405" s="457"/>
      <c r="Y405" s="457"/>
    </row>
    <row r="406" spans="2:25" s="458" customFormat="1" ht="65.25" customHeight="1" x14ac:dyDescent="0.45">
      <c r="B406" s="457"/>
      <c r="C406" s="457"/>
      <c r="D406" s="457"/>
      <c r="E406" s="457"/>
      <c r="F406" s="457"/>
      <c r="G406" s="457"/>
      <c r="H406" s="457"/>
      <c r="I406" s="457"/>
      <c r="J406" s="457"/>
      <c r="K406" s="457"/>
      <c r="L406" s="457"/>
      <c r="M406" s="457"/>
      <c r="N406" s="457"/>
      <c r="O406" s="457"/>
      <c r="P406" s="457"/>
      <c r="Q406" s="457"/>
      <c r="R406" s="457"/>
      <c r="S406" s="457"/>
      <c r="T406" s="457"/>
      <c r="U406" s="457"/>
      <c r="V406" s="457"/>
      <c r="W406" s="457"/>
      <c r="X406" s="457"/>
      <c r="Y406" s="457"/>
    </row>
    <row r="407" spans="2:25" s="458" customFormat="1" ht="65.25" customHeight="1" x14ac:dyDescent="0.45">
      <c r="B407" s="457"/>
      <c r="C407" s="457"/>
      <c r="D407" s="457"/>
      <c r="E407" s="457"/>
      <c r="F407" s="457"/>
      <c r="G407" s="457"/>
      <c r="H407" s="457"/>
      <c r="I407" s="457"/>
      <c r="J407" s="457"/>
      <c r="K407" s="457"/>
      <c r="L407" s="457"/>
      <c r="M407" s="457"/>
      <c r="N407" s="457"/>
      <c r="O407" s="457"/>
      <c r="P407" s="457"/>
      <c r="Q407" s="457"/>
      <c r="R407" s="457"/>
      <c r="S407" s="457"/>
      <c r="T407" s="457"/>
      <c r="U407" s="457"/>
      <c r="V407" s="457"/>
      <c r="W407" s="457"/>
      <c r="X407" s="457"/>
      <c r="Y407" s="457"/>
    </row>
    <row r="408" spans="2:25" s="458" customFormat="1" ht="65.25" customHeight="1" x14ac:dyDescent="0.45">
      <c r="B408" s="457"/>
      <c r="C408" s="457"/>
      <c r="D408" s="457"/>
      <c r="E408" s="457"/>
      <c r="F408" s="457"/>
      <c r="G408" s="457"/>
      <c r="H408" s="457"/>
      <c r="I408" s="457"/>
      <c r="J408" s="457"/>
      <c r="K408" s="457"/>
      <c r="L408" s="457"/>
      <c r="M408" s="457"/>
      <c r="N408" s="457"/>
      <c r="O408" s="457"/>
      <c r="P408" s="457"/>
      <c r="Q408" s="457"/>
      <c r="R408" s="457"/>
      <c r="S408" s="457"/>
      <c r="T408" s="457"/>
      <c r="U408" s="457"/>
      <c r="V408" s="457"/>
      <c r="W408" s="457"/>
      <c r="X408" s="457"/>
      <c r="Y408" s="457"/>
    </row>
    <row r="409" spans="2:25" s="458" customFormat="1" ht="65.25" customHeight="1" x14ac:dyDescent="0.45">
      <c r="B409" s="457"/>
      <c r="C409" s="457"/>
      <c r="D409" s="457"/>
      <c r="E409" s="457"/>
      <c r="F409" s="457"/>
      <c r="G409" s="457"/>
      <c r="H409" s="457"/>
      <c r="I409" s="457"/>
      <c r="J409" s="457"/>
      <c r="K409" s="457"/>
      <c r="L409" s="457"/>
      <c r="M409" s="457"/>
      <c r="N409" s="457"/>
      <c r="O409" s="457"/>
      <c r="P409" s="457"/>
      <c r="Q409" s="457"/>
      <c r="R409" s="457"/>
      <c r="S409" s="457"/>
      <c r="T409" s="457"/>
      <c r="U409" s="457"/>
      <c r="V409" s="457"/>
      <c r="W409" s="457"/>
      <c r="X409" s="457"/>
      <c r="Y409" s="457"/>
    </row>
    <row r="410" spans="2:25" s="458" customFormat="1" ht="65.25" customHeight="1" x14ac:dyDescent="0.45">
      <c r="B410" s="457"/>
      <c r="C410" s="457"/>
      <c r="D410" s="457"/>
      <c r="E410" s="457"/>
      <c r="F410" s="457"/>
      <c r="G410" s="457"/>
      <c r="H410" s="457"/>
      <c r="I410" s="457"/>
      <c r="J410" s="457"/>
      <c r="K410" s="457"/>
      <c r="L410" s="457"/>
      <c r="M410" s="457"/>
      <c r="N410" s="457"/>
      <c r="O410" s="457"/>
      <c r="P410" s="457"/>
      <c r="Q410" s="457"/>
      <c r="R410" s="457"/>
      <c r="S410" s="457"/>
      <c r="T410" s="457"/>
      <c r="U410" s="457"/>
      <c r="V410" s="457"/>
      <c r="W410" s="457"/>
      <c r="X410" s="457"/>
      <c r="Y410" s="457"/>
    </row>
    <row r="411" spans="2:25" s="458" customFormat="1" ht="65.25" customHeight="1" x14ac:dyDescent="0.45">
      <c r="B411" s="457"/>
      <c r="C411" s="457"/>
      <c r="D411" s="457"/>
      <c r="E411" s="457"/>
      <c r="F411" s="457"/>
      <c r="G411" s="457"/>
      <c r="H411" s="457"/>
      <c r="I411" s="457"/>
      <c r="J411" s="457"/>
      <c r="K411" s="457"/>
      <c r="L411" s="457"/>
      <c r="M411" s="457"/>
      <c r="N411" s="457"/>
      <c r="O411" s="457"/>
      <c r="P411" s="457"/>
      <c r="Q411" s="457"/>
      <c r="R411" s="457"/>
      <c r="S411" s="457"/>
      <c r="T411" s="457"/>
      <c r="U411" s="457"/>
      <c r="V411" s="457"/>
      <c r="W411" s="457"/>
      <c r="X411" s="457"/>
      <c r="Y411" s="457"/>
    </row>
    <row r="412" spans="2:25" s="458" customFormat="1" ht="65.25" customHeight="1" x14ac:dyDescent="0.45">
      <c r="B412" s="457"/>
      <c r="C412" s="457"/>
      <c r="D412" s="457"/>
      <c r="E412" s="457"/>
      <c r="F412" s="457"/>
      <c r="G412" s="457"/>
      <c r="H412" s="457"/>
      <c r="I412" s="457"/>
      <c r="J412" s="457"/>
      <c r="K412" s="457"/>
      <c r="L412" s="457"/>
      <c r="M412" s="457"/>
      <c r="N412" s="457"/>
      <c r="O412" s="457"/>
      <c r="P412" s="457"/>
      <c r="Q412" s="457"/>
      <c r="R412" s="457"/>
      <c r="S412" s="457"/>
      <c r="T412" s="457"/>
      <c r="U412" s="457"/>
      <c r="V412" s="457"/>
      <c r="W412" s="457"/>
      <c r="X412" s="457"/>
      <c r="Y412" s="457"/>
    </row>
    <row r="413" spans="2:25" s="458" customFormat="1" ht="65.25" customHeight="1" x14ac:dyDescent="0.45">
      <c r="B413" s="457"/>
      <c r="C413" s="457"/>
      <c r="D413" s="457"/>
      <c r="E413" s="457"/>
      <c r="F413" s="457"/>
      <c r="G413" s="457"/>
      <c r="H413" s="457"/>
      <c r="I413" s="457"/>
      <c r="J413" s="457"/>
      <c r="K413" s="457"/>
      <c r="L413" s="457"/>
      <c r="M413" s="457"/>
      <c r="N413" s="457"/>
      <c r="O413" s="457"/>
      <c r="P413" s="457"/>
      <c r="Q413" s="457"/>
      <c r="R413" s="457"/>
      <c r="S413" s="457"/>
      <c r="T413" s="457"/>
      <c r="U413" s="457"/>
      <c r="V413" s="457"/>
      <c r="W413" s="457"/>
      <c r="X413" s="457"/>
      <c r="Y413" s="457"/>
    </row>
    <row r="414" spans="2:25" s="458" customFormat="1" ht="65.25" customHeight="1" x14ac:dyDescent="0.45">
      <c r="B414" s="457"/>
      <c r="C414" s="457"/>
      <c r="D414" s="457"/>
      <c r="E414" s="457"/>
      <c r="F414" s="457"/>
      <c r="G414" s="457"/>
      <c r="H414" s="457"/>
      <c r="I414" s="457"/>
      <c r="J414" s="457"/>
      <c r="K414" s="457"/>
      <c r="L414" s="457"/>
      <c r="M414" s="457"/>
      <c r="N414" s="457"/>
      <c r="O414" s="457"/>
      <c r="P414" s="457"/>
      <c r="Q414" s="457"/>
      <c r="R414" s="457"/>
      <c r="S414" s="457"/>
      <c r="T414" s="457"/>
      <c r="U414" s="457"/>
      <c r="V414" s="457"/>
      <c r="W414" s="457"/>
      <c r="X414" s="457"/>
      <c r="Y414" s="457"/>
    </row>
    <row r="415" spans="2:25" s="458" customFormat="1" ht="65.25" customHeight="1" x14ac:dyDescent="0.45">
      <c r="B415" s="457"/>
      <c r="C415" s="457"/>
      <c r="D415" s="457"/>
      <c r="E415" s="457"/>
      <c r="F415" s="457"/>
      <c r="G415" s="457"/>
      <c r="H415" s="457"/>
      <c r="I415" s="457"/>
      <c r="J415" s="457"/>
      <c r="K415" s="457"/>
      <c r="L415" s="457"/>
      <c r="M415" s="457"/>
      <c r="N415" s="457"/>
      <c r="O415" s="457"/>
      <c r="P415" s="457"/>
      <c r="Q415" s="457"/>
      <c r="R415" s="457"/>
      <c r="S415" s="457"/>
      <c r="T415" s="457"/>
      <c r="U415" s="457"/>
      <c r="V415" s="457"/>
      <c r="W415" s="457"/>
      <c r="X415" s="457"/>
      <c r="Y415" s="457"/>
    </row>
    <row r="416" spans="2:25" s="458" customFormat="1" ht="65.25" customHeight="1" x14ac:dyDescent="0.45">
      <c r="B416" s="457"/>
      <c r="C416" s="457"/>
      <c r="D416" s="457"/>
      <c r="E416" s="457"/>
      <c r="F416" s="457"/>
      <c r="G416" s="457"/>
      <c r="H416" s="457"/>
      <c r="I416" s="457"/>
      <c r="J416" s="457"/>
      <c r="K416" s="457"/>
      <c r="L416" s="457"/>
      <c r="M416" s="457"/>
      <c r="N416" s="457"/>
      <c r="O416" s="457"/>
      <c r="P416" s="457"/>
      <c r="Q416" s="457"/>
      <c r="R416" s="457"/>
      <c r="S416" s="457"/>
      <c r="T416" s="457"/>
      <c r="U416" s="457"/>
      <c r="V416" s="457"/>
      <c r="W416" s="457"/>
      <c r="X416" s="457"/>
      <c r="Y416" s="457"/>
    </row>
    <row r="417" spans="2:25" s="458" customFormat="1" ht="65.25" customHeight="1" x14ac:dyDescent="0.45">
      <c r="B417" s="457"/>
      <c r="C417" s="457"/>
      <c r="D417" s="457"/>
      <c r="E417" s="457"/>
      <c r="F417" s="457"/>
      <c r="G417" s="457"/>
      <c r="H417" s="457"/>
      <c r="I417" s="457"/>
      <c r="J417" s="457"/>
      <c r="K417" s="457"/>
      <c r="L417" s="457"/>
      <c r="M417" s="457"/>
      <c r="N417" s="457"/>
      <c r="O417" s="457"/>
      <c r="P417" s="457"/>
      <c r="Q417" s="457"/>
      <c r="R417" s="457"/>
      <c r="S417" s="457"/>
      <c r="T417" s="457"/>
      <c r="U417" s="457"/>
      <c r="V417" s="457"/>
      <c r="W417" s="457"/>
      <c r="X417" s="457"/>
      <c r="Y417" s="457"/>
    </row>
    <row r="418" spans="2:25" s="458" customFormat="1" ht="65.25" customHeight="1" x14ac:dyDescent="0.45">
      <c r="B418" s="457"/>
      <c r="C418" s="457"/>
      <c r="D418" s="457"/>
      <c r="E418" s="457"/>
      <c r="F418" s="457"/>
      <c r="G418" s="457"/>
      <c r="H418" s="457"/>
      <c r="I418" s="457"/>
      <c r="J418" s="457"/>
      <c r="K418" s="457"/>
      <c r="L418" s="457"/>
      <c r="M418" s="457"/>
      <c r="N418" s="457"/>
      <c r="O418" s="457"/>
      <c r="P418" s="457"/>
      <c r="Q418" s="457"/>
      <c r="R418" s="457"/>
      <c r="S418" s="457"/>
      <c r="T418" s="457"/>
      <c r="U418" s="457"/>
      <c r="V418" s="457"/>
      <c r="W418" s="457"/>
      <c r="X418" s="457"/>
      <c r="Y418" s="457"/>
    </row>
    <row r="419" spans="2:25" s="458" customFormat="1" ht="65.25" customHeight="1" x14ac:dyDescent="0.45">
      <c r="B419" s="457"/>
      <c r="C419" s="457"/>
      <c r="D419" s="457"/>
      <c r="E419" s="457"/>
      <c r="F419" s="457"/>
      <c r="G419" s="457"/>
      <c r="H419" s="457"/>
      <c r="I419" s="457"/>
      <c r="J419" s="457"/>
      <c r="K419" s="457"/>
      <c r="L419" s="457"/>
      <c r="M419" s="457"/>
      <c r="N419" s="457"/>
      <c r="O419" s="457"/>
      <c r="P419" s="457"/>
      <c r="Q419" s="457"/>
      <c r="R419" s="457"/>
      <c r="S419" s="457"/>
      <c r="T419" s="457"/>
      <c r="U419" s="457"/>
      <c r="V419" s="457"/>
      <c r="W419" s="457"/>
      <c r="X419" s="457"/>
      <c r="Y419" s="457"/>
    </row>
    <row r="420" spans="2:25" s="458" customFormat="1" ht="65.25" customHeight="1" x14ac:dyDescent="0.45">
      <c r="B420" s="457"/>
      <c r="C420" s="457"/>
      <c r="D420" s="457"/>
      <c r="E420" s="457"/>
      <c r="F420" s="457"/>
      <c r="G420" s="457"/>
      <c r="H420" s="457"/>
      <c r="I420" s="457"/>
      <c r="J420" s="457"/>
      <c r="K420" s="457"/>
      <c r="L420" s="457"/>
      <c r="M420" s="457"/>
      <c r="N420" s="457"/>
      <c r="O420" s="457"/>
      <c r="P420" s="457"/>
      <c r="Q420" s="457"/>
      <c r="R420" s="457"/>
      <c r="S420" s="457"/>
      <c r="T420" s="457"/>
      <c r="U420" s="457"/>
      <c r="V420" s="457"/>
      <c r="W420" s="457"/>
      <c r="X420" s="457"/>
      <c r="Y420" s="457"/>
    </row>
    <row r="421" spans="2:25" s="458" customFormat="1" ht="65.25" customHeight="1" x14ac:dyDescent="0.45">
      <c r="B421" s="457"/>
      <c r="C421" s="457"/>
      <c r="D421" s="457"/>
      <c r="E421" s="457"/>
      <c r="F421" s="457"/>
      <c r="G421" s="457"/>
      <c r="H421" s="457"/>
      <c r="I421" s="457"/>
      <c r="J421" s="457"/>
      <c r="K421" s="457"/>
      <c r="L421" s="457"/>
      <c r="M421" s="457"/>
      <c r="N421" s="457"/>
      <c r="O421" s="457"/>
      <c r="P421" s="457"/>
      <c r="Q421" s="457"/>
      <c r="R421" s="457"/>
      <c r="S421" s="457"/>
      <c r="T421" s="457"/>
      <c r="U421" s="457"/>
      <c r="V421" s="457"/>
      <c r="W421" s="457"/>
      <c r="X421" s="457"/>
      <c r="Y421" s="457"/>
    </row>
    <row r="422" spans="2:25" s="458" customFormat="1" ht="65.25" customHeight="1" x14ac:dyDescent="0.45">
      <c r="B422" s="457"/>
      <c r="C422" s="457"/>
      <c r="D422" s="457"/>
      <c r="E422" s="457"/>
      <c r="F422" s="457"/>
      <c r="G422" s="457"/>
      <c r="H422" s="457"/>
      <c r="I422" s="457"/>
      <c r="J422" s="457"/>
      <c r="K422" s="457"/>
      <c r="L422" s="457"/>
      <c r="M422" s="457"/>
      <c r="N422" s="457"/>
      <c r="O422" s="457"/>
      <c r="P422" s="457"/>
      <c r="Q422" s="457"/>
      <c r="R422" s="457"/>
      <c r="S422" s="457"/>
      <c r="T422" s="457"/>
      <c r="U422" s="457"/>
      <c r="V422" s="457"/>
      <c r="W422" s="457"/>
      <c r="X422" s="457"/>
      <c r="Y422" s="457"/>
    </row>
    <row r="423" spans="2:25" s="458" customFormat="1" ht="65.25" customHeight="1" x14ac:dyDescent="0.45">
      <c r="B423" s="457"/>
      <c r="C423" s="457"/>
      <c r="D423" s="457"/>
      <c r="E423" s="457"/>
      <c r="F423" s="457"/>
      <c r="G423" s="457"/>
      <c r="H423" s="457"/>
      <c r="I423" s="457"/>
      <c r="J423" s="457"/>
      <c r="K423" s="457"/>
      <c r="L423" s="457"/>
      <c r="M423" s="457"/>
      <c r="N423" s="457"/>
      <c r="O423" s="457"/>
      <c r="P423" s="457"/>
      <c r="Q423" s="457"/>
      <c r="R423" s="457"/>
      <c r="S423" s="457"/>
      <c r="T423" s="457"/>
      <c r="U423" s="457"/>
      <c r="V423" s="457"/>
      <c r="W423" s="457"/>
      <c r="X423" s="457"/>
      <c r="Y423" s="457"/>
    </row>
    <row r="424" spans="2:25" s="458" customFormat="1" ht="65.25" customHeight="1" x14ac:dyDescent="0.45">
      <c r="B424" s="457"/>
      <c r="C424" s="457"/>
      <c r="D424" s="457"/>
      <c r="E424" s="457"/>
      <c r="F424" s="457"/>
      <c r="G424" s="457"/>
      <c r="H424" s="457"/>
      <c r="I424" s="457"/>
      <c r="J424" s="457"/>
      <c r="K424" s="457"/>
      <c r="L424" s="457"/>
      <c r="M424" s="457"/>
      <c r="N424" s="457"/>
      <c r="O424" s="457"/>
      <c r="P424" s="457"/>
      <c r="Q424" s="457"/>
      <c r="R424" s="457"/>
      <c r="S424" s="457"/>
      <c r="T424" s="457"/>
      <c r="U424" s="457"/>
      <c r="V424" s="457"/>
      <c r="W424" s="457"/>
      <c r="X424" s="457"/>
      <c r="Y424" s="457"/>
    </row>
    <row r="425" spans="2:25" s="458" customFormat="1" ht="65.25" customHeight="1" x14ac:dyDescent="0.45">
      <c r="B425" s="457"/>
      <c r="C425" s="457"/>
      <c r="D425" s="457"/>
      <c r="E425" s="457"/>
      <c r="F425" s="457"/>
      <c r="G425" s="457"/>
      <c r="H425" s="457"/>
      <c r="I425" s="457"/>
      <c r="J425" s="457"/>
      <c r="K425" s="457"/>
      <c r="L425" s="457"/>
      <c r="M425" s="457"/>
      <c r="N425" s="457"/>
      <c r="O425" s="457"/>
      <c r="P425" s="457"/>
      <c r="Q425" s="457"/>
      <c r="R425" s="457"/>
      <c r="S425" s="457"/>
      <c r="T425" s="457"/>
      <c r="U425" s="457"/>
      <c r="V425" s="457"/>
      <c r="W425" s="457"/>
      <c r="X425" s="457"/>
      <c r="Y425" s="457"/>
    </row>
    <row r="426" spans="2:25" s="458" customFormat="1" ht="65.25" customHeight="1" x14ac:dyDescent="0.45">
      <c r="B426" s="457"/>
      <c r="C426" s="457"/>
      <c r="D426" s="457"/>
      <c r="E426" s="457"/>
      <c r="F426" s="457"/>
      <c r="G426" s="457"/>
      <c r="H426" s="457"/>
      <c r="I426" s="457"/>
      <c r="J426" s="457"/>
      <c r="K426" s="457"/>
      <c r="L426" s="457"/>
      <c r="M426" s="457"/>
      <c r="N426" s="457"/>
      <c r="O426" s="457"/>
      <c r="P426" s="457"/>
      <c r="Q426" s="457"/>
      <c r="R426" s="457"/>
      <c r="S426" s="457"/>
      <c r="T426" s="457"/>
      <c r="U426" s="457"/>
      <c r="V426" s="457"/>
      <c r="W426" s="457"/>
      <c r="X426" s="457"/>
      <c r="Y426" s="457"/>
    </row>
    <row r="427" spans="2:25" s="458" customFormat="1" ht="65.25" customHeight="1" x14ac:dyDescent="0.45">
      <c r="B427" s="457"/>
      <c r="C427" s="457"/>
      <c r="D427" s="457"/>
      <c r="E427" s="457"/>
      <c r="F427" s="457"/>
      <c r="G427" s="457"/>
      <c r="H427" s="457"/>
      <c r="I427" s="457"/>
      <c r="J427" s="457"/>
      <c r="K427" s="457"/>
      <c r="L427" s="457"/>
      <c r="M427" s="457"/>
      <c r="N427" s="457"/>
      <c r="O427" s="457"/>
      <c r="P427" s="457"/>
      <c r="Q427" s="457"/>
      <c r="R427" s="457"/>
      <c r="S427" s="457"/>
      <c r="T427" s="457"/>
      <c r="U427" s="457"/>
      <c r="V427" s="457"/>
      <c r="W427" s="457"/>
      <c r="X427" s="457"/>
      <c r="Y427" s="457"/>
    </row>
    <row r="428" spans="2:25" s="458" customFormat="1" ht="65.25" customHeight="1" x14ac:dyDescent="0.45">
      <c r="B428" s="457"/>
      <c r="C428" s="457"/>
      <c r="D428" s="457"/>
      <c r="E428" s="457"/>
      <c r="F428" s="457"/>
      <c r="G428" s="457"/>
      <c r="H428" s="457"/>
      <c r="I428" s="457"/>
      <c r="J428" s="457"/>
      <c r="K428" s="457"/>
      <c r="L428" s="457"/>
      <c r="M428" s="457"/>
      <c r="N428" s="457"/>
      <c r="O428" s="457"/>
      <c r="P428" s="457"/>
      <c r="Q428" s="457"/>
      <c r="R428" s="457"/>
      <c r="S428" s="457"/>
      <c r="T428" s="457"/>
      <c r="U428" s="457"/>
      <c r="V428" s="457"/>
      <c r="W428" s="457"/>
      <c r="X428" s="457"/>
      <c r="Y428" s="457"/>
    </row>
    <row r="429" spans="2:25" s="458" customFormat="1" ht="65.25" customHeight="1" x14ac:dyDescent="0.45">
      <c r="B429" s="457"/>
      <c r="C429" s="457"/>
      <c r="D429" s="457"/>
      <c r="E429" s="457"/>
      <c r="F429" s="457"/>
      <c r="G429" s="457"/>
      <c r="H429" s="457"/>
      <c r="I429" s="457"/>
      <c r="J429" s="457"/>
      <c r="K429" s="457"/>
      <c r="L429" s="457"/>
      <c r="M429" s="457"/>
      <c r="N429" s="457"/>
      <c r="O429" s="457"/>
      <c r="P429" s="457"/>
      <c r="Q429" s="457"/>
      <c r="R429" s="457"/>
      <c r="S429" s="457"/>
      <c r="T429" s="457"/>
      <c r="U429" s="457"/>
      <c r="V429" s="457"/>
      <c r="W429" s="457"/>
      <c r="X429" s="457"/>
      <c r="Y429" s="457"/>
    </row>
    <row r="430" spans="2:25" s="458" customFormat="1" ht="65.25" customHeight="1" x14ac:dyDescent="0.45">
      <c r="B430" s="457"/>
      <c r="C430" s="457"/>
      <c r="D430" s="457"/>
      <c r="E430" s="457"/>
      <c r="F430" s="457"/>
      <c r="G430" s="457"/>
      <c r="H430" s="457"/>
      <c r="I430" s="457"/>
      <c r="J430" s="457"/>
      <c r="K430" s="457"/>
      <c r="L430" s="457"/>
      <c r="M430" s="457"/>
      <c r="N430" s="457"/>
      <c r="O430" s="457"/>
      <c r="P430" s="457"/>
      <c r="Q430" s="457"/>
      <c r="R430" s="457"/>
      <c r="S430" s="457"/>
      <c r="T430" s="457"/>
      <c r="U430" s="457"/>
      <c r="V430" s="457"/>
      <c r="W430" s="457"/>
      <c r="X430" s="457"/>
      <c r="Y430" s="457"/>
    </row>
    <row r="431" spans="2:25" s="458" customFormat="1" ht="65.25" customHeight="1" x14ac:dyDescent="0.45">
      <c r="B431" s="457"/>
      <c r="C431" s="457"/>
      <c r="D431" s="457"/>
      <c r="E431" s="457"/>
      <c r="F431" s="457"/>
      <c r="G431" s="457"/>
      <c r="H431" s="457"/>
      <c r="I431" s="457"/>
      <c r="J431" s="457"/>
      <c r="K431" s="457"/>
      <c r="L431" s="457"/>
      <c r="M431" s="457"/>
      <c r="N431" s="457"/>
      <c r="O431" s="457"/>
      <c r="P431" s="457"/>
      <c r="Q431" s="457"/>
      <c r="R431" s="457"/>
      <c r="S431" s="457"/>
      <c r="T431" s="457"/>
      <c r="U431" s="457"/>
      <c r="V431" s="457"/>
      <c r="W431" s="457"/>
      <c r="X431" s="457"/>
      <c r="Y431" s="457"/>
    </row>
    <row r="432" spans="2:25" s="458" customFormat="1" ht="65.25" customHeight="1" x14ac:dyDescent="0.45">
      <c r="B432" s="457"/>
      <c r="C432" s="457"/>
      <c r="D432" s="457"/>
      <c r="E432" s="457"/>
      <c r="F432" s="457"/>
      <c r="G432" s="457"/>
      <c r="H432" s="457"/>
      <c r="I432" s="457"/>
      <c r="J432" s="457"/>
      <c r="K432" s="457"/>
      <c r="L432" s="457"/>
      <c r="M432" s="457"/>
      <c r="N432" s="457"/>
      <c r="O432" s="457"/>
      <c r="P432" s="457"/>
      <c r="Q432" s="457"/>
      <c r="R432" s="457"/>
      <c r="S432" s="457"/>
      <c r="T432" s="457"/>
      <c r="U432" s="457"/>
      <c r="V432" s="457"/>
      <c r="W432" s="457"/>
      <c r="X432" s="457"/>
      <c r="Y432" s="457"/>
    </row>
    <row r="433" spans="2:25" s="458" customFormat="1" ht="65.25" customHeight="1" x14ac:dyDescent="0.45">
      <c r="B433" s="457"/>
      <c r="C433" s="457"/>
      <c r="D433" s="457"/>
      <c r="E433" s="457"/>
      <c r="F433" s="457"/>
      <c r="G433" s="457"/>
      <c r="H433" s="457"/>
      <c r="I433" s="457"/>
      <c r="J433" s="457"/>
      <c r="K433" s="457"/>
      <c r="L433" s="457"/>
      <c r="M433" s="457"/>
      <c r="N433" s="457"/>
      <c r="O433" s="457"/>
      <c r="P433" s="457"/>
      <c r="Q433" s="457"/>
      <c r="R433" s="457"/>
      <c r="S433" s="457"/>
      <c r="T433" s="457"/>
      <c r="U433" s="457"/>
      <c r="V433" s="457"/>
      <c r="W433" s="457"/>
      <c r="X433" s="457"/>
      <c r="Y433" s="457"/>
    </row>
    <row r="434" spans="2:25" s="458" customFormat="1" ht="65.25" customHeight="1" x14ac:dyDescent="0.45">
      <c r="B434" s="457"/>
      <c r="C434" s="457"/>
      <c r="D434" s="457"/>
      <c r="E434" s="457"/>
      <c r="F434" s="457"/>
      <c r="G434" s="457"/>
      <c r="H434" s="457"/>
      <c r="I434" s="457"/>
      <c r="J434" s="457"/>
      <c r="K434" s="457"/>
      <c r="L434" s="457"/>
      <c r="M434" s="457"/>
      <c r="N434" s="457"/>
      <c r="O434" s="457"/>
      <c r="P434" s="457"/>
      <c r="Q434" s="457"/>
      <c r="R434" s="457"/>
      <c r="S434" s="457"/>
      <c r="T434" s="457"/>
      <c r="U434" s="457"/>
      <c r="V434" s="457"/>
      <c r="W434" s="457"/>
      <c r="X434" s="457"/>
      <c r="Y434" s="457"/>
    </row>
    <row r="435" spans="2:25" s="458" customFormat="1" ht="65.25" customHeight="1" x14ac:dyDescent="0.45">
      <c r="B435" s="457"/>
      <c r="C435" s="457"/>
      <c r="D435" s="457"/>
      <c r="E435" s="457"/>
      <c r="F435" s="457"/>
      <c r="G435" s="457"/>
      <c r="H435" s="457"/>
      <c r="I435" s="457"/>
      <c r="J435" s="457"/>
      <c r="K435" s="457"/>
      <c r="L435" s="457"/>
      <c r="M435" s="457"/>
      <c r="N435" s="457"/>
      <c r="O435" s="457"/>
      <c r="P435" s="457"/>
      <c r="Q435" s="457"/>
      <c r="R435" s="457"/>
      <c r="S435" s="457"/>
      <c r="T435" s="457"/>
      <c r="U435" s="457"/>
      <c r="V435" s="457"/>
      <c r="W435" s="457"/>
      <c r="X435" s="457"/>
      <c r="Y435" s="457"/>
    </row>
    <row r="436" spans="2:25" s="458" customFormat="1" ht="65.25" customHeight="1" x14ac:dyDescent="0.45">
      <c r="B436" s="457"/>
      <c r="C436" s="457"/>
      <c r="D436" s="457"/>
      <c r="E436" s="457"/>
      <c r="F436" s="457"/>
      <c r="G436" s="457"/>
      <c r="H436" s="457"/>
      <c r="I436" s="457"/>
      <c r="J436" s="457"/>
      <c r="K436" s="457"/>
      <c r="L436" s="457"/>
      <c r="M436" s="457"/>
      <c r="N436" s="457"/>
      <c r="O436" s="457"/>
      <c r="P436" s="457"/>
      <c r="Q436" s="457"/>
      <c r="R436" s="457"/>
      <c r="S436" s="457"/>
      <c r="T436" s="457"/>
      <c r="U436" s="457"/>
      <c r="V436" s="457"/>
      <c r="W436" s="457"/>
      <c r="X436" s="457"/>
      <c r="Y436" s="457"/>
    </row>
    <row r="437" spans="2:25" s="458" customFormat="1" ht="65.25" customHeight="1" x14ac:dyDescent="0.45">
      <c r="B437" s="457"/>
      <c r="C437" s="457"/>
      <c r="D437" s="457"/>
      <c r="E437" s="457"/>
      <c r="F437" s="457"/>
      <c r="G437" s="457"/>
      <c r="H437" s="457"/>
      <c r="I437" s="457"/>
      <c r="J437" s="457"/>
      <c r="K437" s="457"/>
      <c r="L437" s="457"/>
      <c r="M437" s="457"/>
      <c r="N437" s="457"/>
      <c r="O437" s="457"/>
      <c r="P437" s="457"/>
      <c r="Q437" s="457"/>
      <c r="R437" s="457"/>
      <c r="S437" s="457"/>
      <c r="T437" s="457"/>
      <c r="U437" s="457"/>
      <c r="V437" s="457"/>
      <c r="W437" s="457"/>
      <c r="X437" s="457"/>
      <c r="Y437" s="457"/>
    </row>
    <row r="438" spans="2:25" s="458" customFormat="1" ht="65.25" customHeight="1" x14ac:dyDescent="0.45">
      <c r="B438" s="457"/>
      <c r="C438" s="457"/>
      <c r="D438" s="457"/>
      <c r="E438" s="457"/>
      <c r="F438" s="457"/>
      <c r="G438" s="457"/>
      <c r="H438" s="457"/>
      <c r="I438" s="457"/>
      <c r="J438" s="457"/>
      <c r="K438" s="457"/>
      <c r="L438" s="457"/>
      <c r="M438" s="457"/>
      <c r="N438" s="457"/>
      <c r="O438" s="457"/>
      <c r="P438" s="457"/>
      <c r="Q438" s="457"/>
      <c r="R438" s="457"/>
      <c r="S438" s="457"/>
      <c r="T438" s="457"/>
      <c r="U438" s="457"/>
      <c r="V438" s="457"/>
      <c r="W438" s="457"/>
      <c r="X438" s="457"/>
      <c r="Y438" s="457"/>
    </row>
    <row r="439" spans="2:25" s="458" customFormat="1" ht="65.25" customHeight="1" x14ac:dyDescent="0.45">
      <c r="B439" s="457"/>
      <c r="C439" s="457"/>
      <c r="D439" s="457"/>
      <c r="E439" s="457"/>
      <c r="F439" s="457"/>
      <c r="G439" s="457"/>
      <c r="H439" s="457"/>
      <c r="I439" s="457"/>
      <c r="J439" s="457"/>
      <c r="K439" s="457"/>
      <c r="L439" s="457"/>
      <c r="M439" s="457"/>
      <c r="N439" s="457"/>
      <c r="O439" s="457"/>
      <c r="P439" s="457"/>
      <c r="Q439" s="457"/>
      <c r="R439" s="457"/>
      <c r="S439" s="457"/>
      <c r="T439" s="457"/>
      <c r="U439" s="457"/>
      <c r="V439" s="457"/>
      <c r="W439" s="457"/>
      <c r="X439" s="457"/>
      <c r="Y439" s="457"/>
    </row>
    <row r="440" spans="2:25" s="458" customFormat="1" ht="65.25" customHeight="1" x14ac:dyDescent="0.45">
      <c r="B440" s="457"/>
      <c r="C440" s="457"/>
      <c r="D440" s="457"/>
      <c r="E440" s="457"/>
      <c r="F440" s="457"/>
      <c r="G440" s="457"/>
      <c r="H440" s="457"/>
      <c r="I440" s="457"/>
      <c r="J440" s="457"/>
      <c r="K440" s="457"/>
      <c r="L440" s="457"/>
      <c r="M440" s="457"/>
      <c r="N440" s="457"/>
      <c r="O440" s="457"/>
      <c r="P440" s="457"/>
      <c r="Q440" s="457"/>
      <c r="R440" s="457"/>
      <c r="S440" s="457"/>
      <c r="T440" s="457"/>
      <c r="U440" s="457"/>
      <c r="V440" s="457"/>
      <c r="W440" s="457"/>
      <c r="X440" s="457"/>
      <c r="Y440" s="457"/>
    </row>
    <row r="441" spans="2:25" s="458" customFormat="1" ht="65.25" customHeight="1" x14ac:dyDescent="0.45">
      <c r="B441" s="457"/>
      <c r="C441" s="457"/>
      <c r="D441" s="457"/>
      <c r="E441" s="457"/>
      <c r="F441" s="457"/>
      <c r="G441" s="457"/>
      <c r="H441" s="457"/>
      <c r="I441" s="457"/>
      <c r="J441" s="457"/>
      <c r="K441" s="457"/>
      <c r="L441" s="457"/>
      <c r="M441" s="457"/>
      <c r="N441" s="457"/>
      <c r="O441" s="457"/>
      <c r="P441" s="457"/>
      <c r="Q441" s="457"/>
      <c r="R441" s="457"/>
      <c r="S441" s="457"/>
      <c r="T441" s="457"/>
      <c r="U441" s="457"/>
      <c r="V441" s="457"/>
      <c r="W441" s="457"/>
      <c r="X441" s="457"/>
      <c r="Y441" s="457"/>
    </row>
    <row r="442" spans="2:25" s="458" customFormat="1" ht="65.25" customHeight="1" x14ac:dyDescent="0.45">
      <c r="B442" s="457"/>
      <c r="C442" s="457"/>
      <c r="D442" s="457"/>
      <c r="E442" s="457"/>
      <c r="F442" s="457"/>
      <c r="G442" s="457"/>
      <c r="H442" s="457"/>
      <c r="I442" s="457"/>
      <c r="J442" s="457"/>
      <c r="K442" s="457"/>
      <c r="L442" s="457"/>
      <c r="M442" s="457"/>
      <c r="N442" s="457"/>
      <c r="O442" s="457"/>
      <c r="P442" s="457"/>
      <c r="Q442" s="457"/>
      <c r="R442" s="457"/>
      <c r="S442" s="457"/>
      <c r="T442" s="457"/>
      <c r="U442" s="457"/>
      <c r="V442" s="457"/>
      <c r="W442" s="457"/>
      <c r="X442" s="457"/>
      <c r="Y442" s="457"/>
    </row>
    <row r="443" spans="2:25" s="458" customFormat="1" ht="65.25" customHeight="1" x14ac:dyDescent="0.45">
      <c r="B443" s="457"/>
      <c r="C443" s="457"/>
      <c r="D443" s="457"/>
      <c r="E443" s="457"/>
      <c r="F443" s="457"/>
      <c r="G443" s="457"/>
      <c r="H443" s="457"/>
      <c r="I443" s="457"/>
      <c r="J443" s="457"/>
      <c r="K443" s="457"/>
      <c r="L443" s="457"/>
      <c r="M443" s="457"/>
      <c r="N443" s="457"/>
      <c r="O443" s="457"/>
      <c r="P443" s="457"/>
      <c r="Q443" s="457"/>
      <c r="R443" s="457"/>
      <c r="S443" s="457"/>
      <c r="T443" s="457"/>
      <c r="U443" s="457"/>
      <c r="V443" s="457"/>
      <c r="W443" s="457"/>
      <c r="X443" s="457"/>
      <c r="Y443" s="457"/>
    </row>
    <row r="444" spans="2:25" s="458" customFormat="1" ht="65.25" customHeight="1" x14ac:dyDescent="0.45">
      <c r="B444" s="457"/>
      <c r="C444" s="457"/>
      <c r="D444" s="457"/>
      <c r="E444" s="457"/>
      <c r="F444" s="457"/>
      <c r="G444" s="457"/>
      <c r="H444" s="457"/>
      <c r="I444" s="457"/>
      <c r="J444" s="457"/>
      <c r="K444" s="457"/>
      <c r="L444" s="457"/>
      <c r="M444" s="457"/>
      <c r="N444" s="457"/>
      <c r="O444" s="457"/>
      <c r="P444" s="457"/>
      <c r="Q444" s="457"/>
      <c r="R444" s="457"/>
      <c r="S444" s="457"/>
      <c r="T444" s="457"/>
      <c r="U444" s="457"/>
      <c r="V444" s="457"/>
      <c r="W444" s="457"/>
      <c r="X444" s="457"/>
      <c r="Y444" s="457"/>
    </row>
    <row r="445" spans="2:25" s="458" customFormat="1" ht="65.25" customHeight="1" x14ac:dyDescent="0.45">
      <c r="B445" s="457"/>
      <c r="C445" s="457"/>
      <c r="D445" s="457"/>
      <c r="E445" s="457"/>
      <c r="F445" s="457"/>
      <c r="G445" s="457"/>
      <c r="H445" s="457"/>
      <c r="I445" s="457"/>
      <c r="J445" s="457"/>
      <c r="K445" s="457"/>
      <c r="L445" s="457"/>
      <c r="M445" s="457"/>
      <c r="N445" s="457"/>
      <c r="O445" s="457"/>
      <c r="P445" s="457"/>
      <c r="Q445" s="457"/>
      <c r="R445" s="457"/>
      <c r="S445" s="457"/>
      <c r="T445" s="457"/>
      <c r="U445" s="457"/>
      <c r="V445" s="457"/>
      <c r="W445" s="457"/>
      <c r="X445" s="457"/>
      <c r="Y445" s="457"/>
    </row>
    <row r="446" spans="2:25" s="458" customFormat="1" ht="65.25" customHeight="1" x14ac:dyDescent="0.45">
      <c r="B446" s="457"/>
      <c r="C446" s="457"/>
      <c r="D446" s="457"/>
      <c r="E446" s="457"/>
      <c r="F446" s="457"/>
      <c r="G446" s="457"/>
      <c r="H446" s="457"/>
      <c r="I446" s="457"/>
      <c r="J446" s="457"/>
      <c r="K446" s="457"/>
      <c r="L446" s="457"/>
      <c r="M446" s="457"/>
      <c r="N446" s="457"/>
      <c r="O446" s="457"/>
      <c r="P446" s="457"/>
      <c r="Q446" s="457"/>
      <c r="R446" s="457"/>
      <c r="S446" s="457"/>
      <c r="T446" s="457"/>
      <c r="U446" s="457"/>
      <c r="V446" s="457"/>
      <c r="W446" s="457"/>
      <c r="X446" s="457"/>
      <c r="Y446" s="457"/>
    </row>
    <row r="447" spans="2:25" s="458" customFormat="1" ht="65.25" customHeight="1" x14ac:dyDescent="0.45">
      <c r="B447" s="457"/>
      <c r="C447" s="457"/>
      <c r="D447" s="457"/>
      <c r="E447" s="457"/>
      <c r="F447" s="457"/>
      <c r="G447" s="457"/>
      <c r="H447" s="457"/>
      <c r="I447" s="457"/>
      <c r="J447" s="457"/>
      <c r="K447" s="457"/>
      <c r="L447" s="457"/>
      <c r="M447" s="457"/>
      <c r="N447" s="457"/>
      <c r="O447" s="457"/>
      <c r="P447" s="457"/>
      <c r="Q447" s="457"/>
      <c r="R447" s="457"/>
      <c r="S447" s="457"/>
      <c r="T447" s="457"/>
      <c r="U447" s="457"/>
      <c r="V447" s="457"/>
      <c r="W447" s="457"/>
      <c r="X447" s="457"/>
      <c r="Y447" s="457"/>
    </row>
    <row r="448" spans="2:25" s="458" customFormat="1" ht="65.25" customHeight="1" x14ac:dyDescent="0.45">
      <c r="B448" s="457"/>
      <c r="C448" s="457"/>
      <c r="D448" s="457"/>
      <c r="E448" s="457"/>
      <c r="F448" s="457"/>
      <c r="G448" s="457"/>
      <c r="H448" s="457"/>
      <c r="I448" s="457"/>
      <c r="J448" s="457"/>
      <c r="K448" s="457"/>
      <c r="L448" s="457"/>
      <c r="M448" s="457"/>
      <c r="N448" s="457"/>
      <c r="O448" s="457"/>
      <c r="P448" s="457"/>
      <c r="Q448" s="457"/>
      <c r="R448" s="457"/>
      <c r="S448" s="457"/>
      <c r="T448" s="457"/>
      <c r="U448" s="457"/>
      <c r="V448" s="457"/>
      <c r="W448" s="457"/>
      <c r="X448" s="457"/>
      <c r="Y448" s="457"/>
    </row>
    <row r="449" spans="2:25" s="458" customFormat="1" ht="65.25" customHeight="1" x14ac:dyDescent="0.45">
      <c r="B449" s="457"/>
      <c r="C449" s="457"/>
      <c r="D449" s="457"/>
      <c r="E449" s="457"/>
      <c r="F449" s="457"/>
      <c r="G449" s="457"/>
      <c r="H449" s="457"/>
      <c r="I449" s="457"/>
      <c r="J449" s="457"/>
      <c r="K449" s="457"/>
      <c r="L449" s="457"/>
      <c r="M449" s="457"/>
      <c r="N449" s="457"/>
      <c r="O449" s="457"/>
      <c r="P449" s="457"/>
      <c r="Q449" s="457"/>
      <c r="R449" s="457"/>
      <c r="S449" s="457"/>
      <c r="T449" s="457"/>
      <c r="U449" s="457"/>
      <c r="V449" s="457"/>
      <c r="W449" s="457"/>
      <c r="X449" s="457"/>
      <c r="Y449" s="457"/>
    </row>
    <row r="450" spans="2:25" s="458" customFormat="1" ht="65.25" customHeight="1" x14ac:dyDescent="0.45">
      <c r="B450" s="457"/>
      <c r="C450" s="457"/>
      <c r="D450" s="457"/>
      <c r="E450" s="457"/>
      <c r="F450" s="457"/>
      <c r="G450" s="457"/>
      <c r="H450" s="457"/>
      <c r="I450" s="457"/>
      <c r="J450" s="457"/>
      <c r="K450" s="457"/>
      <c r="L450" s="457"/>
      <c r="M450" s="457"/>
      <c r="N450" s="457"/>
      <c r="O450" s="457"/>
      <c r="P450" s="457"/>
      <c r="Q450" s="457"/>
      <c r="R450" s="457"/>
      <c r="S450" s="457"/>
      <c r="T450" s="457"/>
      <c r="U450" s="457"/>
      <c r="V450" s="457"/>
      <c r="W450" s="457"/>
      <c r="X450" s="457"/>
      <c r="Y450" s="457"/>
    </row>
    <row r="451" spans="2:25" s="458" customFormat="1" ht="65.25" customHeight="1" x14ac:dyDescent="0.45">
      <c r="B451" s="457"/>
      <c r="C451" s="457"/>
      <c r="D451" s="457"/>
      <c r="E451" s="457"/>
      <c r="F451" s="457"/>
      <c r="G451" s="457"/>
      <c r="H451" s="457"/>
      <c r="I451" s="457"/>
      <c r="J451" s="457"/>
      <c r="K451" s="457"/>
      <c r="L451" s="457"/>
      <c r="M451" s="457"/>
      <c r="N451" s="457"/>
      <c r="O451" s="457"/>
      <c r="P451" s="457"/>
      <c r="Q451" s="457"/>
      <c r="R451" s="457"/>
      <c r="S451" s="457"/>
      <c r="T451" s="457"/>
      <c r="U451" s="457"/>
      <c r="V451" s="457"/>
      <c r="W451" s="457"/>
      <c r="X451" s="457"/>
      <c r="Y451" s="457"/>
    </row>
    <row r="452" spans="2:25" s="458" customFormat="1" ht="65.25" customHeight="1" x14ac:dyDescent="0.45">
      <c r="B452" s="457"/>
      <c r="C452" s="457"/>
      <c r="D452" s="457"/>
      <c r="E452" s="457"/>
      <c r="F452" s="457"/>
      <c r="G452" s="457"/>
      <c r="H452" s="457"/>
      <c r="I452" s="457"/>
      <c r="J452" s="457"/>
      <c r="K452" s="457"/>
      <c r="L452" s="457"/>
      <c r="M452" s="457"/>
      <c r="N452" s="457"/>
      <c r="O452" s="457"/>
      <c r="P452" s="457"/>
      <c r="Q452" s="457"/>
      <c r="R452" s="457"/>
      <c r="S452" s="457"/>
      <c r="T452" s="457"/>
      <c r="U452" s="457"/>
      <c r="V452" s="457"/>
      <c r="W452" s="457"/>
      <c r="X452" s="457"/>
      <c r="Y452" s="457"/>
    </row>
    <row r="453" spans="2:25" s="458" customFormat="1" ht="65.25" customHeight="1" x14ac:dyDescent="0.45">
      <c r="B453" s="457"/>
      <c r="C453" s="457"/>
      <c r="D453" s="457"/>
      <c r="E453" s="457"/>
      <c r="F453" s="457"/>
      <c r="G453" s="457"/>
      <c r="H453" s="457"/>
      <c r="I453" s="457"/>
      <c r="J453" s="457"/>
      <c r="K453" s="457"/>
      <c r="L453" s="457"/>
      <c r="M453" s="457"/>
      <c r="N453" s="457"/>
      <c r="O453" s="457"/>
      <c r="P453" s="457"/>
      <c r="Q453" s="457"/>
      <c r="R453" s="457"/>
      <c r="S453" s="457"/>
      <c r="T453" s="457"/>
      <c r="U453" s="457"/>
      <c r="V453" s="457"/>
      <c r="W453" s="457"/>
      <c r="X453" s="457"/>
      <c r="Y453" s="457"/>
    </row>
    <row r="454" spans="2:25" s="458" customFormat="1" ht="65.25" customHeight="1" x14ac:dyDescent="0.45">
      <c r="B454" s="457"/>
      <c r="C454" s="457"/>
      <c r="D454" s="457"/>
      <c r="E454" s="457"/>
      <c r="F454" s="457"/>
      <c r="G454" s="457"/>
      <c r="H454" s="457"/>
      <c r="I454" s="457"/>
      <c r="J454" s="457"/>
      <c r="K454" s="457"/>
      <c r="L454" s="457"/>
      <c r="M454" s="457"/>
      <c r="N454" s="457"/>
      <c r="O454" s="457"/>
      <c r="P454" s="457"/>
      <c r="Q454" s="457"/>
      <c r="R454" s="457"/>
      <c r="S454" s="457"/>
      <c r="T454" s="457"/>
      <c r="U454" s="457"/>
      <c r="V454" s="457"/>
      <c r="W454" s="457"/>
      <c r="X454" s="457"/>
      <c r="Y454" s="457"/>
    </row>
    <row r="455" spans="2:25" s="458" customFormat="1" ht="65.25" customHeight="1" x14ac:dyDescent="0.45">
      <c r="B455" s="457"/>
      <c r="C455" s="457"/>
      <c r="D455" s="457"/>
      <c r="E455" s="457"/>
      <c r="F455" s="457"/>
      <c r="G455" s="457"/>
      <c r="H455" s="457"/>
      <c r="I455" s="457"/>
      <c r="J455" s="457"/>
      <c r="K455" s="457"/>
      <c r="L455" s="457"/>
      <c r="M455" s="457"/>
      <c r="N455" s="457"/>
      <c r="O455" s="457"/>
      <c r="P455" s="457"/>
      <c r="Q455" s="457"/>
      <c r="R455" s="457"/>
      <c r="S455" s="457"/>
      <c r="T455" s="457"/>
      <c r="U455" s="457"/>
      <c r="V455" s="457"/>
      <c r="W455" s="457"/>
      <c r="X455" s="457"/>
      <c r="Y455" s="457"/>
    </row>
    <row r="456" spans="2:25" s="458" customFormat="1" ht="65.25" customHeight="1" x14ac:dyDescent="0.45">
      <c r="B456" s="457"/>
      <c r="C456" s="457"/>
      <c r="D456" s="457"/>
      <c r="E456" s="457"/>
      <c r="F456" s="457"/>
      <c r="G456" s="457"/>
      <c r="H456" s="457"/>
      <c r="I456" s="457"/>
      <c r="J456" s="457"/>
      <c r="K456" s="457"/>
      <c r="L456" s="457"/>
      <c r="M456" s="457"/>
      <c r="N456" s="457"/>
      <c r="O456" s="457"/>
      <c r="P456" s="457"/>
      <c r="Q456" s="457"/>
      <c r="R456" s="457"/>
      <c r="S456" s="457"/>
      <c r="T456" s="457"/>
      <c r="U456" s="457"/>
      <c r="V456" s="457"/>
      <c r="W456" s="457"/>
      <c r="X456" s="457"/>
      <c r="Y456" s="457"/>
    </row>
    <row r="457" spans="2:25" s="458" customFormat="1" ht="65.25" customHeight="1" x14ac:dyDescent="0.45">
      <c r="B457" s="457"/>
      <c r="C457" s="457"/>
      <c r="D457" s="457"/>
      <c r="E457" s="457"/>
      <c r="F457" s="457"/>
      <c r="G457" s="457"/>
      <c r="H457" s="457"/>
      <c r="I457" s="457"/>
      <c r="J457" s="457"/>
      <c r="K457" s="457"/>
      <c r="L457" s="457"/>
      <c r="M457" s="457"/>
      <c r="N457" s="457"/>
      <c r="O457" s="457"/>
      <c r="P457" s="457"/>
      <c r="Q457" s="457"/>
      <c r="R457" s="457"/>
      <c r="S457" s="457"/>
      <c r="T457" s="457"/>
      <c r="U457" s="457"/>
      <c r="V457" s="457"/>
      <c r="W457" s="457"/>
      <c r="X457" s="457"/>
      <c r="Y457" s="457"/>
    </row>
    <row r="458" spans="2:25" s="458" customFormat="1" ht="65.25" customHeight="1" x14ac:dyDescent="0.45">
      <c r="B458" s="457"/>
      <c r="C458" s="457"/>
      <c r="D458" s="457"/>
      <c r="E458" s="457"/>
      <c r="F458" s="457"/>
      <c r="G458" s="457"/>
      <c r="H458" s="457"/>
      <c r="I458" s="457"/>
      <c r="J458" s="457"/>
      <c r="K458" s="457"/>
      <c r="L458" s="457"/>
      <c r="M458" s="457"/>
      <c r="N458" s="457"/>
      <c r="O458" s="457"/>
      <c r="P458" s="457"/>
      <c r="Q458" s="457"/>
      <c r="R458" s="457"/>
      <c r="S458" s="457"/>
      <c r="T458" s="457"/>
      <c r="U458" s="457"/>
      <c r="V458" s="457"/>
      <c r="W458" s="457"/>
      <c r="X458" s="457"/>
      <c r="Y458" s="457"/>
    </row>
    <row r="459" spans="2:25" s="458" customFormat="1" ht="65.25" customHeight="1" x14ac:dyDescent="0.45">
      <c r="B459" s="457"/>
      <c r="C459" s="457"/>
      <c r="D459" s="457"/>
      <c r="E459" s="457"/>
      <c r="F459" s="457"/>
      <c r="G459" s="457"/>
      <c r="H459" s="457"/>
      <c r="I459" s="457"/>
      <c r="J459" s="457"/>
      <c r="K459" s="457"/>
      <c r="L459" s="457"/>
      <c r="M459" s="457"/>
      <c r="N459" s="457"/>
      <c r="O459" s="457"/>
      <c r="P459" s="457"/>
      <c r="Q459" s="457"/>
      <c r="R459" s="457"/>
      <c r="S459" s="457"/>
      <c r="T459" s="457"/>
      <c r="U459" s="457"/>
      <c r="V459" s="457"/>
      <c r="W459" s="457"/>
      <c r="X459" s="457"/>
      <c r="Y459" s="457"/>
    </row>
    <row r="460" spans="2:25" s="458" customFormat="1" ht="65.25" customHeight="1" x14ac:dyDescent="0.45">
      <c r="B460" s="457"/>
      <c r="C460" s="457"/>
      <c r="D460" s="457"/>
      <c r="E460" s="457"/>
      <c r="F460" s="457"/>
      <c r="G460" s="457"/>
      <c r="H460" s="457"/>
      <c r="I460" s="457"/>
      <c r="J460" s="457"/>
      <c r="K460" s="457"/>
      <c r="L460" s="457"/>
      <c r="M460" s="457"/>
      <c r="N460" s="457"/>
      <c r="O460" s="457"/>
      <c r="P460" s="457"/>
      <c r="Q460" s="457"/>
      <c r="R460" s="457"/>
      <c r="S460" s="457"/>
      <c r="T460" s="457"/>
      <c r="U460" s="457"/>
      <c r="V460" s="457"/>
      <c r="W460" s="457"/>
      <c r="X460" s="457"/>
      <c r="Y460" s="457"/>
    </row>
    <row r="461" spans="2:25" s="458" customFormat="1" ht="65.25" customHeight="1" x14ac:dyDescent="0.45">
      <c r="B461" s="457"/>
      <c r="C461" s="457"/>
      <c r="D461" s="457"/>
      <c r="E461" s="457"/>
      <c r="F461" s="457"/>
      <c r="G461" s="457"/>
      <c r="H461" s="457"/>
      <c r="I461" s="457"/>
      <c r="J461" s="457"/>
      <c r="K461" s="457"/>
      <c r="L461" s="457"/>
      <c r="M461" s="457"/>
      <c r="N461" s="457"/>
      <c r="O461" s="457"/>
      <c r="P461" s="457"/>
      <c r="Q461" s="457"/>
      <c r="R461" s="457"/>
      <c r="S461" s="457"/>
      <c r="T461" s="457"/>
      <c r="U461" s="457"/>
      <c r="V461" s="457"/>
      <c r="W461" s="457"/>
      <c r="X461" s="457"/>
      <c r="Y461" s="457"/>
    </row>
    <row r="462" spans="2:25" s="458" customFormat="1" ht="65.25" customHeight="1" x14ac:dyDescent="0.45">
      <c r="B462" s="457"/>
      <c r="C462" s="457"/>
      <c r="D462" s="457"/>
      <c r="E462" s="457"/>
      <c r="F462" s="457"/>
      <c r="G462" s="457"/>
      <c r="H462" s="457"/>
      <c r="I462" s="457"/>
      <c r="J462" s="457"/>
      <c r="K462" s="457"/>
      <c r="L462" s="457"/>
      <c r="M462" s="457"/>
      <c r="N462" s="457"/>
      <c r="O462" s="457"/>
      <c r="P462" s="457"/>
      <c r="Q462" s="457"/>
      <c r="R462" s="457"/>
      <c r="S462" s="457"/>
      <c r="T462" s="457"/>
      <c r="U462" s="457"/>
      <c r="V462" s="457"/>
      <c r="W462" s="457"/>
      <c r="X462" s="457"/>
      <c r="Y462" s="457"/>
    </row>
    <row r="463" spans="2:25" s="458" customFormat="1" ht="65.25" customHeight="1" x14ac:dyDescent="0.45">
      <c r="B463" s="457"/>
      <c r="C463" s="457"/>
      <c r="D463" s="457"/>
      <c r="E463" s="457"/>
      <c r="F463" s="457"/>
      <c r="G463" s="457"/>
      <c r="H463" s="457"/>
      <c r="I463" s="457"/>
      <c r="J463" s="457"/>
      <c r="K463" s="457"/>
      <c r="L463" s="457"/>
      <c r="M463" s="457"/>
      <c r="N463" s="457"/>
      <c r="O463" s="457"/>
      <c r="P463" s="457"/>
      <c r="Q463" s="457"/>
      <c r="R463" s="457"/>
      <c r="S463" s="457"/>
      <c r="T463" s="457"/>
      <c r="U463" s="457"/>
      <c r="V463" s="457"/>
      <c r="W463" s="457"/>
      <c r="X463" s="457"/>
      <c r="Y463" s="457"/>
    </row>
    <row r="464" spans="2:25" s="458" customFormat="1" ht="65.25" customHeight="1" x14ac:dyDescent="0.45">
      <c r="B464" s="457"/>
      <c r="C464" s="457"/>
      <c r="D464" s="457"/>
      <c r="E464" s="457"/>
      <c r="F464" s="457"/>
      <c r="G464" s="457"/>
      <c r="H464" s="457"/>
      <c r="I464" s="457"/>
      <c r="J464" s="457"/>
      <c r="K464" s="457"/>
      <c r="L464" s="457"/>
      <c r="M464" s="457"/>
      <c r="N464" s="457"/>
      <c r="O464" s="457"/>
      <c r="P464" s="457"/>
      <c r="Q464" s="457"/>
      <c r="R464" s="457"/>
      <c r="S464" s="457"/>
      <c r="T464" s="457"/>
      <c r="U464" s="457"/>
      <c r="V464" s="457"/>
      <c r="W464" s="457"/>
      <c r="X464" s="457"/>
      <c r="Y464" s="457"/>
    </row>
    <row r="465" spans="2:67" s="458" customFormat="1" ht="65.25" customHeight="1" x14ac:dyDescent="0.45">
      <c r="B465" s="457"/>
      <c r="C465" s="457"/>
      <c r="D465" s="457"/>
      <c r="E465" s="457"/>
      <c r="F465" s="457"/>
      <c r="G465" s="457"/>
      <c r="H465" s="457"/>
      <c r="I465" s="457"/>
      <c r="J465" s="457"/>
      <c r="K465" s="457"/>
      <c r="L465" s="457"/>
      <c r="M465" s="457"/>
      <c r="N465" s="457"/>
      <c r="O465" s="457"/>
      <c r="P465" s="457"/>
      <c r="Q465" s="457"/>
      <c r="R465" s="457"/>
      <c r="S465" s="457"/>
      <c r="T465" s="457"/>
      <c r="U465" s="457"/>
      <c r="V465" s="457"/>
      <c r="W465" s="457"/>
      <c r="X465" s="457"/>
      <c r="Y465" s="457"/>
    </row>
    <row r="466" spans="2:67" s="458" customFormat="1" ht="65.25" customHeight="1" x14ac:dyDescent="0.45">
      <c r="B466" s="457"/>
      <c r="C466" s="457"/>
      <c r="D466" s="457"/>
      <c r="E466" s="457"/>
      <c r="F466" s="457"/>
      <c r="G466" s="457"/>
      <c r="H466" s="457"/>
      <c r="I466" s="457"/>
      <c r="J466" s="457"/>
      <c r="K466" s="457"/>
      <c r="L466" s="457"/>
      <c r="M466" s="457"/>
      <c r="N466" s="457"/>
      <c r="O466" s="457"/>
      <c r="P466" s="457"/>
      <c r="Q466" s="457"/>
      <c r="R466" s="457"/>
      <c r="S466" s="457"/>
      <c r="T466" s="457"/>
      <c r="U466" s="457"/>
      <c r="V466" s="457"/>
      <c r="W466" s="457"/>
      <c r="X466" s="457"/>
      <c r="Y466" s="457"/>
    </row>
    <row r="467" spans="2:67" s="458" customFormat="1" ht="65.25" customHeight="1" x14ac:dyDescent="0.45">
      <c r="B467" s="457"/>
      <c r="C467" s="457"/>
      <c r="D467" s="457"/>
      <c r="E467" s="457"/>
      <c r="F467" s="457"/>
      <c r="G467" s="457"/>
      <c r="H467" s="457"/>
      <c r="I467" s="457"/>
      <c r="J467" s="457"/>
      <c r="K467" s="457"/>
      <c r="L467" s="457"/>
      <c r="M467" s="457"/>
      <c r="N467" s="457"/>
      <c r="O467" s="457"/>
      <c r="P467" s="457"/>
      <c r="Q467" s="457"/>
      <c r="R467" s="457"/>
      <c r="S467" s="457"/>
      <c r="T467" s="457"/>
      <c r="U467" s="457"/>
      <c r="V467" s="457"/>
      <c r="W467" s="457"/>
      <c r="X467" s="457"/>
      <c r="Y467" s="457"/>
    </row>
    <row r="468" spans="2:67" s="458" customFormat="1" ht="65.25" customHeight="1" x14ac:dyDescent="0.45">
      <c r="B468" s="457"/>
      <c r="C468" s="457"/>
      <c r="D468" s="457"/>
      <c r="E468" s="457"/>
      <c r="F468" s="457"/>
      <c r="G468" s="457"/>
      <c r="H468" s="457"/>
      <c r="I468" s="457"/>
      <c r="J468" s="457"/>
      <c r="K468" s="457"/>
      <c r="L468" s="457"/>
      <c r="M468" s="457"/>
      <c r="N468" s="457"/>
      <c r="O468" s="457"/>
      <c r="P468" s="457"/>
      <c r="Q468" s="457"/>
      <c r="R468" s="457"/>
      <c r="S468" s="457"/>
      <c r="T468" s="457"/>
      <c r="U468" s="457"/>
      <c r="V468" s="457"/>
      <c r="W468" s="457"/>
      <c r="X468" s="457"/>
      <c r="Y468" s="457"/>
    </row>
    <row r="469" spans="2:67" s="458" customFormat="1" ht="65.25" customHeight="1" x14ac:dyDescent="0.45">
      <c r="B469" s="457"/>
      <c r="C469" s="457"/>
      <c r="D469" s="457"/>
      <c r="E469" s="457"/>
      <c r="F469" s="457"/>
      <c r="G469" s="457"/>
      <c r="H469" s="457"/>
      <c r="I469" s="457"/>
      <c r="J469" s="457"/>
      <c r="K469" s="457"/>
      <c r="L469" s="457"/>
      <c r="M469" s="457"/>
      <c r="N469" s="457"/>
      <c r="O469" s="457"/>
      <c r="P469" s="457"/>
      <c r="Q469" s="457"/>
      <c r="R469" s="457"/>
      <c r="S469" s="457"/>
      <c r="T469" s="457"/>
      <c r="U469" s="457"/>
      <c r="V469" s="457"/>
      <c r="W469" s="457"/>
      <c r="X469" s="457"/>
      <c r="Y469" s="457"/>
    </row>
    <row r="470" spans="2:67" s="458" customFormat="1" ht="65.25" customHeight="1" x14ac:dyDescent="0.45">
      <c r="B470" s="457"/>
      <c r="C470" s="457"/>
      <c r="D470" s="457"/>
      <c r="E470" s="457"/>
      <c r="F470" s="457"/>
      <c r="G470" s="457"/>
      <c r="H470" s="457"/>
      <c r="I470" s="457"/>
      <c r="J470" s="457"/>
      <c r="K470" s="457"/>
      <c r="L470" s="457"/>
      <c r="M470" s="457"/>
      <c r="N470" s="457"/>
      <c r="O470" s="457"/>
      <c r="P470" s="457"/>
      <c r="Q470" s="457"/>
      <c r="R470" s="457"/>
      <c r="S470" s="457"/>
      <c r="T470" s="457"/>
      <c r="U470" s="457"/>
      <c r="V470" s="457"/>
      <c r="W470" s="457"/>
      <c r="X470" s="457"/>
      <c r="Y470" s="457"/>
    </row>
    <row r="471" spans="2:67" s="458" customFormat="1" ht="65.25" customHeight="1" x14ac:dyDescent="0.45">
      <c r="B471" s="457"/>
      <c r="C471" s="457"/>
      <c r="D471" s="457"/>
      <c r="E471" s="457"/>
      <c r="F471" s="457"/>
      <c r="G471" s="457"/>
      <c r="H471" s="457"/>
      <c r="I471" s="457"/>
      <c r="J471" s="457"/>
      <c r="K471" s="457"/>
      <c r="L471" s="457"/>
      <c r="M471" s="457"/>
      <c r="N471" s="457"/>
      <c r="O471" s="457"/>
      <c r="P471" s="457"/>
      <c r="Q471" s="457"/>
      <c r="R471" s="457"/>
      <c r="S471" s="457"/>
      <c r="T471" s="457"/>
      <c r="U471" s="457"/>
      <c r="V471" s="457"/>
      <c r="W471" s="457"/>
      <c r="X471" s="457"/>
      <c r="Y471" s="457"/>
      <c r="AC471" s="457"/>
      <c r="AD471" s="457"/>
      <c r="AE471" s="457"/>
      <c r="AF471" s="457"/>
      <c r="AG471" s="457"/>
      <c r="AH471" s="457"/>
      <c r="AI471" s="457"/>
      <c r="AJ471" s="457"/>
      <c r="AK471" s="457"/>
      <c r="AL471" s="457"/>
      <c r="AM471" s="457"/>
      <c r="AN471" s="457"/>
      <c r="AO471" s="457"/>
      <c r="AP471" s="457"/>
      <c r="AQ471" s="457"/>
      <c r="AR471" s="457"/>
      <c r="AS471" s="457"/>
      <c r="AT471" s="457"/>
      <c r="AU471" s="457"/>
      <c r="AV471" s="457"/>
      <c r="AW471" s="457"/>
      <c r="AX471" s="457"/>
      <c r="AY471" s="457"/>
      <c r="AZ471" s="457"/>
      <c r="BA471" s="457"/>
      <c r="BB471" s="457"/>
      <c r="BC471" s="457"/>
      <c r="BD471" s="457"/>
      <c r="BE471" s="457"/>
      <c r="BF471" s="457"/>
      <c r="BG471" s="457"/>
      <c r="BH471" s="457"/>
      <c r="BI471" s="457"/>
      <c r="BJ471" s="457"/>
      <c r="BK471" s="457"/>
      <c r="BL471" s="457"/>
      <c r="BM471" s="457"/>
      <c r="BN471" s="457"/>
      <c r="BO471" s="457"/>
    </row>
    <row r="472" spans="2:67" s="458" customFormat="1" ht="65.25" customHeight="1" x14ac:dyDescent="0.45">
      <c r="B472" s="457"/>
      <c r="C472" s="457"/>
      <c r="D472" s="457"/>
      <c r="E472" s="457"/>
      <c r="F472" s="457"/>
      <c r="G472" s="457"/>
      <c r="H472" s="457"/>
      <c r="I472" s="457"/>
      <c r="J472" s="457"/>
      <c r="K472" s="457"/>
      <c r="L472" s="457"/>
      <c r="M472" s="457"/>
      <c r="N472" s="457"/>
      <c r="O472" s="457"/>
      <c r="P472" s="457"/>
      <c r="Q472" s="457"/>
      <c r="R472" s="457"/>
      <c r="S472" s="457"/>
      <c r="T472" s="457"/>
      <c r="U472" s="457"/>
      <c r="V472" s="457"/>
      <c r="W472" s="457"/>
      <c r="X472" s="457"/>
      <c r="Y472" s="457"/>
      <c r="AC472" s="457"/>
      <c r="AD472" s="457"/>
      <c r="AE472" s="457"/>
      <c r="AF472" s="457"/>
      <c r="AG472" s="457"/>
      <c r="AH472" s="457"/>
      <c r="AI472" s="457"/>
      <c r="AJ472" s="457"/>
      <c r="AK472" s="457"/>
      <c r="AL472" s="457"/>
      <c r="AM472" s="457"/>
      <c r="AN472" s="457"/>
      <c r="AO472" s="457"/>
      <c r="AP472" s="457"/>
      <c r="AQ472" s="457"/>
      <c r="AR472" s="457"/>
      <c r="AS472" s="457"/>
      <c r="AT472" s="457"/>
      <c r="AU472" s="457"/>
      <c r="AV472" s="457"/>
      <c r="AW472" s="457"/>
      <c r="AX472" s="457"/>
      <c r="AY472" s="457"/>
      <c r="AZ472" s="457"/>
      <c r="BA472" s="457"/>
      <c r="BB472" s="457"/>
      <c r="BC472" s="457"/>
      <c r="BD472" s="457"/>
      <c r="BE472" s="457"/>
      <c r="BF472" s="457"/>
      <c r="BG472" s="457"/>
      <c r="BH472" s="457"/>
      <c r="BI472" s="457"/>
      <c r="BJ472" s="457"/>
      <c r="BK472" s="457"/>
      <c r="BL472" s="457"/>
      <c r="BM472" s="457"/>
      <c r="BN472" s="457"/>
      <c r="BO472" s="457"/>
    </row>
    <row r="473" spans="2:67" s="458" customFormat="1" ht="65.25" customHeight="1" x14ac:dyDescent="0.45">
      <c r="B473" s="457"/>
      <c r="C473" s="457"/>
      <c r="D473" s="457"/>
      <c r="E473" s="457"/>
      <c r="F473" s="457"/>
      <c r="G473" s="457"/>
      <c r="H473" s="457"/>
      <c r="I473" s="457"/>
      <c r="J473" s="457"/>
      <c r="K473" s="457"/>
      <c r="L473" s="457"/>
      <c r="M473" s="457"/>
      <c r="N473" s="457"/>
      <c r="O473" s="457"/>
      <c r="P473" s="457"/>
      <c r="Q473" s="457"/>
      <c r="R473" s="457"/>
      <c r="S473" s="457"/>
      <c r="T473" s="457"/>
      <c r="U473" s="457"/>
      <c r="V473" s="457"/>
      <c r="W473" s="457"/>
      <c r="X473" s="457"/>
      <c r="Y473" s="457"/>
      <c r="AC473" s="457"/>
      <c r="AD473" s="457"/>
      <c r="AE473" s="457"/>
      <c r="AF473" s="457"/>
      <c r="AG473" s="457"/>
      <c r="AH473" s="457"/>
      <c r="AI473" s="457"/>
      <c r="AJ473" s="457"/>
      <c r="AK473" s="457"/>
      <c r="AL473" s="457"/>
      <c r="AM473" s="457"/>
      <c r="AN473" s="457"/>
      <c r="AO473" s="457"/>
      <c r="AP473" s="457"/>
      <c r="AQ473" s="457"/>
      <c r="AR473" s="457"/>
      <c r="AS473" s="457"/>
      <c r="AT473" s="457"/>
      <c r="AU473" s="457"/>
      <c r="AV473" s="457"/>
      <c r="AW473" s="457"/>
      <c r="AX473" s="457"/>
      <c r="AY473" s="457"/>
      <c r="AZ473" s="457"/>
      <c r="BA473" s="457"/>
      <c r="BB473" s="457"/>
      <c r="BC473" s="457"/>
      <c r="BD473" s="457"/>
      <c r="BE473" s="457"/>
      <c r="BF473" s="457"/>
      <c r="BG473" s="457"/>
      <c r="BH473" s="457"/>
      <c r="BI473" s="457"/>
      <c r="BJ473" s="457"/>
      <c r="BK473" s="457"/>
      <c r="BL473" s="457"/>
      <c r="BM473" s="457"/>
      <c r="BN473" s="457"/>
      <c r="BO473" s="457"/>
    </row>
    <row r="474" spans="2:67" s="458" customFormat="1" ht="65.25" customHeight="1" x14ac:dyDescent="0.45">
      <c r="B474" s="457"/>
      <c r="C474" s="457"/>
      <c r="D474" s="457"/>
      <c r="E474" s="457"/>
      <c r="F474" s="457"/>
      <c r="G474" s="457"/>
      <c r="H474" s="457"/>
      <c r="I474" s="457"/>
      <c r="J474" s="457"/>
      <c r="K474" s="457"/>
      <c r="L474" s="457"/>
      <c r="M474" s="457"/>
      <c r="N474" s="457"/>
      <c r="O474" s="457"/>
      <c r="P474" s="457"/>
      <c r="Q474" s="457"/>
      <c r="R474" s="457"/>
      <c r="S474" s="457"/>
      <c r="T474" s="457"/>
      <c r="U474" s="457"/>
      <c r="V474" s="457"/>
      <c r="W474" s="457"/>
      <c r="X474" s="457"/>
      <c r="Y474" s="457"/>
      <c r="AC474" s="457"/>
      <c r="AD474" s="457"/>
      <c r="AE474" s="457"/>
      <c r="AF474" s="457"/>
      <c r="AG474" s="457"/>
      <c r="AH474" s="457"/>
      <c r="AI474" s="457"/>
      <c r="AJ474" s="457"/>
      <c r="AK474" s="457"/>
      <c r="AL474" s="457"/>
      <c r="AM474" s="457"/>
      <c r="AN474" s="457"/>
      <c r="AO474" s="457"/>
      <c r="AP474" s="457"/>
      <c r="AQ474" s="457"/>
      <c r="AR474" s="457"/>
      <c r="AS474" s="457"/>
      <c r="AT474" s="457"/>
      <c r="AU474" s="457"/>
      <c r="AV474" s="457"/>
      <c r="AW474" s="457"/>
      <c r="AX474" s="457"/>
      <c r="AY474" s="457"/>
      <c r="AZ474" s="457"/>
      <c r="BA474" s="457"/>
      <c r="BB474" s="457"/>
      <c r="BC474" s="457"/>
      <c r="BD474" s="457"/>
      <c r="BE474" s="457"/>
      <c r="BF474" s="457"/>
      <c r="BG474" s="457"/>
      <c r="BH474" s="457"/>
      <c r="BI474" s="457"/>
      <c r="BJ474" s="457"/>
      <c r="BK474" s="457"/>
      <c r="BL474" s="457"/>
      <c r="BM474" s="457"/>
      <c r="BN474" s="457"/>
      <c r="BO474" s="457"/>
    </row>
    <row r="475" spans="2:67" s="458" customFormat="1" ht="65.25" customHeight="1" x14ac:dyDescent="0.45">
      <c r="B475" s="457"/>
      <c r="C475" s="457"/>
      <c r="D475" s="457"/>
      <c r="E475" s="457"/>
      <c r="F475" s="457"/>
      <c r="G475" s="457"/>
      <c r="H475" s="457"/>
      <c r="I475" s="457"/>
      <c r="J475" s="457"/>
      <c r="K475" s="457"/>
      <c r="L475" s="457"/>
      <c r="M475" s="457"/>
      <c r="N475" s="457"/>
      <c r="O475" s="457"/>
      <c r="P475" s="457"/>
      <c r="Q475" s="457"/>
      <c r="R475" s="457"/>
      <c r="S475" s="457"/>
      <c r="T475" s="457"/>
      <c r="U475" s="457"/>
      <c r="V475" s="457"/>
      <c r="W475" s="457"/>
      <c r="X475" s="457"/>
      <c r="Y475" s="457"/>
      <c r="AC475" s="457"/>
      <c r="AD475" s="457"/>
      <c r="AE475" s="457"/>
      <c r="AF475" s="457"/>
      <c r="AG475" s="457"/>
      <c r="AH475" s="457"/>
      <c r="AI475" s="457"/>
      <c r="AJ475" s="457"/>
      <c r="AK475" s="457"/>
      <c r="AL475" s="457"/>
      <c r="AM475" s="457"/>
      <c r="AN475" s="457"/>
      <c r="AO475" s="457"/>
      <c r="AP475" s="457"/>
      <c r="AQ475" s="457"/>
      <c r="AR475" s="457"/>
      <c r="AS475" s="457"/>
      <c r="AT475" s="457"/>
      <c r="AU475" s="457"/>
      <c r="AV475" s="457"/>
      <c r="AW475" s="457"/>
      <c r="AX475" s="457"/>
      <c r="AY475" s="457"/>
      <c r="AZ475" s="457"/>
      <c r="BA475" s="457"/>
      <c r="BB475" s="457"/>
      <c r="BC475" s="457"/>
      <c r="BD475" s="457"/>
      <c r="BE475" s="457"/>
      <c r="BF475" s="457"/>
      <c r="BG475" s="457"/>
      <c r="BH475" s="457"/>
      <c r="BI475" s="457"/>
      <c r="BJ475" s="457"/>
      <c r="BK475" s="457"/>
      <c r="BL475" s="457"/>
      <c r="BM475" s="457"/>
      <c r="BN475" s="457"/>
      <c r="BO475" s="457"/>
    </row>
  </sheetData>
  <mergeCells count="310">
    <mergeCell ref="X29:X30"/>
    <mergeCell ref="Y29:Y30"/>
    <mergeCell ref="N29:N30"/>
    <mergeCell ref="O29:O30"/>
    <mergeCell ref="P29:P30"/>
    <mergeCell ref="Q29:Q30"/>
    <mergeCell ref="R29:R30"/>
    <mergeCell ref="S29:S30"/>
    <mergeCell ref="V27:V28"/>
    <mergeCell ref="W27:W28"/>
    <mergeCell ref="H27:H28"/>
    <mergeCell ref="T29:T30"/>
    <mergeCell ref="U29:U30"/>
    <mergeCell ref="V29:V30"/>
    <mergeCell ref="W29:W30"/>
    <mergeCell ref="I29:I30"/>
    <mergeCell ref="J29:J30"/>
    <mergeCell ref="K29:K30"/>
    <mergeCell ref="L29:L30"/>
    <mergeCell ref="M29:M30"/>
    <mergeCell ref="U27:U28"/>
    <mergeCell ref="C27:C28"/>
    <mergeCell ref="D27:D28"/>
    <mergeCell ref="E27:E28"/>
    <mergeCell ref="F27:F28"/>
    <mergeCell ref="G27:G28"/>
    <mergeCell ref="H29:H30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X27:X28"/>
    <mergeCell ref="Y27:Y28"/>
    <mergeCell ref="C29:C30"/>
    <mergeCell ref="D29:D30"/>
    <mergeCell ref="E29:E30"/>
    <mergeCell ref="F29:F30"/>
    <mergeCell ref="G29:G30"/>
    <mergeCell ref="O27:O28"/>
    <mergeCell ref="P27:P28"/>
    <mergeCell ref="Q27:Q28"/>
    <mergeCell ref="X25:X26"/>
    <mergeCell ref="Y25:Y26"/>
    <mergeCell ref="N25:N26"/>
    <mergeCell ref="O25:O26"/>
    <mergeCell ref="P25:P26"/>
    <mergeCell ref="Q25:Q26"/>
    <mergeCell ref="R25:R26"/>
    <mergeCell ref="S25:S26"/>
    <mergeCell ref="V23:V24"/>
    <mergeCell ref="W23:W24"/>
    <mergeCell ref="H23:H24"/>
    <mergeCell ref="T25:T26"/>
    <mergeCell ref="U25:U26"/>
    <mergeCell ref="V25:V26"/>
    <mergeCell ref="W25:W26"/>
    <mergeCell ref="I25:I26"/>
    <mergeCell ref="J25:J26"/>
    <mergeCell ref="K25:K26"/>
    <mergeCell ref="L25:L26"/>
    <mergeCell ref="M25:M26"/>
    <mergeCell ref="U23:U24"/>
    <mergeCell ref="C23:C24"/>
    <mergeCell ref="D23:D24"/>
    <mergeCell ref="E23:E24"/>
    <mergeCell ref="F23:F24"/>
    <mergeCell ref="G23:G24"/>
    <mergeCell ref="H25:H26"/>
    <mergeCell ref="R23:R24"/>
    <mergeCell ref="S23:S24"/>
    <mergeCell ref="T23:T24"/>
    <mergeCell ref="I23:I24"/>
    <mergeCell ref="J23:J24"/>
    <mergeCell ref="K23:K24"/>
    <mergeCell ref="L23:L24"/>
    <mergeCell ref="M23:M24"/>
    <mergeCell ref="N23:N24"/>
    <mergeCell ref="X23:X24"/>
    <mergeCell ref="Y23:Y24"/>
    <mergeCell ref="C25:C26"/>
    <mergeCell ref="D25:D26"/>
    <mergeCell ref="E25:E26"/>
    <mergeCell ref="F25:F26"/>
    <mergeCell ref="G25:G26"/>
    <mergeCell ref="O23:O24"/>
    <mergeCell ref="P23:P24"/>
    <mergeCell ref="Q23:Q24"/>
    <mergeCell ref="X21:X22"/>
    <mergeCell ref="Y21:Y22"/>
    <mergeCell ref="N21:N22"/>
    <mergeCell ref="O21:O22"/>
    <mergeCell ref="P21:P22"/>
    <mergeCell ref="Q21:Q22"/>
    <mergeCell ref="R21:R22"/>
    <mergeCell ref="S21:S22"/>
    <mergeCell ref="V19:V20"/>
    <mergeCell ref="W19:W20"/>
    <mergeCell ref="H19:H20"/>
    <mergeCell ref="T21:T22"/>
    <mergeCell ref="U21:U22"/>
    <mergeCell ref="V21:V22"/>
    <mergeCell ref="W21:W22"/>
    <mergeCell ref="I21:I22"/>
    <mergeCell ref="J21:J22"/>
    <mergeCell ref="K21:K22"/>
    <mergeCell ref="L21:L22"/>
    <mergeCell ref="M21:M22"/>
    <mergeCell ref="U19:U20"/>
    <mergeCell ref="C19:C20"/>
    <mergeCell ref="D19:D20"/>
    <mergeCell ref="E19:E20"/>
    <mergeCell ref="F19:F20"/>
    <mergeCell ref="G19:G20"/>
    <mergeCell ref="H21:H22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X19:X20"/>
    <mergeCell ref="Y19:Y20"/>
    <mergeCell ref="C21:C22"/>
    <mergeCell ref="D21:D22"/>
    <mergeCell ref="E21:E22"/>
    <mergeCell ref="F21:F22"/>
    <mergeCell ref="G21:G22"/>
    <mergeCell ref="O19:O20"/>
    <mergeCell ref="P19:P20"/>
    <mergeCell ref="Q19:Q20"/>
    <mergeCell ref="X17:X18"/>
    <mergeCell ref="Y17:Y18"/>
    <mergeCell ref="N17:N18"/>
    <mergeCell ref="O17:O18"/>
    <mergeCell ref="P17:P18"/>
    <mergeCell ref="Q17:Q18"/>
    <mergeCell ref="R17:R18"/>
    <mergeCell ref="S17:S18"/>
    <mergeCell ref="V15:V16"/>
    <mergeCell ref="W15:W16"/>
    <mergeCell ref="H15:H16"/>
    <mergeCell ref="T17:T18"/>
    <mergeCell ref="U17:U18"/>
    <mergeCell ref="V17:V18"/>
    <mergeCell ref="W17:W18"/>
    <mergeCell ref="I17:I18"/>
    <mergeCell ref="J17:J18"/>
    <mergeCell ref="K17:K18"/>
    <mergeCell ref="L17:L18"/>
    <mergeCell ref="M17:M18"/>
    <mergeCell ref="U15:U16"/>
    <mergeCell ref="C15:C16"/>
    <mergeCell ref="D15:D16"/>
    <mergeCell ref="E15:E16"/>
    <mergeCell ref="F15:F16"/>
    <mergeCell ref="G15:G16"/>
    <mergeCell ref="H17:H18"/>
    <mergeCell ref="R15:R16"/>
    <mergeCell ref="S15:S16"/>
    <mergeCell ref="T15:T16"/>
    <mergeCell ref="I15:I16"/>
    <mergeCell ref="J15:J16"/>
    <mergeCell ref="K15:K16"/>
    <mergeCell ref="L15:L16"/>
    <mergeCell ref="M15:M16"/>
    <mergeCell ref="N15:N16"/>
    <mergeCell ref="X15:X16"/>
    <mergeCell ref="Y15:Y16"/>
    <mergeCell ref="C17:C18"/>
    <mergeCell ref="D17:D18"/>
    <mergeCell ref="E17:E18"/>
    <mergeCell ref="F17:F18"/>
    <mergeCell ref="G17:G18"/>
    <mergeCell ref="O15:O16"/>
    <mergeCell ref="P15:P16"/>
    <mergeCell ref="Q15:Q16"/>
    <mergeCell ref="X13:X14"/>
    <mergeCell ref="Y13:Y14"/>
    <mergeCell ref="N13:N14"/>
    <mergeCell ref="O13:O14"/>
    <mergeCell ref="P13:P14"/>
    <mergeCell ref="Q13:Q14"/>
    <mergeCell ref="R13:R14"/>
    <mergeCell ref="S13:S14"/>
    <mergeCell ref="U11:U12"/>
    <mergeCell ref="V11:V12"/>
    <mergeCell ref="W11:W12"/>
    <mergeCell ref="T13:T14"/>
    <mergeCell ref="U13:U14"/>
    <mergeCell ref="V13:V14"/>
    <mergeCell ref="W13:W14"/>
    <mergeCell ref="H13:H14"/>
    <mergeCell ref="I13:I14"/>
    <mergeCell ref="J13:J14"/>
    <mergeCell ref="K13:K14"/>
    <mergeCell ref="L13:L14"/>
    <mergeCell ref="M13:M14"/>
    <mergeCell ref="R11:R12"/>
    <mergeCell ref="S11:S12"/>
    <mergeCell ref="T11:T12"/>
    <mergeCell ref="I11:I12"/>
    <mergeCell ref="J11:J12"/>
    <mergeCell ref="K11:K12"/>
    <mergeCell ref="L11:L12"/>
    <mergeCell ref="M11:M12"/>
    <mergeCell ref="N11:N12"/>
    <mergeCell ref="X11:X12"/>
    <mergeCell ref="Y11:Y12"/>
    <mergeCell ref="C13:C14"/>
    <mergeCell ref="D13:D14"/>
    <mergeCell ref="E13:E14"/>
    <mergeCell ref="F13:F14"/>
    <mergeCell ref="G13:G14"/>
    <mergeCell ref="O11:O12"/>
    <mergeCell ref="P11:P12"/>
    <mergeCell ref="Q11:Q12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H11:H12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C9:C10"/>
    <mergeCell ref="D9:D10"/>
    <mergeCell ref="E9:E10"/>
    <mergeCell ref="F9:F10"/>
    <mergeCell ref="G9:G10"/>
    <mergeCell ref="H9:H10"/>
    <mergeCell ref="I9:I10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C7:C8"/>
    <mergeCell ref="D7:D8"/>
    <mergeCell ref="E7:E8"/>
    <mergeCell ref="F7:F8"/>
    <mergeCell ref="G7:G8"/>
    <mergeCell ref="H7:H8"/>
    <mergeCell ref="I7:I8"/>
    <mergeCell ref="J7:J8"/>
    <mergeCell ref="U2:U3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1:B2"/>
    <mergeCell ref="C1:C3"/>
    <mergeCell ref="D1:N1"/>
    <mergeCell ref="Y1:Y3"/>
    <mergeCell ref="D2:D3"/>
    <mergeCell ref="E2:E3"/>
    <mergeCell ref="H2:H3"/>
    <mergeCell ref="I2:I3"/>
    <mergeCell ref="N2:N3"/>
    <mergeCell ref="P2:P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AGUINALDO DEL PERSONAL DE PROTECCION CIVIL DE OCTUBRE 2017 A SEPTIEMBRE DE 2018&amp;24 </oddHeader>
    <oddFooter>&amp;R&amp;N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01"/>
  <sheetViews>
    <sheetView tabSelected="1" view="pageLayout" zoomScale="40" zoomScaleNormal="40" zoomScaleSheetLayoutView="50" zoomScalePageLayoutView="40" workbookViewId="0">
      <selection activeCell="B1" sqref="B1:B2"/>
    </sheetView>
  </sheetViews>
  <sheetFormatPr baseColWidth="10" defaultRowHeight="65.25" customHeight="1" x14ac:dyDescent="0.45"/>
  <cols>
    <col min="1" max="1" width="27.6640625" style="457" customWidth="1"/>
    <col min="2" max="2" width="87.44140625" style="457" customWidth="1"/>
    <col min="3" max="3" width="6.33203125" style="457" hidden="1" customWidth="1"/>
    <col min="4" max="4" width="13" style="457" customWidth="1"/>
    <col min="5" max="5" width="11.88671875" style="457" hidden="1" customWidth="1"/>
    <col min="6" max="6" width="18.6640625" style="457" customWidth="1"/>
    <col min="7" max="7" width="25.33203125" style="457" customWidth="1"/>
    <col min="8" max="8" width="29.88671875" style="457" customWidth="1"/>
    <col min="9" max="9" width="26.88671875" style="457" customWidth="1"/>
    <col min="10" max="10" width="23.33203125" style="457" hidden="1" customWidth="1"/>
    <col min="11" max="11" width="21.109375" style="457" hidden="1" customWidth="1"/>
    <col min="12" max="12" width="1.88671875" style="457" hidden="1" customWidth="1"/>
    <col min="13" max="13" width="20.33203125" style="457" hidden="1" customWidth="1"/>
    <col min="14" max="14" width="27.44140625" style="457" customWidth="1"/>
    <col min="15" max="15" width="27" style="457" customWidth="1"/>
    <col min="16" max="16" width="23.109375" style="457" hidden="1" customWidth="1"/>
    <col min="17" max="17" width="21.109375" style="457" hidden="1" customWidth="1"/>
    <col min="18" max="18" width="20.33203125" style="457" hidden="1" customWidth="1"/>
    <col min="19" max="19" width="20.109375" style="457" hidden="1" customWidth="1"/>
    <col min="20" max="20" width="19" style="457" hidden="1" customWidth="1"/>
    <col min="21" max="21" width="30.5546875" style="457" customWidth="1"/>
    <col min="22" max="22" width="27.44140625" style="457" customWidth="1"/>
    <col min="23" max="23" width="23.109375" style="457" customWidth="1"/>
    <col min="24" max="24" width="26.88671875" style="457" customWidth="1"/>
    <col min="25" max="25" width="114.33203125" style="457" customWidth="1"/>
    <col min="26" max="256" width="11.5546875" style="457"/>
    <col min="257" max="257" width="27.6640625" style="457" customWidth="1"/>
    <col min="258" max="258" width="87.44140625" style="457" customWidth="1"/>
    <col min="259" max="259" width="0" style="457" hidden="1" customWidth="1"/>
    <col min="260" max="260" width="13" style="457" customWidth="1"/>
    <col min="261" max="261" width="0" style="457" hidden="1" customWidth="1"/>
    <col min="262" max="262" width="18.6640625" style="457" customWidth="1"/>
    <col min="263" max="263" width="18" style="457" customWidth="1"/>
    <col min="264" max="264" width="26.5546875" style="457" customWidth="1"/>
    <col min="265" max="265" width="26.88671875" style="457" customWidth="1"/>
    <col min="266" max="269" width="0" style="457" hidden="1" customWidth="1"/>
    <col min="270" max="270" width="27.44140625" style="457" customWidth="1"/>
    <col min="271" max="271" width="23.6640625" style="457" customWidth="1"/>
    <col min="272" max="276" width="0" style="457" hidden="1" customWidth="1"/>
    <col min="277" max="277" width="24" style="457" customWidth="1"/>
    <col min="278" max="278" width="27.44140625" style="457" customWidth="1"/>
    <col min="279" max="279" width="23.109375" style="457" customWidth="1"/>
    <col min="280" max="280" width="26.88671875" style="457" customWidth="1"/>
    <col min="281" max="281" width="114.33203125" style="457" customWidth="1"/>
    <col min="282" max="512" width="11.5546875" style="457"/>
    <col min="513" max="513" width="27.6640625" style="457" customWidth="1"/>
    <col min="514" max="514" width="87.44140625" style="457" customWidth="1"/>
    <col min="515" max="515" width="0" style="457" hidden="1" customWidth="1"/>
    <col min="516" max="516" width="13" style="457" customWidth="1"/>
    <col min="517" max="517" width="0" style="457" hidden="1" customWidth="1"/>
    <col min="518" max="518" width="18.6640625" style="457" customWidth="1"/>
    <col min="519" max="519" width="18" style="457" customWidth="1"/>
    <col min="520" max="520" width="26.5546875" style="457" customWidth="1"/>
    <col min="521" max="521" width="26.88671875" style="457" customWidth="1"/>
    <col min="522" max="525" width="0" style="457" hidden="1" customWidth="1"/>
    <col min="526" max="526" width="27.44140625" style="457" customWidth="1"/>
    <col min="527" max="527" width="23.6640625" style="457" customWidth="1"/>
    <col min="528" max="532" width="0" style="457" hidden="1" customWidth="1"/>
    <col min="533" max="533" width="24" style="457" customWidth="1"/>
    <col min="534" max="534" width="27.44140625" style="457" customWidth="1"/>
    <col min="535" max="535" width="23.109375" style="457" customWidth="1"/>
    <col min="536" max="536" width="26.88671875" style="457" customWidth="1"/>
    <col min="537" max="537" width="114.33203125" style="457" customWidth="1"/>
    <col min="538" max="768" width="11.5546875" style="457"/>
    <col min="769" max="769" width="27.6640625" style="457" customWidth="1"/>
    <col min="770" max="770" width="87.44140625" style="457" customWidth="1"/>
    <col min="771" max="771" width="0" style="457" hidden="1" customWidth="1"/>
    <col min="772" max="772" width="13" style="457" customWidth="1"/>
    <col min="773" max="773" width="0" style="457" hidden="1" customWidth="1"/>
    <col min="774" max="774" width="18.6640625" style="457" customWidth="1"/>
    <col min="775" max="775" width="18" style="457" customWidth="1"/>
    <col min="776" max="776" width="26.5546875" style="457" customWidth="1"/>
    <col min="777" max="777" width="26.88671875" style="457" customWidth="1"/>
    <col min="778" max="781" width="0" style="457" hidden="1" customWidth="1"/>
    <col min="782" max="782" width="27.44140625" style="457" customWidth="1"/>
    <col min="783" max="783" width="23.6640625" style="457" customWidth="1"/>
    <col min="784" max="788" width="0" style="457" hidden="1" customWidth="1"/>
    <col min="789" max="789" width="24" style="457" customWidth="1"/>
    <col min="790" max="790" width="27.44140625" style="457" customWidth="1"/>
    <col min="791" max="791" width="23.109375" style="457" customWidth="1"/>
    <col min="792" max="792" width="26.88671875" style="457" customWidth="1"/>
    <col min="793" max="793" width="114.33203125" style="457" customWidth="1"/>
    <col min="794" max="1024" width="11.5546875" style="457"/>
    <col min="1025" max="1025" width="27.6640625" style="457" customWidth="1"/>
    <col min="1026" max="1026" width="87.44140625" style="457" customWidth="1"/>
    <col min="1027" max="1027" width="0" style="457" hidden="1" customWidth="1"/>
    <col min="1028" max="1028" width="13" style="457" customWidth="1"/>
    <col min="1029" max="1029" width="0" style="457" hidden="1" customWidth="1"/>
    <col min="1030" max="1030" width="18.6640625" style="457" customWidth="1"/>
    <col min="1031" max="1031" width="18" style="457" customWidth="1"/>
    <col min="1032" max="1032" width="26.5546875" style="457" customWidth="1"/>
    <col min="1033" max="1033" width="26.88671875" style="457" customWidth="1"/>
    <col min="1034" max="1037" width="0" style="457" hidden="1" customWidth="1"/>
    <col min="1038" max="1038" width="27.44140625" style="457" customWidth="1"/>
    <col min="1039" max="1039" width="23.6640625" style="457" customWidth="1"/>
    <col min="1040" max="1044" width="0" style="457" hidden="1" customWidth="1"/>
    <col min="1045" max="1045" width="24" style="457" customWidth="1"/>
    <col min="1046" max="1046" width="27.44140625" style="457" customWidth="1"/>
    <col min="1047" max="1047" width="23.109375" style="457" customWidth="1"/>
    <col min="1048" max="1048" width="26.88671875" style="457" customWidth="1"/>
    <col min="1049" max="1049" width="114.33203125" style="457" customWidth="1"/>
    <col min="1050" max="1280" width="11.5546875" style="457"/>
    <col min="1281" max="1281" width="27.6640625" style="457" customWidth="1"/>
    <col min="1282" max="1282" width="87.44140625" style="457" customWidth="1"/>
    <col min="1283" max="1283" width="0" style="457" hidden="1" customWidth="1"/>
    <col min="1284" max="1284" width="13" style="457" customWidth="1"/>
    <col min="1285" max="1285" width="0" style="457" hidden="1" customWidth="1"/>
    <col min="1286" max="1286" width="18.6640625" style="457" customWidth="1"/>
    <col min="1287" max="1287" width="18" style="457" customWidth="1"/>
    <col min="1288" max="1288" width="26.5546875" style="457" customWidth="1"/>
    <col min="1289" max="1289" width="26.88671875" style="457" customWidth="1"/>
    <col min="1290" max="1293" width="0" style="457" hidden="1" customWidth="1"/>
    <col min="1294" max="1294" width="27.44140625" style="457" customWidth="1"/>
    <col min="1295" max="1295" width="23.6640625" style="457" customWidth="1"/>
    <col min="1296" max="1300" width="0" style="457" hidden="1" customWidth="1"/>
    <col min="1301" max="1301" width="24" style="457" customWidth="1"/>
    <col min="1302" max="1302" width="27.44140625" style="457" customWidth="1"/>
    <col min="1303" max="1303" width="23.109375" style="457" customWidth="1"/>
    <col min="1304" max="1304" width="26.88671875" style="457" customWidth="1"/>
    <col min="1305" max="1305" width="114.33203125" style="457" customWidth="1"/>
    <col min="1306" max="1536" width="11.5546875" style="457"/>
    <col min="1537" max="1537" width="27.6640625" style="457" customWidth="1"/>
    <col min="1538" max="1538" width="87.44140625" style="457" customWidth="1"/>
    <col min="1539" max="1539" width="0" style="457" hidden="1" customWidth="1"/>
    <col min="1540" max="1540" width="13" style="457" customWidth="1"/>
    <col min="1541" max="1541" width="0" style="457" hidden="1" customWidth="1"/>
    <col min="1542" max="1542" width="18.6640625" style="457" customWidth="1"/>
    <col min="1543" max="1543" width="18" style="457" customWidth="1"/>
    <col min="1544" max="1544" width="26.5546875" style="457" customWidth="1"/>
    <col min="1545" max="1545" width="26.88671875" style="457" customWidth="1"/>
    <col min="1546" max="1549" width="0" style="457" hidden="1" customWidth="1"/>
    <col min="1550" max="1550" width="27.44140625" style="457" customWidth="1"/>
    <col min="1551" max="1551" width="23.6640625" style="457" customWidth="1"/>
    <col min="1552" max="1556" width="0" style="457" hidden="1" customWidth="1"/>
    <col min="1557" max="1557" width="24" style="457" customWidth="1"/>
    <col min="1558" max="1558" width="27.44140625" style="457" customWidth="1"/>
    <col min="1559" max="1559" width="23.109375" style="457" customWidth="1"/>
    <col min="1560" max="1560" width="26.88671875" style="457" customWidth="1"/>
    <col min="1561" max="1561" width="114.33203125" style="457" customWidth="1"/>
    <col min="1562" max="1792" width="11.5546875" style="457"/>
    <col min="1793" max="1793" width="27.6640625" style="457" customWidth="1"/>
    <col min="1794" max="1794" width="87.44140625" style="457" customWidth="1"/>
    <col min="1795" max="1795" width="0" style="457" hidden="1" customWidth="1"/>
    <col min="1796" max="1796" width="13" style="457" customWidth="1"/>
    <col min="1797" max="1797" width="0" style="457" hidden="1" customWidth="1"/>
    <col min="1798" max="1798" width="18.6640625" style="457" customWidth="1"/>
    <col min="1799" max="1799" width="18" style="457" customWidth="1"/>
    <col min="1800" max="1800" width="26.5546875" style="457" customWidth="1"/>
    <col min="1801" max="1801" width="26.88671875" style="457" customWidth="1"/>
    <col min="1802" max="1805" width="0" style="457" hidden="1" customWidth="1"/>
    <col min="1806" max="1806" width="27.44140625" style="457" customWidth="1"/>
    <col min="1807" max="1807" width="23.6640625" style="457" customWidth="1"/>
    <col min="1808" max="1812" width="0" style="457" hidden="1" customWidth="1"/>
    <col min="1813" max="1813" width="24" style="457" customWidth="1"/>
    <col min="1814" max="1814" width="27.44140625" style="457" customWidth="1"/>
    <col min="1815" max="1815" width="23.109375" style="457" customWidth="1"/>
    <col min="1816" max="1816" width="26.88671875" style="457" customWidth="1"/>
    <col min="1817" max="1817" width="114.33203125" style="457" customWidth="1"/>
    <col min="1818" max="2048" width="11.5546875" style="457"/>
    <col min="2049" max="2049" width="27.6640625" style="457" customWidth="1"/>
    <col min="2050" max="2050" width="87.44140625" style="457" customWidth="1"/>
    <col min="2051" max="2051" width="0" style="457" hidden="1" customWidth="1"/>
    <col min="2052" max="2052" width="13" style="457" customWidth="1"/>
    <col min="2053" max="2053" width="0" style="457" hidden="1" customWidth="1"/>
    <col min="2054" max="2054" width="18.6640625" style="457" customWidth="1"/>
    <col min="2055" max="2055" width="18" style="457" customWidth="1"/>
    <col min="2056" max="2056" width="26.5546875" style="457" customWidth="1"/>
    <col min="2057" max="2057" width="26.88671875" style="457" customWidth="1"/>
    <col min="2058" max="2061" width="0" style="457" hidden="1" customWidth="1"/>
    <col min="2062" max="2062" width="27.44140625" style="457" customWidth="1"/>
    <col min="2063" max="2063" width="23.6640625" style="457" customWidth="1"/>
    <col min="2064" max="2068" width="0" style="457" hidden="1" customWidth="1"/>
    <col min="2069" max="2069" width="24" style="457" customWidth="1"/>
    <col min="2070" max="2070" width="27.44140625" style="457" customWidth="1"/>
    <col min="2071" max="2071" width="23.109375" style="457" customWidth="1"/>
    <col min="2072" max="2072" width="26.88671875" style="457" customWidth="1"/>
    <col min="2073" max="2073" width="114.33203125" style="457" customWidth="1"/>
    <col min="2074" max="2304" width="11.5546875" style="457"/>
    <col min="2305" max="2305" width="27.6640625" style="457" customWidth="1"/>
    <col min="2306" max="2306" width="87.44140625" style="457" customWidth="1"/>
    <col min="2307" max="2307" width="0" style="457" hidden="1" customWidth="1"/>
    <col min="2308" max="2308" width="13" style="457" customWidth="1"/>
    <col min="2309" max="2309" width="0" style="457" hidden="1" customWidth="1"/>
    <col min="2310" max="2310" width="18.6640625" style="457" customWidth="1"/>
    <col min="2311" max="2311" width="18" style="457" customWidth="1"/>
    <col min="2312" max="2312" width="26.5546875" style="457" customWidth="1"/>
    <col min="2313" max="2313" width="26.88671875" style="457" customWidth="1"/>
    <col min="2314" max="2317" width="0" style="457" hidden="1" customWidth="1"/>
    <col min="2318" max="2318" width="27.44140625" style="457" customWidth="1"/>
    <col min="2319" max="2319" width="23.6640625" style="457" customWidth="1"/>
    <col min="2320" max="2324" width="0" style="457" hidden="1" customWidth="1"/>
    <col min="2325" max="2325" width="24" style="457" customWidth="1"/>
    <col min="2326" max="2326" width="27.44140625" style="457" customWidth="1"/>
    <col min="2327" max="2327" width="23.109375" style="457" customWidth="1"/>
    <col min="2328" max="2328" width="26.88671875" style="457" customWidth="1"/>
    <col min="2329" max="2329" width="114.33203125" style="457" customWidth="1"/>
    <col min="2330" max="2560" width="11.5546875" style="457"/>
    <col min="2561" max="2561" width="27.6640625" style="457" customWidth="1"/>
    <col min="2562" max="2562" width="87.44140625" style="457" customWidth="1"/>
    <col min="2563" max="2563" width="0" style="457" hidden="1" customWidth="1"/>
    <col min="2564" max="2564" width="13" style="457" customWidth="1"/>
    <col min="2565" max="2565" width="0" style="457" hidden="1" customWidth="1"/>
    <col min="2566" max="2566" width="18.6640625" style="457" customWidth="1"/>
    <col min="2567" max="2567" width="18" style="457" customWidth="1"/>
    <col min="2568" max="2568" width="26.5546875" style="457" customWidth="1"/>
    <col min="2569" max="2569" width="26.88671875" style="457" customWidth="1"/>
    <col min="2570" max="2573" width="0" style="457" hidden="1" customWidth="1"/>
    <col min="2574" max="2574" width="27.44140625" style="457" customWidth="1"/>
    <col min="2575" max="2575" width="23.6640625" style="457" customWidth="1"/>
    <col min="2576" max="2580" width="0" style="457" hidden="1" customWidth="1"/>
    <col min="2581" max="2581" width="24" style="457" customWidth="1"/>
    <col min="2582" max="2582" width="27.44140625" style="457" customWidth="1"/>
    <col min="2583" max="2583" width="23.109375" style="457" customWidth="1"/>
    <col min="2584" max="2584" width="26.88671875" style="457" customWidth="1"/>
    <col min="2585" max="2585" width="114.33203125" style="457" customWidth="1"/>
    <col min="2586" max="2816" width="11.5546875" style="457"/>
    <col min="2817" max="2817" width="27.6640625" style="457" customWidth="1"/>
    <col min="2818" max="2818" width="87.44140625" style="457" customWidth="1"/>
    <col min="2819" max="2819" width="0" style="457" hidden="1" customWidth="1"/>
    <col min="2820" max="2820" width="13" style="457" customWidth="1"/>
    <col min="2821" max="2821" width="0" style="457" hidden="1" customWidth="1"/>
    <col min="2822" max="2822" width="18.6640625" style="457" customWidth="1"/>
    <col min="2823" max="2823" width="18" style="457" customWidth="1"/>
    <col min="2824" max="2824" width="26.5546875" style="457" customWidth="1"/>
    <col min="2825" max="2825" width="26.88671875" style="457" customWidth="1"/>
    <col min="2826" max="2829" width="0" style="457" hidden="1" customWidth="1"/>
    <col min="2830" max="2830" width="27.44140625" style="457" customWidth="1"/>
    <col min="2831" max="2831" width="23.6640625" style="457" customWidth="1"/>
    <col min="2832" max="2836" width="0" style="457" hidden="1" customWidth="1"/>
    <col min="2837" max="2837" width="24" style="457" customWidth="1"/>
    <col min="2838" max="2838" width="27.44140625" style="457" customWidth="1"/>
    <col min="2839" max="2839" width="23.109375" style="457" customWidth="1"/>
    <col min="2840" max="2840" width="26.88671875" style="457" customWidth="1"/>
    <col min="2841" max="2841" width="114.33203125" style="457" customWidth="1"/>
    <col min="2842" max="3072" width="11.5546875" style="457"/>
    <col min="3073" max="3073" width="27.6640625" style="457" customWidth="1"/>
    <col min="3074" max="3074" width="87.44140625" style="457" customWidth="1"/>
    <col min="3075" max="3075" width="0" style="457" hidden="1" customWidth="1"/>
    <col min="3076" max="3076" width="13" style="457" customWidth="1"/>
    <col min="3077" max="3077" width="0" style="457" hidden="1" customWidth="1"/>
    <col min="3078" max="3078" width="18.6640625" style="457" customWidth="1"/>
    <col min="3079" max="3079" width="18" style="457" customWidth="1"/>
    <col min="3080" max="3080" width="26.5546875" style="457" customWidth="1"/>
    <col min="3081" max="3081" width="26.88671875" style="457" customWidth="1"/>
    <col min="3082" max="3085" width="0" style="457" hidden="1" customWidth="1"/>
    <col min="3086" max="3086" width="27.44140625" style="457" customWidth="1"/>
    <col min="3087" max="3087" width="23.6640625" style="457" customWidth="1"/>
    <col min="3088" max="3092" width="0" style="457" hidden="1" customWidth="1"/>
    <col min="3093" max="3093" width="24" style="457" customWidth="1"/>
    <col min="3094" max="3094" width="27.44140625" style="457" customWidth="1"/>
    <col min="3095" max="3095" width="23.109375" style="457" customWidth="1"/>
    <col min="3096" max="3096" width="26.88671875" style="457" customWidth="1"/>
    <col min="3097" max="3097" width="114.33203125" style="457" customWidth="1"/>
    <col min="3098" max="3328" width="11.5546875" style="457"/>
    <col min="3329" max="3329" width="27.6640625" style="457" customWidth="1"/>
    <col min="3330" max="3330" width="87.44140625" style="457" customWidth="1"/>
    <col min="3331" max="3331" width="0" style="457" hidden="1" customWidth="1"/>
    <col min="3332" max="3332" width="13" style="457" customWidth="1"/>
    <col min="3333" max="3333" width="0" style="457" hidden="1" customWidth="1"/>
    <col min="3334" max="3334" width="18.6640625" style="457" customWidth="1"/>
    <col min="3335" max="3335" width="18" style="457" customWidth="1"/>
    <col min="3336" max="3336" width="26.5546875" style="457" customWidth="1"/>
    <col min="3337" max="3337" width="26.88671875" style="457" customWidth="1"/>
    <col min="3338" max="3341" width="0" style="457" hidden="1" customWidth="1"/>
    <col min="3342" max="3342" width="27.44140625" style="457" customWidth="1"/>
    <col min="3343" max="3343" width="23.6640625" style="457" customWidth="1"/>
    <col min="3344" max="3348" width="0" style="457" hidden="1" customWidth="1"/>
    <col min="3349" max="3349" width="24" style="457" customWidth="1"/>
    <col min="3350" max="3350" width="27.44140625" style="457" customWidth="1"/>
    <col min="3351" max="3351" width="23.109375" style="457" customWidth="1"/>
    <col min="3352" max="3352" width="26.88671875" style="457" customWidth="1"/>
    <col min="3353" max="3353" width="114.33203125" style="457" customWidth="1"/>
    <col min="3354" max="3584" width="11.5546875" style="457"/>
    <col min="3585" max="3585" width="27.6640625" style="457" customWidth="1"/>
    <col min="3586" max="3586" width="87.44140625" style="457" customWidth="1"/>
    <col min="3587" max="3587" width="0" style="457" hidden="1" customWidth="1"/>
    <col min="3588" max="3588" width="13" style="457" customWidth="1"/>
    <col min="3589" max="3589" width="0" style="457" hidden="1" customWidth="1"/>
    <col min="3590" max="3590" width="18.6640625" style="457" customWidth="1"/>
    <col min="3591" max="3591" width="18" style="457" customWidth="1"/>
    <col min="3592" max="3592" width="26.5546875" style="457" customWidth="1"/>
    <col min="3593" max="3593" width="26.88671875" style="457" customWidth="1"/>
    <col min="3594" max="3597" width="0" style="457" hidden="1" customWidth="1"/>
    <col min="3598" max="3598" width="27.44140625" style="457" customWidth="1"/>
    <col min="3599" max="3599" width="23.6640625" style="457" customWidth="1"/>
    <col min="3600" max="3604" width="0" style="457" hidden="1" customWidth="1"/>
    <col min="3605" max="3605" width="24" style="457" customWidth="1"/>
    <col min="3606" max="3606" width="27.44140625" style="457" customWidth="1"/>
    <col min="3607" max="3607" width="23.109375" style="457" customWidth="1"/>
    <col min="3608" max="3608" width="26.88671875" style="457" customWidth="1"/>
    <col min="3609" max="3609" width="114.33203125" style="457" customWidth="1"/>
    <col min="3610" max="3840" width="11.5546875" style="457"/>
    <col min="3841" max="3841" width="27.6640625" style="457" customWidth="1"/>
    <col min="3842" max="3842" width="87.44140625" style="457" customWidth="1"/>
    <col min="3843" max="3843" width="0" style="457" hidden="1" customWidth="1"/>
    <col min="3844" max="3844" width="13" style="457" customWidth="1"/>
    <col min="3845" max="3845" width="0" style="457" hidden="1" customWidth="1"/>
    <col min="3846" max="3846" width="18.6640625" style="457" customWidth="1"/>
    <col min="3847" max="3847" width="18" style="457" customWidth="1"/>
    <col min="3848" max="3848" width="26.5546875" style="457" customWidth="1"/>
    <col min="3849" max="3849" width="26.88671875" style="457" customWidth="1"/>
    <col min="3850" max="3853" width="0" style="457" hidden="1" customWidth="1"/>
    <col min="3854" max="3854" width="27.44140625" style="457" customWidth="1"/>
    <col min="3855" max="3855" width="23.6640625" style="457" customWidth="1"/>
    <col min="3856" max="3860" width="0" style="457" hidden="1" customWidth="1"/>
    <col min="3861" max="3861" width="24" style="457" customWidth="1"/>
    <col min="3862" max="3862" width="27.44140625" style="457" customWidth="1"/>
    <col min="3863" max="3863" width="23.109375" style="457" customWidth="1"/>
    <col min="3864" max="3864" width="26.88671875" style="457" customWidth="1"/>
    <col min="3865" max="3865" width="114.33203125" style="457" customWidth="1"/>
    <col min="3866" max="4096" width="11.5546875" style="457"/>
    <col min="4097" max="4097" width="27.6640625" style="457" customWidth="1"/>
    <col min="4098" max="4098" width="87.44140625" style="457" customWidth="1"/>
    <col min="4099" max="4099" width="0" style="457" hidden="1" customWidth="1"/>
    <col min="4100" max="4100" width="13" style="457" customWidth="1"/>
    <col min="4101" max="4101" width="0" style="457" hidden="1" customWidth="1"/>
    <col min="4102" max="4102" width="18.6640625" style="457" customWidth="1"/>
    <col min="4103" max="4103" width="18" style="457" customWidth="1"/>
    <col min="4104" max="4104" width="26.5546875" style="457" customWidth="1"/>
    <col min="4105" max="4105" width="26.88671875" style="457" customWidth="1"/>
    <col min="4106" max="4109" width="0" style="457" hidden="1" customWidth="1"/>
    <col min="4110" max="4110" width="27.44140625" style="457" customWidth="1"/>
    <col min="4111" max="4111" width="23.6640625" style="457" customWidth="1"/>
    <col min="4112" max="4116" width="0" style="457" hidden="1" customWidth="1"/>
    <col min="4117" max="4117" width="24" style="457" customWidth="1"/>
    <col min="4118" max="4118" width="27.44140625" style="457" customWidth="1"/>
    <col min="4119" max="4119" width="23.109375" style="457" customWidth="1"/>
    <col min="4120" max="4120" width="26.88671875" style="457" customWidth="1"/>
    <col min="4121" max="4121" width="114.33203125" style="457" customWidth="1"/>
    <col min="4122" max="4352" width="11.5546875" style="457"/>
    <col min="4353" max="4353" width="27.6640625" style="457" customWidth="1"/>
    <col min="4354" max="4354" width="87.44140625" style="457" customWidth="1"/>
    <col min="4355" max="4355" width="0" style="457" hidden="1" customWidth="1"/>
    <col min="4356" max="4356" width="13" style="457" customWidth="1"/>
    <col min="4357" max="4357" width="0" style="457" hidden="1" customWidth="1"/>
    <col min="4358" max="4358" width="18.6640625" style="457" customWidth="1"/>
    <col min="4359" max="4359" width="18" style="457" customWidth="1"/>
    <col min="4360" max="4360" width="26.5546875" style="457" customWidth="1"/>
    <col min="4361" max="4361" width="26.88671875" style="457" customWidth="1"/>
    <col min="4362" max="4365" width="0" style="457" hidden="1" customWidth="1"/>
    <col min="4366" max="4366" width="27.44140625" style="457" customWidth="1"/>
    <col min="4367" max="4367" width="23.6640625" style="457" customWidth="1"/>
    <col min="4368" max="4372" width="0" style="457" hidden="1" customWidth="1"/>
    <col min="4373" max="4373" width="24" style="457" customWidth="1"/>
    <col min="4374" max="4374" width="27.44140625" style="457" customWidth="1"/>
    <col min="4375" max="4375" width="23.109375" style="457" customWidth="1"/>
    <col min="4376" max="4376" width="26.88671875" style="457" customWidth="1"/>
    <col min="4377" max="4377" width="114.33203125" style="457" customWidth="1"/>
    <col min="4378" max="4608" width="11.5546875" style="457"/>
    <col min="4609" max="4609" width="27.6640625" style="457" customWidth="1"/>
    <col min="4610" max="4610" width="87.44140625" style="457" customWidth="1"/>
    <col min="4611" max="4611" width="0" style="457" hidden="1" customWidth="1"/>
    <col min="4612" max="4612" width="13" style="457" customWidth="1"/>
    <col min="4613" max="4613" width="0" style="457" hidden="1" customWidth="1"/>
    <col min="4614" max="4614" width="18.6640625" style="457" customWidth="1"/>
    <col min="4615" max="4615" width="18" style="457" customWidth="1"/>
    <col min="4616" max="4616" width="26.5546875" style="457" customWidth="1"/>
    <col min="4617" max="4617" width="26.88671875" style="457" customWidth="1"/>
    <col min="4618" max="4621" width="0" style="457" hidden="1" customWidth="1"/>
    <col min="4622" max="4622" width="27.44140625" style="457" customWidth="1"/>
    <col min="4623" max="4623" width="23.6640625" style="457" customWidth="1"/>
    <col min="4624" max="4628" width="0" style="457" hidden="1" customWidth="1"/>
    <col min="4629" max="4629" width="24" style="457" customWidth="1"/>
    <col min="4630" max="4630" width="27.44140625" style="457" customWidth="1"/>
    <col min="4631" max="4631" width="23.109375" style="457" customWidth="1"/>
    <col min="4632" max="4632" width="26.88671875" style="457" customWidth="1"/>
    <col min="4633" max="4633" width="114.33203125" style="457" customWidth="1"/>
    <col min="4634" max="4864" width="11.5546875" style="457"/>
    <col min="4865" max="4865" width="27.6640625" style="457" customWidth="1"/>
    <col min="4866" max="4866" width="87.44140625" style="457" customWidth="1"/>
    <col min="4867" max="4867" width="0" style="457" hidden="1" customWidth="1"/>
    <col min="4868" max="4868" width="13" style="457" customWidth="1"/>
    <col min="4869" max="4869" width="0" style="457" hidden="1" customWidth="1"/>
    <col min="4870" max="4870" width="18.6640625" style="457" customWidth="1"/>
    <col min="4871" max="4871" width="18" style="457" customWidth="1"/>
    <col min="4872" max="4872" width="26.5546875" style="457" customWidth="1"/>
    <col min="4873" max="4873" width="26.88671875" style="457" customWidth="1"/>
    <col min="4874" max="4877" width="0" style="457" hidden="1" customWidth="1"/>
    <col min="4878" max="4878" width="27.44140625" style="457" customWidth="1"/>
    <col min="4879" max="4879" width="23.6640625" style="457" customWidth="1"/>
    <col min="4880" max="4884" width="0" style="457" hidden="1" customWidth="1"/>
    <col min="4885" max="4885" width="24" style="457" customWidth="1"/>
    <col min="4886" max="4886" width="27.44140625" style="457" customWidth="1"/>
    <col min="4887" max="4887" width="23.109375" style="457" customWidth="1"/>
    <col min="4888" max="4888" width="26.88671875" style="457" customWidth="1"/>
    <col min="4889" max="4889" width="114.33203125" style="457" customWidth="1"/>
    <col min="4890" max="5120" width="11.5546875" style="457"/>
    <col min="5121" max="5121" width="27.6640625" style="457" customWidth="1"/>
    <col min="5122" max="5122" width="87.44140625" style="457" customWidth="1"/>
    <col min="5123" max="5123" width="0" style="457" hidden="1" customWidth="1"/>
    <col min="5124" max="5124" width="13" style="457" customWidth="1"/>
    <col min="5125" max="5125" width="0" style="457" hidden="1" customWidth="1"/>
    <col min="5126" max="5126" width="18.6640625" style="457" customWidth="1"/>
    <col min="5127" max="5127" width="18" style="457" customWidth="1"/>
    <col min="5128" max="5128" width="26.5546875" style="457" customWidth="1"/>
    <col min="5129" max="5129" width="26.88671875" style="457" customWidth="1"/>
    <col min="5130" max="5133" width="0" style="457" hidden="1" customWidth="1"/>
    <col min="5134" max="5134" width="27.44140625" style="457" customWidth="1"/>
    <col min="5135" max="5135" width="23.6640625" style="457" customWidth="1"/>
    <col min="5136" max="5140" width="0" style="457" hidden="1" customWidth="1"/>
    <col min="5141" max="5141" width="24" style="457" customWidth="1"/>
    <col min="5142" max="5142" width="27.44140625" style="457" customWidth="1"/>
    <col min="5143" max="5143" width="23.109375" style="457" customWidth="1"/>
    <col min="5144" max="5144" width="26.88671875" style="457" customWidth="1"/>
    <col min="5145" max="5145" width="114.33203125" style="457" customWidth="1"/>
    <col min="5146" max="5376" width="11.5546875" style="457"/>
    <col min="5377" max="5377" width="27.6640625" style="457" customWidth="1"/>
    <col min="5378" max="5378" width="87.44140625" style="457" customWidth="1"/>
    <col min="5379" max="5379" width="0" style="457" hidden="1" customWidth="1"/>
    <col min="5380" max="5380" width="13" style="457" customWidth="1"/>
    <col min="5381" max="5381" width="0" style="457" hidden="1" customWidth="1"/>
    <col min="5382" max="5382" width="18.6640625" style="457" customWidth="1"/>
    <col min="5383" max="5383" width="18" style="457" customWidth="1"/>
    <col min="5384" max="5384" width="26.5546875" style="457" customWidth="1"/>
    <col min="5385" max="5385" width="26.88671875" style="457" customWidth="1"/>
    <col min="5386" max="5389" width="0" style="457" hidden="1" customWidth="1"/>
    <col min="5390" max="5390" width="27.44140625" style="457" customWidth="1"/>
    <col min="5391" max="5391" width="23.6640625" style="457" customWidth="1"/>
    <col min="5392" max="5396" width="0" style="457" hidden="1" customWidth="1"/>
    <col min="5397" max="5397" width="24" style="457" customWidth="1"/>
    <col min="5398" max="5398" width="27.44140625" style="457" customWidth="1"/>
    <col min="5399" max="5399" width="23.109375" style="457" customWidth="1"/>
    <col min="5400" max="5400" width="26.88671875" style="457" customWidth="1"/>
    <col min="5401" max="5401" width="114.33203125" style="457" customWidth="1"/>
    <col min="5402" max="5632" width="11.5546875" style="457"/>
    <col min="5633" max="5633" width="27.6640625" style="457" customWidth="1"/>
    <col min="5634" max="5634" width="87.44140625" style="457" customWidth="1"/>
    <col min="5635" max="5635" width="0" style="457" hidden="1" customWidth="1"/>
    <col min="5636" max="5636" width="13" style="457" customWidth="1"/>
    <col min="5637" max="5637" width="0" style="457" hidden="1" customWidth="1"/>
    <col min="5638" max="5638" width="18.6640625" style="457" customWidth="1"/>
    <col min="5639" max="5639" width="18" style="457" customWidth="1"/>
    <col min="5640" max="5640" width="26.5546875" style="457" customWidth="1"/>
    <col min="5641" max="5641" width="26.88671875" style="457" customWidth="1"/>
    <col min="5642" max="5645" width="0" style="457" hidden="1" customWidth="1"/>
    <col min="5646" max="5646" width="27.44140625" style="457" customWidth="1"/>
    <col min="5647" max="5647" width="23.6640625" style="457" customWidth="1"/>
    <col min="5648" max="5652" width="0" style="457" hidden="1" customWidth="1"/>
    <col min="5653" max="5653" width="24" style="457" customWidth="1"/>
    <col min="5654" max="5654" width="27.44140625" style="457" customWidth="1"/>
    <col min="5655" max="5655" width="23.109375" style="457" customWidth="1"/>
    <col min="5656" max="5656" width="26.88671875" style="457" customWidth="1"/>
    <col min="5657" max="5657" width="114.33203125" style="457" customWidth="1"/>
    <col min="5658" max="5888" width="11.5546875" style="457"/>
    <col min="5889" max="5889" width="27.6640625" style="457" customWidth="1"/>
    <col min="5890" max="5890" width="87.44140625" style="457" customWidth="1"/>
    <col min="5891" max="5891" width="0" style="457" hidden="1" customWidth="1"/>
    <col min="5892" max="5892" width="13" style="457" customWidth="1"/>
    <col min="5893" max="5893" width="0" style="457" hidden="1" customWidth="1"/>
    <col min="5894" max="5894" width="18.6640625" style="457" customWidth="1"/>
    <col min="5895" max="5895" width="18" style="457" customWidth="1"/>
    <col min="5896" max="5896" width="26.5546875" style="457" customWidth="1"/>
    <col min="5897" max="5897" width="26.88671875" style="457" customWidth="1"/>
    <col min="5898" max="5901" width="0" style="457" hidden="1" customWidth="1"/>
    <col min="5902" max="5902" width="27.44140625" style="457" customWidth="1"/>
    <col min="5903" max="5903" width="23.6640625" style="457" customWidth="1"/>
    <col min="5904" max="5908" width="0" style="457" hidden="1" customWidth="1"/>
    <col min="5909" max="5909" width="24" style="457" customWidth="1"/>
    <col min="5910" max="5910" width="27.44140625" style="457" customWidth="1"/>
    <col min="5911" max="5911" width="23.109375" style="457" customWidth="1"/>
    <col min="5912" max="5912" width="26.88671875" style="457" customWidth="1"/>
    <col min="5913" max="5913" width="114.33203125" style="457" customWidth="1"/>
    <col min="5914" max="6144" width="11.5546875" style="457"/>
    <col min="6145" max="6145" width="27.6640625" style="457" customWidth="1"/>
    <col min="6146" max="6146" width="87.44140625" style="457" customWidth="1"/>
    <col min="6147" max="6147" width="0" style="457" hidden="1" customWidth="1"/>
    <col min="6148" max="6148" width="13" style="457" customWidth="1"/>
    <col min="6149" max="6149" width="0" style="457" hidden="1" customWidth="1"/>
    <col min="6150" max="6150" width="18.6640625" style="457" customWidth="1"/>
    <col min="6151" max="6151" width="18" style="457" customWidth="1"/>
    <col min="6152" max="6152" width="26.5546875" style="457" customWidth="1"/>
    <col min="6153" max="6153" width="26.88671875" style="457" customWidth="1"/>
    <col min="6154" max="6157" width="0" style="457" hidden="1" customWidth="1"/>
    <col min="6158" max="6158" width="27.44140625" style="457" customWidth="1"/>
    <col min="6159" max="6159" width="23.6640625" style="457" customWidth="1"/>
    <col min="6160" max="6164" width="0" style="457" hidden="1" customWidth="1"/>
    <col min="6165" max="6165" width="24" style="457" customWidth="1"/>
    <col min="6166" max="6166" width="27.44140625" style="457" customWidth="1"/>
    <col min="6167" max="6167" width="23.109375" style="457" customWidth="1"/>
    <col min="6168" max="6168" width="26.88671875" style="457" customWidth="1"/>
    <col min="6169" max="6169" width="114.33203125" style="457" customWidth="1"/>
    <col min="6170" max="6400" width="11.5546875" style="457"/>
    <col min="6401" max="6401" width="27.6640625" style="457" customWidth="1"/>
    <col min="6402" max="6402" width="87.44140625" style="457" customWidth="1"/>
    <col min="6403" max="6403" width="0" style="457" hidden="1" customWidth="1"/>
    <col min="6404" max="6404" width="13" style="457" customWidth="1"/>
    <col min="6405" max="6405" width="0" style="457" hidden="1" customWidth="1"/>
    <col min="6406" max="6406" width="18.6640625" style="457" customWidth="1"/>
    <col min="6407" max="6407" width="18" style="457" customWidth="1"/>
    <col min="6408" max="6408" width="26.5546875" style="457" customWidth="1"/>
    <col min="6409" max="6409" width="26.88671875" style="457" customWidth="1"/>
    <col min="6410" max="6413" width="0" style="457" hidden="1" customWidth="1"/>
    <col min="6414" max="6414" width="27.44140625" style="457" customWidth="1"/>
    <col min="6415" max="6415" width="23.6640625" style="457" customWidth="1"/>
    <col min="6416" max="6420" width="0" style="457" hidden="1" customWidth="1"/>
    <col min="6421" max="6421" width="24" style="457" customWidth="1"/>
    <col min="6422" max="6422" width="27.44140625" style="457" customWidth="1"/>
    <col min="6423" max="6423" width="23.109375" style="457" customWidth="1"/>
    <col min="6424" max="6424" width="26.88671875" style="457" customWidth="1"/>
    <col min="6425" max="6425" width="114.33203125" style="457" customWidth="1"/>
    <col min="6426" max="6656" width="11.5546875" style="457"/>
    <col min="6657" max="6657" width="27.6640625" style="457" customWidth="1"/>
    <col min="6658" max="6658" width="87.44140625" style="457" customWidth="1"/>
    <col min="6659" max="6659" width="0" style="457" hidden="1" customWidth="1"/>
    <col min="6660" max="6660" width="13" style="457" customWidth="1"/>
    <col min="6661" max="6661" width="0" style="457" hidden="1" customWidth="1"/>
    <col min="6662" max="6662" width="18.6640625" style="457" customWidth="1"/>
    <col min="6663" max="6663" width="18" style="457" customWidth="1"/>
    <col min="6664" max="6664" width="26.5546875" style="457" customWidth="1"/>
    <col min="6665" max="6665" width="26.88671875" style="457" customWidth="1"/>
    <col min="6666" max="6669" width="0" style="457" hidden="1" customWidth="1"/>
    <col min="6670" max="6670" width="27.44140625" style="457" customWidth="1"/>
    <col min="6671" max="6671" width="23.6640625" style="457" customWidth="1"/>
    <col min="6672" max="6676" width="0" style="457" hidden="1" customWidth="1"/>
    <col min="6677" max="6677" width="24" style="457" customWidth="1"/>
    <col min="6678" max="6678" width="27.44140625" style="457" customWidth="1"/>
    <col min="6679" max="6679" width="23.109375" style="457" customWidth="1"/>
    <col min="6680" max="6680" width="26.88671875" style="457" customWidth="1"/>
    <col min="6681" max="6681" width="114.33203125" style="457" customWidth="1"/>
    <col min="6682" max="6912" width="11.5546875" style="457"/>
    <col min="6913" max="6913" width="27.6640625" style="457" customWidth="1"/>
    <col min="6914" max="6914" width="87.44140625" style="457" customWidth="1"/>
    <col min="6915" max="6915" width="0" style="457" hidden="1" customWidth="1"/>
    <col min="6916" max="6916" width="13" style="457" customWidth="1"/>
    <col min="6917" max="6917" width="0" style="457" hidden="1" customWidth="1"/>
    <col min="6918" max="6918" width="18.6640625" style="457" customWidth="1"/>
    <col min="6919" max="6919" width="18" style="457" customWidth="1"/>
    <col min="6920" max="6920" width="26.5546875" style="457" customWidth="1"/>
    <col min="6921" max="6921" width="26.88671875" style="457" customWidth="1"/>
    <col min="6922" max="6925" width="0" style="457" hidden="1" customWidth="1"/>
    <col min="6926" max="6926" width="27.44140625" style="457" customWidth="1"/>
    <col min="6927" max="6927" width="23.6640625" style="457" customWidth="1"/>
    <col min="6928" max="6932" width="0" style="457" hidden="1" customWidth="1"/>
    <col min="6933" max="6933" width="24" style="457" customWidth="1"/>
    <col min="6934" max="6934" width="27.44140625" style="457" customWidth="1"/>
    <col min="6935" max="6935" width="23.109375" style="457" customWidth="1"/>
    <col min="6936" max="6936" width="26.88671875" style="457" customWidth="1"/>
    <col min="6937" max="6937" width="114.33203125" style="457" customWidth="1"/>
    <col min="6938" max="7168" width="11.5546875" style="457"/>
    <col min="7169" max="7169" width="27.6640625" style="457" customWidth="1"/>
    <col min="7170" max="7170" width="87.44140625" style="457" customWidth="1"/>
    <col min="7171" max="7171" width="0" style="457" hidden="1" customWidth="1"/>
    <col min="7172" max="7172" width="13" style="457" customWidth="1"/>
    <col min="7173" max="7173" width="0" style="457" hidden="1" customWidth="1"/>
    <col min="7174" max="7174" width="18.6640625" style="457" customWidth="1"/>
    <col min="7175" max="7175" width="18" style="457" customWidth="1"/>
    <col min="7176" max="7176" width="26.5546875" style="457" customWidth="1"/>
    <col min="7177" max="7177" width="26.88671875" style="457" customWidth="1"/>
    <col min="7178" max="7181" width="0" style="457" hidden="1" customWidth="1"/>
    <col min="7182" max="7182" width="27.44140625" style="457" customWidth="1"/>
    <col min="7183" max="7183" width="23.6640625" style="457" customWidth="1"/>
    <col min="7184" max="7188" width="0" style="457" hidden="1" customWidth="1"/>
    <col min="7189" max="7189" width="24" style="457" customWidth="1"/>
    <col min="7190" max="7190" width="27.44140625" style="457" customWidth="1"/>
    <col min="7191" max="7191" width="23.109375" style="457" customWidth="1"/>
    <col min="7192" max="7192" width="26.88671875" style="457" customWidth="1"/>
    <col min="7193" max="7193" width="114.33203125" style="457" customWidth="1"/>
    <col min="7194" max="7424" width="11.5546875" style="457"/>
    <col min="7425" max="7425" width="27.6640625" style="457" customWidth="1"/>
    <col min="7426" max="7426" width="87.44140625" style="457" customWidth="1"/>
    <col min="7427" max="7427" width="0" style="457" hidden="1" customWidth="1"/>
    <col min="7428" max="7428" width="13" style="457" customWidth="1"/>
    <col min="7429" max="7429" width="0" style="457" hidden="1" customWidth="1"/>
    <col min="7430" max="7430" width="18.6640625" style="457" customWidth="1"/>
    <col min="7431" max="7431" width="18" style="457" customWidth="1"/>
    <col min="7432" max="7432" width="26.5546875" style="457" customWidth="1"/>
    <col min="7433" max="7433" width="26.88671875" style="457" customWidth="1"/>
    <col min="7434" max="7437" width="0" style="457" hidden="1" customWidth="1"/>
    <col min="7438" max="7438" width="27.44140625" style="457" customWidth="1"/>
    <col min="7439" max="7439" width="23.6640625" style="457" customWidth="1"/>
    <col min="7440" max="7444" width="0" style="457" hidden="1" customWidth="1"/>
    <col min="7445" max="7445" width="24" style="457" customWidth="1"/>
    <col min="7446" max="7446" width="27.44140625" style="457" customWidth="1"/>
    <col min="7447" max="7447" width="23.109375" style="457" customWidth="1"/>
    <col min="7448" max="7448" width="26.88671875" style="457" customWidth="1"/>
    <col min="7449" max="7449" width="114.33203125" style="457" customWidth="1"/>
    <col min="7450" max="7680" width="11.5546875" style="457"/>
    <col min="7681" max="7681" width="27.6640625" style="457" customWidth="1"/>
    <col min="7682" max="7682" width="87.44140625" style="457" customWidth="1"/>
    <col min="7683" max="7683" width="0" style="457" hidden="1" customWidth="1"/>
    <col min="7684" max="7684" width="13" style="457" customWidth="1"/>
    <col min="7685" max="7685" width="0" style="457" hidden="1" customWidth="1"/>
    <col min="7686" max="7686" width="18.6640625" style="457" customWidth="1"/>
    <col min="7687" max="7687" width="18" style="457" customWidth="1"/>
    <col min="7688" max="7688" width="26.5546875" style="457" customWidth="1"/>
    <col min="7689" max="7689" width="26.88671875" style="457" customWidth="1"/>
    <col min="7690" max="7693" width="0" style="457" hidden="1" customWidth="1"/>
    <col min="7694" max="7694" width="27.44140625" style="457" customWidth="1"/>
    <col min="7695" max="7695" width="23.6640625" style="457" customWidth="1"/>
    <col min="7696" max="7700" width="0" style="457" hidden="1" customWidth="1"/>
    <col min="7701" max="7701" width="24" style="457" customWidth="1"/>
    <col min="7702" max="7702" width="27.44140625" style="457" customWidth="1"/>
    <col min="7703" max="7703" width="23.109375" style="457" customWidth="1"/>
    <col min="7704" max="7704" width="26.88671875" style="457" customWidth="1"/>
    <col min="7705" max="7705" width="114.33203125" style="457" customWidth="1"/>
    <col min="7706" max="7936" width="11.5546875" style="457"/>
    <col min="7937" max="7937" width="27.6640625" style="457" customWidth="1"/>
    <col min="7938" max="7938" width="87.44140625" style="457" customWidth="1"/>
    <col min="7939" max="7939" width="0" style="457" hidden="1" customWidth="1"/>
    <col min="7940" max="7940" width="13" style="457" customWidth="1"/>
    <col min="7941" max="7941" width="0" style="457" hidden="1" customWidth="1"/>
    <col min="7942" max="7942" width="18.6640625" style="457" customWidth="1"/>
    <col min="7943" max="7943" width="18" style="457" customWidth="1"/>
    <col min="7944" max="7944" width="26.5546875" style="457" customWidth="1"/>
    <col min="7945" max="7945" width="26.88671875" style="457" customWidth="1"/>
    <col min="7946" max="7949" width="0" style="457" hidden="1" customWidth="1"/>
    <col min="7950" max="7950" width="27.44140625" style="457" customWidth="1"/>
    <col min="7951" max="7951" width="23.6640625" style="457" customWidth="1"/>
    <col min="7952" max="7956" width="0" style="457" hidden="1" customWidth="1"/>
    <col min="7957" max="7957" width="24" style="457" customWidth="1"/>
    <col min="7958" max="7958" width="27.44140625" style="457" customWidth="1"/>
    <col min="7959" max="7959" width="23.109375" style="457" customWidth="1"/>
    <col min="7960" max="7960" width="26.88671875" style="457" customWidth="1"/>
    <col min="7961" max="7961" width="114.33203125" style="457" customWidth="1"/>
    <col min="7962" max="8192" width="11.5546875" style="457"/>
    <col min="8193" max="8193" width="27.6640625" style="457" customWidth="1"/>
    <col min="8194" max="8194" width="87.44140625" style="457" customWidth="1"/>
    <col min="8195" max="8195" width="0" style="457" hidden="1" customWidth="1"/>
    <col min="8196" max="8196" width="13" style="457" customWidth="1"/>
    <col min="8197" max="8197" width="0" style="457" hidden="1" customWidth="1"/>
    <col min="8198" max="8198" width="18.6640625" style="457" customWidth="1"/>
    <col min="8199" max="8199" width="18" style="457" customWidth="1"/>
    <col min="8200" max="8200" width="26.5546875" style="457" customWidth="1"/>
    <col min="8201" max="8201" width="26.88671875" style="457" customWidth="1"/>
    <col min="8202" max="8205" width="0" style="457" hidden="1" customWidth="1"/>
    <col min="8206" max="8206" width="27.44140625" style="457" customWidth="1"/>
    <col min="8207" max="8207" width="23.6640625" style="457" customWidth="1"/>
    <col min="8208" max="8212" width="0" style="457" hidden="1" customWidth="1"/>
    <col min="8213" max="8213" width="24" style="457" customWidth="1"/>
    <col min="8214" max="8214" width="27.44140625" style="457" customWidth="1"/>
    <col min="8215" max="8215" width="23.109375" style="457" customWidth="1"/>
    <col min="8216" max="8216" width="26.88671875" style="457" customWidth="1"/>
    <col min="8217" max="8217" width="114.33203125" style="457" customWidth="1"/>
    <col min="8218" max="8448" width="11.5546875" style="457"/>
    <col min="8449" max="8449" width="27.6640625" style="457" customWidth="1"/>
    <col min="8450" max="8450" width="87.44140625" style="457" customWidth="1"/>
    <col min="8451" max="8451" width="0" style="457" hidden="1" customWidth="1"/>
    <col min="8452" max="8452" width="13" style="457" customWidth="1"/>
    <col min="8453" max="8453" width="0" style="457" hidden="1" customWidth="1"/>
    <col min="8454" max="8454" width="18.6640625" style="457" customWidth="1"/>
    <col min="8455" max="8455" width="18" style="457" customWidth="1"/>
    <col min="8456" max="8456" width="26.5546875" style="457" customWidth="1"/>
    <col min="8457" max="8457" width="26.88671875" style="457" customWidth="1"/>
    <col min="8458" max="8461" width="0" style="457" hidden="1" customWidth="1"/>
    <col min="8462" max="8462" width="27.44140625" style="457" customWidth="1"/>
    <col min="8463" max="8463" width="23.6640625" style="457" customWidth="1"/>
    <col min="8464" max="8468" width="0" style="457" hidden="1" customWidth="1"/>
    <col min="8469" max="8469" width="24" style="457" customWidth="1"/>
    <col min="8470" max="8470" width="27.44140625" style="457" customWidth="1"/>
    <col min="8471" max="8471" width="23.109375" style="457" customWidth="1"/>
    <col min="8472" max="8472" width="26.88671875" style="457" customWidth="1"/>
    <col min="8473" max="8473" width="114.33203125" style="457" customWidth="1"/>
    <col min="8474" max="8704" width="11.5546875" style="457"/>
    <col min="8705" max="8705" width="27.6640625" style="457" customWidth="1"/>
    <col min="8706" max="8706" width="87.44140625" style="457" customWidth="1"/>
    <col min="8707" max="8707" width="0" style="457" hidden="1" customWidth="1"/>
    <col min="8708" max="8708" width="13" style="457" customWidth="1"/>
    <col min="8709" max="8709" width="0" style="457" hidden="1" customWidth="1"/>
    <col min="8710" max="8710" width="18.6640625" style="457" customWidth="1"/>
    <col min="8711" max="8711" width="18" style="457" customWidth="1"/>
    <col min="8712" max="8712" width="26.5546875" style="457" customWidth="1"/>
    <col min="8713" max="8713" width="26.88671875" style="457" customWidth="1"/>
    <col min="8714" max="8717" width="0" style="457" hidden="1" customWidth="1"/>
    <col min="8718" max="8718" width="27.44140625" style="457" customWidth="1"/>
    <col min="8719" max="8719" width="23.6640625" style="457" customWidth="1"/>
    <col min="8720" max="8724" width="0" style="457" hidden="1" customWidth="1"/>
    <col min="8725" max="8725" width="24" style="457" customWidth="1"/>
    <col min="8726" max="8726" width="27.44140625" style="457" customWidth="1"/>
    <col min="8727" max="8727" width="23.109375" style="457" customWidth="1"/>
    <col min="8728" max="8728" width="26.88671875" style="457" customWidth="1"/>
    <col min="8729" max="8729" width="114.33203125" style="457" customWidth="1"/>
    <col min="8730" max="8960" width="11.5546875" style="457"/>
    <col min="8961" max="8961" width="27.6640625" style="457" customWidth="1"/>
    <col min="8962" max="8962" width="87.44140625" style="457" customWidth="1"/>
    <col min="8963" max="8963" width="0" style="457" hidden="1" customWidth="1"/>
    <col min="8964" max="8964" width="13" style="457" customWidth="1"/>
    <col min="8965" max="8965" width="0" style="457" hidden="1" customWidth="1"/>
    <col min="8966" max="8966" width="18.6640625" style="457" customWidth="1"/>
    <col min="8967" max="8967" width="18" style="457" customWidth="1"/>
    <col min="8968" max="8968" width="26.5546875" style="457" customWidth="1"/>
    <col min="8969" max="8969" width="26.88671875" style="457" customWidth="1"/>
    <col min="8970" max="8973" width="0" style="457" hidden="1" customWidth="1"/>
    <col min="8974" max="8974" width="27.44140625" style="457" customWidth="1"/>
    <col min="8975" max="8975" width="23.6640625" style="457" customWidth="1"/>
    <col min="8976" max="8980" width="0" style="457" hidden="1" customWidth="1"/>
    <col min="8981" max="8981" width="24" style="457" customWidth="1"/>
    <col min="8982" max="8982" width="27.44140625" style="457" customWidth="1"/>
    <col min="8983" max="8983" width="23.109375" style="457" customWidth="1"/>
    <col min="8984" max="8984" width="26.88671875" style="457" customWidth="1"/>
    <col min="8985" max="8985" width="114.33203125" style="457" customWidth="1"/>
    <col min="8986" max="9216" width="11.5546875" style="457"/>
    <col min="9217" max="9217" width="27.6640625" style="457" customWidth="1"/>
    <col min="9218" max="9218" width="87.44140625" style="457" customWidth="1"/>
    <col min="9219" max="9219" width="0" style="457" hidden="1" customWidth="1"/>
    <col min="9220" max="9220" width="13" style="457" customWidth="1"/>
    <col min="9221" max="9221" width="0" style="457" hidden="1" customWidth="1"/>
    <col min="9222" max="9222" width="18.6640625" style="457" customWidth="1"/>
    <col min="9223" max="9223" width="18" style="457" customWidth="1"/>
    <col min="9224" max="9224" width="26.5546875" style="457" customWidth="1"/>
    <col min="9225" max="9225" width="26.88671875" style="457" customWidth="1"/>
    <col min="9226" max="9229" width="0" style="457" hidden="1" customWidth="1"/>
    <col min="9230" max="9230" width="27.44140625" style="457" customWidth="1"/>
    <col min="9231" max="9231" width="23.6640625" style="457" customWidth="1"/>
    <col min="9232" max="9236" width="0" style="457" hidden="1" customWidth="1"/>
    <col min="9237" max="9237" width="24" style="457" customWidth="1"/>
    <col min="9238" max="9238" width="27.44140625" style="457" customWidth="1"/>
    <col min="9239" max="9239" width="23.109375" style="457" customWidth="1"/>
    <col min="9240" max="9240" width="26.88671875" style="457" customWidth="1"/>
    <col min="9241" max="9241" width="114.33203125" style="457" customWidth="1"/>
    <col min="9242" max="9472" width="11.5546875" style="457"/>
    <col min="9473" max="9473" width="27.6640625" style="457" customWidth="1"/>
    <col min="9474" max="9474" width="87.44140625" style="457" customWidth="1"/>
    <col min="9475" max="9475" width="0" style="457" hidden="1" customWidth="1"/>
    <col min="9476" max="9476" width="13" style="457" customWidth="1"/>
    <col min="9477" max="9477" width="0" style="457" hidden="1" customWidth="1"/>
    <col min="9478" max="9478" width="18.6640625" style="457" customWidth="1"/>
    <col min="9479" max="9479" width="18" style="457" customWidth="1"/>
    <col min="9480" max="9480" width="26.5546875" style="457" customWidth="1"/>
    <col min="9481" max="9481" width="26.88671875" style="457" customWidth="1"/>
    <col min="9482" max="9485" width="0" style="457" hidden="1" customWidth="1"/>
    <col min="9486" max="9486" width="27.44140625" style="457" customWidth="1"/>
    <col min="9487" max="9487" width="23.6640625" style="457" customWidth="1"/>
    <col min="9488" max="9492" width="0" style="457" hidden="1" customWidth="1"/>
    <col min="9493" max="9493" width="24" style="457" customWidth="1"/>
    <col min="9494" max="9494" width="27.44140625" style="457" customWidth="1"/>
    <col min="9495" max="9495" width="23.109375" style="457" customWidth="1"/>
    <col min="9496" max="9496" width="26.88671875" style="457" customWidth="1"/>
    <col min="9497" max="9497" width="114.33203125" style="457" customWidth="1"/>
    <col min="9498" max="9728" width="11.5546875" style="457"/>
    <col min="9729" max="9729" width="27.6640625" style="457" customWidth="1"/>
    <col min="9730" max="9730" width="87.44140625" style="457" customWidth="1"/>
    <col min="9731" max="9731" width="0" style="457" hidden="1" customWidth="1"/>
    <col min="9732" max="9732" width="13" style="457" customWidth="1"/>
    <col min="9733" max="9733" width="0" style="457" hidden="1" customWidth="1"/>
    <col min="9734" max="9734" width="18.6640625" style="457" customWidth="1"/>
    <col min="9735" max="9735" width="18" style="457" customWidth="1"/>
    <col min="9736" max="9736" width="26.5546875" style="457" customWidth="1"/>
    <col min="9737" max="9737" width="26.88671875" style="457" customWidth="1"/>
    <col min="9738" max="9741" width="0" style="457" hidden="1" customWidth="1"/>
    <col min="9742" max="9742" width="27.44140625" style="457" customWidth="1"/>
    <col min="9743" max="9743" width="23.6640625" style="457" customWidth="1"/>
    <col min="9744" max="9748" width="0" style="457" hidden="1" customWidth="1"/>
    <col min="9749" max="9749" width="24" style="457" customWidth="1"/>
    <col min="9750" max="9750" width="27.44140625" style="457" customWidth="1"/>
    <col min="9751" max="9751" width="23.109375" style="457" customWidth="1"/>
    <col min="9752" max="9752" width="26.88671875" style="457" customWidth="1"/>
    <col min="9753" max="9753" width="114.33203125" style="457" customWidth="1"/>
    <col min="9754" max="9984" width="11.5546875" style="457"/>
    <col min="9985" max="9985" width="27.6640625" style="457" customWidth="1"/>
    <col min="9986" max="9986" width="87.44140625" style="457" customWidth="1"/>
    <col min="9987" max="9987" width="0" style="457" hidden="1" customWidth="1"/>
    <col min="9988" max="9988" width="13" style="457" customWidth="1"/>
    <col min="9989" max="9989" width="0" style="457" hidden="1" customWidth="1"/>
    <col min="9990" max="9990" width="18.6640625" style="457" customWidth="1"/>
    <col min="9991" max="9991" width="18" style="457" customWidth="1"/>
    <col min="9992" max="9992" width="26.5546875" style="457" customWidth="1"/>
    <col min="9993" max="9993" width="26.88671875" style="457" customWidth="1"/>
    <col min="9994" max="9997" width="0" style="457" hidden="1" customWidth="1"/>
    <col min="9998" max="9998" width="27.44140625" style="457" customWidth="1"/>
    <col min="9999" max="9999" width="23.6640625" style="457" customWidth="1"/>
    <col min="10000" max="10004" width="0" style="457" hidden="1" customWidth="1"/>
    <col min="10005" max="10005" width="24" style="457" customWidth="1"/>
    <col min="10006" max="10006" width="27.44140625" style="457" customWidth="1"/>
    <col min="10007" max="10007" width="23.109375" style="457" customWidth="1"/>
    <col min="10008" max="10008" width="26.88671875" style="457" customWidth="1"/>
    <col min="10009" max="10009" width="114.33203125" style="457" customWidth="1"/>
    <col min="10010" max="10240" width="11.5546875" style="457"/>
    <col min="10241" max="10241" width="27.6640625" style="457" customWidth="1"/>
    <col min="10242" max="10242" width="87.44140625" style="457" customWidth="1"/>
    <col min="10243" max="10243" width="0" style="457" hidden="1" customWidth="1"/>
    <col min="10244" max="10244" width="13" style="457" customWidth="1"/>
    <col min="10245" max="10245" width="0" style="457" hidden="1" customWidth="1"/>
    <col min="10246" max="10246" width="18.6640625" style="457" customWidth="1"/>
    <col min="10247" max="10247" width="18" style="457" customWidth="1"/>
    <col min="10248" max="10248" width="26.5546875" style="457" customWidth="1"/>
    <col min="10249" max="10249" width="26.88671875" style="457" customWidth="1"/>
    <col min="10250" max="10253" width="0" style="457" hidden="1" customWidth="1"/>
    <col min="10254" max="10254" width="27.44140625" style="457" customWidth="1"/>
    <col min="10255" max="10255" width="23.6640625" style="457" customWidth="1"/>
    <col min="10256" max="10260" width="0" style="457" hidden="1" customWidth="1"/>
    <col min="10261" max="10261" width="24" style="457" customWidth="1"/>
    <col min="10262" max="10262" width="27.44140625" style="457" customWidth="1"/>
    <col min="10263" max="10263" width="23.109375" style="457" customWidth="1"/>
    <col min="10264" max="10264" width="26.88671875" style="457" customWidth="1"/>
    <col min="10265" max="10265" width="114.33203125" style="457" customWidth="1"/>
    <col min="10266" max="10496" width="11.5546875" style="457"/>
    <col min="10497" max="10497" width="27.6640625" style="457" customWidth="1"/>
    <col min="10498" max="10498" width="87.44140625" style="457" customWidth="1"/>
    <col min="10499" max="10499" width="0" style="457" hidden="1" customWidth="1"/>
    <col min="10500" max="10500" width="13" style="457" customWidth="1"/>
    <col min="10501" max="10501" width="0" style="457" hidden="1" customWidth="1"/>
    <col min="10502" max="10502" width="18.6640625" style="457" customWidth="1"/>
    <col min="10503" max="10503" width="18" style="457" customWidth="1"/>
    <col min="10504" max="10504" width="26.5546875" style="457" customWidth="1"/>
    <col min="10505" max="10505" width="26.88671875" style="457" customWidth="1"/>
    <col min="10506" max="10509" width="0" style="457" hidden="1" customWidth="1"/>
    <col min="10510" max="10510" width="27.44140625" style="457" customWidth="1"/>
    <col min="10511" max="10511" width="23.6640625" style="457" customWidth="1"/>
    <col min="10512" max="10516" width="0" style="457" hidden="1" customWidth="1"/>
    <col min="10517" max="10517" width="24" style="457" customWidth="1"/>
    <col min="10518" max="10518" width="27.44140625" style="457" customWidth="1"/>
    <col min="10519" max="10519" width="23.109375" style="457" customWidth="1"/>
    <col min="10520" max="10520" width="26.88671875" style="457" customWidth="1"/>
    <col min="10521" max="10521" width="114.33203125" style="457" customWidth="1"/>
    <col min="10522" max="10752" width="11.5546875" style="457"/>
    <col min="10753" max="10753" width="27.6640625" style="457" customWidth="1"/>
    <col min="10754" max="10754" width="87.44140625" style="457" customWidth="1"/>
    <col min="10755" max="10755" width="0" style="457" hidden="1" customWidth="1"/>
    <col min="10756" max="10756" width="13" style="457" customWidth="1"/>
    <col min="10757" max="10757" width="0" style="457" hidden="1" customWidth="1"/>
    <col min="10758" max="10758" width="18.6640625" style="457" customWidth="1"/>
    <col min="10759" max="10759" width="18" style="457" customWidth="1"/>
    <col min="10760" max="10760" width="26.5546875" style="457" customWidth="1"/>
    <col min="10761" max="10761" width="26.88671875" style="457" customWidth="1"/>
    <col min="10762" max="10765" width="0" style="457" hidden="1" customWidth="1"/>
    <col min="10766" max="10766" width="27.44140625" style="457" customWidth="1"/>
    <col min="10767" max="10767" width="23.6640625" style="457" customWidth="1"/>
    <col min="10768" max="10772" width="0" style="457" hidden="1" customWidth="1"/>
    <col min="10773" max="10773" width="24" style="457" customWidth="1"/>
    <col min="10774" max="10774" width="27.44140625" style="457" customWidth="1"/>
    <col min="10775" max="10775" width="23.109375" style="457" customWidth="1"/>
    <col min="10776" max="10776" width="26.88671875" style="457" customWidth="1"/>
    <col min="10777" max="10777" width="114.33203125" style="457" customWidth="1"/>
    <col min="10778" max="11008" width="11.5546875" style="457"/>
    <col min="11009" max="11009" width="27.6640625" style="457" customWidth="1"/>
    <col min="11010" max="11010" width="87.44140625" style="457" customWidth="1"/>
    <col min="11011" max="11011" width="0" style="457" hidden="1" customWidth="1"/>
    <col min="11012" max="11012" width="13" style="457" customWidth="1"/>
    <col min="11013" max="11013" width="0" style="457" hidden="1" customWidth="1"/>
    <col min="11014" max="11014" width="18.6640625" style="457" customWidth="1"/>
    <col min="11015" max="11015" width="18" style="457" customWidth="1"/>
    <col min="11016" max="11016" width="26.5546875" style="457" customWidth="1"/>
    <col min="11017" max="11017" width="26.88671875" style="457" customWidth="1"/>
    <col min="11018" max="11021" width="0" style="457" hidden="1" customWidth="1"/>
    <col min="11022" max="11022" width="27.44140625" style="457" customWidth="1"/>
    <col min="11023" max="11023" width="23.6640625" style="457" customWidth="1"/>
    <col min="11024" max="11028" width="0" style="457" hidden="1" customWidth="1"/>
    <col min="11029" max="11029" width="24" style="457" customWidth="1"/>
    <col min="11030" max="11030" width="27.44140625" style="457" customWidth="1"/>
    <col min="11031" max="11031" width="23.109375" style="457" customWidth="1"/>
    <col min="11032" max="11032" width="26.88671875" style="457" customWidth="1"/>
    <col min="11033" max="11033" width="114.33203125" style="457" customWidth="1"/>
    <col min="11034" max="11264" width="11.5546875" style="457"/>
    <col min="11265" max="11265" width="27.6640625" style="457" customWidth="1"/>
    <col min="11266" max="11266" width="87.44140625" style="457" customWidth="1"/>
    <col min="11267" max="11267" width="0" style="457" hidden="1" customWidth="1"/>
    <col min="11268" max="11268" width="13" style="457" customWidth="1"/>
    <col min="11269" max="11269" width="0" style="457" hidden="1" customWidth="1"/>
    <col min="11270" max="11270" width="18.6640625" style="457" customWidth="1"/>
    <col min="11271" max="11271" width="18" style="457" customWidth="1"/>
    <col min="11272" max="11272" width="26.5546875" style="457" customWidth="1"/>
    <col min="11273" max="11273" width="26.88671875" style="457" customWidth="1"/>
    <col min="11274" max="11277" width="0" style="457" hidden="1" customWidth="1"/>
    <col min="11278" max="11278" width="27.44140625" style="457" customWidth="1"/>
    <col min="11279" max="11279" width="23.6640625" style="457" customWidth="1"/>
    <col min="11280" max="11284" width="0" style="457" hidden="1" customWidth="1"/>
    <col min="11285" max="11285" width="24" style="457" customWidth="1"/>
    <col min="11286" max="11286" width="27.44140625" style="457" customWidth="1"/>
    <col min="11287" max="11287" width="23.109375" style="457" customWidth="1"/>
    <col min="11288" max="11288" width="26.88671875" style="457" customWidth="1"/>
    <col min="11289" max="11289" width="114.33203125" style="457" customWidth="1"/>
    <col min="11290" max="11520" width="11.5546875" style="457"/>
    <col min="11521" max="11521" width="27.6640625" style="457" customWidth="1"/>
    <col min="11522" max="11522" width="87.44140625" style="457" customWidth="1"/>
    <col min="11523" max="11523" width="0" style="457" hidden="1" customWidth="1"/>
    <col min="11524" max="11524" width="13" style="457" customWidth="1"/>
    <col min="11525" max="11525" width="0" style="457" hidden="1" customWidth="1"/>
    <col min="11526" max="11526" width="18.6640625" style="457" customWidth="1"/>
    <col min="11527" max="11527" width="18" style="457" customWidth="1"/>
    <col min="11528" max="11528" width="26.5546875" style="457" customWidth="1"/>
    <col min="11529" max="11529" width="26.88671875" style="457" customWidth="1"/>
    <col min="11530" max="11533" width="0" style="457" hidden="1" customWidth="1"/>
    <col min="11534" max="11534" width="27.44140625" style="457" customWidth="1"/>
    <col min="11535" max="11535" width="23.6640625" style="457" customWidth="1"/>
    <col min="11536" max="11540" width="0" style="457" hidden="1" customWidth="1"/>
    <col min="11541" max="11541" width="24" style="457" customWidth="1"/>
    <col min="11542" max="11542" width="27.44140625" style="457" customWidth="1"/>
    <col min="11543" max="11543" width="23.109375" style="457" customWidth="1"/>
    <col min="11544" max="11544" width="26.88671875" style="457" customWidth="1"/>
    <col min="11545" max="11545" width="114.33203125" style="457" customWidth="1"/>
    <col min="11546" max="11776" width="11.5546875" style="457"/>
    <col min="11777" max="11777" width="27.6640625" style="457" customWidth="1"/>
    <col min="11778" max="11778" width="87.44140625" style="457" customWidth="1"/>
    <col min="11779" max="11779" width="0" style="457" hidden="1" customWidth="1"/>
    <col min="11780" max="11780" width="13" style="457" customWidth="1"/>
    <col min="11781" max="11781" width="0" style="457" hidden="1" customWidth="1"/>
    <col min="11782" max="11782" width="18.6640625" style="457" customWidth="1"/>
    <col min="11783" max="11783" width="18" style="457" customWidth="1"/>
    <col min="11784" max="11784" width="26.5546875" style="457" customWidth="1"/>
    <col min="11785" max="11785" width="26.88671875" style="457" customWidth="1"/>
    <col min="11786" max="11789" width="0" style="457" hidden="1" customWidth="1"/>
    <col min="11790" max="11790" width="27.44140625" style="457" customWidth="1"/>
    <col min="11791" max="11791" width="23.6640625" style="457" customWidth="1"/>
    <col min="11792" max="11796" width="0" style="457" hidden="1" customWidth="1"/>
    <col min="11797" max="11797" width="24" style="457" customWidth="1"/>
    <col min="11798" max="11798" width="27.44140625" style="457" customWidth="1"/>
    <col min="11799" max="11799" width="23.109375" style="457" customWidth="1"/>
    <col min="11800" max="11800" width="26.88671875" style="457" customWidth="1"/>
    <col min="11801" max="11801" width="114.33203125" style="457" customWidth="1"/>
    <col min="11802" max="12032" width="11.5546875" style="457"/>
    <col min="12033" max="12033" width="27.6640625" style="457" customWidth="1"/>
    <col min="12034" max="12034" width="87.44140625" style="457" customWidth="1"/>
    <col min="12035" max="12035" width="0" style="457" hidden="1" customWidth="1"/>
    <col min="12036" max="12036" width="13" style="457" customWidth="1"/>
    <col min="12037" max="12037" width="0" style="457" hidden="1" customWidth="1"/>
    <col min="12038" max="12038" width="18.6640625" style="457" customWidth="1"/>
    <col min="12039" max="12039" width="18" style="457" customWidth="1"/>
    <col min="12040" max="12040" width="26.5546875" style="457" customWidth="1"/>
    <col min="12041" max="12041" width="26.88671875" style="457" customWidth="1"/>
    <col min="12042" max="12045" width="0" style="457" hidden="1" customWidth="1"/>
    <col min="12046" max="12046" width="27.44140625" style="457" customWidth="1"/>
    <col min="12047" max="12047" width="23.6640625" style="457" customWidth="1"/>
    <col min="12048" max="12052" width="0" style="457" hidden="1" customWidth="1"/>
    <col min="12053" max="12053" width="24" style="457" customWidth="1"/>
    <col min="12054" max="12054" width="27.44140625" style="457" customWidth="1"/>
    <col min="12055" max="12055" width="23.109375" style="457" customWidth="1"/>
    <col min="12056" max="12056" width="26.88671875" style="457" customWidth="1"/>
    <col min="12057" max="12057" width="114.33203125" style="457" customWidth="1"/>
    <col min="12058" max="12288" width="11.5546875" style="457"/>
    <col min="12289" max="12289" width="27.6640625" style="457" customWidth="1"/>
    <col min="12290" max="12290" width="87.44140625" style="457" customWidth="1"/>
    <col min="12291" max="12291" width="0" style="457" hidden="1" customWidth="1"/>
    <col min="12292" max="12292" width="13" style="457" customWidth="1"/>
    <col min="12293" max="12293" width="0" style="457" hidden="1" customWidth="1"/>
    <col min="12294" max="12294" width="18.6640625" style="457" customWidth="1"/>
    <col min="12295" max="12295" width="18" style="457" customWidth="1"/>
    <col min="12296" max="12296" width="26.5546875" style="457" customWidth="1"/>
    <col min="12297" max="12297" width="26.88671875" style="457" customWidth="1"/>
    <col min="12298" max="12301" width="0" style="457" hidden="1" customWidth="1"/>
    <col min="12302" max="12302" width="27.44140625" style="457" customWidth="1"/>
    <col min="12303" max="12303" width="23.6640625" style="457" customWidth="1"/>
    <col min="12304" max="12308" width="0" style="457" hidden="1" customWidth="1"/>
    <col min="12309" max="12309" width="24" style="457" customWidth="1"/>
    <col min="12310" max="12310" width="27.44140625" style="457" customWidth="1"/>
    <col min="12311" max="12311" width="23.109375" style="457" customWidth="1"/>
    <col min="12312" max="12312" width="26.88671875" style="457" customWidth="1"/>
    <col min="12313" max="12313" width="114.33203125" style="457" customWidth="1"/>
    <col min="12314" max="12544" width="11.5546875" style="457"/>
    <col min="12545" max="12545" width="27.6640625" style="457" customWidth="1"/>
    <col min="12546" max="12546" width="87.44140625" style="457" customWidth="1"/>
    <col min="12547" max="12547" width="0" style="457" hidden="1" customWidth="1"/>
    <col min="12548" max="12548" width="13" style="457" customWidth="1"/>
    <col min="12549" max="12549" width="0" style="457" hidden="1" customWidth="1"/>
    <col min="12550" max="12550" width="18.6640625" style="457" customWidth="1"/>
    <col min="12551" max="12551" width="18" style="457" customWidth="1"/>
    <col min="12552" max="12552" width="26.5546875" style="457" customWidth="1"/>
    <col min="12553" max="12553" width="26.88671875" style="457" customWidth="1"/>
    <col min="12554" max="12557" width="0" style="457" hidden="1" customWidth="1"/>
    <col min="12558" max="12558" width="27.44140625" style="457" customWidth="1"/>
    <col min="12559" max="12559" width="23.6640625" style="457" customWidth="1"/>
    <col min="12560" max="12564" width="0" style="457" hidden="1" customWidth="1"/>
    <col min="12565" max="12565" width="24" style="457" customWidth="1"/>
    <col min="12566" max="12566" width="27.44140625" style="457" customWidth="1"/>
    <col min="12567" max="12567" width="23.109375" style="457" customWidth="1"/>
    <col min="12568" max="12568" width="26.88671875" style="457" customWidth="1"/>
    <col min="12569" max="12569" width="114.33203125" style="457" customWidth="1"/>
    <col min="12570" max="12800" width="11.5546875" style="457"/>
    <col min="12801" max="12801" width="27.6640625" style="457" customWidth="1"/>
    <col min="12802" max="12802" width="87.44140625" style="457" customWidth="1"/>
    <col min="12803" max="12803" width="0" style="457" hidden="1" customWidth="1"/>
    <col min="12804" max="12804" width="13" style="457" customWidth="1"/>
    <col min="12805" max="12805" width="0" style="457" hidden="1" customWidth="1"/>
    <col min="12806" max="12806" width="18.6640625" style="457" customWidth="1"/>
    <col min="12807" max="12807" width="18" style="457" customWidth="1"/>
    <col min="12808" max="12808" width="26.5546875" style="457" customWidth="1"/>
    <col min="12809" max="12809" width="26.88671875" style="457" customWidth="1"/>
    <col min="12810" max="12813" width="0" style="457" hidden="1" customWidth="1"/>
    <col min="12814" max="12814" width="27.44140625" style="457" customWidth="1"/>
    <col min="12815" max="12815" width="23.6640625" style="457" customWidth="1"/>
    <col min="12816" max="12820" width="0" style="457" hidden="1" customWidth="1"/>
    <col min="12821" max="12821" width="24" style="457" customWidth="1"/>
    <col min="12822" max="12822" width="27.44140625" style="457" customWidth="1"/>
    <col min="12823" max="12823" width="23.109375" style="457" customWidth="1"/>
    <col min="12824" max="12824" width="26.88671875" style="457" customWidth="1"/>
    <col min="12825" max="12825" width="114.33203125" style="457" customWidth="1"/>
    <col min="12826" max="13056" width="11.5546875" style="457"/>
    <col min="13057" max="13057" width="27.6640625" style="457" customWidth="1"/>
    <col min="13058" max="13058" width="87.44140625" style="457" customWidth="1"/>
    <col min="13059" max="13059" width="0" style="457" hidden="1" customWidth="1"/>
    <col min="13060" max="13060" width="13" style="457" customWidth="1"/>
    <col min="13061" max="13061" width="0" style="457" hidden="1" customWidth="1"/>
    <col min="13062" max="13062" width="18.6640625" style="457" customWidth="1"/>
    <col min="13063" max="13063" width="18" style="457" customWidth="1"/>
    <col min="13064" max="13064" width="26.5546875" style="457" customWidth="1"/>
    <col min="13065" max="13065" width="26.88671875" style="457" customWidth="1"/>
    <col min="13066" max="13069" width="0" style="457" hidden="1" customWidth="1"/>
    <col min="13070" max="13070" width="27.44140625" style="457" customWidth="1"/>
    <col min="13071" max="13071" width="23.6640625" style="457" customWidth="1"/>
    <col min="13072" max="13076" width="0" style="457" hidden="1" customWidth="1"/>
    <col min="13077" max="13077" width="24" style="457" customWidth="1"/>
    <col min="13078" max="13078" width="27.44140625" style="457" customWidth="1"/>
    <col min="13079" max="13079" width="23.109375" style="457" customWidth="1"/>
    <col min="13080" max="13080" width="26.88671875" style="457" customWidth="1"/>
    <col min="13081" max="13081" width="114.33203125" style="457" customWidth="1"/>
    <col min="13082" max="13312" width="11.5546875" style="457"/>
    <col min="13313" max="13313" width="27.6640625" style="457" customWidth="1"/>
    <col min="13314" max="13314" width="87.44140625" style="457" customWidth="1"/>
    <col min="13315" max="13315" width="0" style="457" hidden="1" customWidth="1"/>
    <col min="13316" max="13316" width="13" style="457" customWidth="1"/>
    <col min="13317" max="13317" width="0" style="457" hidden="1" customWidth="1"/>
    <col min="13318" max="13318" width="18.6640625" style="457" customWidth="1"/>
    <col min="13319" max="13319" width="18" style="457" customWidth="1"/>
    <col min="13320" max="13320" width="26.5546875" style="457" customWidth="1"/>
    <col min="13321" max="13321" width="26.88671875" style="457" customWidth="1"/>
    <col min="13322" max="13325" width="0" style="457" hidden="1" customWidth="1"/>
    <col min="13326" max="13326" width="27.44140625" style="457" customWidth="1"/>
    <col min="13327" max="13327" width="23.6640625" style="457" customWidth="1"/>
    <col min="13328" max="13332" width="0" style="457" hidden="1" customWidth="1"/>
    <col min="13333" max="13333" width="24" style="457" customWidth="1"/>
    <col min="13334" max="13334" width="27.44140625" style="457" customWidth="1"/>
    <col min="13335" max="13335" width="23.109375" style="457" customWidth="1"/>
    <col min="13336" max="13336" width="26.88671875" style="457" customWidth="1"/>
    <col min="13337" max="13337" width="114.33203125" style="457" customWidth="1"/>
    <col min="13338" max="13568" width="11.5546875" style="457"/>
    <col min="13569" max="13569" width="27.6640625" style="457" customWidth="1"/>
    <col min="13570" max="13570" width="87.44140625" style="457" customWidth="1"/>
    <col min="13571" max="13571" width="0" style="457" hidden="1" customWidth="1"/>
    <col min="13572" max="13572" width="13" style="457" customWidth="1"/>
    <col min="13573" max="13573" width="0" style="457" hidden="1" customWidth="1"/>
    <col min="13574" max="13574" width="18.6640625" style="457" customWidth="1"/>
    <col min="13575" max="13575" width="18" style="457" customWidth="1"/>
    <col min="13576" max="13576" width="26.5546875" style="457" customWidth="1"/>
    <col min="13577" max="13577" width="26.88671875" style="457" customWidth="1"/>
    <col min="13578" max="13581" width="0" style="457" hidden="1" customWidth="1"/>
    <col min="13582" max="13582" width="27.44140625" style="457" customWidth="1"/>
    <col min="13583" max="13583" width="23.6640625" style="457" customWidth="1"/>
    <col min="13584" max="13588" width="0" style="457" hidden="1" customWidth="1"/>
    <col min="13589" max="13589" width="24" style="457" customWidth="1"/>
    <col min="13590" max="13590" width="27.44140625" style="457" customWidth="1"/>
    <col min="13591" max="13591" width="23.109375" style="457" customWidth="1"/>
    <col min="13592" max="13592" width="26.88671875" style="457" customWidth="1"/>
    <col min="13593" max="13593" width="114.33203125" style="457" customWidth="1"/>
    <col min="13594" max="13824" width="11.5546875" style="457"/>
    <col min="13825" max="13825" width="27.6640625" style="457" customWidth="1"/>
    <col min="13826" max="13826" width="87.44140625" style="457" customWidth="1"/>
    <col min="13827" max="13827" width="0" style="457" hidden="1" customWidth="1"/>
    <col min="13828" max="13828" width="13" style="457" customWidth="1"/>
    <col min="13829" max="13829" width="0" style="457" hidden="1" customWidth="1"/>
    <col min="13830" max="13830" width="18.6640625" style="457" customWidth="1"/>
    <col min="13831" max="13831" width="18" style="457" customWidth="1"/>
    <col min="13832" max="13832" width="26.5546875" style="457" customWidth="1"/>
    <col min="13833" max="13833" width="26.88671875" style="457" customWidth="1"/>
    <col min="13834" max="13837" width="0" style="457" hidden="1" customWidth="1"/>
    <col min="13838" max="13838" width="27.44140625" style="457" customWidth="1"/>
    <col min="13839" max="13839" width="23.6640625" style="457" customWidth="1"/>
    <col min="13840" max="13844" width="0" style="457" hidden="1" customWidth="1"/>
    <col min="13845" max="13845" width="24" style="457" customWidth="1"/>
    <col min="13846" max="13846" width="27.44140625" style="457" customWidth="1"/>
    <col min="13847" max="13847" width="23.109375" style="457" customWidth="1"/>
    <col min="13848" max="13848" width="26.88671875" style="457" customWidth="1"/>
    <col min="13849" max="13849" width="114.33203125" style="457" customWidth="1"/>
    <col min="13850" max="14080" width="11.5546875" style="457"/>
    <col min="14081" max="14081" width="27.6640625" style="457" customWidth="1"/>
    <col min="14082" max="14082" width="87.44140625" style="457" customWidth="1"/>
    <col min="14083" max="14083" width="0" style="457" hidden="1" customWidth="1"/>
    <col min="14084" max="14084" width="13" style="457" customWidth="1"/>
    <col min="14085" max="14085" width="0" style="457" hidden="1" customWidth="1"/>
    <col min="14086" max="14086" width="18.6640625" style="457" customWidth="1"/>
    <col min="14087" max="14087" width="18" style="457" customWidth="1"/>
    <col min="14088" max="14088" width="26.5546875" style="457" customWidth="1"/>
    <col min="14089" max="14089" width="26.88671875" style="457" customWidth="1"/>
    <col min="14090" max="14093" width="0" style="457" hidden="1" customWidth="1"/>
    <col min="14094" max="14094" width="27.44140625" style="457" customWidth="1"/>
    <col min="14095" max="14095" width="23.6640625" style="457" customWidth="1"/>
    <col min="14096" max="14100" width="0" style="457" hidden="1" customWidth="1"/>
    <col min="14101" max="14101" width="24" style="457" customWidth="1"/>
    <col min="14102" max="14102" width="27.44140625" style="457" customWidth="1"/>
    <col min="14103" max="14103" width="23.109375" style="457" customWidth="1"/>
    <col min="14104" max="14104" width="26.88671875" style="457" customWidth="1"/>
    <col min="14105" max="14105" width="114.33203125" style="457" customWidth="1"/>
    <col min="14106" max="14336" width="11.5546875" style="457"/>
    <col min="14337" max="14337" width="27.6640625" style="457" customWidth="1"/>
    <col min="14338" max="14338" width="87.44140625" style="457" customWidth="1"/>
    <col min="14339" max="14339" width="0" style="457" hidden="1" customWidth="1"/>
    <col min="14340" max="14340" width="13" style="457" customWidth="1"/>
    <col min="14341" max="14341" width="0" style="457" hidden="1" customWidth="1"/>
    <col min="14342" max="14342" width="18.6640625" style="457" customWidth="1"/>
    <col min="14343" max="14343" width="18" style="457" customWidth="1"/>
    <col min="14344" max="14344" width="26.5546875" style="457" customWidth="1"/>
    <col min="14345" max="14345" width="26.88671875" style="457" customWidth="1"/>
    <col min="14346" max="14349" width="0" style="457" hidden="1" customWidth="1"/>
    <col min="14350" max="14350" width="27.44140625" style="457" customWidth="1"/>
    <col min="14351" max="14351" width="23.6640625" style="457" customWidth="1"/>
    <col min="14352" max="14356" width="0" style="457" hidden="1" customWidth="1"/>
    <col min="14357" max="14357" width="24" style="457" customWidth="1"/>
    <col min="14358" max="14358" width="27.44140625" style="457" customWidth="1"/>
    <col min="14359" max="14359" width="23.109375" style="457" customWidth="1"/>
    <col min="14360" max="14360" width="26.88671875" style="457" customWidth="1"/>
    <col min="14361" max="14361" width="114.33203125" style="457" customWidth="1"/>
    <col min="14362" max="14592" width="11.5546875" style="457"/>
    <col min="14593" max="14593" width="27.6640625" style="457" customWidth="1"/>
    <col min="14594" max="14594" width="87.44140625" style="457" customWidth="1"/>
    <col min="14595" max="14595" width="0" style="457" hidden="1" customWidth="1"/>
    <col min="14596" max="14596" width="13" style="457" customWidth="1"/>
    <col min="14597" max="14597" width="0" style="457" hidden="1" customWidth="1"/>
    <col min="14598" max="14598" width="18.6640625" style="457" customWidth="1"/>
    <col min="14599" max="14599" width="18" style="457" customWidth="1"/>
    <col min="14600" max="14600" width="26.5546875" style="457" customWidth="1"/>
    <col min="14601" max="14601" width="26.88671875" style="457" customWidth="1"/>
    <col min="14602" max="14605" width="0" style="457" hidden="1" customWidth="1"/>
    <col min="14606" max="14606" width="27.44140625" style="457" customWidth="1"/>
    <col min="14607" max="14607" width="23.6640625" style="457" customWidth="1"/>
    <col min="14608" max="14612" width="0" style="457" hidden="1" customWidth="1"/>
    <col min="14613" max="14613" width="24" style="457" customWidth="1"/>
    <col min="14614" max="14614" width="27.44140625" style="457" customWidth="1"/>
    <col min="14615" max="14615" width="23.109375" style="457" customWidth="1"/>
    <col min="14616" max="14616" width="26.88671875" style="457" customWidth="1"/>
    <col min="14617" max="14617" width="114.33203125" style="457" customWidth="1"/>
    <col min="14618" max="14848" width="11.5546875" style="457"/>
    <col min="14849" max="14849" width="27.6640625" style="457" customWidth="1"/>
    <col min="14850" max="14850" width="87.44140625" style="457" customWidth="1"/>
    <col min="14851" max="14851" width="0" style="457" hidden="1" customWidth="1"/>
    <col min="14852" max="14852" width="13" style="457" customWidth="1"/>
    <col min="14853" max="14853" width="0" style="457" hidden="1" customWidth="1"/>
    <col min="14854" max="14854" width="18.6640625" style="457" customWidth="1"/>
    <col min="14855" max="14855" width="18" style="457" customWidth="1"/>
    <col min="14856" max="14856" width="26.5546875" style="457" customWidth="1"/>
    <col min="14857" max="14857" width="26.88671875" style="457" customWidth="1"/>
    <col min="14858" max="14861" width="0" style="457" hidden="1" customWidth="1"/>
    <col min="14862" max="14862" width="27.44140625" style="457" customWidth="1"/>
    <col min="14863" max="14863" width="23.6640625" style="457" customWidth="1"/>
    <col min="14864" max="14868" width="0" style="457" hidden="1" customWidth="1"/>
    <col min="14869" max="14869" width="24" style="457" customWidth="1"/>
    <col min="14870" max="14870" width="27.44140625" style="457" customWidth="1"/>
    <col min="14871" max="14871" width="23.109375" style="457" customWidth="1"/>
    <col min="14872" max="14872" width="26.88671875" style="457" customWidth="1"/>
    <col min="14873" max="14873" width="114.33203125" style="457" customWidth="1"/>
    <col min="14874" max="15104" width="11.5546875" style="457"/>
    <col min="15105" max="15105" width="27.6640625" style="457" customWidth="1"/>
    <col min="15106" max="15106" width="87.44140625" style="457" customWidth="1"/>
    <col min="15107" max="15107" width="0" style="457" hidden="1" customWidth="1"/>
    <col min="15108" max="15108" width="13" style="457" customWidth="1"/>
    <col min="15109" max="15109" width="0" style="457" hidden="1" customWidth="1"/>
    <col min="15110" max="15110" width="18.6640625" style="457" customWidth="1"/>
    <col min="15111" max="15111" width="18" style="457" customWidth="1"/>
    <col min="15112" max="15112" width="26.5546875" style="457" customWidth="1"/>
    <col min="15113" max="15113" width="26.88671875" style="457" customWidth="1"/>
    <col min="15114" max="15117" width="0" style="457" hidden="1" customWidth="1"/>
    <col min="15118" max="15118" width="27.44140625" style="457" customWidth="1"/>
    <col min="15119" max="15119" width="23.6640625" style="457" customWidth="1"/>
    <col min="15120" max="15124" width="0" style="457" hidden="1" customWidth="1"/>
    <col min="15125" max="15125" width="24" style="457" customWidth="1"/>
    <col min="15126" max="15126" width="27.44140625" style="457" customWidth="1"/>
    <col min="15127" max="15127" width="23.109375" style="457" customWidth="1"/>
    <col min="15128" max="15128" width="26.88671875" style="457" customWidth="1"/>
    <col min="15129" max="15129" width="114.33203125" style="457" customWidth="1"/>
    <col min="15130" max="15360" width="11.5546875" style="457"/>
    <col min="15361" max="15361" width="27.6640625" style="457" customWidth="1"/>
    <col min="15362" max="15362" width="87.44140625" style="457" customWidth="1"/>
    <col min="15363" max="15363" width="0" style="457" hidden="1" customWidth="1"/>
    <col min="15364" max="15364" width="13" style="457" customWidth="1"/>
    <col min="15365" max="15365" width="0" style="457" hidden="1" customWidth="1"/>
    <col min="15366" max="15366" width="18.6640625" style="457" customWidth="1"/>
    <col min="15367" max="15367" width="18" style="457" customWidth="1"/>
    <col min="15368" max="15368" width="26.5546875" style="457" customWidth="1"/>
    <col min="15369" max="15369" width="26.88671875" style="457" customWidth="1"/>
    <col min="15370" max="15373" width="0" style="457" hidden="1" customWidth="1"/>
    <col min="15374" max="15374" width="27.44140625" style="457" customWidth="1"/>
    <col min="15375" max="15375" width="23.6640625" style="457" customWidth="1"/>
    <col min="15376" max="15380" width="0" style="457" hidden="1" customWidth="1"/>
    <col min="15381" max="15381" width="24" style="457" customWidth="1"/>
    <col min="15382" max="15382" width="27.44140625" style="457" customWidth="1"/>
    <col min="15383" max="15383" width="23.109375" style="457" customWidth="1"/>
    <col min="15384" max="15384" width="26.88671875" style="457" customWidth="1"/>
    <col min="15385" max="15385" width="114.33203125" style="457" customWidth="1"/>
    <col min="15386" max="15616" width="11.5546875" style="457"/>
    <col min="15617" max="15617" width="27.6640625" style="457" customWidth="1"/>
    <col min="15618" max="15618" width="87.44140625" style="457" customWidth="1"/>
    <col min="15619" max="15619" width="0" style="457" hidden="1" customWidth="1"/>
    <col min="15620" max="15620" width="13" style="457" customWidth="1"/>
    <col min="15621" max="15621" width="0" style="457" hidden="1" customWidth="1"/>
    <col min="15622" max="15622" width="18.6640625" style="457" customWidth="1"/>
    <col min="15623" max="15623" width="18" style="457" customWidth="1"/>
    <col min="15624" max="15624" width="26.5546875" style="457" customWidth="1"/>
    <col min="15625" max="15625" width="26.88671875" style="457" customWidth="1"/>
    <col min="15626" max="15629" width="0" style="457" hidden="1" customWidth="1"/>
    <col min="15630" max="15630" width="27.44140625" style="457" customWidth="1"/>
    <col min="15631" max="15631" width="23.6640625" style="457" customWidth="1"/>
    <col min="15632" max="15636" width="0" style="457" hidden="1" customWidth="1"/>
    <col min="15637" max="15637" width="24" style="457" customWidth="1"/>
    <col min="15638" max="15638" width="27.44140625" style="457" customWidth="1"/>
    <col min="15639" max="15639" width="23.109375" style="457" customWidth="1"/>
    <col min="15640" max="15640" width="26.88671875" style="457" customWidth="1"/>
    <col min="15641" max="15641" width="114.33203125" style="457" customWidth="1"/>
    <col min="15642" max="15872" width="11.5546875" style="457"/>
    <col min="15873" max="15873" width="27.6640625" style="457" customWidth="1"/>
    <col min="15874" max="15874" width="87.44140625" style="457" customWidth="1"/>
    <col min="15875" max="15875" width="0" style="457" hidden="1" customWidth="1"/>
    <col min="15876" max="15876" width="13" style="457" customWidth="1"/>
    <col min="15877" max="15877" width="0" style="457" hidden="1" customWidth="1"/>
    <col min="15878" max="15878" width="18.6640625" style="457" customWidth="1"/>
    <col min="15879" max="15879" width="18" style="457" customWidth="1"/>
    <col min="15880" max="15880" width="26.5546875" style="457" customWidth="1"/>
    <col min="15881" max="15881" width="26.88671875" style="457" customWidth="1"/>
    <col min="15882" max="15885" width="0" style="457" hidden="1" customWidth="1"/>
    <col min="15886" max="15886" width="27.44140625" style="457" customWidth="1"/>
    <col min="15887" max="15887" width="23.6640625" style="457" customWidth="1"/>
    <col min="15888" max="15892" width="0" style="457" hidden="1" customWidth="1"/>
    <col min="15893" max="15893" width="24" style="457" customWidth="1"/>
    <col min="15894" max="15894" width="27.44140625" style="457" customWidth="1"/>
    <col min="15895" max="15895" width="23.109375" style="457" customWidth="1"/>
    <col min="15896" max="15896" width="26.88671875" style="457" customWidth="1"/>
    <col min="15897" max="15897" width="114.33203125" style="457" customWidth="1"/>
    <col min="15898" max="16128" width="11.5546875" style="457"/>
    <col min="16129" max="16129" width="27.6640625" style="457" customWidth="1"/>
    <col min="16130" max="16130" width="87.44140625" style="457" customWidth="1"/>
    <col min="16131" max="16131" width="0" style="457" hidden="1" customWidth="1"/>
    <col min="16132" max="16132" width="13" style="457" customWidth="1"/>
    <col min="16133" max="16133" width="0" style="457" hidden="1" customWidth="1"/>
    <col min="16134" max="16134" width="18.6640625" style="457" customWidth="1"/>
    <col min="16135" max="16135" width="18" style="457" customWidth="1"/>
    <col min="16136" max="16136" width="26.5546875" style="457" customWidth="1"/>
    <col min="16137" max="16137" width="26.88671875" style="457" customWidth="1"/>
    <col min="16138" max="16141" width="0" style="457" hidden="1" customWidth="1"/>
    <col min="16142" max="16142" width="27.44140625" style="457" customWidth="1"/>
    <col min="16143" max="16143" width="23.6640625" style="457" customWidth="1"/>
    <col min="16144" max="16148" width="0" style="457" hidden="1" customWidth="1"/>
    <col min="16149" max="16149" width="24" style="457" customWidth="1"/>
    <col min="16150" max="16150" width="27.44140625" style="457" customWidth="1"/>
    <col min="16151" max="16151" width="23.109375" style="457" customWidth="1"/>
    <col min="16152" max="16152" width="26.88671875" style="457" customWidth="1"/>
    <col min="16153" max="16153" width="114.33203125" style="457" customWidth="1"/>
    <col min="16154" max="16384" width="11.5546875" style="457"/>
  </cols>
  <sheetData>
    <row r="1" spans="2:25" s="473" customFormat="1" ht="65.25" customHeight="1" thickBot="1" x14ac:dyDescent="0.55000000000000004">
      <c r="B1" s="662" t="s">
        <v>57</v>
      </c>
      <c r="C1" s="645" t="s">
        <v>56</v>
      </c>
      <c r="D1" s="661" t="s">
        <v>55</v>
      </c>
      <c r="E1" s="660"/>
      <c r="F1" s="660"/>
      <c r="G1" s="660"/>
      <c r="H1" s="660"/>
      <c r="I1" s="660"/>
      <c r="J1" s="660"/>
      <c r="K1" s="660"/>
      <c r="L1" s="660"/>
      <c r="M1" s="660"/>
      <c r="N1" s="659"/>
      <c r="O1" s="852" t="s">
        <v>54</v>
      </c>
      <c r="P1" s="658"/>
      <c r="Q1" s="658"/>
      <c r="R1" s="658"/>
      <c r="S1" s="658"/>
      <c r="T1" s="656"/>
      <c r="U1" s="658"/>
      <c r="V1" s="658"/>
      <c r="W1" s="657"/>
      <c r="X1" s="656"/>
      <c r="Y1" s="737" t="s">
        <v>53</v>
      </c>
    </row>
    <row r="2" spans="2:25" s="473" customFormat="1" ht="65.25" customHeight="1" x14ac:dyDescent="0.45">
      <c r="B2" s="654"/>
      <c r="C2" s="653"/>
      <c r="D2" s="652" t="s">
        <v>52</v>
      </c>
      <c r="E2" s="652" t="s">
        <v>51</v>
      </c>
      <c r="F2" s="651" t="s">
        <v>29</v>
      </c>
      <c r="G2" s="650" t="s">
        <v>50</v>
      </c>
      <c r="H2" s="649" t="s">
        <v>49</v>
      </c>
      <c r="I2" s="851" t="s">
        <v>618</v>
      </c>
      <c r="J2" s="647" t="s">
        <v>611</v>
      </c>
      <c r="K2" s="646" t="s">
        <v>47</v>
      </c>
      <c r="L2" s="646" t="s">
        <v>46</v>
      </c>
      <c r="M2" s="646" t="s">
        <v>580</v>
      </c>
      <c r="N2" s="645" t="s">
        <v>38</v>
      </c>
      <c r="O2" s="856" t="s">
        <v>623</v>
      </c>
      <c r="P2" s="643" t="s">
        <v>43</v>
      </c>
      <c r="Q2" s="642" t="s">
        <v>42</v>
      </c>
      <c r="R2" s="641" t="s">
        <v>41</v>
      </c>
      <c r="S2" s="641" t="s">
        <v>40</v>
      </c>
      <c r="T2" s="641" t="s">
        <v>579</v>
      </c>
      <c r="U2" s="640" t="s">
        <v>38</v>
      </c>
      <c r="V2" s="639" t="s">
        <v>38</v>
      </c>
      <c r="W2" s="638" t="s">
        <v>600</v>
      </c>
      <c r="X2" s="637" t="s">
        <v>36</v>
      </c>
      <c r="Y2" s="737"/>
    </row>
    <row r="3" spans="2:25" s="473" customFormat="1" ht="83.25" customHeight="1" thickBot="1" x14ac:dyDescent="0.5">
      <c r="B3" s="620" t="s">
        <v>35</v>
      </c>
      <c r="C3" s="627"/>
      <c r="D3" s="635"/>
      <c r="E3" s="635"/>
      <c r="F3" s="634" t="s">
        <v>34</v>
      </c>
      <c r="G3" s="633" t="s">
        <v>578</v>
      </c>
      <c r="H3" s="632"/>
      <c r="I3" s="850" t="s">
        <v>610</v>
      </c>
      <c r="J3" s="630" t="s">
        <v>610</v>
      </c>
      <c r="K3" s="628" t="s">
        <v>32</v>
      </c>
      <c r="L3" s="629" t="s">
        <v>95</v>
      </c>
      <c r="M3" s="628" t="s">
        <v>94</v>
      </c>
      <c r="N3" s="627"/>
      <c r="O3" s="626"/>
      <c r="P3" s="625"/>
      <c r="Q3" s="624" t="s">
        <v>28</v>
      </c>
      <c r="R3" s="623" t="s">
        <v>27</v>
      </c>
      <c r="S3" s="623" t="s">
        <v>26</v>
      </c>
      <c r="T3" s="623" t="s">
        <v>25</v>
      </c>
      <c r="U3" s="622"/>
      <c r="V3" s="621" t="s">
        <v>24</v>
      </c>
      <c r="W3" s="620" t="s">
        <v>609</v>
      </c>
      <c r="X3" s="619" t="s">
        <v>22</v>
      </c>
      <c r="Y3" s="737"/>
    </row>
    <row r="4" spans="2:25" s="577" customFormat="1" ht="65.25" customHeight="1" x14ac:dyDescent="0.45">
      <c r="B4" s="693" t="s">
        <v>608</v>
      </c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</row>
    <row r="5" spans="2:25" ht="65.25" customHeight="1" x14ac:dyDescent="0.5">
      <c r="B5" s="736" t="s">
        <v>597</v>
      </c>
      <c r="C5" s="727"/>
      <c r="D5" s="728">
        <v>1100</v>
      </c>
      <c r="E5" s="728">
        <v>1000</v>
      </c>
      <c r="F5" s="548">
        <v>546.12</v>
      </c>
      <c r="G5" s="685">
        <v>15</v>
      </c>
      <c r="H5" s="548"/>
      <c r="I5" s="543"/>
      <c r="J5" s="543">
        <v>0</v>
      </c>
      <c r="K5" s="543">
        <v>0</v>
      </c>
      <c r="L5" s="543">
        <v>0</v>
      </c>
      <c r="M5" s="543">
        <v>0</v>
      </c>
      <c r="N5" s="543">
        <f>H5+I5+J5+K5+L5+M5</f>
        <v>0</v>
      </c>
      <c r="O5" s="543"/>
      <c r="P5" s="543"/>
      <c r="Q5" s="543">
        <v>0</v>
      </c>
      <c r="R5" s="543">
        <v>0</v>
      </c>
      <c r="S5" s="543">
        <v>0</v>
      </c>
      <c r="T5" s="543">
        <v>0</v>
      </c>
      <c r="U5" s="543">
        <f>O5+P5+Q5+R5+S5+T5</f>
        <v>0</v>
      </c>
      <c r="V5" s="543">
        <f>N5-U5</f>
        <v>0</v>
      </c>
      <c r="W5" s="543">
        <v>0</v>
      </c>
      <c r="X5" s="543">
        <f>V5-W5</f>
        <v>0</v>
      </c>
      <c r="Y5" s="511"/>
    </row>
    <row r="6" spans="2:25" ht="65.25" customHeight="1" x14ac:dyDescent="0.5">
      <c r="B6" s="690"/>
      <c r="C6" s="726"/>
      <c r="D6" s="724"/>
      <c r="E6" s="724"/>
      <c r="F6" s="541"/>
      <c r="G6" s="683"/>
      <c r="H6" s="541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10"/>
    </row>
    <row r="7" spans="2:25" ht="65.25" customHeight="1" x14ac:dyDescent="0.45">
      <c r="B7" s="855" t="s">
        <v>617</v>
      </c>
      <c r="C7" s="727"/>
      <c r="D7" s="728">
        <v>1100</v>
      </c>
      <c r="E7" s="728">
        <v>1000</v>
      </c>
      <c r="F7" s="548">
        <v>414.11</v>
      </c>
      <c r="G7" s="685">
        <v>37.39</v>
      </c>
      <c r="H7" s="548">
        <v>15483.42</v>
      </c>
      <c r="I7" s="543">
        <f>F7*5</f>
        <v>2070.5500000000002</v>
      </c>
      <c r="J7" s="543">
        <v>0</v>
      </c>
      <c r="K7" s="543">
        <v>0</v>
      </c>
      <c r="L7" s="543">
        <v>0</v>
      </c>
      <c r="M7" s="543">
        <v>0</v>
      </c>
      <c r="N7" s="543">
        <f>H7+I7+J7+K7+L7+M7</f>
        <v>17553.97</v>
      </c>
      <c r="O7" s="543">
        <v>2211.04</v>
      </c>
      <c r="P7" s="543"/>
      <c r="Q7" s="543">
        <v>0</v>
      </c>
      <c r="R7" s="543">
        <v>0</v>
      </c>
      <c r="S7" s="543">
        <v>0</v>
      </c>
      <c r="T7" s="543">
        <v>0</v>
      </c>
      <c r="U7" s="543">
        <f>O7+P7+Q7+R7+S7+T7</f>
        <v>2211.04</v>
      </c>
      <c r="V7" s="543">
        <f>N7-U7</f>
        <v>15342.93</v>
      </c>
      <c r="W7" s="543"/>
      <c r="X7" s="543">
        <f>V7-W7</f>
        <v>15342.93</v>
      </c>
      <c r="Y7" s="511"/>
    </row>
    <row r="8" spans="2:25" ht="65.25" customHeight="1" x14ac:dyDescent="0.5">
      <c r="B8" s="690"/>
      <c r="C8" s="726"/>
      <c r="D8" s="724"/>
      <c r="E8" s="724"/>
      <c r="F8" s="541"/>
      <c r="G8" s="683"/>
      <c r="H8" s="541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10"/>
    </row>
    <row r="9" spans="2:25" ht="65.25" customHeight="1" x14ac:dyDescent="0.5">
      <c r="B9" s="736" t="s">
        <v>616</v>
      </c>
      <c r="C9" s="727"/>
      <c r="D9" s="728">
        <v>1100</v>
      </c>
      <c r="E9" s="728">
        <v>1000</v>
      </c>
      <c r="F9" s="548">
        <v>336.83</v>
      </c>
      <c r="G9" s="685">
        <v>37.39</v>
      </c>
      <c r="H9" s="548">
        <v>12593.99</v>
      </c>
      <c r="I9" s="543">
        <f>F9*5</f>
        <v>1684.1499999999999</v>
      </c>
      <c r="J9" s="543">
        <v>0</v>
      </c>
      <c r="K9" s="543"/>
      <c r="L9" s="543">
        <v>0</v>
      </c>
      <c r="M9" s="543">
        <v>0</v>
      </c>
      <c r="N9" s="543">
        <f>H9+I9+J9+K9+L9+M9</f>
        <v>14278.14</v>
      </c>
      <c r="O9" s="543">
        <v>1693.25</v>
      </c>
      <c r="P9" s="543"/>
      <c r="Q9" s="543">
        <v>0</v>
      </c>
      <c r="R9" s="543">
        <v>0</v>
      </c>
      <c r="S9" s="543">
        <v>0</v>
      </c>
      <c r="T9" s="543">
        <v>0</v>
      </c>
      <c r="U9" s="543">
        <f>O9+P9+Q9+R9+S9+T9</f>
        <v>1693.25</v>
      </c>
      <c r="V9" s="543">
        <f>N9-U9</f>
        <v>12584.89</v>
      </c>
      <c r="W9" s="543"/>
      <c r="X9" s="543">
        <f>V9-W9</f>
        <v>12584.89</v>
      </c>
      <c r="Y9" s="511"/>
    </row>
    <row r="10" spans="2:25" ht="65.25" customHeight="1" x14ac:dyDescent="0.5">
      <c r="B10" s="690"/>
      <c r="C10" s="726"/>
      <c r="D10" s="724"/>
      <c r="E10" s="724"/>
      <c r="F10" s="541"/>
      <c r="G10" s="683"/>
      <c r="H10" s="541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10"/>
    </row>
    <row r="11" spans="2:25" ht="65.25" customHeight="1" x14ac:dyDescent="0.5">
      <c r="B11" s="736" t="s">
        <v>616</v>
      </c>
      <c r="C11" s="727"/>
      <c r="D11" s="728">
        <v>1100</v>
      </c>
      <c r="E11" s="728">
        <v>1000</v>
      </c>
      <c r="F11" s="548">
        <v>336.83</v>
      </c>
      <c r="G11" s="685">
        <v>37.39</v>
      </c>
      <c r="H11" s="548">
        <v>12593.99</v>
      </c>
      <c r="I11" s="543">
        <f>F11*5</f>
        <v>1684.1499999999999</v>
      </c>
      <c r="J11" s="543">
        <v>0</v>
      </c>
      <c r="K11" s="543">
        <v>0</v>
      </c>
      <c r="L11" s="543">
        <v>0</v>
      </c>
      <c r="M11" s="543">
        <v>0</v>
      </c>
      <c r="N11" s="543">
        <f>H11+I11+J11+K11+L11+M11</f>
        <v>14278.14</v>
      </c>
      <c r="O11" s="543">
        <v>1693.25</v>
      </c>
      <c r="P11" s="543"/>
      <c r="Q11" s="543">
        <v>0</v>
      </c>
      <c r="R11" s="543">
        <v>0</v>
      </c>
      <c r="S11" s="543"/>
      <c r="T11" s="543">
        <v>0</v>
      </c>
      <c r="U11" s="543">
        <f>O11+P11+Q11+R11+S11+T11</f>
        <v>1693.25</v>
      </c>
      <c r="V11" s="543">
        <f>N11-U11</f>
        <v>12584.89</v>
      </c>
      <c r="W11" s="543"/>
      <c r="X11" s="543">
        <f>V11-W11</f>
        <v>12584.89</v>
      </c>
      <c r="Y11" s="511"/>
    </row>
    <row r="12" spans="2:25" ht="65.25" customHeight="1" x14ac:dyDescent="0.5">
      <c r="B12" s="690"/>
      <c r="C12" s="726"/>
      <c r="D12" s="724"/>
      <c r="E12" s="724"/>
      <c r="F12" s="541"/>
      <c r="G12" s="683"/>
      <c r="H12" s="541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10"/>
    </row>
    <row r="13" spans="2:25" s="575" customFormat="1" ht="65.25" customHeight="1" x14ac:dyDescent="0.5">
      <c r="B13" s="736" t="s">
        <v>616</v>
      </c>
      <c r="C13" s="727"/>
      <c r="D13" s="728">
        <v>1100</v>
      </c>
      <c r="E13" s="728">
        <v>1000</v>
      </c>
      <c r="F13" s="548">
        <v>336.83</v>
      </c>
      <c r="G13" s="685">
        <v>37.39</v>
      </c>
      <c r="H13" s="548">
        <v>12593.99</v>
      </c>
      <c r="I13" s="543">
        <f>F13*5</f>
        <v>1684.1499999999999</v>
      </c>
      <c r="J13" s="543">
        <v>0</v>
      </c>
      <c r="K13" s="543"/>
      <c r="L13" s="543">
        <v>0</v>
      </c>
      <c r="M13" s="543">
        <v>0</v>
      </c>
      <c r="N13" s="543">
        <f>H13+I13+J13+K13+L13+M13</f>
        <v>14278.14</v>
      </c>
      <c r="O13" s="543">
        <v>1693.25</v>
      </c>
      <c r="P13" s="543"/>
      <c r="Q13" s="543">
        <v>0</v>
      </c>
      <c r="R13" s="543">
        <v>0</v>
      </c>
      <c r="S13" s="543">
        <v>0</v>
      </c>
      <c r="T13" s="543">
        <v>0</v>
      </c>
      <c r="U13" s="543">
        <f>O13+P13+Q13+R13+S13+T13</f>
        <v>1693.25</v>
      </c>
      <c r="V13" s="543">
        <f>N13-U13</f>
        <v>12584.89</v>
      </c>
      <c r="W13" s="543"/>
      <c r="X13" s="543">
        <f>V13-W13</f>
        <v>12584.89</v>
      </c>
      <c r="Y13" s="727"/>
    </row>
    <row r="14" spans="2:25" s="575" customFormat="1" ht="65.25" customHeight="1" x14ac:dyDescent="0.5">
      <c r="B14" s="690"/>
      <c r="C14" s="726"/>
      <c r="D14" s="724"/>
      <c r="E14" s="724"/>
      <c r="F14" s="541"/>
      <c r="G14" s="683"/>
      <c r="H14" s="541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726"/>
    </row>
    <row r="15" spans="2:25" ht="65.25" customHeight="1" x14ac:dyDescent="0.5">
      <c r="B15" s="572" t="s">
        <v>615</v>
      </c>
      <c r="C15" s="511"/>
      <c r="D15" s="682">
        <v>1100</v>
      </c>
      <c r="E15" s="682">
        <v>1000</v>
      </c>
      <c r="F15" s="548">
        <v>273.95</v>
      </c>
      <c r="G15" s="681">
        <v>37.39</v>
      </c>
      <c r="H15" s="546">
        <f>F15*G15</f>
        <v>10242.9905</v>
      </c>
      <c r="I15" s="544">
        <f>F15*5</f>
        <v>1369.75</v>
      </c>
      <c r="J15" s="544">
        <v>0</v>
      </c>
      <c r="K15" s="544">
        <v>0</v>
      </c>
      <c r="L15" s="543">
        <v>0</v>
      </c>
      <c r="M15" s="543">
        <v>0</v>
      </c>
      <c r="N15" s="544">
        <f>H15+I15+J15+K15+L15+M15</f>
        <v>11612.7405</v>
      </c>
      <c r="O15" s="544">
        <v>999.85</v>
      </c>
      <c r="P15" s="544"/>
      <c r="Q15" s="544">
        <v>0</v>
      </c>
      <c r="R15" s="544">
        <v>0</v>
      </c>
      <c r="S15" s="544">
        <v>0</v>
      </c>
      <c r="T15" s="544">
        <v>0</v>
      </c>
      <c r="U15" s="544">
        <f>O15+P15+Q15+R15+S15+T15</f>
        <v>999.85</v>
      </c>
      <c r="V15" s="544">
        <f>N15-U15</f>
        <v>10612.8905</v>
      </c>
      <c r="W15" s="544"/>
      <c r="X15" s="543">
        <f>V15-W15</f>
        <v>10612.8905</v>
      </c>
      <c r="Y15" s="511"/>
    </row>
    <row r="16" spans="2:25" ht="65.25" customHeight="1" x14ac:dyDescent="0.5">
      <c r="B16" s="571"/>
      <c r="C16" s="510"/>
      <c r="D16" s="680"/>
      <c r="E16" s="680"/>
      <c r="F16" s="541"/>
      <c r="G16" s="679"/>
      <c r="H16" s="539"/>
      <c r="I16" s="536"/>
      <c r="J16" s="536"/>
      <c r="K16" s="536"/>
      <c r="L16" s="535"/>
      <c r="M16" s="535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5"/>
      <c r="Y16" s="510"/>
    </row>
    <row r="17" spans="2:25" ht="65.25" customHeight="1" x14ac:dyDescent="0.5">
      <c r="B17" s="572" t="s">
        <v>614</v>
      </c>
      <c r="C17" s="511"/>
      <c r="D17" s="682">
        <v>1100</v>
      </c>
      <c r="E17" s="682">
        <v>1000</v>
      </c>
      <c r="F17" s="548">
        <v>0</v>
      </c>
      <c r="G17" s="681"/>
      <c r="H17" s="546">
        <f>F17*G17</f>
        <v>0</v>
      </c>
      <c r="I17" s="544">
        <v>0</v>
      </c>
      <c r="J17" s="544">
        <v>0</v>
      </c>
      <c r="K17" s="544">
        <v>0</v>
      </c>
      <c r="L17" s="543">
        <v>0</v>
      </c>
      <c r="M17" s="543">
        <v>0</v>
      </c>
      <c r="N17" s="544">
        <f>H17+I17+J17+K17+L17+M17</f>
        <v>0</v>
      </c>
      <c r="O17" s="544">
        <v>0</v>
      </c>
      <c r="P17" s="544"/>
      <c r="Q17" s="544">
        <v>0</v>
      </c>
      <c r="R17" s="544">
        <v>0</v>
      </c>
      <c r="S17" s="544">
        <f>H17*1%</f>
        <v>0</v>
      </c>
      <c r="T17" s="544">
        <v>0</v>
      </c>
      <c r="U17" s="544">
        <f>O17+P17+Q17+R17+S17+T17</f>
        <v>0</v>
      </c>
      <c r="V17" s="544">
        <f>N17-U17</f>
        <v>0</v>
      </c>
      <c r="W17" s="544"/>
      <c r="X17" s="543">
        <f>V17-W17</f>
        <v>0</v>
      </c>
      <c r="Y17" s="511"/>
    </row>
    <row r="18" spans="2:25" ht="65.25" customHeight="1" x14ac:dyDescent="0.5">
      <c r="B18" s="571"/>
      <c r="C18" s="510"/>
      <c r="D18" s="680"/>
      <c r="E18" s="680"/>
      <c r="F18" s="541"/>
      <c r="G18" s="679"/>
      <c r="H18" s="539"/>
      <c r="I18" s="536"/>
      <c r="J18" s="536"/>
      <c r="K18" s="536"/>
      <c r="L18" s="535"/>
      <c r="M18" s="535"/>
      <c r="N18" s="536"/>
      <c r="O18" s="536"/>
      <c r="P18" s="536"/>
      <c r="Q18" s="536"/>
      <c r="R18" s="536"/>
      <c r="S18" s="536"/>
      <c r="T18" s="536"/>
      <c r="U18" s="536"/>
      <c r="V18" s="536"/>
      <c r="W18" s="536"/>
      <c r="X18" s="535"/>
      <c r="Y18" s="510"/>
    </row>
    <row r="19" spans="2:25" ht="65.25" customHeight="1" x14ac:dyDescent="0.5">
      <c r="B19" s="736" t="s">
        <v>606</v>
      </c>
      <c r="C19" s="727"/>
      <c r="D19" s="728">
        <v>1100</v>
      </c>
      <c r="E19" s="728">
        <v>1000</v>
      </c>
      <c r="F19" s="548">
        <v>255.19</v>
      </c>
      <c r="G19" s="685">
        <v>37.39</v>
      </c>
      <c r="H19" s="548">
        <v>9541.4699999999993</v>
      </c>
      <c r="I19" s="543">
        <f>F19*5</f>
        <v>1275.95</v>
      </c>
      <c r="J19" s="543">
        <v>0</v>
      </c>
      <c r="K19" s="543"/>
      <c r="L19" s="543">
        <v>0</v>
      </c>
      <c r="M19" s="543">
        <v>0</v>
      </c>
      <c r="N19" s="543">
        <f>H19+I19+J19+K19+L19+M19</f>
        <v>10817.42</v>
      </c>
      <c r="O19" s="543">
        <v>975.12</v>
      </c>
      <c r="P19" s="543"/>
      <c r="Q19" s="543">
        <v>0</v>
      </c>
      <c r="R19" s="543">
        <v>0</v>
      </c>
      <c r="S19" s="543"/>
      <c r="T19" s="543">
        <v>0</v>
      </c>
      <c r="U19" s="543">
        <f>O19+P19+Q19+R19+S19+T19</f>
        <v>975.12</v>
      </c>
      <c r="V19" s="543">
        <f>N19-U19</f>
        <v>9842.2999999999993</v>
      </c>
      <c r="W19" s="543"/>
      <c r="X19" s="543">
        <f>V19-W19</f>
        <v>9842.2999999999993</v>
      </c>
      <c r="Y19" s="511"/>
    </row>
    <row r="20" spans="2:25" ht="65.25" customHeight="1" x14ac:dyDescent="0.5">
      <c r="B20" s="690"/>
      <c r="C20" s="726"/>
      <c r="D20" s="724"/>
      <c r="E20" s="724"/>
      <c r="F20" s="541"/>
      <c r="G20" s="683"/>
      <c r="H20" s="541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10"/>
    </row>
    <row r="21" spans="2:25" ht="65.25" hidden="1" customHeight="1" x14ac:dyDescent="0.5">
      <c r="B21" s="572"/>
      <c r="C21" s="499"/>
      <c r="D21" s="682">
        <v>1100</v>
      </c>
      <c r="E21" s="682">
        <v>1000</v>
      </c>
      <c r="F21" s="548"/>
      <c r="G21" s="681"/>
      <c r="H21" s="546">
        <f>F21*G21</f>
        <v>0</v>
      </c>
      <c r="I21" s="544">
        <f>F21*1.04</f>
        <v>0</v>
      </c>
      <c r="J21" s="544"/>
      <c r="K21" s="544"/>
      <c r="L21" s="543"/>
      <c r="M21" s="543"/>
      <c r="N21" s="544">
        <f>H21+I21+J21+K21+L21+M21</f>
        <v>0</v>
      </c>
      <c r="O21" s="544"/>
      <c r="P21" s="544">
        <f>H21*1.187%</f>
        <v>0</v>
      </c>
      <c r="Q21" s="544"/>
      <c r="R21" s="544"/>
      <c r="S21" s="544"/>
      <c r="T21" s="544"/>
      <c r="U21" s="544">
        <f>O21+P21+Q21+R21+S21+T21</f>
        <v>0</v>
      </c>
      <c r="V21" s="544">
        <f>N21-U21</f>
        <v>0</v>
      </c>
      <c r="W21" s="544"/>
      <c r="X21" s="543">
        <f>V21-W21</f>
        <v>0</v>
      </c>
      <c r="Y21" s="511"/>
    </row>
    <row r="22" spans="2:25" ht="65.25" hidden="1" customHeight="1" x14ac:dyDescent="0.5">
      <c r="B22" s="571"/>
      <c r="C22" s="499"/>
      <c r="D22" s="680"/>
      <c r="E22" s="680"/>
      <c r="F22" s="541"/>
      <c r="G22" s="679"/>
      <c r="H22" s="539"/>
      <c r="I22" s="536"/>
      <c r="J22" s="536"/>
      <c r="K22" s="536"/>
      <c r="L22" s="535"/>
      <c r="M22" s="535"/>
      <c r="N22" s="536"/>
      <c r="O22" s="536"/>
      <c r="P22" s="536"/>
      <c r="Q22" s="536"/>
      <c r="R22" s="536"/>
      <c r="S22" s="536"/>
      <c r="T22" s="536"/>
      <c r="U22" s="536"/>
      <c r="V22" s="536"/>
      <c r="W22" s="536"/>
      <c r="X22" s="535"/>
      <c r="Y22" s="510"/>
    </row>
    <row r="23" spans="2:25" ht="65.25" customHeight="1" x14ac:dyDescent="0.5">
      <c r="B23" s="572" t="s">
        <v>606</v>
      </c>
      <c r="C23" s="511"/>
      <c r="D23" s="682">
        <v>1100</v>
      </c>
      <c r="E23" s="682">
        <v>1000</v>
      </c>
      <c r="F23" s="555">
        <v>273.95</v>
      </c>
      <c r="G23" s="681">
        <v>37.39</v>
      </c>
      <c r="H23" s="546">
        <f>F23*G23</f>
        <v>10242.9905</v>
      </c>
      <c r="I23" s="544">
        <f>F23*5</f>
        <v>1369.75</v>
      </c>
      <c r="J23" s="544">
        <v>0</v>
      </c>
      <c r="K23" s="544">
        <v>0</v>
      </c>
      <c r="L23" s="543">
        <v>0</v>
      </c>
      <c r="M23" s="543">
        <v>0</v>
      </c>
      <c r="N23" s="544">
        <f>H23+I23+J23+K23+L23+M23</f>
        <v>11612.7405</v>
      </c>
      <c r="O23" s="544">
        <v>999.74</v>
      </c>
      <c r="P23" s="544"/>
      <c r="Q23" s="544">
        <v>0</v>
      </c>
      <c r="R23" s="544">
        <v>0</v>
      </c>
      <c r="S23" s="544">
        <v>0</v>
      </c>
      <c r="T23" s="544">
        <v>0</v>
      </c>
      <c r="U23" s="544">
        <f>O23+P23+Q23+R23+S23+T23</f>
        <v>999.74</v>
      </c>
      <c r="V23" s="544">
        <f>N23-U23</f>
        <v>10613.0005</v>
      </c>
      <c r="W23" s="544"/>
      <c r="X23" s="543">
        <f>V23-W23</f>
        <v>10613.0005</v>
      </c>
      <c r="Y23" s="511"/>
    </row>
    <row r="24" spans="2:25" ht="65.25" customHeight="1" x14ac:dyDescent="0.5">
      <c r="B24" s="571"/>
      <c r="C24" s="510"/>
      <c r="D24" s="680"/>
      <c r="E24" s="680"/>
      <c r="F24" s="555"/>
      <c r="G24" s="679"/>
      <c r="H24" s="539"/>
      <c r="I24" s="536"/>
      <c r="J24" s="536"/>
      <c r="K24" s="536"/>
      <c r="L24" s="535"/>
      <c r="M24" s="535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5"/>
      <c r="Y24" s="510"/>
    </row>
    <row r="25" spans="2:25" ht="65.25" hidden="1" customHeight="1" x14ac:dyDescent="0.5">
      <c r="B25" s="465" t="s">
        <v>606</v>
      </c>
      <c r="C25" s="511"/>
      <c r="D25" s="688">
        <v>1100</v>
      </c>
      <c r="E25" s="688">
        <v>1000</v>
      </c>
      <c r="F25" s="548"/>
      <c r="G25" s="546"/>
      <c r="H25" s="546">
        <f>F25*G25</f>
        <v>0</v>
      </c>
      <c r="I25" s="544">
        <f>F25*1.04</f>
        <v>0</v>
      </c>
      <c r="J25" s="544">
        <v>0</v>
      </c>
      <c r="K25" s="545"/>
      <c r="L25" s="545">
        <v>0</v>
      </c>
      <c r="M25" s="545">
        <v>0</v>
      </c>
      <c r="N25" s="544">
        <f>H25+I25+J25+K25+L25+M25</f>
        <v>0</v>
      </c>
      <c r="O25" s="544"/>
      <c r="P25" s="544">
        <f>H25*1.187%</f>
        <v>0</v>
      </c>
      <c r="Q25" s="544">
        <v>0</v>
      </c>
      <c r="R25" s="544">
        <v>0</v>
      </c>
      <c r="S25" s="544">
        <v>0</v>
      </c>
      <c r="T25" s="544">
        <v>0</v>
      </c>
      <c r="U25" s="544">
        <f>O25+P25+Q25+R25+S25+T25</f>
        <v>0</v>
      </c>
      <c r="V25" s="544">
        <f>N25-U25</f>
        <v>0</v>
      </c>
      <c r="W25" s="544"/>
      <c r="X25" s="551">
        <f>V25-W25</f>
        <v>0</v>
      </c>
      <c r="Y25" s="511"/>
    </row>
    <row r="26" spans="2:25" ht="65.25" hidden="1" customHeight="1" x14ac:dyDescent="0.5">
      <c r="B26" s="571"/>
      <c r="C26" s="510"/>
      <c r="D26" s="686"/>
      <c r="E26" s="686"/>
      <c r="F26" s="541"/>
      <c r="G26" s="539"/>
      <c r="H26" s="539"/>
      <c r="I26" s="536"/>
      <c r="J26" s="536"/>
      <c r="K26" s="537"/>
      <c r="L26" s="537"/>
      <c r="M26" s="537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51"/>
      <c r="Y26" s="510"/>
    </row>
    <row r="27" spans="2:25" ht="65.25" hidden="1" customHeight="1" x14ac:dyDescent="0.5">
      <c r="B27" s="465" t="s">
        <v>606</v>
      </c>
      <c r="C27" s="511"/>
      <c r="D27" s="688">
        <v>1100</v>
      </c>
      <c r="E27" s="688">
        <v>1000</v>
      </c>
      <c r="F27" s="548">
        <v>0</v>
      </c>
      <c r="G27" s="546">
        <v>0</v>
      </c>
      <c r="H27" s="546">
        <f>F27*G27</f>
        <v>0</v>
      </c>
      <c r="I27" s="544">
        <f>F27*1.04</f>
        <v>0</v>
      </c>
      <c r="J27" s="544">
        <v>0</v>
      </c>
      <c r="K27" s="545">
        <v>0</v>
      </c>
      <c r="L27" s="545">
        <v>0</v>
      </c>
      <c r="M27" s="545">
        <v>0</v>
      </c>
      <c r="N27" s="544">
        <f>H27+I27+J27+K27+L27+M27</f>
        <v>0</v>
      </c>
      <c r="O27" s="544">
        <v>0</v>
      </c>
      <c r="P27" s="544">
        <f>H27*1.187%</f>
        <v>0</v>
      </c>
      <c r="Q27" s="544">
        <v>0</v>
      </c>
      <c r="R27" s="544">
        <v>0</v>
      </c>
      <c r="S27" s="544">
        <v>0</v>
      </c>
      <c r="T27" s="544">
        <v>0</v>
      </c>
      <c r="U27" s="544">
        <f>O27+P27+Q27+R27+S27+T27</f>
        <v>0</v>
      </c>
      <c r="V27" s="544">
        <f>N27-U27</f>
        <v>0</v>
      </c>
      <c r="W27" s="544"/>
      <c r="X27" s="551">
        <f>V27-W27</f>
        <v>0</v>
      </c>
      <c r="Y27" s="511"/>
    </row>
    <row r="28" spans="2:25" ht="65.25" hidden="1" customHeight="1" x14ac:dyDescent="0.5">
      <c r="B28" s="606"/>
      <c r="C28" s="510"/>
      <c r="D28" s="686"/>
      <c r="E28" s="686"/>
      <c r="F28" s="541"/>
      <c r="G28" s="539"/>
      <c r="H28" s="539"/>
      <c r="I28" s="536"/>
      <c r="J28" s="536"/>
      <c r="K28" s="537"/>
      <c r="L28" s="537"/>
      <c r="M28" s="537"/>
      <c r="N28" s="536"/>
      <c r="O28" s="536"/>
      <c r="P28" s="536"/>
      <c r="Q28" s="536"/>
      <c r="R28" s="536"/>
      <c r="S28" s="536"/>
      <c r="T28" s="536"/>
      <c r="U28" s="536"/>
      <c r="V28" s="536"/>
      <c r="W28" s="536"/>
      <c r="X28" s="551"/>
      <c r="Y28" s="510"/>
    </row>
    <row r="29" spans="2:25" ht="65.25" hidden="1" customHeight="1" x14ac:dyDescent="0.5">
      <c r="B29" s="465" t="s">
        <v>606</v>
      </c>
      <c r="C29" s="511"/>
      <c r="D29" s="688">
        <v>1100</v>
      </c>
      <c r="E29" s="688">
        <v>1000</v>
      </c>
      <c r="F29" s="548"/>
      <c r="G29" s="546"/>
      <c r="H29" s="546">
        <f>F29*G29</f>
        <v>0</v>
      </c>
      <c r="I29" s="544">
        <f>F29*1.04</f>
        <v>0</v>
      </c>
      <c r="J29" s="544">
        <v>0</v>
      </c>
      <c r="K29" s="545"/>
      <c r="L29" s="545">
        <v>0</v>
      </c>
      <c r="M29" s="545">
        <v>0</v>
      </c>
      <c r="N29" s="544">
        <f>H29+I29+J29+K29+L29+M29</f>
        <v>0</v>
      </c>
      <c r="O29" s="544"/>
      <c r="P29" s="544">
        <f>H29*1.187%</f>
        <v>0</v>
      </c>
      <c r="Q29" s="544"/>
      <c r="R29" s="544">
        <v>0</v>
      </c>
      <c r="S29" s="544">
        <v>0</v>
      </c>
      <c r="T29" s="544">
        <v>0</v>
      </c>
      <c r="U29" s="544">
        <f>O29+P29+Q29+R29+S29+T29</f>
        <v>0</v>
      </c>
      <c r="V29" s="544">
        <f>N29-U29</f>
        <v>0</v>
      </c>
      <c r="W29" s="544"/>
      <c r="X29" s="551">
        <f>V29-W29</f>
        <v>0</v>
      </c>
      <c r="Y29" s="511"/>
    </row>
    <row r="30" spans="2:25" ht="65.25" hidden="1" customHeight="1" x14ac:dyDescent="0.5">
      <c r="B30" s="571"/>
      <c r="C30" s="510"/>
      <c r="D30" s="686"/>
      <c r="E30" s="686"/>
      <c r="F30" s="541"/>
      <c r="G30" s="539"/>
      <c r="H30" s="539"/>
      <c r="I30" s="536"/>
      <c r="J30" s="536"/>
      <c r="K30" s="537"/>
      <c r="L30" s="537"/>
      <c r="M30" s="537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51"/>
      <c r="Y30" s="510"/>
    </row>
    <row r="31" spans="2:25" ht="65.25" hidden="1" customHeight="1" x14ac:dyDescent="0.5">
      <c r="B31" s="465" t="s">
        <v>606</v>
      </c>
      <c r="C31" s="550"/>
      <c r="D31" s="688">
        <v>1100</v>
      </c>
      <c r="E31" s="688">
        <v>1000</v>
      </c>
      <c r="F31" s="548"/>
      <c r="G31" s="546"/>
      <c r="H31" s="546">
        <f>F31*G31</f>
        <v>0</v>
      </c>
      <c r="I31" s="544">
        <f>F31*1.04</f>
        <v>0</v>
      </c>
      <c r="J31" s="544">
        <v>0</v>
      </c>
      <c r="K31" s="544"/>
      <c r="L31" s="543">
        <v>0</v>
      </c>
      <c r="M31" s="543">
        <v>0</v>
      </c>
      <c r="N31" s="544">
        <f>H31+I31+J31+K31+L31+M31</f>
        <v>0</v>
      </c>
      <c r="O31" s="544"/>
      <c r="P31" s="544">
        <f>H31*1.187%</f>
        <v>0</v>
      </c>
      <c r="Q31" s="544">
        <v>0</v>
      </c>
      <c r="R31" s="544">
        <v>0</v>
      </c>
      <c r="S31" s="544">
        <v>0</v>
      </c>
      <c r="T31" s="544">
        <v>0</v>
      </c>
      <c r="U31" s="544">
        <f>O31+P31+Q31+R31+S31+T31</f>
        <v>0</v>
      </c>
      <c r="V31" s="544">
        <f>N31-U31</f>
        <v>0</v>
      </c>
      <c r="W31" s="544"/>
      <c r="X31" s="543">
        <f>V31-W31</f>
        <v>0</v>
      </c>
      <c r="Y31" s="550"/>
    </row>
    <row r="32" spans="2:25" ht="65.25" hidden="1" customHeight="1" x14ac:dyDescent="0.5">
      <c r="B32" s="606"/>
      <c r="C32" s="550"/>
      <c r="D32" s="686"/>
      <c r="E32" s="686"/>
      <c r="F32" s="541"/>
      <c r="G32" s="539"/>
      <c r="H32" s="539"/>
      <c r="I32" s="536"/>
      <c r="J32" s="536"/>
      <c r="K32" s="536"/>
      <c r="L32" s="535"/>
      <c r="M32" s="535"/>
      <c r="N32" s="536"/>
      <c r="O32" s="536"/>
      <c r="P32" s="536"/>
      <c r="Q32" s="536"/>
      <c r="R32" s="536"/>
      <c r="S32" s="536"/>
      <c r="T32" s="536"/>
      <c r="U32" s="536"/>
      <c r="V32" s="536"/>
      <c r="W32" s="536"/>
      <c r="X32" s="535"/>
      <c r="Y32" s="550"/>
    </row>
    <row r="33" spans="2:25" ht="65.25" customHeight="1" x14ac:dyDescent="0.5">
      <c r="B33" s="572" t="s">
        <v>606</v>
      </c>
      <c r="C33" s="511"/>
      <c r="D33" s="682">
        <v>1100</v>
      </c>
      <c r="E33" s="682">
        <v>1000</v>
      </c>
      <c r="F33" s="555">
        <v>273.95</v>
      </c>
      <c r="G33" s="681">
        <v>37.39</v>
      </c>
      <c r="H33" s="546">
        <f>F33*G33</f>
        <v>10242.9905</v>
      </c>
      <c r="I33" s="544">
        <f>F33*5</f>
        <v>1369.75</v>
      </c>
      <c r="J33" s="544">
        <v>0</v>
      </c>
      <c r="K33" s="544">
        <v>0</v>
      </c>
      <c r="L33" s="543">
        <v>0</v>
      </c>
      <c r="M33" s="543">
        <v>0</v>
      </c>
      <c r="N33" s="544">
        <f>H33+I33+J33+K33+L33+M33</f>
        <v>11612.7405</v>
      </c>
      <c r="O33" s="544">
        <v>999.79</v>
      </c>
      <c r="P33" s="544"/>
      <c r="Q33" s="544">
        <v>0</v>
      </c>
      <c r="R33" s="544">
        <v>0</v>
      </c>
      <c r="S33" s="544">
        <v>0</v>
      </c>
      <c r="T33" s="544">
        <v>0</v>
      </c>
      <c r="U33" s="544">
        <f>O33+P33+Q33+R33+S33+T33</f>
        <v>999.79</v>
      </c>
      <c r="V33" s="544">
        <f>N33-U33</f>
        <v>10612.950499999999</v>
      </c>
      <c r="W33" s="544"/>
      <c r="X33" s="543">
        <f>V33-W33</f>
        <v>10612.950499999999</v>
      </c>
      <c r="Y33" s="511"/>
    </row>
    <row r="34" spans="2:25" ht="65.25" customHeight="1" x14ac:dyDescent="0.5">
      <c r="B34" s="571"/>
      <c r="C34" s="510"/>
      <c r="D34" s="680"/>
      <c r="E34" s="680"/>
      <c r="F34" s="555"/>
      <c r="G34" s="679"/>
      <c r="H34" s="539"/>
      <c r="I34" s="536"/>
      <c r="J34" s="536"/>
      <c r="K34" s="536"/>
      <c r="L34" s="535"/>
      <c r="M34" s="535"/>
      <c r="N34" s="536"/>
      <c r="O34" s="536"/>
      <c r="P34" s="536"/>
      <c r="Q34" s="536"/>
      <c r="R34" s="536"/>
      <c r="S34" s="536"/>
      <c r="T34" s="536"/>
      <c r="U34" s="536"/>
      <c r="V34" s="536"/>
      <c r="W34" s="536"/>
      <c r="X34" s="535"/>
      <c r="Y34" s="510"/>
    </row>
    <row r="35" spans="2:25" ht="65.25" customHeight="1" x14ac:dyDescent="0.5">
      <c r="B35" s="572" t="s">
        <v>606</v>
      </c>
      <c r="C35" s="511"/>
      <c r="D35" s="682">
        <v>1100</v>
      </c>
      <c r="E35" s="682">
        <v>1000</v>
      </c>
      <c r="F35" s="555">
        <v>273.95</v>
      </c>
      <c r="G35" s="681"/>
      <c r="H35" s="546">
        <f>F35*G35</f>
        <v>0</v>
      </c>
      <c r="I35" s="544">
        <v>0</v>
      </c>
      <c r="J35" s="544">
        <v>0</v>
      </c>
      <c r="K35" s="544">
        <v>0</v>
      </c>
      <c r="L35" s="543">
        <v>0</v>
      </c>
      <c r="M35" s="543">
        <v>0</v>
      </c>
      <c r="N35" s="544">
        <f>H35+I35+J35+K35+L35+M35</f>
        <v>0</v>
      </c>
      <c r="O35" s="544"/>
      <c r="P35" s="544"/>
      <c r="Q35" s="544">
        <v>0</v>
      </c>
      <c r="R35" s="544">
        <v>0</v>
      </c>
      <c r="S35" s="544">
        <v>0</v>
      </c>
      <c r="T35" s="544">
        <v>0</v>
      </c>
      <c r="U35" s="544">
        <f>O35+P35+Q35+R35+S35+T35</f>
        <v>0</v>
      </c>
      <c r="V35" s="544">
        <f>N35-U35</f>
        <v>0</v>
      </c>
      <c r="W35" s="544"/>
      <c r="X35" s="543">
        <f>V35-W35</f>
        <v>0</v>
      </c>
      <c r="Y35" s="511"/>
    </row>
    <row r="36" spans="2:25" ht="65.25" customHeight="1" x14ac:dyDescent="0.45">
      <c r="C36" s="510"/>
      <c r="D36" s="680"/>
      <c r="E36" s="680"/>
      <c r="F36" s="555"/>
      <c r="G36" s="679"/>
      <c r="H36" s="539"/>
      <c r="I36" s="536"/>
      <c r="J36" s="536"/>
      <c r="K36" s="536"/>
      <c r="L36" s="535"/>
      <c r="M36" s="535"/>
      <c r="N36" s="536"/>
      <c r="O36" s="536"/>
      <c r="P36" s="536"/>
      <c r="Q36" s="536"/>
      <c r="R36" s="536"/>
      <c r="S36" s="536"/>
      <c r="T36" s="536"/>
      <c r="U36" s="536"/>
      <c r="V36" s="536"/>
      <c r="W36" s="536"/>
      <c r="X36" s="535"/>
      <c r="Y36" s="510"/>
    </row>
    <row r="37" spans="2:25" ht="65.25" customHeight="1" x14ac:dyDescent="0.5">
      <c r="B37" s="572" t="s">
        <v>606</v>
      </c>
      <c r="C37" s="511"/>
      <c r="D37" s="682">
        <v>1100</v>
      </c>
      <c r="E37" s="682">
        <v>1000</v>
      </c>
      <c r="F37" s="555">
        <v>273.95</v>
      </c>
      <c r="G37" s="681">
        <v>37.39</v>
      </c>
      <c r="H37" s="546">
        <f>F37*G37</f>
        <v>10242.9905</v>
      </c>
      <c r="I37" s="544">
        <f>F37*5</f>
        <v>1369.75</v>
      </c>
      <c r="J37" s="544">
        <v>0</v>
      </c>
      <c r="K37" s="544">
        <v>0</v>
      </c>
      <c r="L37" s="543">
        <v>0</v>
      </c>
      <c r="M37" s="543">
        <v>0</v>
      </c>
      <c r="N37" s="544">
        <f>H37+I37+J37+K37+L37+M37</f>
        <v>11612.7405</v>
      </c>
      <c r="O37" s="544">
        <v>999.76</v>
      </c>
      <c r="P37" s="544"/>
      <c r="Q37" s="544">
        <v>0</v>
      </c>
      <c r="R37" s="544">
        <v>0</v>
      </c>
      <c r="S37" s="544">
        <v>0</v>
      </c>
      <c r="T37" s="544">
        <v>0</v>
      </c>
      <c r="U37" s="544">
        <f>O37+P37+Q37+R37+S37+T37</f>
        <v>999.76</v>
      </c>
      <c r="V37" s="544">
        <f>N37-U37</f>
        <v>10612.9805</v>
      </c>
      <c r="W37" s="544"/>
      <c r="X37" s="543">
        <f>V37-W37</f>
        <v>10612.9805</v>
      </c>
      <c r="Y37" s="511"/>
    </row>
    <row r="38" spans="2:25" ht="65.25" customHeight="1" x14ac:dyDescent="0.5">
      <c r="B38" s="571"/>
      <c r="C38" s="510"/>
      <c r="D38" s="680"/>
      <c r="E38" s="680"/>
      <c r="F38" s="555"/>
      <c r="G38" s="679"/>
      <c r="H38" s="539"/>
      <c r="I38" s="536"/>
      <c r="J38" s="536"/>
      <c r="K38" s="536"/>
      <c r="L38" s="535"/>
      <c r="M38" s="535"/>
      <c r="N38" s="536"/>
      <c r="O38" s="536"/>
      <c r="P38" s="536"/>
      <c r="Q38" s="536"/>
      <c r="R38" s="536"/>
      <c r="S38" s="536"/>
      <c r="T38" s="536"/>
      <c r="U38" s="536"/>
      <c r="V38" s="536"/>
      <c r="W38" s="536"/>
      <c r="X38" s="535"/>
      <c r="Y38" s="510"/>
    </row>
    <row r="39" spans="2:25" ht="65.25" customHeight="1" x14ac:dyDescent="0.5">
      <c r="B39" s="572" t="s">
        <v>606</v>
      </c>
      <c r="C39" s="511"/>
      <c r="D39" s="682">
        <v>1100</v>
      </c>
      <c r="E39" s="682">
        <v>1000</v>
      </c>
      <c r="F39" s="555"/>
      <c r="G39" s="681"/>
      <c r="H39" s="546">
        <f>F39*G39</f>
        <v>0</v>
      </c>
      <c r="I39" s="544">
        <v>0</v>
      </c>
      <c r="J39" s="544">
        <v>0</v>
      </c>
      <c r="K39" s="544">
        <v>0</v>
      </c>
      <c r="L39" s="543">
        <v>0</v>
      </c>
      <c r="M39" s="543">
        <v>0</v>
      </c>
      <c r="N39" s="544">
        <f>H39+I39+J39+K39+L39+M39</f>
        <v>0</v>
      </c>
      <c r="O39" s="544"/>
      <c r="P39" s="544"/>
      <c r="Q39" s="544">
        <v>0</v>
      </c>
      <c r="R39" s="544">
        <v>0</v>
      </c>
      <c r="S39" s="544">
        <v>0</v>
      </c>
      <c r="T39" s="544">
        <v>0</v>
      </c>
      <c r="U39" s="544">
        <f>O39+P39+Q39+R39+S39+T39</f>
        <v>0</v>
      </c>
      <c r="V39" s="544">
        <f>N39-U39</f>
        <v>0</v>
      </c>
      <c r="W39" s="544"/>
      <c r="X39" s="543">
        <f>V39-W39</f>
        <v>0</v>
      </c>
      <c r="Y39" s="511"/>
    </row>
    <row r="40" spans="2:25" ht="65.25" customHeight="1" x14ac:dyDescent="0.5">
      <c r="B40" s="571"/>
      <c r="C40" s="510"/>
      <c r="D40" s="680"/>
      <c r="E40" s="680"/>
      <c r="F40" s="555"/>
      <c r="G40" s="679"/>
      <c r="H40" s="539"/>
      <c r="I40" s="536"/>
      <c r="J40" s="536"/>
      <c r="K40" s="536"/>
      <c r="L40" s="535"/>
      <c r="M40" s="535"/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5"/>
      <c r="Y40" s="510"/>
    </row>
    <row r="41" spans="2:25" ht="65.25" customHeight="1" thickBot="1" x14ac:dyDescent="0.55000000000000004">
      <c r="B41" s="691" t="s">
        <v>73</v>
      </c>
      <c r="C41" s="678"/>
      <c r="D41" s="722"/>
      <c r="E41" s="722"/>
      <c r="F41" s="722"/>
      <c r="G41" s="722"/>
      <c r="H41" s="722">
        <f>SUM(H5:H40)</f>
        <v>103778.822</v>
      </c>
      <c r="I41" s="722">
        <f>SUM(I5:I40)</f>
        <v>13877.95</v>
      </c>
      <c r="J41" s="722">
        <f>SUM(J5:J32)</f>
        <v>0</v>
      </c>
      <c r="K41" s="722">
        <f>SUM(K5:K32)</f>
        <v>0</v>
      </c>
      <c r="L41" s="722">
        <f>SUM(L5:L32)</f>
        <v>0</v>
      </c>
      <c r="M41" s="722">
        <f>SUM(M5:M40)</f>
        <v>0</v>
      </c>
      <c r="N41" s="722">
        <f>SUM(N5:N40)</f>
        <v>117656.772</v>
      </c>
      <c r="O41" s="722">
        <f>SUM(O5:O40)</f>
        <v>12265.050000000001</v>
      </c>
      <c r="P41" s="722"/>
      <c r="Q41" s="722">
        <f>SUM(Q5:Q40)</f>
        <v>0</v>
      </c>
      <c r="R41" s="722">
        <f>SUM(R5:R32)</f>
        <v>0</v>
      </c>
      <c r="S41" s="722">
        <f>SUM(S5:S40)</f>
        <v>0</v>
      </c>
      <c r="T41" s="722">
        <f>SUM(T5:T32)</f>
        <v>0</v>
      </c>
      <c r="U41" s="722">
        <f>SUM(U5:U40)</f>
        <v>12265.050000000001</v>
      </c>
      <c r="V41" s="722">
        <f>SUM(V5:V40)</f>
        <v>105391.72200000001</v>
      </c>
      <c r="W41" s="722">
        <f>SUM(W5:W40)</f>
        <v>0</v>
      </c>
      <c r="X41" s="722">
        <f>SUM(X5:X40)</f>
        <v>105391.72200000001</v>
      </c>
      <c r="Y41" s="678"/>
    </row>
    <row r="42" spans="2:25" s="473" customFormat="1" ht="65.25" customHeight="1" thickBot="1" x14ac:dyDescent="0.55000000000000004">
      <c r="B42" s="662" t="s">
        <v>57</v>
      </c>
      <c r="C42" s="645" t="s">
        <v>56</v>
      </c>
      <c r="D42" s="721" t="s">
        <v>55</v>
      </c>
      <c r="E42" s="720"/>
      <c r="F42" s="720"/>
      <c r="G42" s="720"/>
      <c r="H42" s="720"/>
      <c r="I42" s="720"/>
      <c r="J42" s="720"/>
      <c r="K42" s="720"/>
      <c r="L42" s="720"/>
      <c r="M42" s="720"/>
      <c r="N42" s="719"/>
      <c r="O42" s="661" t="s">
        <v>54</v>
      </c>
      <c r="P42" s="660"/>
      <c r="Q42" s="718"/>
      <c r="R42" s="718"/>
      <c r="S42" s="718"/>
      <c r="T42" s="656"/>
      <c r="U42" s="658"/>
      <c r="V42" s="658"/>
      <c r="W42" s="658"/>
      <c r="X42" s="656"/>
      <c r="Y42" s="737" t="s">
        <v>53</v>
      </c>
    </row>
    <row r="43" spans="2:25" s="473" customFormat="1" ht="65.25" customHeight="1" x14ac:dyDescent="0.45">
      <c r="B43" s="654"/>
      <c r="C43" s="653"/>
      <c r="D43" s="714" t="s">
        <v>52</v>
      </c>
      <c r="E43" s="714" t="s">
        <v>51</v>
      </c>
      <c r="F43" s="713" t="s">
        <v>29</v>
      </c>
      <c r="G43" s="712" t="s">
        <v>50</v>
      </c>
      <c r="H43" s="741" t="s">
        <v>49</v>
      </c>
      <c r="I43" s="710" t="s">
        <v>618</v>
      </c>
      <c r="J43" s="710" t="s">
        <v>611</v>
      </c>
      <c r="K43" s="709" t="s">
        <v>47</v>
      </c>
      <c r="L43" s="709" t="s">
        <v>46</v>
      </c>
      <c r="M43" s="709" t="s">
        <v>580</v>
      </c>
      <c r="N43" s="740" t="s">
        <v>38</v>
      </c>
      <c r="O43" s="644" t="s">
        <v>66</v>
      </c>
      <c r="P43" s="643" t="s">
        <v>43</v>
      </c>
      <c r="Q43" s="642" t="s">
        <v>42</v>
      </c>
      <c r="R43" s="641" t="s">
        <v>41</v>
      </c>
      <c r="S43" s="641" t="s">
        <v>40</v>
      </c>
      <c r="T43" s="641" t="s">
        <v>579</v>
      </c>
      <c r="U43" s="640" t="s">
        <v>38</v>
      </c>
      <c r="V43" s="639" t="s">
        <v>38</v>
      </c>
      <c r="W43" s="638" t="s">
        <v>600</v>
      </c>
      <c r="X43" s="707" t="s">
        <v>36</v>
      </c>
      <c r="Y43" s="737"/>
    </row>
    <row r="44" spans="2:25" s="473" customFormat="1" ht="81.75" customHeight="1" thickBot="1" x14ac:dyDescent="0.5">
      <c r="B44" s="620" t="s">
        <v>35</v>
      </c>
      <c r="C44" s="627"/>
      <c r="D44" s="703"/>
      <c r="E44" s="703"/>
      <c r="F44" s="702" t="s">
        <v>34</v>
      </c>
      <c r="G44" s="701" t="s">
        <v>578</v>
      </c>
      <c r="H44" s="739"/>
      <c r="I44" s="854" t="s">
        <v>610</v>
      </c>
      <c r="J44" s="699" t="s">
        <v>610</v>
      </c>
      <c r="K44" s="697" t="s">
        <v>32</v>
      </c>
      <c r="L44" s="698" t="s">
        <v>95</v>
      </c>
      <c r="M44" s="697" t="s">
        <v>94</v>
      </c>
      <c r="N44" s="738"/>
      <c r="O44" s="626"/>
      <c r="P44" s="625"/>
      <c r="Q44" s="624" t="s">
        <v>28</v>
      </c>
      <c r="R44" s="623" t="s">
        <v>27</v>
      </c>
      <c r="S44" s="623" t="s">
        <v>26</v>
      </c>
      <c r="T44" s="623" t="s">
        <v>25</v>
      </c>
      <c r="U44" s="622"/>
      <c r="V44" s="621" t="s">
        <v>24</v>
      </c>
      <c r="W44" s="620" t="s">
        <v>609</v>
      </c>
      <c r="X44" s="695" t="s">
        <v>22</v>
      </c>
      <c r="Y44" s="737"/>
    </row>
    <row r="45" spans="2:25" ht="65.25" customHeight="1" x14ac:dyDescent="0.45">
      <c r="B45" s="693" t="s">
        <v>608</v>
      </c>
      <c r="C45" s="750"/>
      <c r="D45" s="750"/>
      <c r="E45" s="750"/>
      <c r="F45" s="459"/>
      <c r="G45" s="459"/>
      <c r="H45" s="459"/>
      <c r="I45" s="483"/>
      <c r="J45" s="483"/>
      <c r="K45" s="483"/>
      <c r="L45" s="483"/>
      <c r="M45" s="483"/>
      <c r="N45" s="483"/>
      <c r="O45" s="752"/>
      <c r="P45" s="752"/>
      <c r="Q45" s="752"/>
      <c r="R45" s="752"/>
      <c r="S45" s="752"/>
      <c r="T45" s="751"/>
      <c r="U45" s="751"/>
      <c r="V45" s="751"/>
      <c r="W45" s="751"/>
      <c r="X45" s="751"/>
      <c r="Y45" s="750"/>
    </row>
    <row r="46" spans="2:25" ht="65.25" hidden="1" customHeight="1" x14ac:dyDescent="0.5">
      <c r="B46" s="465" t="s">
        <v>606</v>
      </c>
      <c r="C46" s="550"/>
      <c r="D46" s="749">
        <v>1100</v>
      </c>
      <c r="E46" s="749">
        <v>1000</v>
      </c>
      <c r="F46" s="555"/>
      <c r="G46" s="546"/>
      <c r="H46" s="546">
        <f>F46*G46</f>
        <v>0</v>
      </c>
      <c r="I46" s="538">
        <v>0</v>
      </c>
      <c r="J46" s="544">
        <v>0</v>
      </c>
      <c r="K46" s="538"/>
      <c r="L46" s="543">
        <v>0</v>
      </c>
      <c r="M46" s="543">
        <v>0</v>
      </c>
      <c r="N46" s="538">
        <f>H46+I46+J46+K46+L46+M46</f>
        <v>0</v>
      </c>
      <c r="O46" s="747"/>
      <c r="P46" s="748">
        <f>H46*1.187%</f>
        <v>0</v>
      </c>
      <c r="Q46" s="602">
        <v>0</v>
      </c>
      <c r="R46" s="602">
        <v>0</v>
      </c>
      <c r="S46" s="602">
        <v>0</v>
      </c>
      <c r="T46" s="602">
        <v>0</v>
      </c>
      <c r="U46" s="602">
        <f>O46+P46+Q46+R46+S46+T46</f>
        <v>0</v>
      </c>
      <c r="V46" s="602">
        <f>N46-U46</f>
        <v>0</v>
      </c>
      <c r="W46" s="602">
        <v>0</v>
      </c>
      <c r="X46" s="747">
        <f>V46-W46</f>
        <v>0</v>
      </c>
      <c r="Y46" s="550"/>
    </row>
    <row r="47" spans="2:25" ht="65.25" hidden="1" customHeight="1" x14ac:dyDescent="0.5">
      <c r="B47" s="571"/>
      <c r="C47" s="550"/>
      <c r="D47" s="749"/>
      <c r="E47" s="749"/>
      <c r="F47" s="555"/>
      <c r="G47" s="539"/>
      <c r="H47" s="539"/>
      <c r="I47" s="538"/>
      <c r="J47" s="536"/>
      <c r="K47" s="538"/>
      <c r="L47" s="535"/>
      <c r="M47" s="535"/>
      <c r="N47" s="538"/>
      <c r="O47" s="747"/>
      <c r="P47" s="748"/>
      <c r="Q47" s="597"/>
      <c r="R47" s="597"/>
      <c r="S47" s="597"/>
      <c r="T47" s="597"/>
      <c r="U47" s="597"/>
      <c r="V47" s="597"/>
      <c r="W47" s="597"/>
      <c r="X47" s="747"/>
      <c r="Y47" s="550"/>
    </row>
    <row r="48" spans="2:25" ht="65.25" customHeight="1" x14ac:dyDescent="0.5">
      <c r="B48" s="465" t="s">
        <v>606</v>
      </c>
      <c r="C48" s="550"/>
      <c r="D48" s="745">
        <v>1100</v>
      </c>
      <c r="E48" s="745">
        <v>1000</v>
      </c>
      <c r="F48" s="555">
        <v>273.95</v>
      </c>
      <c r="G48" s="681"/>
      <c r="H48" s="546">
        <f>F48*G48</f>
        <v>0</v>
      </c>
      <c r="I48" s="544">
        <v>0</v>
      </c>
      <c r="J48" s="544">
        <v>0</v>
      </c>
      <c r="K48" s="538"/>
      <c r="L48" s="544">
        <v>0</v>
      </c>
      <c r="M48" s="544">
        <v>0</v>
      </c>
      <c r="N48" s="538">
        <f>H48+I48+J48+K48+L48+M48</f>
        <v>0</v>
      </c>
      <c r="O48" s="544"/>
      <c r="P48" s="544"/>
      <c r="Q48" s="544">
        <v>0</v>
      </c>
      <c r="R48" s="544">
        <v>0</v>
      </c>
      <c r="S48" s="544">
        <v>0</v>
      </c>
      <c r="T48" s="544">
        <v>0</v>
      </c>
      <c r="U48" s="544">
        <f>O48+P48+Q48+R48+S48+T48</f>
        <v>0</v>
      </c>
      <c r="V48" s="544">
        <f>N48-U48</f>
        <v>0</v>
      </c>
      <c r="W48" s="544">
        <v>0</v>
      </c>
      <c r="X48" s="551">
        <f>V48-W48</f>
        <v>0</v>
      </c>
      <c r="Y48" s="550"/>
    </row>
    <row r="49" spans="2:25" ht="65.25" customHeight="1" x14ac:dyDescent="0.5">
      <c r="B49" s="571"/>
      <c r="C49" s="550"/>
      <c r="D49" s="745"/>
      <c r="E49" s="745"/>
      <c r="F49" s="555"/>
      <c r="G49" s="679"/>
      <c r="H49" s="539"/>
      <c r="I49" s="536"/>
      <c r="J49" s="536"/>
      <c r="K49" s="538"/>
      <c r="L49" s="536"/>
      <c r="M49" s="536"/>
      <c r="N49" s="538"/>
      <c r="O49" s="536"/>
      <c r="P49" s="536"/>
      <c r="Q49" s="536"/>
      <c r="R49" s="536"/>
      <c r="S49" s="536"/>
      <c r="T49" s="536"/>
      <c r="U49" s="536"/>
      <c r="V49" s="536"/>
      <c r="W49" s="536"/>
      <c r="X49" s="551"/>
      <c r="Y49" s="550"/>
    </row>
    <row r="50" spans="2:25" ht="65.25" customHeight="1" x14ac:dyDescent="0.5">
      <c r="B50" s="572" t="s">
        <v>606</v>
      </c>
      <c r="C50" s="727"/>
      <c r="D50" s="745">
        <v>1100</v>
      </c>
      <c r="E50" s="745">
        <v>1000</v>
      </c>
      <c r="F50" s="555">
        <v>273.95</v>
      </c>
      <c r="G50" s="681">
        <v>37.39</v>
      </c>
      <c r="H50" s="546">
        <f>F50*G50</f>
        <v>10242.9905</v>
      </c>
      <c r="I50" s="544">
        <f>F50*5</f>
        <v>1369.75</v>
      </c>
      <c r="J50" s="544">
        <v>0</v>
      </c>
      <c r="K50" s="538"/>
      <c r="L50" s="543">
        <v>0</v>
      </c>
      <c r="M50" s="543">
        <v>0</v>
      </c>
      <c r="N50" s="538">
        <f>H50+I50+J50+K50+L50+M50</f>
        <v>11612.7405</v>
      </c>
      <c r="O50" s="544">
        <v>999.79</v>
      </c>
      <c r="P50" s="544"/>
      <c r="Q50" s="544">
        <v>0</v>
      </c>
      <c r="R50" s="544">
        <v>0</v>
      </c>
      <c r="S50" s="544">
        <v>0</v>
      </c>
      <c r="T50" s="544">
        <v>0</v>
      </c>
      <c r="U50" s="544">
        <f>O50+P50+Q50+R50+S50+T50</f>
        <v>999.79</v>
      </c>
      <c r="V50" s="544">
        <f>N50-U50</f>
        <v>10612.950499999999</v>
      </c>
      <c r="W50" s="544">
        <v>0</v>
      </c>
      <c r="X50" s="551">
        <f>V50-W50</f>
        <v>10612.950499999999</v>
      </c>
      <c r="Y50" s="511"/>
    </row>
    <row r="51" spans="2:25" ht="65.25" customHeight="1" x14ac:dyDescent="0.5">
      <c r="B51" s="571"/>
      <c r="C51" s="726"/>
      <c r="D51" s="745"/>
      <c r="E51" s="745"/>
      <c r="F51" s="555"/>
      <c r="G51" s="679"/>
      <c r="H51" s="539"/>
      <c r="I51" s="536"/>
      <c r="J51" s="536"/>
      <c r="K51" s="538"/>
      <c r="L51" s="535"/>
      <c r="M51" s="535"/>
      <c r="N51" s="538"/>
      <c r="O51" s="536"/>
      <c r="P51" s="536"/>
      <c r="Q51" s="536"/>
      <c r="R51" s="536"/>
      <c r="S51" s="536"/>
      <c r="T51" s="536"/>
      <c r="U51" s="536"/>
      <c r="V51" s="536"/>
      <c r="W51" s="536"/>
      <c r="X51" s="551"/>
      <c r="Y51" s="510"/>
    </row>
    <row r="52" spans="2:25" ht="65.25" customHeight="1" x14ac:dyDescent="0.5">
      <c r="B52" s="572" t="s">
        <v>613</v>
      </c>
      <c r="C52" s="511"/>
      <c r="D52" s="745">
        <v>1100</v>
      </c>
      <c r="E52" s="745">
        <v>1000</v>
      </c>
      <c r="F52" s="555">
        <v>166.19</v>
      </c>
      <c r="G52" s="681">
        <v>37.39</v>
      </c>
      <c r="H52" s="546">
        <f>F52*G52</f>
        <v>6213.8441000000003</v>
      </c>
      <c r="I52" s="544">
        <f>F52*5</f>
        <v>830.95</v>
      </c>
      <c r="J52" s="544">
        <v>0</v>
      </c>
      <c r="K52" s="538">
        <v>0</v>
      </c>
      <c r="L52" s="543">
        <v>0</v>
      </c>
      <c r="M52" s="543">
        <v>10.53</v>
      </c>
      <c r="N52" s="538">
        <f>H52+I52+J52+K52+L52+M52</f>
        <v>7055.3240999999998</v>
      </c>
      <c r="O52" s="538">
        <v>73.040000000000006</v>
      </c>
      <c r="P52" s="538"/>
      <c r="Q52" s="544">
        <v>0</v>
      </c>
      <c r="R52" s="544">
        <v>0</v>
      </c>
      <c r="S52" s="544">
        <v>0</v>
      </c>
      <c r="T52" s="544">
        <v>0</v>
      </c>
      <c r="U52" s="544">
        <f>O52+P52+Q52+R52+S52+T52</f>
        <v>73.040000000000006</v>
      </c>
      <c r="V52" s="544">
        <f>N52-U52</f>
        <v>6982.2840999999999</v>
      </c>
      <c r="W52" s="544">
        <v>0</v>
      </c>
      <c r="X52" s="551">
        <f>V52-W52</f>
        <v>6982.2840999999999</v>
      </c>
      <c r="Y52" s="511"/>
    </row>
    <row r="53" spans="2:25" ht="65.25" customHeight="1" x14ac:dyDescent="0.5">
      <c r="B53" s="684"/>
      <c r="C53" s="607"/>
      <c r="D53" s="745"/>
      <c r="E53" s="745"/>
      <c r="F53" s="555"/>
      <c r="G53" s="679"/>
      <c r="H53" s="539"/>
      <c r="I53" s="536"/>
      <c r="J53" s="536"/>
      <c r="K53" s="538"/>
      <c r="L53" s="535"/>
      <c r="M53" s="535"/>
      <c r="N53" s="538"/>
      <c r="O53" s="538"/>
      <c r="P53" s="538"/>
      <c r="Q53" s="536"/>
      <c r="R53" s="536"/>
      <c r="S53" s="536"/>
      <c r="T53" s="536"/>
      <c r="U53" s="536"/>
      <c r="V53" s="536"/>
      <c r="W53" s="536"/>
      <c r="X53" s="551"/>
      <c r="Y53" s="607"/>
    </row>
    <row r="54" spans="2:25" ht="65.25" customHeight="1" x14ac:dyDescent="0.5">
      <c r="B54" s="572" t="s">
        <v>613</v>
      </c>
      <c r="C54" s="550"/>
      <c r="D54" s="745">
        <v>1100</v>
      </c>
      <c r="E54" s="745">
        <v>1000</v>
      </c>
      <c r="F54" s="555">
        <v>176.23</v>
      </c>
      <c r="G54" s="681">
        <v>37.39</v>
      </c>
      <c r="H54" s="546">
        <f>F54*G54</f>
        <v>6589.2397000000001</v>
      </c>
      <c r="I54" s="544">
        <f>F54*5</f>
        <v>881.15</v>
      </c>
      <c r="J54" s="544">
        <v>0</v>
      </c>
      <c r="K54" s="538">
        <v>0</v>
      </c>
      <c r="L54" s="543">
        <v>0</v>
      </c>
      <c r="M54" s="543">
        <v>0</v>
      </c>
      <c r="N54" s="538">
        <f>H54+I54+J54+K54+L54+M54</f>
        <v>7470.3896999999997</v>
      </c>
      <c r="O54" s="544">
        <v>817.06</v>
      </c>
      <c r="P54" s="538"/>
      <c r="Q54" s="544">
        <v>0</v>
      </c>
      <c r="R54" s="544">
        <v>0</v>
      </c>
      <c r="S54" s="544">
        <v>0</v>
      </c>
      <c r="T54" s="544">
        <v>0</v>
      </c>
      <c r="U54" s="544">
        <f>O54+P54+Q54+R54+S54+T54</f>
        <v>817.06</v>
      </c>
      <c r="V54" s="544">
        <f>N54-U54</f>
        <v>6653.3297000000002</v>
      </c>
      <c r="W54" s="544">
        <v>0</v>
      </c>
      <c r="X54" s="551">
        <f>V54-W54</f>
        <v>6653.3297000000002</v>
      </c>
      <c r="Y54" s="550"/>
    </row>
    <row r="55" spans="2:25" ht="65.25" customHeight="1" x14ac:dyDescent="0.5">
      <c r="B55" s="746"/>
      <c r="C55" s="550"/>
      <c r="D55" s="745"/>
      <c r="E55" s="745"/>
      <c r="F55" s="555"/>
      <c r="G55" s="679"/>
      <c r="H55" s="539"/>
      <c r="I55" s="536"/>
      <c r="J55" s="536"/>
      <c r="K55" s="538"/>
      <c r="L55" s="535"/>
      <c r="M55" s="535"/>
      <c r="N55" s="538"/>
      <c r="O55" s="536"/>
      <c r="P55" s="538"/>
      <c r="Q55" s="536"/>
      <c r="R55" s="536"/>
      <c r="S55" s="536"/>
      <c r="T55" s="536"/>
      <c r="U55" s="536"/>
      <c r="V55" s="536"/>
      <c r="W55" s="536"/>
      <c r="X55" s="551"/>
      <c r="Y55" s="550"/>
    </row>
    <row r="56" spans="2:25" ht="65.25" customHeight="1" x14ac:dyDescent="0.5">
      <c r="B56" s="572" t="s">
        <v>606</v>
      </c>
      <c r="C56" s="550"/>
      <c r="D56" s="745">
        <v>1100</v>
      </c>
      <c r="E56" s="745">
        <v>1000</v>
      </c>
      <c r="F56" s="548">
        <v>273.95</v>
      </c>
      <c r="G56" s="681">
        <v>37.39</v>
      </c>
      <c r="H56" s="546">
        <f>F56*G56</f>
        <v>10242.9905</v>
      </c>
      <c r="I56" s="544">
        <f>F56*5</f>
        <v>1369.75</v>
      </c>
      <c r="J56" s="544">
        <v>0</v>
      </c>
      <c r="K56" s="538">
        <v>0</v>
      </c>
      <c r="L56" s="544">
        <v>0</v>
      </c>
      <c r="M56" s="544">
        <v>0</v>
      </c>
      <c r="N56" s="538">
        <f>H56+I56+J56+K56+L56+M56</f>
        <v>11612.7405</v>
      </c>
      <c r="O56" s="544">
        <v>999.74</v>
      </c>
      <c r="P56" s="544"/>
      <c r="Q56" s="544">
        <v>0</v>
      </c>
      <c r="R56" s="544">
        <v>0</v>
      </c>
      <c r="S56" s="544">
        <v>0</v>
      </c>
      <c r="T56" s="544">
        <v>0</v>
      </c>
      <c r="U56" s="544">
        <f>O56+P56+Q56+R56+S56+T56</f>
        <v>999.74</v>
      </c>
      <c r="V56" s="544">
        <f>N56-U56</f>
        <v>10613.0005</v>
      </c>
      <c r="W56" s="544">
        <v>0</v>
      </c>
      <c r="X56" s="551">
        <f>V56-W56</f>
        <v>10613.0005</v>
      </c>
      <c r="Y56" s="550"/>
    </row>
    <row r="57" spans="2:25" ht="65.25" customHeight="1" x14ac:dyDescent="0.5">
      <c r="B57" s="571"/>
      <c r="C57" s="550"/>
      <c r="D57" s="745"/>
      <c r="E57" s="745"/>
      <c r="F57" s="541"/>
      <c r="G57" s="679"/>
      <c r="H57" s="539"/>
      <c r="I57" s="536"/>
      <c r="J57" s="536"/>
      <c r="K57" s="538"/>
      <c r="L57" s="536"/>
      <c r="M57" s="536"/>
      <c r="N57" s="538"/>
      <c r="O57" s="536"/>
      <c r="P57" s="536"/>
      <c r="Q57" s="536"/>
      <c r="R57" s="536"/>
      <c r="S57" s="536"/>
      <c r="T57" s="536"/>
      <c r="U57" s="536"/>
      <c r="V57" s="536"/>
      <c r="W57" s="536"/>
      <c r="X57" s="551"/>
      <c r="Y57" s="550"/>
    </row>
    <row r="58" spans="2:25" ht="65.25" customHeight="1" x14ac:dyDescent="0.5">
      <c r="B58" s="572" t="s">
        <v>606</v>
      </c>
      <c r="C58" s="511"/>
      <c r="D58" s="745">
        <v>1100</v>
      </c>
      <c r="E58" s="745">
        <v>1000</v>
      </c>
      <c r="F58" s="548">
        <v>273.95</v>
      </c>
      <c r="G58" s="681"/>
      <c r="H58" s="546">
        <f>F58*G58</f>
        <v>0</v>
      </c>
      <c r="I58" s="544">
        <v>0</v>
      </c>
      <c r="J58" s="544">
        <v>0</v>
      </c>
      <c r="K58" s="538">
        <v>0</v>
      </c>
      <c r="L58" s="544">
        <v>0</v>
      </c>
      <c r="M58" s="544">
        <v>0</v>
      </c>
      <c r="N58" s="538">
        <f>H58+I58+J58+K58+L58+M58</f>
        <v>0</v>
      </c>
      <c r="O58" s="544"/>
      <c r="P58" s="544"/>
      <c r="Q58" s="544">
        <v>0</v>
      </c>
      <c r="R58" s="544">
        <v>0</v>
      </c>
      <c r="S58" s="544">
        <v>0</v>
      </c>
      <c r="T58" s="544">
        <v>0</v>
      </c>
      <c r="U58" s="544">
        <f>O58+P58+Q58+R58+S58+T58</f>
        <v>0</v>
      </c>
      <c r="V58" s="544">
        <f>N58-U58</f>
        <v>0</v>
      </c>
      <c r="W58" s="544"/>
      <c r="X58" s="551">
        <f>V58-W58</f>
        <v>0</v>
      </c>
      <c r="Y58" s="511"/>
    </row>
    <row r="59" spans="2:25" ht="65.25" customHeight="1" x14ac:dyDescent="0.5">
      <c r="B59" s="571"/>
      <c r="C59" s="510"/>
      <c r="D59" s="745"/>
      <c r="E59" s="745"/>
      <c r="F59" s="541"/>
      <c r="G59" s="679"/>
      <c r="H59" s="539"/>
      <c r="I59" s="536"/>
      <c r="J59" s="536"/>
      <c r="K59" s="538"/>
      <c r="L59" s="536"/>
      <c r="M59" s="536"/>
      <c r="N59" s="538"/>
      <c r="O59" s="536"/>
      <c r="P59" s="536"/>
      <c r="Q59" s="536"/>
      <c r="R59" s="536"/>
      <c r="S59" s="536"/>
      <c r="T59" s="536"/>
      <c r="U59" s="536"/>
      <c r="V59" s="536"/>
      <c r="W59" s="536"/>
      <c r="X59" s="551"/>
      <c r="Y59" s="510"/>
    </row>
    <row r="60" spans="2:25" ht="65.25" hidden="1" customHeight="1" x14ac:dyDescent="0.5">
      <c r="B60" s="572" t="s">
        <v>606</v>
      </c>
      <c r="C60" s="511"/>
      <c r="D60" s="745">
        <v>1100</v>
      </c>
      <c r="E60" s="745">
        <v>1000</v>
      </c>
      <c r="F60" s="555"/>
      <c r="G60" s="681"/>
      <c r="H60" s="546">
        <f>F60*G60</f>
        <v>0</v>
      </c>
      <c r="I60" s="544">
        <f>F60*1.04</f>
        <v>0</v>
      </c>
      <c r="J60" s="544">
        <v>0</v>
      </c>
      <c r="K60" s="538">
        <v>0</v>
      </c>
      <c r="L60" s="544">
        <v>0</v>
      </c>
      <c r="M60" s="544">
        <v>0</v>
      </c>
      <c r="N60" s="538">
        <f>H60+I60+J60+K60+L60+M60</f>
        <v>0</v>
      </c>
      <c r="O60" s="538"/>
      <c r="P60" s="538">
        <f>H60*1.187%</f>
        <v>0</v>
      </c>
      <c r="Q60" s="544">
        <v>0</v>
      </c>
      <c r="R60" s="544">
        <v>0</v>
      </c>
      <c r="S60" s="544">
        <v>0</v>
      </c>
      <c r="T60" s="544">
        <v>0</v>
      </c>
      <c r="U60" s="544">
        <f>O60+P60+Q60+R60+S60+T60</f>
        <v>0</v>
      </c>
      <c r="V60" s="544">
        <f>N60-U60</f>
        <v>0</v>
      </c>
      <c r="W60" s="544">
        <v>0</v>
      </c>
      <c r="X60" s="551">
        <f>V60-W60</f>
        <v>0</v>
      </c>
      <c r="Y60" s="511"/>
    </row>
    <row r="61" spans="2:25" ht="65.25" hidden="1" customHeight="1" x14ac:dyDescent="0.5">
      <c r="B61" s="571"/>
      <c r="C61" s="510"/>
      <c r="D61" s="745"/>
      <c r="E61" s="745"/>
      <c r="F61" s="555"/>
      <c r="G61" s="679"/>
      <c r="H61" s="539"/>
      <c r="I61" s="536"/>
      <c r="J61" s="536"/>
      <c r="K61" s="538"/>
      <c r="L61" s="536"/>
      <c r="M61" s="536"/>
      <c r="N61" s="538"/>
      <c r="O61" s="538"/>
      <c r="P61" s="538"/>
      <c r="Q61" s="536"/>
      <c r="R61" s="536"/>
      <c r="S61" s="536"/>
      <c r="T61" s="536"/>
      <c r="U61" s="536"/>
      <c r="V61" s="536"/>
      <c r="W61" s="536"/>
      <c r="X61" s="551"/>
      <c r="Y61" s="510"/>
    </row>
    <row r="62" spans="2:25" ht="65.25" customHeight="1" x14ac:dyDescent="0.5">
      <c r="B62" s="572" t="s">
        <v>606</v>
      </c>
      <c r="C62" s="511"/>
      <c r="D62" s="732">
        <v>1100</v>
      </c>
      <c r="E62" s="732">
        <v>1000</v>
      </c>
      <c r="F62" s="548">
        <v>273.95</v>
      </c>
      <c r="G62" s="681">
        <v>37.39</v>
      </c>
      <c r="H62" s="546">
        <f>F62*G62</f>
        <v>10242.9905</v>
      </c>
      <c r="I62" s="544">
        <f>F62*5</f>
        <v>1369.75</v>
      </c>
      <c r="J62" s="544">
        <v>0</v>
      </c>
      <c r="K62" s="545"/>
      <c r="L62" s="545">
        <v>0</v>
      </c>
      <c r="M62" s="603">
        <v>0</v>
      </c>
      <c r="N62" s="538">
        <f>H62+I62+J62+K62+L62+M62</f>
        <v>11612.7405</v>
      </c>
      <c r="O62" s="544">
        <v>999.79</v>
      </c>
      <c r="P62" s="544"/>
      <c r="Q62" s="544">
        <v>0</v>
      </c>
      <c r="R62" s="544">
        <v>0</v>
      </c>
      <c r="S62" s="544">
        <v>0</v>
      </c>
      <c r="T62" s="544">
        <v>0</v>
      </c>
      <c r="U62" s="544">
        <f>O62+P62+Q62+R62+S62+T62</f>
        <v>999.79</v>
      </c>
      <c r="V62" s="544">
        <f>N62-U62</f>
        <v>10612.950499999999</v>
      </c>
      <c r="W62" s="544"/>
      <c r="X62" s="551">
        <f>V62-W62</f>
        <v>10612.950499999999</v>
      </c>
      <c r="Y62" s="511"/>
    </row>
    <row r="63" spans="2:25" ht="65.25" customHeight="1" x14ac:dyDescent="0.5">
      <c r="B63" s="571"/>
      <c r="C63" s="510"/>
      <c r="D63" s="680"/>
      <c r="E63" s="680"/>
      <c r="F63" s="541"/>
      <c r="G63" s="679"/>
      <c r="H63" s="539"/>
      <c r="I63" s="536"/>
      <c r="J63" s="536"/>
      <c r="K63" s="537"/>
      <c r="L63" s="537"/>
      <c r="M63" s="598"/>
      <c r="N63" s="538"/>
      <c r="O63" s="536"/>
      <c r="P63" s="536"/>
      <c r="Q63" s="536"/>
      <c r="R63" s="536"/>
      <c r="S63" s="536"/>
      <c r="T63" s="536"/>
      <c r="U63" s="536"/>
      <c r="V63" s="536"/>
      <c r="W63" s="536"/>
      <c r="X63" s="551"/>
      <c r="Y63" s="510"/>
    </row>
    <row r="64" spans="2:25" ht="65.25" hidden="1" customHeight="1" x14ac:dyDescent="0.5">
      <c r="B64" s="572" t="s">
        <v>606</v>
      </c>
      <c r="C64" s="511"/>
      <c r="D64" s="682">
        <v>1100</v>
      </c>
      <c r="E64" s="682">
        <v>1000</v>
      </c>
      <c r="F64" s="548"/>
      <c r="G64" s="681"/>
      <c r="H64" s="546">
        <f>F64*G64</f>
        <v>0</v>
      </c>
      <c r="I64" s="544">
        <f>F64*1.04</f>
        <v>0</v>
      </c>
      <c r="J64" s="544">
        <v>0</v>
      </c>
      <c r="K64" s="545"/>
      <c r="L64" s="545">
        <v>0</v>
      </c>
      <c r="M64" s="603">
        <v>0</v>
      </c>
      <c r="N64" s="538">
        <f>H64+I64+J64+K64+L64+M64</f>
        <v>0</v>
      </c>
      <c r="O64" s="544"/>
      <c r="P64" s="544">
        <f>H64*1.187%</f>
        <v>0</v>
      </c>
      <c r="Q64" s="544"/>
      <c r="R64" s="544">
        <v>0</v>
      </c>
      <c r="S64" s="544">
        <v>0</v>
      </c>
      <c r="T64" s="544">
        <v>0</v>
      </c>
      <c r="U64" s="544">
        <f>O64+P64+Q64+R64+S64+T64</f>
        <v>0</v>
      </c>
      <c r="V64" s="544">
        <f>N64-U64</f>
        <v>0</v>
      </c>
      <c r="W64" s="544"/>
      <c r="X64" s="551">
        <f>V64-W64</f>
        <v>0</v>
      </c>
      <c r="Y64" s="511"/>
    </row>
    <row r="65" spans="2:25" ht="65.25" hidden="1" customHeight="1" x14ac:dyDescent="0.5">
      <c r="B65" s="571"/>
      <c r="C65" s="510"/>
      <c r="D65" s="680"/>
      <c r="E65" s="680"/>
      <c r="F65" s="541"/>
      <c r="G65" s="679"/>
      <c r="H65" s="539"/>
      <c r="I65" s="536"/>
      <c r="J65" s="536"/>
      <c r="K65" s="537"/>
      <c r="L65" s="537"/>
      <c r="M65" s="598"/>
      <c r="N65" s="538"/>
      <c r="O65" s="536"/>
      <c r="P65" s="536"/>
      <c r="Q65" s="536"/>
      <c r="R65" s="536"/>
      <c r="S65" s="536"/>
      <c r="T65" s="536"/>
      <c r="U65" s="536"/>
      <c r="V65" s="536"/>
      <c r="W65" s="536"/>
      <c r="X65" s="551"/>
      <c r="Y65" s="510"/>
    </row>
    <row r="66" spans="2:25" ht="65.25" hidden="1" customHeight="1" x14ac:dyDescent="0.5">
      <c r="B66" s="572" t="s">
        <v>606</v>
      </c>
      <c r="C66" s="511"/>
      <c r="D66" s="682">
        <v>1100</v>
      </c>
      <c r="E66" s="682">
        <v>1000</v>
      </c>
      <c r="F66" s="548"/>
      <c r="G66" s="681"/>
      <c r="H66" s="546">
        <f>F66*G66</f>
        <v>0</v>
      </c>
      <c r="I66" s="544">
        <f>F66*1.04</f>
        <v>0</v>
      </c>
      <c r="J66" s="544">
        <v>0</v>
      </c>
      <c r="K66" s="545"/>
      <c r="L66" s="545">
        <v>0</v>
      </c>
      <c r="M66" s="603">
        <v>0</v>
      </c>
      <c r="N66" s="538">
        <f>H66+I66+J66+K66+L66+M66</f>
        <v>0</v>
      </c>
      <c r="O66" s="544"/>
      <c r="P66" s="544">
        <f>H66*1.187%</f>
        <v>0</v>
      </c>
      <c r="Q66" s="544">
        <v>0</v>
      </c>
      <c r="R66" s="544">
        <v>0</v>
      </c>
      <c r="S66" s="544">
        <v>0</v>
      </c>
      <c r="T66" s="544">
        <v>0</v>
      </c>
      <c r="U66" s="544">
        <f>O66+P66+Q66+R66+S66+T66</f>
        <v>0</v>
      </c>
      <c r="V66" s="544">
        <f>N66-U66</f>
        <v>0</v>
      </c>
      <c r="W66" s="544"/>
      <c r="X66" s="551">
        <f>V66-W66</f>
        <v>0</v>
      </c>
      <c r="Y66" s="511"/>
    </row>
    <row r="67" spans="2:25" ht="65.25" hidden="1" customHeight="1" x14ac:dyDescent="0.5">
      <c r="B67" s="571"/>
      <c r="C67" s="510"/>
      <c r="D67" s="680"/>
      <c r="E67" s="680"/>
      <c r="F67" s="541"/>
      <c r="G67" s="679"/>
      <c r="H67" s="539"/>
      <c r="I67" s="536"/>
      <c r="J67" s="536"/>
      <c r="K67" s="537"/>
      <c r="L67" s="537"/>
      <c r="M67" s="598"/>
      <c r="N67" s="538"/>
      <c r="O67" s="536"/>
      <c r="P67" s="536"/>
      <c r="Q67" s="536"/>
      <c r="R67" s="536"/>
      <c r="S67" s="536"/>
      <c r="T67" s="536"/>
      <c r="U67" s="536"/>
      <c r="V67" s="536"/>
      <c r="W67" s="536"/>
      <c r="X67" s="551"/>
      <c r="Y67" s="510"/>
    </row>
    <row r="68" spans="2:25" ht="65.25" hidden="1" customHeight="1" x14ac:dyDescent="0.5">
      <c r="B68" s="572" t="s">
        <v>606</v>
      </c>
      <c r="C68" s="511"/>
      <c r="D68" s="745">
        <v>1100</v>
      </c>
      <c r="E68" s="745">
        <v>1000</v>
      </c>
      <c r="F68" s="555"/>
      <c r="G68" s="681"/>
      <c r="H68" s="546">
        <f>F68*G68</f>
        <v>0</v>
      </c>
      <c r="I68" s="544">
        <f>F68*1.04</f>
        <v>0</v>
      </c>
      <c r="J68" s="544">
        <v>0</v>
      </c>
      <c r="K68" s="538">
        <v>0</v>
      </c>
      <c r="L68" s="544">
        <v>0</v>
      </c>
      <c r="M68" s="544">
        <v>0</v>
      </c>
      <c r="N68" s="538">
        <f>H68+I68+J68+K68+L68+M68</f>
        <v>0</v>
      </c>
      <c r="O68" s="538"/>
      <c r="P68" s="538">
        <f>H68*1.187%</f>
        <v>0</v>
      </c>
      <c r="Q68" s="544">
        <v>0</v>
      </c>
      <c r="R68" s="544">
        <v>0</v>
      </c>
      <c r="S68" s="544">
        <v>0</v>
      </c>
      <c r="T68" s="544">
        <v>0</v>
      </c>
      <c r="U68" s="544">
        <f>O68+P68+Q68+R68+S68+T68</f>
        <v>0</v>
      </c>
      <c r="V68" s="544">
        <f>N68-U68</f>
        <v>0</v>
      </c>
      <c r="W68" s="544">
        <v>0</v>
      </c>
      <c r="X68" s="551">
        <f>V68-W68</f>
        <v>0</v>
      </c>
      <c r="Y68" s="511"/>
    </row>
    <row r="69" spans="2:25" ht="65.25" hidden="1" customHeight="1" x14ac:dyDescent="0.5">
      <c r="B69" s="684"/>
      <c r="C69" s="510"/>
      <c r="D69" s="745"/>
      <c r="E69" s="745"/>
      <c r="F69" s="555"/>
      <c r="G69" s="679"/>
      <c r="H69" s="539"/>
      <c r="I69" s="536"/>
      <c r="J69" s="536"/>
      <c r="K69" s="538"/>
      <c r="L69" s="536"/>
      <c r="M69" s="536"/>
      <c r="N69" s="538"/>
      <c r="O69" s="538"/>
      <c r="P69" s="538"/>
      <c r="Q69" s="536"/>
      <c r="R69" s="536"/>
      <c r="S69" s="536"/>
      <c r="T69" s="536"/>
      <c r="U69" s="536"/>
      <c r="V69" s="536"/>
      <c r="W69" s="536"/>
      <c r="X69" s="551"/>
      <c r="Y69" s="607"/>
    </row>
    <row r="70" spans="2:25" ht="65.25" customHeight="1" x14ac:dyDescent="0.5">
      <c r="B70" s="572" t="s">
        <v>606</v>
      </c>
      <c r="C70" s="511"/>
      <c r="D70" s="745">
        <v>1100</v>
      </c>
      <c r="E70" s="745">
        <v>1000</v>
      </c>
      <c r="F70" s="548">
        <v>273.95</v>
      </c>
      <c r="G70" s="681">
        <v>37.39</v>
      </c>
      <c r="H70" s="546">
        <f>F70*G70</f>
        <v>10242.9905</v>
      </c>
      <c r="I70" s="544">
        <f>F70*5</f>
        <v>1369.75</v>
      </c>
      <c r="J70" s="544">
        <v>0</v>
      </c>
      <c r="K70" s="538"/>
      <c r="L70" s="544">
        <v>0</v>
      </c>
      <c r="M70" s="544">
        <v>0</v>
      </c>
      <c r="N70" s="538">
        <f>H70+I70+J70+K70+L70+M70</f>
        <v>11612.7405</v>
      </c>
      <c r="O70" s="544">
        <v>999.76</v>
      </c>
      <c r="P70" s="544"/>
      <c r="Q70" s="544">
        <v>0</v>
      </c>
      <c r="R70" s="544">
        <v>0</v>
      </c>
      <c r="S70" s="544">
        <v>0</v>
      </c>
      <c r="T70" s="544">
        <v>0</v>
      </c>
      <c r="U70" s="544">
        <f>O70+P70+Q70+R70+S70+T70</f>
        <v>999.76</v>
      </c>
      <c r="V70" s="544">
        <f>N70-U70</f>
        <v>10612.9805</v>
      </c>
      <c r="W70" s="544">
        <v>0</v>
      </c>
      <c r="X70" s="551">
        <f>V70-W70</f>
        <v>10612.9805</v>
      </c>
      <c r="Y70" s="511"/>
    </row>
    <row r="71" spans="2:25" ht="65.25" customHeight="1" x14ac:dyDescent="0.5">
      <c r="B71" s="684"/>
      <c r="C71" s="510"/>
      <c r="D71" s="745"/>
      <c r="E71" s="745"/>
      <c r="F71" s="541"/>
      <c r="G71" s="679"/>
      <c r="H71" s="539"/>
      <c r="I71" s="536"/>
      <c r="J71" s="536"/>
      <c r="K71" s="538"/>
      <c r="L71" s="536"/>
      <c r="M71" s="536"/>
      <c r="N71" s="538"/>
      <c r="O71" s="536"/>
      <c r="P71" s="536"/>
      <c r="Q71" s="536"/>
      <c r="R71" s="536"/>
      <c r="S71" s="536"/>
      <c r="T71" s="536"/>
      <c r="U71" s="536"/>
      <c r="V71" s="536"/>
      <c r="W71" s="536"/>
      <c r="X71" s="551"/>
      <c r="Y71" s="607"/>
    </row>
    <row r="72" spans="2:25" ht="65.25" customHeight="1" x14ac:dyDescent="0.5">
      <c r="B72" s="572" t="s">
        <v>606</v>
      </c>
      <c r="C72" s="511"/>
      <c r="D72" s="745">
        <v>1100</v>
      </c>
      <c r="E72" s="745">
        <v>1000</v>
      </c>
      <c r="F72" s="548">
        <v>273.95</v>
      </c>
      <c r="G72" s="681">
        <v>0</v>
      </c>
      <c r="H72" s="546">
        <f>F72*G72</f>
        <v>0</v>
      </c>
      <c r="I72" s="544">
        <v>0</v>
      </c>
      <c r="J72" s="544">
        <v>0</v>
      </c>
      <c r="K72" s="538"/>
      <c r="L72" s="544">
        <v>0</v>
      </c>
      <c r="M72" s="544">
        <v>0</v>
      </c>
      <c r="N72" s="538">
        <f>H72+I72+J72+K72+L72+M72</f>
        <v>0</v>
      </c>
      <c r="O72" s="544"/>
      <c r="P72" s="544"/>
      <c r="Q72" s="544">
        <v>0</v>
      </c>
      <c r="R72" s="544">
        <v>0</v>
      </c>
      <c r="S72" s="544">
        <v>0</v>
      </c>
      <c r="T72" s="544">
        <v>0</v>
      </c>
      <c r="U72" s="544">
        <f>O72+P72+Q72+R72+S72+T72</f>
        <v>0</v>
      </c>
      <c r="V72" s="544">
        <f>N72-U72</f>
        <v>0</v>
      </c>
      <c r="W72" s="544">
        <v>0</v>
      </c>
      <c r="X72" s="551">
        <f>V72-W72</f>
        <v>0</v>
      </c>
      <c r="Y72" s="511"/>
    </row>
    <row r="73" spans="2:25" ht="65.25" customHeight="1" x14ac:dyDescent="0.5">
      <c r="B73" s="684"/>
      <c r="C73" s="510"/>
      <c r="D73" s="745"/>
      <c r="E73" s="745"/>
      <c r="F73" s="541"/>
      <c r="G73" s="679"/>
      <c r="H73" s="539"/>
      <c r="I73" s="536"/>
      <c r="J73" s="536"/>
      <c r="K73" s="538"/>
      <c r="L73" s="536"/>
      <c r="M73" s="536"/>
      <c r="N73" s="538"/>
      <c r="O73" s="536"/>
      <c r="P73" s="536"/>
      <c r="Q73" s="536"/>
      <c r="R73" s="536"/>
      <c r="S73" s="536"/>
      <c r="T73" s="536"/>
      <c r="U73" s="536"/>
      <c r="V73" s="536"/>
      <c r="W73" s="536"/>
      <c r="X73" s="551"/>
      <c r="Y73" s="607"/>
    </row>
    <row r="74" spans="2:25" ht="65.25" customHeight="1" x14ac:dyDescent="0.5">
      <c r="B74" s="572" t="s">
        <v>606</v>
      </c>
      <c r="C74" s="511"/>
      <c r="D74" s="745">
        <v>1100</v>
      </c>
      <c r="E74" s="745">
        <v>1000</v>
      </c>
      <c r="F74" s="548">
        <v>273.95</v>
      </c>
      <c r="G74" s="681"/>
      <c r="H74" s="546">
        <f>F74*G74</f>
        <v>0</v>
      </c>
      <c r="I74" s="544">
        <v>0</v>
      </c>
      <c r="J74" s="544">
        <v>0</v>
      </c>
      <c r="K74" s="538"/>
      <c r="L74" s="544">
        <v>0</v>
      </c>
      <c r="M74" s="544">
        <v>0</v>
      </c>
      <c r="N74" s="538">
        <f>H74+I74+J74+K74+L74+M74</f>
        <v>0</v>
      </c>
      <c r="O74" s="544"/>
      <c r="P74" s="544"/>
      <c r="Q74" s="544">
        <v>0</v>
      </c>
      <c r="R74" s="544">
        <v>0</v>
      </c>
      <c r="S74" s="544">
        <v>0</v>
      </c>
      <c r="T74" s="544">
        <v>0</v>
      </c>
      <c r="U74" s="544">
        <f>O74+P74+Q74+R74+S74+T74</f>
        <v>0</v>
      </c>
      <c r="V74" s="544">
        <f>N74-U74</f>
        <v>0</v>
      </c>
      <c r="W74" s="544"/>
      <c r="X74" s="551">
        <f>V74-W74</f>
        <v>0</v>
      </c>
      <c r="Y74" s="511"/>
    </row>
    <row r="75" spans="2:25" ht="65.25" customHeight="1" x14ac:dyDescent="0.5">
      <c r="B75" s="684"/>
      <c r="C75" s="510"/>
      <c r="D75" s="745"/>
      <c r="E75" s="745"/>
      <c r="F75" s="541"/>
      <c r="G75" s="679"/>
      <c r="H75" s="539"/>
      <c r="I75" s="536"/>
      <c r="J75" s="536"/>
      <c r="K75" s="538"/>
      <c r="L75" s="536"/>
      <c r="M75" s="536"/>
      <c r="N75" s="538"/>
      <c r="O75" s="536"/>
      <c r="P75" s="536"/>
      <c r="Q75" s="536"/>
      <c r="R75" s="536"/>
      <c r="S75" s="536"/>
      <c r="T75" s="536"/>
      <c r="U75" s="536"/>
      <c r="V75" s="536"/>
      <c r="W75" s="536"/>
      <c r="X75" s="551"/>
      <c r="Y75" s="607"/>
    </row>
    <row r="76" spans="2:25" ht="65.25" customHeight="1" x14ac:dyDescent="0.5">
      <c r="B76" s="572" t="s">
        <v>606</v>
      </c>
      <c r="C76" s="511"/>
      <c r="D76" s="682">
        <v>1100</v>
      </c>
      <c r="E76" s="682">
        <v>1000</v>
      </c>
      <c r="F76" s="548">
        <v>273.95</v>
      </c>
      <c r="G76" s="681">
        <v>0</v>
      </c>
      <c r="H76" s="546">
        <f>F76*G76</f>
        <v>0</v>
      </c>
      <c r="I76" s="544">
        <v>0</v>
      </c>
      <c r="J76" s="544">
        <v>0</v>
      </c>
      <c r="K76" s="544"/>
      <c r="L76" s="544">
        <v>0</v>
      </c>
      <c r="M76" s="544">
        <v>0</v>
      </c>
      <c r="N76" s="544">
        <f>H76+I76+J76+K76+L76+M76</f>
        <v>0</v>
      </c>
      <c r="O76" s="544">
        <v>0</v>
      </c>
      <c r="P76" s="544"/>
      <c r="Q76" s="544">
        <v>0</v>
      </c>
      <c r="R76" s="544">
        <v>0</v>
      </c>
      <c r="S76" s="544">
        <v>0</v>
      </c>
      <c r="T76" s="544">
        <v>0</v>
      </c>
      <c r="U76" s="544">
        <f>O76+P76+Q76+R76+S76+T76</f>
        <v>0</v>
      </c>
      <c r="V76" s="544">
        <f>N76-U76</f>
        <v>0</v>
      </c>
      <c r="W76" s="544">
        <v>0</v>
      </c>
      <c r="X76" s="543">
        <f>V76-W76</f>
        <v>0</v>
      </c>
      <c r="Y76" s="511"/>
    </row>
    <row r="77" spans="2:25" ht="65.25" customHeight="1" x14ac:dyDescent="0.5">
      <c r="B77" s="684"/>
      <c r="C77" s="510"/>
      <c r="D77" s="680"/>
      <c r="E77" s="680"/>
      <c r="F77" s="541"/>
      <c r="G77" s="679"/>
      <c r="H77" s="539"/>
      <c r="I77" s="536"/>
      <c r="J77" s="536"/>
      <c r="K77" s="536"/>
      <c r="L77" s="536"/>
      <c r="M77" s="536"/>
      <c r="N77" s="536"/>
      <c r="O77" s="536"/>
      <c r="P77" s="536"/>
      <c r="Q77" s="536"/>
      <c r="R77" s="536"/>
      <c r="S77" s="536"/>
      <c r="T77" s="536"/>
      <c r="U77" s="536"/>
      <c r="V77" s="536"/>
      <c r="W77" s="536"/>
      <c r="X77" s="535"/>
      <c r="Y77" s="510"/>
    </row>
    <row r="78" spans="2:25" ht="65.25" customHeight="1" x14ac:dyDescent="0.5">
      <c r="B78" s="572" t="s">
        <v>606</v>
      </c>
      <c r="C78" s="511"/>
      <c r="D78" s="745">
        <v>1100</v>
      </c>
      <c r="E78" s="745">
        <v>1000</v>
      </c>
      <c r="F78" s="548">
        <v>273.95</v>
      </c>
      <c r="G78" s="681"/>
      <c r="H78" s="546">
        <f>F78*G78</f>
        <v>0</v>
      </c>
      <c r="I78" s="544">
        <v>0</v>
      </c>
      <c r="J78" s="544">
        <v>0</v>
      </c>
      <c r="K78" s="538"/>
      <c r="L78" s="544">
        <v>0</v>
      </c>
      <c r="M78" s="544">
        <v>0</v>
      </c>
      <c r="N78" s="538">
        <f>H78+I78+J78+K78+L78+M78</f>
        <v>0</v>
      </c>
      <c r="O78" s="544"/>
      <c r="P78" s="544"/>
      <c r="Q78" s="544">
        <v>0</v>
      </c>
      <c r="R78" s="544">
        <v>0</v>
      </c>
      <c r="S78" s="544">
        <v>0</v>
      </c>
      <c r="T78" s="544">
        <v>0</v>
      </c>
      <c r="U78" s="544">
        <f>O78+P78+Q78+R78+S78+T78</f>
        <v>0</v>
      </c>
      <c r="V78" s="544">
        <f>N78-U78</f>
        <v>0</v>
      </c>
      <c r="W78" s="544">
        <v>0</v>
      </c>
      <c r="X78" s="551">
        <f>V78-W78</f>
        <v>0</v>
      </c>
      <c r="Y78" s="511"/>
    </row>
    <row r="79" spans="2:25" ht="65.25" customHeight="1" x14ac:dyDescent="0.5">
      <c r="B79" s="684"/>
      <c r="C79" s="510"/>
      <c r="D79" s="745"/>
      <c r="E79" s="745"/>
      <c r="F79" s="541"/>
      <c r="G79" s="679"/>
      <c r="H79" s="539"/>
      <c r="I79" s="536"/>
      <c r="J79" s="536"/>
      <c r="K79" s="538"/>
      <c r="L79" s="536"/>
      <c r="M79" s="536"/>
      <c r="N79" s="538"/>
      <c r="O79" s="536"/>
      <c r="P79" s="536"/>
      <c r="Q79" s="536"/>
      <c r="R79" s="536"/>
      <c r="S79" s="536"/>
      <c r="T79" s="536"/>
      <c r="U79" s="536"/>
      <c r="V79" s="536"/>
      <c r="W79" s="536"/>
      <c r="X79" s="551"/>
      <c r="Y79" s="607"/>
    </row>
    <row r="80" spans="2:25" ht="65.25" customHeight="1" x14ac:dyDescent="0.5">
      <c r="B80" s="572" t="s">
        <v>606</v>
      </c>
      <c r="C80" s="511"/>
      <c r="D80" s="745">
        <v>1100</v>
      </c>
      <c r="E80" s="745">
        <v>1000</v>
      </c>
      <c r="F80" s="548">
        <v>273.95</v>
      </c>
      <c r="G80" s="681">
        <v>0</v>
      </c>
      <c r="H80" s="546">
        <f>F80*G80</f>
        <v>0</v>
      </c>
      <c r="I80" s="544">
        <v>0</v>
      </c>
      <c r="J80" s="544">
        <v>0</v>
      </c>
      <c r="K80" s="538"/>
      <c r="L80" s="544">
        <v>0</v>
      </c>
      <c r="M80" s="544">
        <v>0</v>
      </c>
      <c r="N80" s="538">
        <f>H80+I80+J80+K80+L80+M80</f>
        <v>0</v>
      </c>
      <c r="O80" s="544">
        <v>0</v>
      </c>
      <c r="P80" s="544"/>
      <c r="Q80" s="544">
        <v>0</v>
      </c>
      <c r="R80" s="544">
        <v>0</v>
      </c>
      <c r="S80" s="544">
        <v>0</v>
      </c>
      <c r="T80" s="544">
        <v>0</v>
      </c>
      <c r="U80" s="544">
        <f>O80+P80+Q80+R80+S80+T80</f>
        <v>0</v>
      </c>
      <c r="V80" s="544">
        <f>N80-U80</f>
        <v>0</v>
      </c>
      <c r="W80" s="544">
        <v>0</v>
      </c>
      <c r="X80" s="551">
        <f>V80-W80</f>
        <v>0</v>
      </c>
      <c r="Y80" s="511"/>
    </row>
    <row r="81" spans="2:26" ht="65.25" customHeight="1" x14ac:dyDescent="0.5">
      <c r="B81" s="684"/>
      <c r="C81" s="510"/>
      <c r="D81" s="745"/>
      <c r="E81" s="745"/>
      <c r="F81" s="541"/>
      <c r="G81" s="679"/>
      <c r="H81" s="539"/>
      <c r="I81" s="536"/>
      <c r="J81" s="536"/>
      <c r="K81" s="538"/>
      <c r="L81" s="536"/>
      <c r="M81" s="536"/>
      <c r="N81" s="538"/>
      <c r="O81" s="536"/>
      <c r="P81" s="536"/>
      <c r="Q81" s="536"/>
      <c r="R81" s="536"/>
      <c r="S81" s="536"/>
      <c r="T81" s="536"/>
      <c r="U81" s="536"/>
      <c r="V81" s="536"/>
      <c r="W81" s="536"/>
      <c r="X81" s="551"/>
      <c r="Y81" s="607"/>
    </row>
    <row r="82" spans="2:26" ht="65.25" customHeight="1" thickBot="1" x14ac:dyDescent="0.55000000000000004">
      <c r="B82" s="744" t="s">
        <v>73</v>
      </c>
      <c r="D82" s="743"/>
      <c r="E82" s="743"/>
      <c r="F82" s="743"/>
      <c r="G82" s="743"/>
      <c r="H82" s="743">
        <f>SUM(H46:H81)</f>
        <v>53775.0458</v>
      </c>
      <c r="I82" s="743">
        <f>SUM(I46:I81)</f>
        <v>7191.1</v>
      </c>
      <c r="J82" s="743">
        <f>SUM(J46:J81)</f>
        <v>0</v>
      </c>
      <c r="K82" s="743">
        <f>SUM(K46:K81)</f>
        <v>0</v>
      </c>
      <c r="L82" s="743">
        <f>SUM(L46:L81)</f>
        <v>0</v>
      </c>
      <c r="M82" s="743">
        <f>SUM(M46:M81)</f>
        <v>10.53</v>
      </c>
      <c r="N82" s="743">
        <f>SUM(N46:N81)</f>
        <v>60976.675799999997</v>
      </c>
      <c r="O82" s="743">
        <f>SUM(O46:O81)</f>
        <v>4889.18</v>
      </c>
      <c r="P82" s="743">
        <f>SUM(P46:P81)</f>
        <v>0</v>
      </c>
      <c r="Q82" s="743">
        <f>SUM(Q46:Q81)</f>
        <v>0</v>
      </c>
      <c r="R82" s="743">
        <f>SUM(R46:R81)</f>
        <v>0</v>
      </c>
      <c r="S82" s="743">
        <f>SUM(S46:S81)</f>
        <v>0</v>
      </c>
      <c r="T82" s="743">
        <f>SUM(T46:T81)</f>
        <v>0</v>
      </c>
      <c r="U82" s="743">
        <f>SUM(U46:U81)</f>
        <v>4889.18</v>
      </c>
      <c r="V82" s="743">
        <f>SUM(V46:V81)</f>
        <v>56087.495799999997</v>
      </c>
      <c r="W82" s="743">
        <f>SUM(W46:W81)</f>
        <v>0</v>
      </c>
      <c r="X82" s="743">
        <f>SUM(X46:X81)</f>
        <v>56087.495799999997</v>
      </c>
      <c r="Y82" s="742"/>
      <c r="Z82" s="460"/>
    </row>
    <row r="83" spans="2:26" s="473" customFormat="1" ht="65.25" customHeight="1" thickBot="1" x14ac:dyDescent="0.55000000000000004">
      <c r="B83" s="662" t="s">
        <v>57</v>
      </c>
      <c r="C83" s="645" t="s">
        <v>56</v>
      </c>
      <c r="D83" s="721" t="s">
        <v>55</v>
      </c>
      <c r="E83" s="720"/>
      <c r="F83" s="720"/>
      <c r="G83" s="720"/>
      <c r="H83" s="720"/>
      <c r="I83" s="720"/>
      <c r="J83" s="720"/>
      <c r="K83" s="720"/>
      <c r="L83" s="720"/>
      <c r="M83" s="720"/>
      <c r="N83" s="719"/>
      <c r="O83" s="661" t="s">
        <v>54</v>
      </c>
      <c r="P83" s="660"/>
      <c r="Q83" s="718"/>
      <c r="R83" s="718"/>
      <c r="S83" s="718"/>
      <c r="T83" s="656"/>
      <c r="U83" s="658"/>
      <c r="V83" s="658"/>
      <c r="W83" s="658"/>
      <c r="X83" s="656"/>
      <c r="Y83" s="737" t="s">
        <v>53</v>
      </c>
    </row>
    <row r="84" spans="2:26" s="473" customFormat="1" ht="65.25" customHeight="1" x14ac:dyDescent="0.45">
      <c r="B84" s="654"/>
      <c r="C84" s="653"/>
      <c r="D84" s="741" t="s">
        <v>612</v>
      </c>
      <c r="E84" s="741" t="s">
        <v>612</v>
      </c>
      <c r="F84" s="713" t="s">
        <v>29</v>
      </c>
      <c r="G84" s="712" t="s">
        <v>50</v>
      </c>
      <c r="H84" s="741" t="s">
        <v>49</v>
      </c>
      <c r="I84" s="710" t="s">
        <v>618</v>
      </c>
      <c r="J84" s="710" t="s">
        <v>611</v>
      </c>
      <c r="K84" s="709" t="s">
        <v>47</v>
      </c>
      <c r="L84" s="709" t="s">
        <v>46</v>
      </c>
      <c r="M84" s="709" t="s">
        <v>580</v>
      </c>
      <c r="N84" s="740" t="s">
        <v>38</v>
      </c>
      <c r="O84" s="644" t="s">
        <v>66</v>
      </c>
      <c r="P84" s="643" t="s">
        <v>43</v>
      </c>
      <c r="Q84" s="642" t="s">
        <v>42</v>
      </c>
      <c r="R84" s="641" t="s">
        <v>41</v>
      </c>
      <c r="S84" s="641" t="s">
        <v>40</v>
      </c>
      <c r="T84" s="641" t="s">
        <v>579</v>
      </c>
      <c r="U84" s="640" t="s">
        <v>38</v>
      </c>
      <c r="V84" s="639" t="s">
        <v>38</v>
      </c>
      <c r="W84" s="638" t="s">
        <v>600</v>
      </c>
      <c r="X84" s="707" t="s">
        <v>36</v>
      </c>
      <c r="Y84" s="737"/>
    </row>
    <row r="85" spans="2:26" s="473" customFormat="1" ht="81.75" customHeight="1" thickBot="1" x14ac:dyDescent="0.5">
      <c r="B85" s="620" t="s">
        <v>35</v>
      </c>
      <c r="C85" s="627"/>
      <c r="D85" s="739"/>
      <c r="E85" s="739"/>
      <c r="F85" s="702" t="s">
        <v>34</v>
      </c>
      <c r="G85" s="701" t="s">
        <v>578</v>
      </c>
      <c r="H85" s="739"/>
      <c r="I85" s="854" t="s">
        <v>610</v>
      </c>
      <c r="J85" s="699" t="s">
        <v>610</v>
      </c>
      <c r="K85" s="697" t="s">
        <v>32</v>
      </c>
      <c r="L85" s="698" t="s">
        <v>95</v>
      </c>
      <c r="M85" s="697" t="s">
        <v>94</v>
      </c>
      <c r="N85" s="738"/>
      <c r="O85" s="626"/>
      <c r="P85" s="625"/>
      <c r="Q85" s="624" t="s">
        <v>28</v>
      </c>
      <c r="R85" s="623" t="s">
        <v>27</v>
      </c>
      <c r="S85" s="623" t="s">
        <v>26</v>
      </c>
      <c r="T85" s="623" t="s">
        <v>25</v>
      </c>
      <c r="U85" s="622"/>
      <c r="V85" s="621" t="s">
        <v>24</v>
      </c>
      <c r="W85" s="620" t="s">
        <v>609</v>
      </c>
      <c r="X85" s="695" t="s">
        <v>22</v>
      </c>
      <c r="Y85" s="737"/>
    </row>
    <row r="86" spans="2:26" ht="65.25" customHeight="1" x14ac:dyDescent="0.5">
      <c r="B86" s="693" t="s">
        <v>608</v>
      </c>
      <c r="C86" s="692"/>
      <c r="D86" s="692"/>
      <c r="E86" s="692"/>
      <c r="F86" s="692"/>
      <c r="G86" s="692"/>
      <c r="H86" s="692"/>
      <c r="I86" s="692"/>
      <c r="J86" s="692"/>
      <c r="K86" s="692"/>
      <c r="L86" s="692"/>
      <c r="M86" s="692"/>
      <c r="N86" s="692"/>
      <c r="O86" s="691"/>
      <c r="P86" s="691"/>
      <c r="Q86" s="691"/>
      <c r="R86" s="691"/>
      <c r="S86" s="691"/>
      <c r="T86" s="691"/>
      <c r="U86" s="691"/>
      <c r="V86" s="691"/>
      <c r="W86" s="691"/>
      <c r="X86" s="691"/>
      <c r="Y86" s="691"/>
      <c r="Z86" s="460"/>
    </row>
    <row r="87" spans="2:26" ht="65.25" hidden="1" customHeight="1" x14ac:dyDescent="0.5">
      <c r="B87" s="465" t="s">
        <v>606</v>
      </c>
      <c r="C87" s="511"/>
      <c r="D87" s="688">
        <v>1100</v>
      </c>
      <c r="E87" s="688">
        <v>1000</v>
      </c>
      <c r="F87" s="548"/>
      <c r="G87" s="546"/>
      <c r="H87" s="546">
        <f>F87*G87</f>
        <v>0</v>
      </c>
      <c r="I87" s="603">
        <v>0</v>
      </c>
      <c r="J87" s="544">
        <v>0</v>
      </c>
      <c r="K87" s="603"/>
      <c r="L87" s="603">
        <v>0</v>
      </c>
      <c r="M87" s="603">
        <v>0</v>
      </c>
      <c r="N87" s="544">
        <f>H87+I87+J87+K87+L87+M87</f>
        <v>0</v>
      </c>
      <c r="O87" s="602"/>
      <c r="P87" s="602">
        <f>H87*1.187%</f>
        <v>0</v>
      </c>
      <c r="Q87" s="602">
        <v>0</v>
      </c>
      <c r="R87" s="602">
        <v>0</v>
      </c>
      <c r="S87" s="602">
        <v>0</v>
      </c>
      <c r="T87" s="602">
        <v>0</v>
      </c>
      <c r="U87" s="602">
        <f>O87+P87+Q87+R87+S87+T87</f>
        <v>0</v>
      </c>
      <c r="V87" s="602">
        <f>N87-U87</f>
        <v>0</v>
      </c>
      <c r="W87" s="602">
        <v>0</v>
      </c>
      <c r="X87" s="613">
        <f>V87-W87</f>
        <v>0</v>
      </c>
      <c r="Y87" s="511"/>
    </row>
    <row r="88" spans="2:26" ht="65.25" hidden="1" customHeight="1" x14ac:dyDescent="0.5">
      <c r="B88" s="571"/>
      <c r="C88" s="510"/>
      <c r="D88" s="686"/>
      <c r="E88" s="686"/>
      <c r="F88" s="541"/>
      <c r="G88" s="539"/>
      <c r="H88" s="539"/>
      <c r="I88" s="598"/>
      <c r="J88" s="536"/>
      <c r="K88" s="598"/>
      <c r="L88" s="598"/>
      <c r="M88" s="598"/>
      <c r="N88" s="536"/>
      <c r="O88" s="597"/>
      <c r="P88" s="597"/>
      <c r="Q88" s="597"/>
      <c r="R88" s="597"/>
      <c r="S88" s="597"/>
      <c r="T88" s="597"/>
      <c r="U88" s="597"/>
      <c r="V88" s="597"/>
      <c r="W88" s="597"/>
      <c r="X88" s="610"/>
      <c r="Y88" s="510"/>
    </row>
    <row r="89" spans="2:26" s="575" customFormat="1" ht="65.25" hidden="1" customHeight="1" x14ac:dyDescent="0.5">
      <c r="B89" s="736" t="s">
        <v>606</v>
      </c>
      <c r="C89" s="727"/>
      <c r="D89" s="735">
        <v>1100</v>
      </c>
      <c r="E89" s="735">
        <v>1000</v>
      </c>
      <c r="F89" s="548"/>
      <c r="G89" s="548"/>
      <c r="H89" s="548">
        <f>F89*G89</f>
        <v>0</v>
      </c>
      <c r="I89" s="603">
        <v>0</v>
      </c>
      <c r="J89" s="544">
        <v>0</v>
      </c>
      <c r="K89" s="603"/>
      <c r="L89" s="603">
        <v>0</v>
      </c>
      <c r="M89" s="603">
        <v>0</v>
      </c>
      <c r="N89" s="544">
        <f>H89+I89+J89+K89+L89+M89</f>
        <v>0</v>
      </c>
      <c r="O89" s="543"/>
      <c r="P89" s="544">
        <f>H89*1.187%</f>
        <v>0</v>
      </c>
      <c r="Q89" s="543">
        <v>0</v>
      </c>
      <c r="R89" s="543">
        <v>0</v>
      </c>
      <c r="S89" s="543">
        <v>0</v>
      </c>
      <c r="T89" s="543">
        <v>0</v>
      </c>
      <c r="U89" s="544">
        <f>O89+P89+Q89+R89+S89+T89</f>
        <v>0</v>
      </c>
      <c r="V89" s="543">
        <f>N89-U89</f>
        <v>0</v>
      </c>
      <c r="W89" s="543">
        <v>0</v>
      </c>
      <c r="X89" s="543">
        <f>V89-W89</f>
        <v>0</v>
      </c>
      <c r="Y89" s="727"/>
    </row>
    <row r="90" spans="2:26" s="575" customFormat="1" ht="65.25" hidden="1" customHeight="1" x14ac:dyDescent="0.5">
      <c r="B90" s="734"/>
      <c r="C90" s="726"/>
      <c r="D90" s="733"/>
      <c r="E90" s="733"/>
      <c r="F90" s="541"/>
      <c r="G90" s="541"/>
      <c r="H90" s="541"/>
      <c r="I90" s="598"/>
      <c r="J90" s="536"/>
      <c r="K90" s="598"/>
      <c r="L90" s="598"/>
      <c r="M90" s="598"/>
      <c r="N90" s="536"/>
      <c r="O90" s="535"/>
      <c r="P90" s="536"/>
      <c r="Q90" s="535"/>
      <c r="R90" s="535"/>
      <c r="S90" s="535"/>
      <c r="T90" s="535"/>
      <c r="U90" s="536"/>
      <c r="V90" s="535"/>
      <c r="W90" s="535"/>
      <c r="X90" s="535"/>
      <c r="Y90" s="726"/>
    </row>
    <row r="91" spans="2:26" ht="65.25" hidden="1" customHeight="1" x14ac:dyDescent="0.5">
      <c r="B91" s="465" t="s">
        <v>606</v>
      </c>
      <c r="C91" s="511"/>
      <c r="D91" s="682">
        <v>1100</v>
      </c>
      <c r="E91" s="682">
        <v>1000</v>
      </c>
      <c r="F91" s="548"/>
      <c r="G91" s="681"/>
      <c r="H91" s="546">
        <f>F91*G91</f>
        <v>0</v>
      </c>
      <c r="I91" s="603"/>
      <c r="J91" s="544">
        <v>0</v>
      </c>
      <c r="K91" s="603">
        <v>0</v>
      </c>
      <c r="L91" s="603">
        <v>0</v>
      </c>
      <c r="M91" s="603">
        <v>0</v>
      </c>
      <c r="N91" s="544">
        <f>H91+I91+J91+K91+L91+M91</f>
        <v>0</v>
      </c>
      <c r="O91" s="544"/>
      <c r="P91" s="544"/>
      <c r="Q91" s="544"/>
      <c r="R91" s="544">
        <v>0</v>
      </c>
      <c r="S91" s="544">
        <v>0</v>
      </c>
      <c r="T91" s="544">
        <v>0</v>
      </c>
      <c r="U91" s="544">
        <f>O91+P91+Q91+R91+S91+T91</f>
        <v>0</v>
      </c>
      <c r="V91" s="544">
        <f>N91-U91</f>
        <v>0</v>
      </c>
      <c r="W91" s="544">
        <v>0</v>
      </c>
      <c r="X91" s="551">
        <f>V91-W91</f>
        <v>0</v>
      </c>
      <c r="Y91" s="511"/>
    </row>
    <row r="92" spans="2:26" ht="65.25" hidden="1" customHeight="1" x14ac:dyDescent="0.5">
      <c r="B92" s="608"/>
      <c r="C92" s="607"/>
      <c r="D92" s="680"/>
      <c r="E92" s="680"/>
      <c r="F92" s="541"/>
      <c r="G92" s="679"/>
      <c r="H92" s="539"/>
      <c r="I92" s="598"/>
      <c r="J92" s="536"/>
      <c r="K92" s="598"/>
      <c r="L92" s="598"/>
      <c r="M92" s="598"/>
      <c r="N92" s="536"/>
      <c r="O92" s="536"/>
      <c r="P92" s="536"/>
      <c r="Q92" s="536"/>
      <c r="R92" s="536"/>
      <c r="S92" s="536"/>
      <c r="T92" s="536"/>
      <c r="U92" s="536"/>
      <c r="V92" s="536"/>
      <c r="W92" s="536"/>
      <c r="X92" s="551"/>
      <c r="Y92" s="510"/>
    </row>
    <row r="93" spans="2:26" ht="65.25" customHeight="1" x14ac:dyDescent="0.5">
      <c r="B93" s="465" t="s">
        <v>606</v>
      </c>
      <c r="C93" s="511"/>
      <c r="D93" s="682">
        <v>1100</v>
      </c>
      <c r="E93" s="682">
        <v>1000</v>
      </c>
      <c r="F93" s="548">
        <v>273.95</v>
      </c>
      <c r="G93" s="681">
        <v>37.39</v>
      </c>
      <c r="H93" s="546">
        <f>F93*G93</f>
        <v>10242.9905</v>
      </c>
      <c r="I93" s="544">
        <f>F93*5</f>
        <v>1369.75</v>
      </c>
      <c r="J93" s="544">
        <v>0</v>
      </c>
      <c r="K93" s="603"/>
      <c r="L93" s="603">
        <v>0</v>
      </c>
      <c r="M93" s="603">
        <v>0</v>
      </c>
      <c r="N93" s="544">
        <f>H93+I93+J93+K93+L93+M93</f>
        <v>11612.7405</v>
      </c>
      <c r="O93" s="544">
        <v>999.83</v>
      </c>
      <c r="P93" s="544"/>
      <c r="Q93" s="544"/>
      <c r="R93" s="544">
        <v>0</v>
      </c>
      <c r="S93" s="544">
        <v>0</v>
      </c>
      <c r="T93" s="544">
        <v>0</v>
      </c>
      <c r="U93" s="544">
        <f>O93+P93+Q93+R93+S93+T93</f>
        <v>999.83</v>
      </c>
      <c r="V93" s="544">
        <f>N93-U93</f>
        <v>10612.9105</v>
      </c>
      <c r="W93" s="544">
        <v>0</v>
      </c>
      <c r="X93" s="551">
        <f>V93-W93</f>
        <v>10612.9105</v>
      </c>
      <c r="Y93" s="607"/>
    </row>
    <row r="94" spans="2:26" ht="65.25" customHeight="1" x14ac:dyDescent="0.5">
      <c r="B94" s="571"/>
      <c r="C94" s="510"/>
      <c r="D94" s="732"/>
      <c r="E94" s="732"/>
      <c r="F94" s="541"/>
      <c r="G94" s="679"/>
      <c r="H94" s="539"/>
      <c r="I94" s="536"/>
      <c r="J94" s="536"/>
      <c r="K94" s="598"/>
      <c r="L94" s="598"/>
      <c r="M94" s="598"/>
      <c r="N94" s="536"/>
      <c r="O94" s="536"/>
      <c r="P94" s="536"/>
      <c r="Q94" s="536"/>
      <c r="R94" s="536"/>
      <c r="S94" s="536"/>
      <c r="T94" s="536"/>
      <c r="U94" s="536"/>
      <c r="V94" s="536"/>
      <c r="W94" s="536"/>
      <c r="X94" s="551"/>
      <c r="Y94" s="510"/>
    </row>
    <row r="95" spans="2:26" ht="65.25" customHeight="1" x14ac:dyDescent="0.5">
      <c r="B95" s="572" t="s">
        <v>606</v>
      </c>
      <c r="C95" s="511"/>
      <c r="D95" s="682">
        <v>1100</v>
      </c>
      <c r="E95" s="682">
        <v>1000</v>
      </c>
      <c r="F95" s="548">
        <v>273.95</v>
      </c>
      <c r="G95" s="681">
        <v>37.39</v>
      </c>
      <c r="H95" s="546">
        <f>F95*G95</f>
        <v>10242.9905</v>
      </c>
      <c r="I95" s="544">
        <f>F95*5</f>
        <v>1369.75</v>
      </c>
      <c r="J95" s="544">
        <v>0</v>
      </c>
      <c r="K95" s="603">
        <v>0</v>
      </c>
      <c r="L95" s="603">
        <v>0</v>
      </c>
      <c r="M95" s="603">
        <v>0</v>
      </c>
      <c r="N95" s="544">
        <f>H95+I95+J95+K95+L95+M95</f>
        <v>11612.7405</v>
      </c>
      <c r="O95" s="544">
        <v>999.76</v>
      </c>
      <c r="P95" s="544"/>
      <c r="Q95" s="544">
        <v>0</v>
      </c>
      <c r="R95" s="544">
        <v>0</v>
      </c>
      <c r="S95" s="544">
        <v>0</v>
      </c>
      <c r="T95" s="544">
        <v>0</v>
      </c>
      <c r="U95" s="544">
        <f>O95+P95+Q95+R95+S95+T95</f>
        <v>999.76</v>
      </c>
      <c r="V95" s="544">
        <f>N95-U95</f>
        <v>10612.9805</v>
      </c>
      <c r="W95" s="544">
        <v>0</v>
      </c>
      <c r="X95" s="551">
        <f>V95-W95</f>
        <v>10612.9805</v>
      </c>
      <c r="Y95" s="511"/>
    </row>
    <row r="96" spans="2:26" ht="65.25" customHeight="1" x14ac:dyDescent="0.5">
      <c r="B96" s="571"/>
      <c r="C96" s="510"/>
      <c r="D96" s="680"/>
      <c r="E96" s="680"/>
      <c r="F96" s="541"/>
      <c r="G96" s="679"/>
      <c r="H96" s="539"/>
      <c r="I96" s="536"/>
      <c r="J96" s="536"/>
      <c r="K96" s="598"/>
      <c r="L96" s="598"/>
      <c r="M96" s="598"/>
      <c r="N96" s="536"/>
      <c r="O96" s="536"/>
      <c r="P96" s="536"/>
      <c r="Q96" s="536"/>
      <c r="R96" s="536"/>
      <c r="S96" s="536"/>
      <c r="T96" s="536"/>
      <c r="U96" s="536"/>
      <c r="V96" s="536"/>
      <c r="W96" s="536"/>
      <c r="X96" s="551"/>
      <c r="Y96" s="510"/>
    </row>
    <row r="97" spans="2:25" ht="65.25" customHeight="1" x14ac:dyDescent="0.5">
      <c r="B97" s="572" t="s">
        <v>606</v>
      </c>
      <c r="C97" s="511"/>
      <c r="D97" s="682">
        <v>1100</v>
      </c>
      <c r="E97" s="682">
        <v>1000</v>
      </c>
      <c r="F97" s="548">
        <v>273.95</v>
      </c>
      <c r="G97" s="685"/>
      <c r="H97" s="546">
        <f>F97*G97</f>
        <v>0</v>
      </c>
      <c r="I97" s="544"/>
      <c r="J97" s="544">
        <v>0</v>
      </c>
      <c r="K97" s="603"/>
      <c r="L97" s="603">
        <v>0</v>
      </c>
      <c r="M97" s="603">
        <v>0</v>
      </c>
      <c r="N97" s="544">
        <f>H97+I97+J97+K97+L97+M97</f>
        <v>0</v>
      </c>
      <c r="O97" s="544"/>
      <c r="P97" s="544"/>
      <c r="Q97" s="544">
        <v>0</v>
      </c>
      <c r="R97" s="544">
        <v>0</v>
      </c>
      <c r="S97" s="544">
        <v>0</v>
      </c>
      <c r="T97" s="544">
        <v>0</v>
      </c>
      <c r="U97" s="544">
        <f>O97+P97+Q97+R97+S97+T97</f>
        <v>0</v>
      </c>
      <c r="V97" s="544">
        <f>N97-U97</f>
        <v>0</v>
      </c>
      <c r="W97" s="544">
        <v>0</v>
      </c>
      <c r="X97" s="551">
        <f>V97-W97</f>
        <v>0</v>
      </c>
      <c r="Y97" s="511"/>
    </row>
    <row r="98" spans="2:25" ht="65.25" customHeight="1" x14ac:dyDescent="0.5">
      <c r="B98" s="571"/>
      <c r="C98" s="510"/>
      <c r="D98" s="732"/>
      <c r="E98" s="732"/>
      <c r="F98" s="541"/>
      <c r="G98" s="683"/>
      <c r="H98" s="539"/>
      <c r="I98" s="536"/>
      <c r="J98" s="536"/>
      <c r="K98" s="598"/>
      <c r="L98" s="598"/>
      <c r="M98" s="598"/>
      <c r="N98" s="536"/>
      <c r="O98" s="536"/>
      <c r="P98" s="536"/>
      <c r="Q98" s="536"/>
      <c r="R98" s="536"/>
      <c r="S98" s="536"/>
      <c r="T98" s="536"/>
      <c r="U98" s="536"/>
      <c r="V98" s="536"/>
      <c r="W98" s="536"/>
      <c r="X98" s="551"/>
      <c r="Y98" s="510"/>
    </row>
    <row r="99" spans="2:25" ht="65.25" hidden="1" customHeight="1" x14ac:dyDescent="0.5">
      <c r="B99" s="572" t="s">
        <v>606</v>
      </c>
      <c r="C99" s="511"/>
      <c r="D99" s="682">
        <v>1100</v>
      </c>
      <c r="E99" s="682">
        <v>1000</v>
      </c>
      <c r="F99" s="548"/>
      <c r="G99" s="681"/>
      <c r="H99" s="546">
        <f>F99*G99</f>
        <v>0</v>
      </c>
      <c r="I99" s="544">
        <f>F99*1.04</f>
        <v>0</v>
      </c>
      <c r="J99" s="544">
        <v>0</v>
      </c>
      <c r="K99" s="603"/>
      <c r="L99" s="603">
        <v>0</v>
      </c>
      <c r="M99" s="603">
        <v>0</v>
      </c>
      <c r="N99" s="544">
        <f>H99+I99+J99+K99+L99+M99</f>
        <v>0</v>
      </c>
      <c r="O99" s="544"/>
      <c r="P99" s="544">
        <f>N99*1.1875%</f>
        <v>0</v>
      </c>
      <c r="Q99" s="544">
        <v>0</v>
      </c>
      <c r="R99" s="544">
        <v>0</v>
      </c>
      <c r="S99" s="544">
        <v>0</v>
      </c>
      <c r="T99" s="544">
        <v>0</v>
      </c>
      <c r="U99" s="544">
        <f>O99+P99+Q99+R99+S99+T99</f>
        <v>0</v>
      </c>
      <c r="V99" s="544">
        <f>N99-U99</f>
        <v>0</v>
      </c>
      <c r="W99" s="544">
        <v>0</v>
      </c>
      <c r="X99" s="551">
        <f>V99-W99</f>
        <v>0</v>
      </c>
      <c r="Y99" s="511"/>
    </row>
    <row r="100" spans="2:25" ht="65.25" hidden="1" customHeight="1" x14ac:dyDescent="0.5">
      <c r="B100" s="571"/>
      <c r="C100" s="607"/>
      <c r="D100" s="680"/>
      <c r="E100" s="680"/>
      <c r="F100" s="541"/>
      <c r="G100" s="679"/>
      <c r="H100" s="539"/>
      <c r="I100" s="536"/>
      <c r="J100" s="536"/>
      <c r="K100" s="598"/>
      <c r="L100" s="598"/>
      <c r="M100" s="598"/>
      <c r="N100" s="536"/>
      <c r="O100" s="536"/>
      <c r="P100" s="536"/>
      <c r="Q100" s="536"/>
      <c r="R100" s="536"/>
      <c r="S100" s="536"/>
      <c r="T100" s="536"/>
      <c r="U100" s="536"/>
      <c r="V100" s="536"/>
      <c r="W100" s="536"/>
      <c r="X100" s="551"/>
      <c r="Y100" s="510"/>
    </row>
    <row r="101" spans="2:25" ht="65.25" hidden="1" customHeight="1" x14ac:dyDescent="0.5">
      <c r="B101" s="572" t="s">
        <v>606</v>
      </c>
      <c r="C101" s="511"/>
      <c r="D101" s="682">
        <v>1100</v>
      </c>
      <c r="E101" s="682">
        <v>1000</v>
      </c>
      <c r="F101" s="548"/>
      <c r="G101" s="681"/>
      <c r="H101" s="546">
        <f>F101*G101</f>
        <v>0</v>
      </c>
      <c r="I101" s="544">
        <f>F101*1.04</f>
        <v>0</v>
      </c>
      <c r="J101" s="544">
        <v>0</v>
      </c>
      <c r="K101" s="603"/>
      <c r="L101" s="603">
        <v>0</v>
      </c>
      <c r="M101" s="603">
        <v>0</v>
      </c>
      <c r="N101" s="544">
        <f>H101+I101+J101+K101+L101+M101</f>
        <v>0</v>
      </c>
      <c r="O101" s="544"/>
      <c r="P101" s="544">
        <f>N101*1.1875%</f>
        <v>0</v>
      </c>
      <c r="Q101" s="544">
        <v>0</v>
      </c>
      <c r="R101" s="544">
        <v>0</v>
      </c>
      <c r="S101" s="544">
        <v>0</v>
      </c>
      <c r="T101" s="544">
        <v>0</v>
      </c>
      <c r="U101" s="544">
        <f>O101+P101+Q101+R101+S101+T101</f>
        <v>0</v>
      </c>
      <c r="V101" s="544">
        <f>N101-U101</f>
        <v>0</v>
      </c>
      <c r="W101" s="544">
        <v>0</v>
      </c>
      <c r="X101" s="551">
        <f>V101-W101</f>
        <v>0</v>
      </c>
      <c r="Y101" s="511"/>
    </row>
    <row r="102" spans="2:25" ht="65.25" hidden="1" customHeight="1" x14ac:dyDescent="0.5">
      <c r="B102" s="571"/>
      <c r="C102" s="510"/>
      <c r="D102" s="732"/>
      <c r="E102" s="732"/>
      <c r="F102" s="541"/>
      <c r="G102" s="679"/>
      <c r="H102" s="539"/>
      <c r="I102" s="536"/>
      <c r="J102" s="536"/>
      <c r="K102" s="598"/>
      <c r="L102" s="598"/>
      <c r="M102" s="598"/>
      <c r="N102" s="536"/>
      <c r="O102" s="536"/>
      <c r="P102" s="536"/>
      <c r="Q102" s="536"/>
      <c r="R102" s="536"/>
      <c r="S102" s="536"/>
      <c r="T102" s="536"/>
      <c r="U102" s="536"/>
      <c r="V102" s="536"/>
      <c r="W102" s="536"/>
      <c r="X102" s="551"/>
      <c r="Y102" s="510"/>
    </row>
    <row r="103" spans="2:25" s="731" customFormat="1" ht="65.25" customHeight="1" x14ac:dyDescent="0.5">
      <c r="B103" s="572" t="s">
        <v>606</v>
      </c>
      <c r="C103" s="723"/>
      <c r="D103" s="725">
        <v>1100</v>
      </c>
      <c r="E103" s="725">
        <v>1000</v>
      </c>
      <c r="F103" s="548">
        <v>273.95</v>
      </c>
      <c r="G103" s="685">
        <v>0</v>
      </c>
      <c r="H103" s="548">
        <f>F103*G103</f>
        <v>0</v>
      </c>
      <c r="I103" s="544">
        <v>0</v>
      </c>
      <c r="J103" s="544">
        <v>0</v>
      </c>
      <c r="K103" s="603">
        <v>0</v>
      </c>
      <c r="L103" s="603">
        <v>0</v>
      </c>
      <c r="M103" s="603">
        <v>0</v>
      </c>
      <c r="N103" s="544">
        <f>H103+I103+J103+K103+L103+M103</f>
        <v>0</v>
      </c>
      <c r="O103" s="544">
        <v>0</v>
      </c>
      <c r="P103" s="544"/>
      <c r="Q103" s="544">
        <v>0</v>
      </c>
      <c r="R103" s="543">
        <v>0</v>
      </c>
      <c r="S103" s="543">
        <v>0</v>
      </c>
      <c r="T103" s="543">
        <v>0</v>
      </c>
      <c r="U103" s="544">
        <f>O103+P103+Q103+R103+S103+T103</f>
        <v>0</v>
      </c>
      <c r="V103" s="543">
        <f>N103-U103</f>
        <v>0</v>
      </c>
      <c r="W103" s="543">
        <v>0</v>
      </c>
      <c r="X103" s="551">
        <f>V103-W103</f>
        <v>0</v>
      </c>
      <c r="Y103" s="723"/>
    </row>
    <row r="104" spans="2:25" s="731" customFormat="1" ht="65.25" customHeight="1" x14ac:dyDescent="0.5">
      <c r="B104" s="571"/>
      <c r="C104" s="723"/>
      <c r="D104" s="724"/>
      <c r="E104" s="724"/>
      <c r="F104" s="541"/>
      <c r="G104" s="683"/>
      <c r="H104" s="541"/>
      <c r="I104" s="536"/>
      <c r="J104" s="536"/>
      <c r="K104" s="598"/>
      <c r="L104" s="598"/>
      <c r="M104" s="598"/>
      <c r="N104" s="536"/>
      <c r="O104" s="536"/>
      <c r="P104" s="536"/>
      <c r="Q104" s="536"/>
      <c r="R104" s="535"/>
      <c r="S104" s="535"/>
      <c r="T104" s="535"/>
      <c r="U104" s="536"/>
      <c r="V104" s="535"/>
      <c r="W104" s="535"/>
      <c r="X104" s="551"/>
      <c r="Y104" s="723"/>
    </row>
    <row r="105" spans="2:25" ht="65.25" hidden="1" customHeight="1" x14ac:dyDescent="0.5">
      <c r="B105" s="465" t="s">
        <v>606</v>
      </c>
      <c r="C105" s="511"/>
      <c r="D105" s="688">
        <v>1100</v>
      </c>
      <c r="E105" s="688">
        <v>1000</v>
      </c>
      <c r="F105" s="548"/>
      <c r="G105" s="546"/>
      <c r="H105" s="546">
        <f>F105*G105</f>
        <v>0</v>
      </c>
      <c r="I105" s="544">
        <f>F105*1.04</f>
        <v>0</v>
      </c>
      <c r="J105" s="544">
        <v>0</v>
      </c>
      <c r="K105" s="603"/>
      <c r="L105" s="603">
        <v>0</v>
      </c>
      <c r="M105" s="603">
        <v>0</v>
      </c>
      <c r="N105" s="544">
        <f>H105+I105+J105+K105+L105+M105</f>
        <v>0</v>
      </c>
      <c r="O105" s="544"/>
      <c r="P105" s="544">
        <f>H105*1.187%</f>
        <v>0</v>
      </c>
      <c r="Q105" s="544">
        <v>0</v>
      </c>
      <c r="R105" s="544">
        <v>0</v>
      </c>
      <c r="S105" s="544">
        <v>0</v>
      </c>
      <c r="T105" s="544">
        <v>0</v>
      </c>
      <c r="U105" s="544">
        <f>O105+P105+Q105+R105+S105+T105</f>
        <v>0</v>
      </c>
      <c r="V105" s="544">
        <f>N105-U105</f>
        <v>0</v>
      </c>
      <c r="W105" s="544">
        <v>0</v>
      </c>
      <c r="X105" s="551">
        <f>V105-W105</f>
        <v>0</v>
      </c>
      <c r="Y105" s="607"/>
    </row>
    <row r="106" spans="2:25" ht="65.25" hidden="1" customHeight="1" x14ac:dyDescent="0.5">
      <c r="B106" s="571"/>
      <c r="C106" s="510"/>
      <c r="D106" s="730"/>
      <c r="E106" s="730"/>
      <c r="F106" s="541"/>
      <c r="G106" s="539"/>
      <c r="H106" s="539"/>
      <c r="I106" s="536"/>
      <c r="J106" s="536"/>
      <c r="K106" s="598"/>
      <c r="L106" s="598"/>
      <c r="M106" s="598"/>
      <c r="N106" s="536"/>
      <c r="O106" s="536"/>
      <c r="P106" s="536"/>
      <c r="Q106" s="536"/>
      <c r="R106" s="536"/>
      <c r="S106" s="536"/>
      <c r="T106" s="536"/>
      <c r="U106" s="536"/>
      <c r="V106" s="536"/>
      <c r="W106" s="536"/>
      <c r="X106" s="551"/>
      <c r="Y106" s="510"/>
    </row>
    <row r="107" spans="2:25" ht="65.25" hidden="1" customHeight="1" x14ac:dyDescent="0.5">
      <c r="B107" s="465" t="s">
        <v>606</v>
      </c>
      <c r="C107" s="511"/>
      <c r="D107" s="688">
        <v>1100</v>
      </c>
      <c r="E107" s="688">
        <v>1000</v>
      </c>
      <c r="F107" s="548"/>
      <c r="G107" s="546"/>
      <c r="H107" s="546">
        <f>F107*G107</f>
        <v>0</v>
      </c>
      <c r="I107" s="544">
        <f>F107*1.04</f>
        <v>0</v>
      </c>
      <c r="J107" s="544">
        <v>0</v>
      </c>
      <c r="K107" s="545"/>
      <c r="L107" s="545">
        <v>0</v>
      </c>
      <c r="M107" s="545">
        <v>0</v>
      </c>
      <c r="N107" s="544">
        <f>H107+I107+J107+K107+L107+M107</f>
        <v>0</v>
      </c>
      <c r="O107" s="544"/>
      <c r="P107" s="544">
        <f>H107*1.187%</f>
        <v>0</v>
      </c>
      <c r="Q107" s="544">
        <v>0</v>
      </c>
      <c r="R107" s="544">
        <v>0</v>
      </c>
      <c r="S107" s="544">
        <v>0</v>
      </c>
      <c r="T107" s="544">
        <v>0</v>
      </c>
      <c r="U107" s="544">
        <f>O107+P107+Q107+R107+S107+T107</f>
        <v>0</v>
      </c>
      <c r="V107" s="544">
        <f>N107-U107</f>
        <v>0</v>
      </c>
      <c r="W107" s="544"/>
      <c r="X107" s="551">
        <f>V107-W107</f>
        <v>0</v>
      </c>
      <c r="Y107" s="511"/>
    </row>
    <row r="108" spans="2:25" ht="65.25" hidden="1" customHeight="1" thickBot="1" x14ac:dyDescent="0.55000000000000004">
      <c r="B108" s="571"/>
      <c r="C108" s="607"/>
      <c r="D108" s="686"/>
      <c r="E108" s="686"/>
      <c r="F108" s="541"/>
      <c r="G108" s="539"/>
      <c r="H108" s="539"/>
      <c r="I108" s="536"/>
      <c r="J108" s="536"/>
      <c r="K108" s="537"/>
      <c r="L108" s="537"/>
      <c r="M108" s="537"/>
      <c r="N108" s="536"/>
      <c r="O108" s="536"/>
      <c r="P108" s="536"/>
      <c r="Q108" s="536"/>
      <c r="R108" s="536"/>
      <c r="S108" s="536"/>
      <c r="T108" s="536"/>
      <c r="U108" s="536"/>
      <c r="V108" s="536"/>
      <c r="W108" s="536"/>
      <c r="X108" s="551"/>
      <c r="Y108" s="729"/>
    </row>
    <row r="109" spans="2:25" ht="65.25" hidden="1" customHeight="1" x14ac:dyDescent="0.5">
      <c r="B109" s="465" t="s">
        <v>606</v>
      </c>
      <c r="C109" s="607"/>
      <c r="D109" s="688">
        <v>1100</v>
      </c>
      <c r="E109" s="688">
        <v>1000</v>
      </c>
      <c r="F109" s="548"/>
      <c r="G109" s="546"/>
      <c r="H109" s="546">
        <f>F109*G109</f>
        <v>0</v>
      </c>
      <c r="I109" s="544">
        <f>F109*1.04</f>
        <v>0</v>
      </c>
      <c r="J109" s="544">
        <v>0</v>
      </c>
      <c r="K109" s="603"/>
      <c r="L109" s="603">
        <v>0</v>
      </c>
      <c r="M109" s="603">
        <v>0</v>
      </c>
      <c r="N109" s="544">
        <f>H109+I109+J109+K109+L109+M109</f>
        <v>0</v>
      </c>
      <c r="O109" s="544"/>
      <c r="P109" s="544">
        <f>H109*1.187%</f>
        <v>0</v>
      </c>
      <c r="Q109" s="544"/>
      <c r="R109" s="544">
        <v>0</v>
      </c>
      <c r="S109" s="544">
        <v>0</v>
      </c>
      <c r="T109" s="544">
        <v>0</v>
      </c>
      <c r="U109" s="544">
        <f>O109+P109+Q109+R109+S109+T109</f>
        <v>0</v>
      </c>
      <c r="V109" s="544">
        <f>N109-U109</f>
        <v>0</v>
      </c>
      <c r="W109" s="544">
        <v>0</v>
      </c>
      <c r="X109" s="551">
        <f>V109-W109</f>
        <v>0</v>
      </c>
      <c r="Y109" s="607"/>
    </row>
    <row r="110" spans="2:25" ht="65.25" hidden="1" customHeight="1" thickBot="1" x14ac:dyDescent="0.55000000000000004">
      <c r="B110" s="571"/>
      <c r="C110" s="510"/>
      <c r="D110" s="686"/>
      <c r="E110" s="686"/>
      <c r="F110" s="541"/>
      <c r="G110" s="539"/>
      <c r="H110" s="539"/>
      <c r="I110" s="536"/>
      <c r="J110" s="536"/>
      <c r="K110" s="598"/>
      <c r="L110" s="598"/>
      <c r="M110" s="598"/>
      <c r="N110" s="536"/>
      <c r="O110" s="536"/>
      <c r="P110" s="536"/>
      <c r="Q110" s="536"/>
      <c r="R110" s="536"/>
      <c r="S110" s="536"/>
      <c r="T110" s="536"/>
      <c r="U110" s="536"/>
      <c r="V110" s="536"/>
      <c r="W110" s="536"/>
      <c r="X110" s="551"/>
      <c r="Y110" s="729"/>
    </row>
    <row r="111" spans="2:25" ht="65.25" hidden="1" customHeight="1" x14ac:dyDescent="0.5">
      <c r="B111" s="465" t="s">
        <v>606</v>
      </c>
      <c r="C111" s="607"/>
      <c r="D111" s="688">
        <v>1100</v>
      </c>
      <c r="E111" s="688">
        <v>1000</v>
      </c>
      <c r="F111" s="548"/>
      <c r="G111" s="546"/>
      <c r="H111" s="546">
        <f>F111*G111</f>
        <v>0</v>
      </c>
      <c r="I111" s="544">
        <f>F111*1.04</f>
        <v>0</v>
      </c>
      <c r="J111" s="544">
        <v>0</v>
      </c>
      <c r="K111" s="603"/>
      <c r="L111" s="603">
        <v>0</v>
      </c>
      <c r="M111" s="603">
        <v>0</v>
      </c>
      <c r="N111" s="544">
        <f>H111+I111+J111+K111+L111+M111</f>
        <v>0</v>
      </c>
      <c r="O111" s="544"/>
      <c r="P111" s="544">
        <f>H111*1.187%</f>
        <v>0</v>
      </c>
      <c r="Q111" s="544">
        <v>0</v>
      </c>
      <c r="R111" s="544">
        <v>0</v>
      </c>
      <c r="S111" s="544">
        <v>0</v>
      </c>
      <c r="T111" s="544">
        <v>0</v>
      </c>
      <c r="U111" s="544">
        <f>O111+P111+Q111+R111+S111+T111</f>
        <v>0</v>
      </c>
      <c r="V111" s="544">
        <f>N111-U111</f>
        <v>0</v>
      </c>
      <c r="W111" s="544">
        <v>0</v>
      </c>
      <c r="X111" s="551">
        <f>V111-W111</f>
        <v>0</v>
      </c>
      <c r="Y111" s="607"/>
    </row>
    <row r="112" spans="2:25" ht="65.25" hidden="1" customHeight="1" x14ac:dyDescent="0.5">
      <c r="B112" s="606"/>
      <c r="C112" s="510"/>
      <c r="D112" s="686"/>
      <c r="E112" s="686"/>
      <c r="F112" s="541"/>
      <c r="G112" s="539"/>
      <c r="H112" s="539"/>
      <c r="I112" s="536"/>
      <c r="J112" s="536"/>
      <c r="K112" s="598"/>
      <c r="L112" s="598"/>
      <c r="M112" s="598"/>
      <c r="N112" s="536"/>
      <c r="O112" s="536"/>
      <c r="P112" s="536"/>
      <c r="Q112" s="536"/>
      <c r="R112" s="536"/>
      <c r="S112" s="536"/>
      <c r="T112" s="536"/>
      <c r="U112" s="536"/>
      <c r="V112" s="536"/>
      <c r="W112" s="536"/>
      <c r="X112" s="551"/>
      <c r="Y112" s="510"/>
    </row>
    <row r="113" spans="2:25" ht="65.25" customHeight="1" x14ac:dyDescent="0.5">
      <c r="B113" s="572" t="s">
        <v>606</v>
      </c>
      <c r="C113" s="723"/>
      <c r="D113" s="725">
        <v>1100</v>
      </c>
      <c r="E113" s="725">
        <v>1000</v>
      </c>
      <c r="F113" s="548">
        <v>273.95</v>
      </c>
      <c r="G113" s="685"/>
      <c r="H113" s="548">
        <f>F113*G113</f>
        <v>0</v>
      </c>
      <c r="I113" s="544">
        <v>0</v>
      </c>
      <c r="J113" s="544">
        <v>0</v>
      </c>
      <c r="K113" s="603">
        <v>0</v>
      </c>
      <c r="L113" s="603">
        <v>0</v>
      </c>
      <c r="M113" s="603">
        <v>0</v>
      </c>
      <c r="N113" s="544">
        <f>H113+I113+J113+K113+L113+M113</f>
        <v>0</v>
      </c>
      <c r="O113" s="544"/>
      <c r="P113" s="544"/>
      <c r="Q113" s="544">
        <v>0</v>
      </c>
      <c r="R113" s="543">
        <v>0</v>
      </c>
      <c r="S113" s="543">
        <v>0</v>
      </c>
      <c r="T113" s="543">
        <v>0</v>
      </c>
      <c r="U113" s="544">
        <f>O113+P113+Q113+R113+S113+T113</f>
        <v>0</v>
      </c>
      <c r="V113" s="543">
        <f>N113-U113</f>
        <v>0</v>
      </c>
      <c r="W113" s="543">
        <v>0</v>
      </c>
      <c r="X113" s="551">
        <f>V113-W113</f>
        <v>0</v>
      </c>
      <c r="Y113" s="723"/>
    </row>
    <row r="114" spans="2:25" ht="65.25" customHeight="1" x14ac:dyDescent="0.5">
      <c r="B114" s="571"/>
      <c r="C114" s="723"/>
      <c r="D114" s="724"/>
      <c r="E114" s="724"/>
      <c r="F114" s="541"/>
      <c r="G114" s="683"/>
      <c r="H114" s="541"/>
      <c r="I114" s="536"/>
      <c r="J114" s="536"/>
      <c r="K114" s="598"/>
      <c r="L114" s="598"/>
      <c r="M114" s="598"/>
      <c r="N114" s="536"/>
      <c r="O114" s="536"/>
      <c r="P114" s="536"/>
      <c r="Q114" s="536"/>
      <c r="R114" s="535"/>
      <c r="S114" s="535"/>
      <c r="T114" s="535"/>
      <c r="U114" s="536"/>
      <c r="V114" s="535"/>
      <c r="W114" s="535"/>
      <c r="X114" s="551"/>
      <c r="Y114" s="723"/>
    </row>
    <row r="115" spans="2:25" ht="65.25" hidden="1" customHeight="1" x14ac:dyDescent="0.5">
      <c r="B115" s="572" t="s">
        <v>606</v>
      </c>
      <c r="C115" s="723"/>
      <c r="D115" s="725">
        <v>1100</v>
      </c>
      <c r="E115" s="725">
        <v>1000</v>
      </c>
      <c r="F115" s="548"/>
      <c r="G115" s="685"/>
      <c r="H115" s="548">
        <f>F115*G115</f>
        <v>0</v>
      </c>
      <c r="I115" s="544">
        <v>0</v>
      </c>
      <c r="J115" s="544">
        <v>0</v>
      </c>
      <c r="K115" s="603">
        <v>0</v>
      </c>
      <c r="L115" s="603">
        <v>0</v>
      </c>
      <c r="M115" s="603">
        <v>0</v>
      </c>
      <c r="N115" s="544">
        <f>H115+I115+J115+K115+L115+M115</f>
        <v>0</v>
      </c>
      <c r="O115" s="544"/>
      <c r="P115" s="544">
        <f>H115*1.1875%</f>
        <v>0</v>
      </c>
      <c r="Q115" s="544">
        <v>0</v>
      </c>
      <c r="R115" s="543">
        <v>0</v>
      </c>
      <c r="S115" s="543">
        <v>0</v>
      </c>
      <c r="T115" s="543">
        <v>0</v>
      </c>
      <c r="U115" s="544">
        <f>O115+P115+Q115+R115+S115+T115</f>
        <v>0</v>
      </c>
      <c r="V115" s="543">
        <f>N115-U115</f>
        <v>0</v>
      </c>
      <c r="W115" s="543"/>
      <c r="X115" s="551">
        <f>V115-W115</f>
        <v>0</v>
      </c>
      <c r="Y115" s="723"/>
    </row>
    <row r="116" spans="2:25" ht="65.25" hidden="1" customHeight="1" x14ac:dyDescent="0.5">
      <c r="B116" s="571"/>
      <c r="C116" s="723"/>
      <c r="D116" s="724"/>
      <c r="E116" s="724"/>
      <c r="F116" s="541"/>
      <c r="G116" s="683"/>
      <c r="H116" s="541"/>
      <c r="I116" s="536"/>
      <c r="J116" s="536"/>
      <c r="K116" s="598"/>
      <c r="L116" s="598"/>
      <c r="M116" s="598"/>
      <c r="N116" s="536"/>
      <c r="O116" s="536"/>
      <c r="P116" s="536"/>
      <c r="Q116" s="536"/>
      <c r="R116" s="535"/>
      <c r="S116" s="535"/>
      <c r="T116" s="535"/>
      <c r="U116" s="536"/>
      <c r="V116" s="535"/>
      <c r="W116" s="535"/>
      <c r="X116" s="551"/>
      <c r="Y116" s="723"/>
    </row>
    <row r="117" spans="2:25" ht="65.25" hidden="1" customHeight="1" x14ac:dyDescent="0.5">
      <c r="B117" s="572" t="s">
        <v>606</v>
      </c>
      <c r="C117" s="723"/>
      <c r="D117" s="725">
        <v>1100</v>
      </c>
      <c r="E117" s="725">
        <v>1000</v>
      </c>
      <c r="F117" s="548"/>
      <c r="G117" s="685"/>
      <c r="H117" s="548">
        <f>F117*G117</f>
        <v>0</v>
      </c>
      <c r="I117" s="544">
        <v>0</v>
      </c>
      <c r="J117" s="544">
        <v>0</v>
      </c>
      <c r="K117" s="603">
        <v>0</v>
      </c>
      <c r="L117" s="603">
        <v>0</v>
      </c>
      <c r="M117" s="603">
        <v>0</v>
      </c>
      <c r="N117" s="544">
        <f>H117+I117+J117+K117+L117+M117</f>
        <v>0</v>
      </c>
      <c r="O117" s="544"/>
      <c r="P117" s="544">
        <f>H117*1.1875%</f>
        <v>0</v>
      </c>
      <c r="Q117" s="544">
        <v>0</v>
      </c>
      <c r="R117" s="543">
        <v>0</v>
      </c>
      <c r="S117" s="543">
        <v>0</v>
      </c>
      <c r="T117" s="543">
        <v>0</v>
      </c>
      <c r="U117" s="544">
        <f>O117+P117+Q117+R117+S117+T117</f>
        <v>0</v>
      </c>
      <c r="V117" s="543">
        <f>N117-U117</f>
        <v>0</v>
      </c>
      <c r="W117" s="543">
        <v>0</v>
      </c>
      <c r="X117" s="551">
        <f>V117-W117</f>
        <v>0</v>
      </c>
      <c r="Y117" s="723"/>
    </row>
    <row r="118" spans="2:25" ht="65.25" hidden="1" customHeight="1" x14ac:dyDescent="0.5">
      <c r="B118" s="571"/>
      <c r="C118" s="723"/>
      <c r="D118" s="724"/>
      <c r="E118" s="724"/>
      <c r="F118" s="541"/>
      <c r="G118" s="683"/>
      <c r="H118" s="541"/>
      <c r="I118" s="536"/>
      <c r="J118" s="536"/>
      <c r="K118" s="598"/>
      <c r="L118" s="598"/>
      <c r="M118" s="598"/>
      <c r="N118" s="536"/>
      <c r="O118" s="536"/>
      <c r="P118" s="536"/>
      <c r="Q118" s="536"/>
      <c r="R118" s="535"/>
      <c r="S118" s="535"/>
      <c r="T118" s="535"/>
      <c r="U118" s="536"/>
      <c r="V118" s="535"/>
      <c r="W118" s="535"/>
      <c r="X118" s="551"/>
      <c r="Y118" s="723"/>
    </row>
    <row r="119" spans="2:25" ht="65.25" customHeight="1" x14ac:dyDescent="0.5">
      <c r="B119" s="572" t="s">
        <v>606</v>
      </c>
      <c r="C119" s="727"/>
      <c r="D119" s="728">
        <v>1100</v>
      </c>
      <c r="E119" s="728">
        <v>1000</v>
      </c>
      <c r="F119" s="548">
        <v>273.95</v>
      </c>
      <c r="G119" s="685">
        <v>37.39</v>
      </c>
      <c r="H119" s="548">
        <f>F119*G119</f>
        <v>10242.9905</v>
      </c>
      <c r="I119" s="544">
        <f>F119*5</f>
        <v>1369.75</v>
      </c>
      <c r="J119" s="544">
        <v>0</v>
      </c>
      <c r="K119" s="603">
        <v>0</v>
      </c>
      <c r="L119" s="603">
        <v>0</v>
      </c>
      <c r="M119" s="603">
        <v>0</v>
      </c>
      <c r="N119" s="544">
        <f>H119+I119+J119+K119+L119+M119</f>
        <v>11612.7405</v>
      </c>
      <c r="O119" s="544">
        <v>999.76</v>
      </c>
      <c r="P119" s="544"/>
      <c r="Q119" s="544">
        <v>0</v>
      </c>
      <c r="R119" s="543">
        <v>0</v>
      </c>
      <c r="S119" s="543">
        <v>0</v>
      </c>
      <c r="T119" s="543">
        <v>0</v>
      </c>
      <c r="U119" s="544">
        <f>O119+P119+Q119+R119+S119+T119</f>
        <v>999.76</v>
      </c>
      <c r="V119" s="543">
        <f>N119-U119</f>
        <v>10612.9805</v>
      </c>
      <c r="W119" s="543">
        <v>0</v>
      </c>
      <c r="X119" s="543">
        <f>V119-W119</f>
        <v>10612.9805</v>
      </c>
      <c r="Y119" s="727"/>
    </row>
    <row r="120" spans="2:25" ht="67.5" customHeight="1" x14ac:dyDescent="0.5">
      <c r="B120" s="571"/>
      <c r="C120" s="726"/>
      <c r="D120" s="724"/>
      <c r="E120" s="724"/>
      <c r="F120" s="541"/>
      <c r="G120" s="683"/>
      <c r="H120" s="541"/>
      <c r="I120" s="536"/>
      <c r="J120" s="536"/>
      <c r="K120" s="598"/>
      <c r="L120" s="598"/>
      <c r="M120" s="598"/>
      <c r="N120" s="536"/>
      <c r="O120" s="536"/>
      <c r="P120" s="536"/>
      <c r="Q120" s="536"/>
      <c r="R120" s="535"/>
      <c r="S120" s="535"/>
      <c r="T120" s="535"/>
      <c r="U120" s="536"/>
      <c r="V120" s="535"/>
      <c r="W120" s="535"/>
      <c r="X120" s="535"/>
      <c r="Y120" s="726"/>
    </row>
    <row r="121" spans="2:25" ht="65.25" customHeight="1" x14ac:dyDescent="0.5">
      <c r="B121" s="572" t="s">
        <v>606</v>
      </c>
      <c r="C121" s="723"/>
      <c r="D121" s="725">
        <v>1100</v>
      </c>
      <c r="E121" s="725">
        <v>1000</v>
      </c>
      <c r="F121" s="548">
        <v>273.95</v>
      </c>
      <c r="G121" s="685">
        <v>0</v>
      </c>
      <c r="H121" s="548">
        <f>F121*G121</f>
        <v>0</v>
      </c>
      <c r="I121" s="544">
        <v>0</v>
      </c>
      <c r="J121" s="544">
        <v>0</v>
      </c>
      <c r="K121" s="603">
        <v>0</v>
      </c>
      <c r="L121" s="603">
        <v>0</v>
      </c>
      <c r="M121" s="603">
        <v>0</v>
      </c>
      <c r="N121" s="544">
        <f>H121+I121+J121+K121+L121+M121</f>
        <v>0</v>
      </c>
      <c r="O121" s="544">
        <v>0</v>
      </c>
      <c r="P121" s="544"/>
      <c r="Q121" s="544">
        <v>0</v>
      </c>
      <c r="R121" s="543">
        <v>0</v>
      </c>
      <c r="S121" s="543">
        <v>0</v>
      </c>
      <c r="T121" s="543">
        <v>0</v>
      </c>
      <c r="U121" s="544">
        <f>O121+P121+Q121+R121+S121+T121</f>
        <v>0</v>
      </c>
      <c r="V121" s="543">
        <f>N121-U121</f>
        <v>0</v>
      </c>
      <c r="W121" s="543">
        <v>0</v>
      </c>
      <c r="X121" s="551">
        <f>V121-W121</f>
        <v>0</v>
      </c>
      <c r="Y121" s="723"/>
    </row>
    <row r="122" spans="2:25" ht="67.5" customHeight="1" x14ac:dyDescent="0.5">
      <c r="B122" s="571"/>
      <c r="C122" s="723"/>
      <c r="D122" s="724"/>
      <c r="E122" s="724"/>
      <c r="F122" s="541"/>
      <c r="G122" s="683"/>
      <c r="H122" s="541"/>
      <c r="I122" s="536"/>
      <c r="J122" s="536"/>
      <c r="K122" s="598"/>
      <c r="L122" s="598"/>
      <c r="M122" s="598"/>
      <c r="N122" s="536"/>
      <c r="O122" s="536"/>
      <c r="P122" s="536"/>
      <c r="Q122" s="536"/>
      <c r="R122" s="535"/>
      <c r="S122" s="535"/>
      <c r="T122" s="535"/>
      <c r="U122" s="536"/>
      <c r="V122" s="535"/>
      <c r="W122" s="535"/>
      <c r="X122" s="551"/>
      <c r="Y122" s="723"/>
    </row>
    <row r="123" spans="2:25" ht="65.25" customHeight="1" x14ac:dyDescent="0.5">
      <c r="B123" s="572" t="s">
        <v>606</v>
      </c>
      <c r="C123" s="723"/>
      <c r="D123" s="725">
        <v>1100</v>
      </c>
      <c r="E123" s="725">
        <v>1000</v>
      </c>
      <c r="F123" s="548">
        <v>273.95</v>
      </c>
      <c r="G123" s="685">
        <v>37.39</v>
      </c>
      <c r="H123" s="548">
        <f>F123*G123</f>
        <v>10242.9905</v>
      </c>
      <c r="I123" s="544">
        <f>F123*5</f>
        <v>1369.75</v>
      </c>
      <c r="J123" s="544">
        <v>0</v>
      </c>
      <c r="K123" s="603">
        <v>0</v>
      </c>
      <c r="L123" s="603">
        <v>0</v>
      </c>
      <c r="M123" s="603">
        <v>0</v>
      </c>
      <c r="N123" s="544">
        <f>H123+I123+J123+K123+L123+M123</f>
        <v>11612.7405</v>
      </c>
      <c r="O123" s="544">
        <v>999.76</v>
      </c>
      <c r="P123" s="544"/>
      <c r="Q123" s="544">
        <v>0</v>
      </c>
      <c r="R123" s="543">
        <v>0</v>
      </c>
      <c r="S123" s="543">
        <v>0</v>
      </c>
      <c r="T123" s="543">
        <v>0</v>
      </c>
      <c r="U123" s="544">
        <f>O123+P123+Q123+R123+S123+T123</f>
        <v>999.76</v>
      </c>
      <c r="V123" s="543">
        <f>N123-U123</f>
        <v>10612.9805</v>
      </c>
      <c r="W123" s="543">
        <v>0</v>
      </c>
      <c r="X123" s="551">
        <f>V123-W123</f>
        <v>10612.9805</v>
      </c>
      <c r="Y123" s="723"/>
    </row>
    <row r="124" spans="2:25" ht="67.5" customHeight="1" x14ac:dyDescent="0.5">
      <c r="B124" s="571"/>
      <c r="C124" s="723"/>
      <c r="D124" s="724"/>
      <c r="E124" s="724"/>
      <c r="F124" s="541"/>
      <c r="G124" s="683"/>
      <c r="H124" s="541"/>
      <c r="I124" s="536"/>
      <c r="J124" s="536"/>
      <c r="K124" s="598"/>
      <c r="L124" s="598"/>
      <c r="M124" s="598"/>
      <c r="N124" s="536"/>
      <c r="O124" s="536"/>
      <c r="P124" s="536"/>
      <c r="Q124" s="536"/>
      <c r="R124" s="535"/>
      <c r="S124" s="535"/>
      <c r="T124" s="535"/>
      <c r="U124" s="536"/>
      <c r="V124" s="535"/>
      <c r="W124" s="535"/>
      <c r="X124" s="551"/>
      <c r="Y124" s="723"/>
    </row>
    <row r="125" spans="2:25" ht="65.25" customHeight="1" x14ac:dyDescent="0.5">
      <c r="B125" s="572" t="s">
        <v>606</v>
      </c>
      <c r="C125" s="723"/>
      <c r="D125" s="725">
        <v>1100</v>
      </c>
      <c r="E125" s="725">
        <v>1000</v>
      </c>
      <c r="F125" s="548">
        <v>273.95</v>
      </c>
      <c r="G125" s="685">
        <v>37.39</v>
      </c>
      <c r="H125" s="548">
        <f>F125*G125</f>
        <v>10242.9905</v>
      </c>
      <c r="I125" s="544">
        <f>F125*5</f>
        <v>1369.75</v>
      </c>
      <c r="J125" s="544">
        <v>0</v>
      </c>
      <c r="K125" s="603">
        <v>0</v>
      </c>
      <c r="L125" s="603">
        <v>0</v>
      </c>
      <c r="M125" s="603">
        <v>0</v>
      </c>
      <c r="N125" s="544">
        <f>H125+I125+J125+K125+L125+M125</f>
        <v>11612.7405</v>
      </c>
      <c r="O125" s="544">
        <v>999.76</v>
      </c>
      <c r="P125" s="544"/>
      <c r="Q125" s="544">
        <v>0</v>
      </c>
      <c r="R125" s="543">
        <v>0</v>
      </c>
      <c r="S125" s="543">
        <v>0</v>
      </c>
      <c r="T125" s="543">
        <v>0</v>
      </c>
      <c r="U125" s="544">
        <f>O125+P125+Q125+R125+S125+T125</f>
        <v>999.76</v>
      </c>
      <c r="V125" s="543">
        <f>N125-U125</f>
        <v>10612.9805</v>
      </c>
      <c r="W125" s="543">
        <v>0</v>
      </c>
      <c r="X125" s="551">
        <f>V125-W125</f>
        <v>10612.9805</v>
      </c>
      <c r="Y125" s="723"/>
    </row>
    <row r="126" spans="2:25" ht="67.5" customHeight="1" x14ac:dyDescent="0.5">
      <c r="B126" s="571"/>
      <c r="C126" s="723"/>
      <c r="D126" s="724"/>
      <c r="E126" s="724"/>
      <c r="F126" s="541"/>
      <c r="G126" s="683"/>
      <c r="H126" s="541"/>
      <c r="I126" s="536"/>
      <c r="J126" s="536"/>
      <c r="K126" s="598"/>
      <c r="L126" s="598"/>
      <c r="M126" s="598"/>
      <c r="N126" s="536"/>
      <c r="O126" s="536"/>
      <c r="P126" s="536"/>
      <c r="Q126" s="536"/>
      <c r="R126" s="535"/>
      <c r="S126" s="535"/>
      <c r="T126" s="535"/>
      <c r="U126" s="536"/>
      <c r="V126" s="535"/>
      <c r="W126" s="535"/>
      <c r="X126" s="551"/>
      <c r="Y126" s="723"/>
    </row>
    <row r="127" spans="2:25" ht="47.25" customHeight="1" thickBot="1" x14ac:dyDescent="0.55000000000000004">
      <c r="B127" s="678" t="s">
        <v>73</v>
      </c>
      <c r="D127" s="722"/>
      <c r="E127" s="722"/>
      <c r="F127" s="722"/>
      <c r="G127" s="722"/>
      <c r="H127" s="722">
        <f>SUM(H87:H126)</f>
        <v>51214.952499999999</v>
      </c>
      <c r="I127" s="722">
        <f>SUM(I87:I126)</f>
        <v>6848.75</v>
      </c>
      <c r="J127" s="722">
        <f>SUM(J87:J112)</f>
        <v>0</v>
      </c>
      <c r="K127" s="722">
        <f>SUM(K87:K112)</f>
        <v>0</v>
      </c>
      <c r="L127" s="722">
        <f>SUM(L87:L112)</f>
        <v>0</v>
      </c>
      <c r="M127" s="722">
        <f>SUM(M87:M126)</f>
        <v>0</v>
      </c>
      <c r="N127" s="722">
        <f>SUM(N87:N126)</f>
        <v>58063.702499999999</v>
      </c>
      <c r="O127" s="722">
        <f>SUM(O87:O126)</f>
        <v>4998.8700000000008</v>
      </c>
      <c r="P127" s="722">
        <f>SUM(P87:P126)</f>
        <v>0</v>
      </c>
      <c r="Q127" s="722">
        <f>SUM(Q87:Q126)</f>
        <v>0</v>
      </c>
      <c r="R127" s="722">
        <f>SUM(R87:R112)</f>
        <v>0</v>
      </c>
      <c r="S127" s="722">
        <f>SUM(S87:S126)</f>
        <v>0</v>
      </c>
      <c r="T127" s="722">
        <f>SUM(T87:T112)</f>
        <v>0</v>
      </c>
      <c r="U127" s="722">
        <f>SUM(U87:U126)</f>
        <v>4998.8700000000008</v>
      </c>
      <c r="V127" s="722">
        <f>SUM(V87:V126)</f>
        <v>53064.832499999997</v>
      </c>
      <c r="W127" s="722">
        <f>SUM(W87:W126)</f>
        <v>0</v>
      </c>
      <c r="X127" s="722">
        <f>SUM(X87:X126)</f>
        <v>53064.832499999997</v>
      </c>
      <c r="Y127" s="691"/>
    </row>
    <row r="128" spans="2:25" s="473" customFormat="1" ht="65.25" customHeight="1" thickBot="1" x14ac:dyDescent="0.55000000000000004">
      <c r="B128" s="662" t="s">
        <v>57</v>
      </c>
      <c r="C128" s="662" t="s">
        <v>56</v>
      </c>
      <c r="D128" s="721" t="s">
        <v>55</v>
      </c>
      <c r="E128" s="720"/>
      <c r="F128" s="720"/>
      <c r="G128" s="720"/>
      <c r="H128" s="720"/>
      <c r="I128" s="720"/>
      <c r="J128" s="720"/>
      <c r="K128" s="720"/>
      <c r="L128" s="720"/>
      <c r="M128" s="720"/>
      <c r="N128" s="719"/>
      <c r="O128" s="661" t="s">
        <v>54</v>
      </c>
      <c r="P128" s="660"/>
      <c r="Q128" s="718"/>
      <c r="R128" s="718"/>
      <c r="S128" s="718"/>
      <c r="T128" s="656"/>
      <c r="U128" s="658"/>
      <c r="V128" s="658"/>
      <c r="W128" s="658"/>
      <c r="X128" s="656"/>
      <c r="Y128" s="717" t="s">
        <v>53</v>
      </c>
    </row>
    <row r="129" spans="2:25" s="473" customFormat="1" ht="65.25" customHeight="1" x14ac:dyDescent="0.45">
      <c r="B129" s="654"/>
      <c r="C129" s="716"/>
      <c r="D129" s="715" t="s">
        <v>52</v>
      </c>
      <c r="E129" s="714" t="s">
        <v>51</v>
      </c>
      <c r="F129" s="713" t="s">
        <v>29</v>
      </c>
      <c r="G129" s="712" t="s">
        <v>50</v>
      </c>
      <c r="H129" s="711" t="s">
        <v>49</v>
      </c>
      <c r="I129" s="710" t="s">
        <v>618</v>
      </c>
      <c r="J129" s="710" t="s">
        <v>611</v>
      </c>
      <c r="K129" s="709" t="s">
        <v>47</v>
      </c>
      <c r="L129" s="709" t="s">
        <v>46</v>
      </c>
      <c r="M129" s="709" t="s">
        <v>580</v>
      </c>
      <c r="N129" s="708" t="s">
        <v>38</v>
      </c>
      <c r="O129" s="644" t="s">
        <v>66</v>
      </c>
      <c r="P129" s="643" t="s">
        <v>43</v>
      </c>
      <c r="Q129" s="642" t="s">
        <v>42</v>
      </c>
      <c r="R129" s="641" t="s">
        <v>41</v>
      </c>
      <c r="S129" s="641" t="s">
        <v>40</v>
      </c>
      <c r="T129" s="641" t="s">
        <v>579</v>
      </c>
      <c r="U129" s="640" t="s">
        <v>38</v>
      </c>
      <c r="V129" s="639" t="s">
        <v>38</v>
      </c>
      <c r="W129" s="638" t="s">
        <v>600</v>
      </c>
      <c r="X129" s="707" t="s">
        <v>36</v>
      </c>
      <c r="Y129" s="706"/>
    </row>
    <row r="130" spans="2:25" s="473" customFormat="1" ht="81.75" customHeight="1" thickBot="1" x14ac:dyDescent="0.5">
      <c r="B130" s="620" t="s">
        <v>35</v>
      </c>
      <c r="C130" s="705"/>
      <c r="D130" s="704"/>
      <c r="E130" s="703"/>
      <c r="F130" s="702" t="s">
        <v>34</v>
      </c>
      <c r="G130" s="701" t="s">
        <v>578</v>
      </c>
      <c r="H130" s="700"/>
      <c r="I130" s="854" t="s">
        <v>610</v>
      </c>
      <c r="J130" s="699" t="s">
        <v>610</v>
      </c>
      <c r="K130" s="697" t="s">
        <v>32</v>
      </c>
      <c r="L130" s="698" t="s">
        <v>95</v>
      </c>
      <c r="M130" s="697" t="s">
        <v>94</v>
      </c>
      <c r="N130" s="696"/>
      <c r="O130" s="626"/>
      <c r="P130" s="625"/>
      <c r="Q130" s="624" t="s">
        <v>28</v>
      </c>
      <c r="R130" s="623" t="s">
        <v>27</v>
      </c>
      <c r="S130" s="623" t="s">
        <v>26</v>
      </c>
      <c r="T130" s="623" t="s">
        <v>25</v>
      </c>
      <c r="U130" s="622"/>
      <c r="V130" s="621" t="s">
        <v>24</v>
      </c>
      <c r="W130" s="620" t="s">
        <v>609</v>
      </c>
      <c r="X130" s="695" t="s">
        <v>22</v>
      </c>
      <c r="Y130" s="694"/>
    </row>
    <row r="131" spans="2:25" ht="65.25" customHeight="1" x14ac:dyDescent="0.5">
      <c r="B131" s="693" t="s">
        <v>608</v>
      </c>
      <c r="C131" s="692"/>
      <c r="D131" s="692"/>
      <c r="E131" s="692"/>
      <c r="F131" s="692"/>
      <c r="G131" s="692"/>
      <c r="H131" s="692"/>
      <c r="I131" s="692"/>
      <c r="J131" s="692"/>
      <c r="K131" s="692"/>
      <c r="L131" s="692"/>
      <c r="M131" s="692"/>
      <c r="N131" s="692"/>
      <c r="O131" s="691"/>
      <c r="P131" s="691"/>
      <c r="Q131" s="691"/>
      <c r="R131" s="691"/>
      <c r="S131" s="691"/>
      <c r="T131" s="691"/>
      <c r="U131" s="691"/>
      <c r="V131" s="691"/>
      <c r="W131" s="691"/>
      <c r="X131" s="691"/>
      <c r="Y131" s="691"/>
    </row>
    <row r="132" spans="2:25" ht="65.25" hidden="1" customHeight="1" x14ac:dyDescent="0.5">
      <c r="B132" s="465" t="s">
        <v>607</v>
      </c>
      <c r="C132" s="511"/>
      <c r="D132" s="688">
        <v>1100</v>
      </c>
      <c r="E132" s="688">
        <v>1000</v>
      </c>
      <c r="F132" s="548"/>
      <c r="G132" s="546"/>
      <c r="H132" s="546">
        <f>F132*G132</f>
        <v>0</v>
      </c>
      <c r="I132" s="545">
        <v>0</v>
      </c>
      <c r="J132" s="544">
        <v>0</v>
      </c>
      <c r="K132" s="545">
        <v>0</v>
      </c>
      <c r="L132" s="545">
        <v>0</v>
      </c>
      <c r="M132" s="545">
        <v>0</v>
      </c>
      <c r="N132" s="544">
        <f>H132+I132+J132+K132+L132+M132</f>
        <v>0</v>
      </c>
      <c r="O132" s="602"/>
      <c r="P132" s="602">
        <f>H132*1.187%</f>
        <v>0</v>
      </c>
      <c r="Q132" s="602">
        <v>0</v>
      </c>
      <c r="R132" s="602">
        <v>0</v>
      </c>
      <c r="S132" s="602">
        <v>0</v>
      </c>
      <c r="T132" s="602">
        <v>0</v>
      </c>
      <c r="U132" s="602">
        <f>O132+P132+Q132+R132+S132+T132</f>
        <v>0</v>
      </c>
      <c r="V132" s="602">
        <f>N132-U132</f>
        <v>0</v>
      </c>
      <c r="W132" s="602"/>
      <c r="X132" s="613">
        <f>V132-W132</f>
        <v>0</v>
      </c>
      <c r="Y132" s="511"/>
    </row>
    <row r="133" spans="2:25" s="689" customFormat="1" ht="65.25" hidden="1" customHeight="1" x14ac:dyDescent="0.5">
      <c r="B133" s="690"/>
      <c r="C133" s="510"/>
      <c r="D133" s="686"/>
      <c r="E133" s="686"/>
      <c r="F133" s="541"/>
      <c r="G133" s="539"/>
      <c r="H133" s="539"/>
      <c r="I133" s="537"/>
      <c r="J133" s="536"/>
      <c r="K133" s="537"/>
      <c r="L133" s="537"/>
      <c r="M133" s="537"/>
      <c r="N133" s="536"/>
      <c r="O133" s="597"/>
      <c r="P133" s="597"/>
      <c r="Q133" s="597"/>
      <c r="R133" s="597"/>
      <c r="S133" s="597"/>
      <c r="T133" s="597"/>
      <c r="U133" s="597"/>
      <c r="V133" s="597"/>
      <c r="W133" s="597"/>
      <c r="X133" s="610"/>
      <c r="Y133" s="510"/>
    </row>
    <row r="134" spans="2:25" ht="65.25" hidden="1" customHeight="1" x14ac:dyDescent="0.5">
      <c r="B134" s="465" t="s">
        <v>606</v>
      </c>
      <c r="C134" s="511"/>
      <c r="D134" s="688">
        <v>1100</v>
      </c>
      <c r="E134" s="688">
        <v>1000</v>
      </c>
      <c r="F134" s="548"/>
      <c r="G134" s="546"/>
      <c r="H134" s="546">
        <f>F134*G134</f>
        <v>0</v>
      </c>
      <c r="I134" s="545">
        <v>0</v>
      </c>
      <c r="J134" s="544">
        <v>0</v>
      </c>
      <c r="K134" s="545"/>
      <c r="L134" s="545">
        <v>0</v>
      </c>
      <c r="M134" s="545">
        <v>0</v>
      </c>
      <c r="N134" s="544">
        <f>H134+I134+J134+K134+L134+M134</f>
        <v>0</v>
      </c>
      <c r="O134" s="544"/>
      <c r="P134" s="544">
        <f>H134*1.187%</f>
        <v>0</v>
      </c>
      <c r="Q134" s="544">
        <v>0</v>
      </c>
      <c r="R134" s="544">
        <v>0</v>
      </c>
      <c r="S134" s="544">
        <v>0</v>
      </c>
      <c r="T134" s="544">
        <v>0</v>
      </c>
      <c r="U134" s="544">
        <f>O134+P134+Q134+R134+S134+T134</f>
        <v>0</v>
      </c>
      <c r="V134" s="544">
        <f>N134-U134</f>
        <v>0</v>
      </c>
      <c r="W134" s="544"/>
      <c r="X134" s="543">
        <f>V134-W134</f>
        <v>0</v>
      </c>
      <c r="Y134" s="511"/>
    </row>
    <row r="135" spans="2:25" ht="65.25" hidden="1" customHeight="1" x14ac:dyDescent="0.5">
      <c r="B135" s="687"/>
      <c r="C135" s="510"/>
      <c r="D135" s="686"/>
      <c r="E135" s="686"/>
      <c r="F135" s="541"/>
      <c r="G135" s="539"/>
      <c r="H135" s="539"/>
      <c r="I135" s="537"/>
      <c r="J135" s="536"/>
      <c r="K135" s="537"/>
      <c r="L135" s="537"/>
      <c r="M135" s="537"/>
      <c r="N135" s="536"/>
      <c r="O135" s="536"/>
      <c r="P135" s="536"/>
      <c r="Q135" s="536"/>
      <c r="R135" s="536"/>
      <c r="S135" s="536"/>
      <c r="T135" s="536"/>
      <c r="U135" s="536"/>
      <c r="V135" s="536"/>
      <c r="W135" s="536"/>
      <c r="X135" s="535"/>
      <c r="Y135" s="510"/>
    </row>
    <row r="136" spans="2:25" ht="65.25" customHeight="1" x14ac:dyDescent="0.5">
      <c r="B136" s="465" t="s">
        <v>606</v>
      </c>
      <c r="C136" s="511"/>
      <c r="D136" s="682">
        <v>1100</v>
      </c>
      <c r="E136" s="682">
        <v>1000</v>
      </c>
      <c r="F136" s="548">
        <v>273.95</v>
      </c>
      <c r="G136" s="681">
        <v>37.39</v>
      </c>
      <c r="H136" s="546">
        <f>F136*G136</f>
        <v>10242.9905</v>
      </c>
      <c r="I136" s="544">
        <f>F136*5</f>
        <v>1369.75</v>
      </c>
      <c r="J136" s="544">
        <v>0</v>
      </c>
      <c r="K136" s="545"/>
      <c r="L136" s="545">
        <v>0</v>
      </c>
      <c r="M136" s="545">
        <v>0</v>
      </c>
      <c r="N136" s="544">
        <f>H136+I136+J136+K136+L136+M136</f>
        <v>11612.7405</v>
      </c>
      <c r="O136" s="544">
        <v>999.74</v>
      </c>
      <c r="P136" s="544"/>
      <c r="Q136" s="544">
        <v>0</v>
      </c>
      <c r="R136" s="544">
        <v>0</v>
      </c>
      <c r="S136" s="544">
        <v>0</v>
      </c>
      <c r="T136" s="544">
        <v>0</v>
      </c>
      <c r="U136" s="544">
        <f>O136+P136+Q136+R136+S136+T136</f>
        <v>999.74</v>
      </c>
      <c r="V136" s="544">
        <f>N136-U136</f>
        <v>10613.0005</v>
      </c>
      <c r="W136" s="544"/>
      <c r="X136" s="543">
        <f>V136-W136</f>
        <v>10613.0005</v>
      </c>
      <c r="Y136" s="511"/>
    </row>
    <row r="137" spans="2:25" ht="65.25" customHeight="1" x14ac:dyDescent="0.5">
      <c r="B137" s="571"/>
      <c r="C137" s="510"/>
      <c r="D137" s="680"/>
      <c r="E137" s="680"/>
      <c r="F137" s="541"/>
      <c r="G137" s="679"/>
      <c r="H137" s="539"/>
      <c r="I137" s="536"/>
      <c r="J137" s="536"/>
      <c r="K137" s="537"/>
      <c r="L137" s="537"/>
      <c r="M137" s="537"/>
      <c r="N137" s="536"/>
      <c r="O137" s="536"/>
      <c r="P137" s="536"/>
      <c r="Q137" s="536"/>
      <c r="R137" s="536"/>
      <c r="S137" s="536"/>
      <c r="T137" s="536"/>
      <c r="U137" s="536"/>
      <c r="V137" s="536"/>
      <c r="W137" s="536"/>
      <c r="X137" s="535"/>
      <c r="Y137" s="510"/>
    </row>
    <row r="138" spans="2:25" ht="65.25" hidden="1" customHeight="1" x14ac:dyDescent="0.5">
      <c r="B138" s="572" t="s">
        <v>606</v>
      </c>
      <c r="C138" s="511"/>
      <c r="D138" s="682">
        <v>1100</v>
      </c>
      <c r="E138" s="682">
        <v>1000</v>
      </c>
      <c r="F138" s="548"/>
      <c r="G138" s="685"/>
      <c r="H138" s="546">
        <f>F138*G138</f>
        <v>0</v>
      </c>
      <c r="I138" s="544">
        <f>F138*5</f>
        <v>0</v>
      </c>
      <c r="J138" s="544">
        <v>0</v>
      </c>
      <c r="K138" s="545">
        <v>0</v>
      </c>
      <c r="L138" s="545">
        <v>0</v>
      </c>
      <c r="M138" s="545">
        <v>0</v>
      </c>
      <c r="N138" s="544">
        <f>H138+I138+J138+K138+L138+M138</f>
        <v>0</v>
      </c>
      <c r="O138" s="544"/>
      <c r="P138" s="544">
        <f>H138*1.187%</f>
        <v>0</v>
      </c>
      <c r="Q138" s="544">
        <v>0</v>
      </c>
      <c r="R138" s="544">
        <v>0</v>
      </c>
      <c r="S138" s="544">
        <v>0</v>
      </c>
      <c r="T138" s="544">
        <v>0</v>
      </c>
      <c r="U138" s="544">
        <f>O138+P138+Q138+R138+S138+T138</f>
        <v>0</v>
      </c>
      <c r="V138" s="544">
        <f>N138-U138</f>
        <v>0</v>
      </c>
      <c r="W138" s="544"/>
      <c r="X138" s="543">
        <f>V138-W138</f>
        <v>0</v>
      </c>
      <c r="Y138" s="511"/>
    </row>
    <row r="139" spans="2:25" ht="65.25" hidden="1" customHeight="1" x14ac:dyDescent="0.5">
      <c r="B139" s="684"/>
      <c r="C139" s="510"/>
      <c r="D139" s="680"/>
      <c r="E139" s="680"/>
      <c r="F139" s="541"/>
      <c r="G139" s="683"/>
      <c r="H139" s="539"/>
      <c r="I139" s="536"/>
      <c r="J139" s="536"/>
      <c r="K139" s="537"/>
      <c r="L139" s="537"/>
      <c r="M139" s="537"/>
      <c r="N139" s="536"/>
      <c r="O139" s="536"/>
      <c r="P139" s="536"/>
      <c r="Q139" s="536"/>
      <c r="R139" s="536"/>
      <c r="S139" s="536"/>
      <c r="T139" s="536"/>
      <c r="U139" s="536"/>
      <c r="V139" s="536"/>
      <c r="W139" s="536"/>
      <c r="X139" s="535"/>
      <c r="Y139" s="510"/>
    </row>
    <row r="140" spans="2:25" ht="65.25" hidden="1" customHeight="1" x14ac:dyDescent="0.5">
      <c r="B140" s="572" t="s">
        <v>606</v>
      </c>
      <c r="C140" s="511"/>
      <c r="D140" s="682">
        <v>1100</v>
      </c>
      <c r="E140" s="682">
        <v>1000</v>
      </c>
      <c r="F140" s="548"/>
      <c r="G140" s="681"/>
      <c r="H140" s="546">
        <f>F140*G140</f>
        <v>0</v>
      </c>
      <c r="I140" s="544">
        <f>F140*5</f>
        <v>0</v>
      </c>
      <c r="J140" s="544">
        <v>0</v>
      </c>
      <c r="K140" s="545"/>
      <c r="L140" s="545">
        <v>0</v>
      </c>
      <c r="M140" s="545">
        <v>0</v>
      </c>
      <c r="N140" s="544">
        <f>H140+I140+J140+K140+L140+M140</f>
        <v>0</v>
      </c>
      <c r="O140" s="544"/>
      <c r="P140" s="544">
        <f>H140*1.187%</f>
        <v>0</v>
      </c>
      <c r="Q140" s="544"/>
      <c r="R140" s="544">
        <v>0</v>
      </c>
      <c r="S140" s="544">
        <v>0</v>
      </c>
      <c r="T140" s="544">
        <v>0</v>
      </c>
      <c r="U140" s="544">
        <f>O140+P140+Q140+R140+S140+T140</f>
        <v>0</v>
      </c>
      <c r="V140" s="544">
        <f>N140-U140</f>
        <v>0</v>
      </c>
      <c r="W140" s="544"/>
      <c r="X140" s="543">
        <f>V140-W140</f>
        <v>0</v>
      </c>
      <c r="Y140" s="511"/>
    </row>
    <row r="141" spans="2:25" ht="65.25" hidden="1" customHeight="1" x14ac:dyDescent="0.5">
      <c r="B141" s="571"/>
      <c r="C141" s="510"/>
      <c r="D141" s="680"/>
      <c r="E141" s="680"/>
      <c r="F141" s="541"/>
      <c r="G141" s="679"/>
      <c r="H141" s="539"/>
      <c r="I141" s="536"/>
      <c r="J141" s="536"/>
      <c r="K141" s="537"/>
      <c r="L141" s="537"/>
      <c r="M141" s="537"/>
      <c r="N141" s="536"/>
      <c r="O141" s="536"/>
      <c r="P141" s="536"/>
      <c r="Q141" s="536"/>
      <c r="R141" s="536"/>
      <c r="S141" s="536"/>
      <c r="T141" s="536"/>
      <c r="U141" s="536"/>
      <c r="V141" s="536"/>
      <c r="W141" s="536"/>
      <c r="X141" s="535"/>
      <c r="Y141" s="510"/>
    </row>
    <row r="142" spans="2:25" ht="65.25" customHeight="1" x14ac:dyDescent="0.5">
      <c r="B142" s="736" t="s">
        <v>606</v>
      </c>
      <c r="C142" s="727"/>
      <c r="D142" s="728">
        <v>1100</v>
      </c>
      <c r="E142" s="728">
        <v>1000</v>
      </c>
      <c r="F142" s="548">
        <v>273.95</v>
      </c>
      <c r="G142" s="685">
        <v>22.46</v>
      </c>
      <c r="H142" s="548">
        <f>F142*G142</f>
        <v>6152.9170000000004</v>
      </c>
      <c r="I142" s="543">
        <f>F142*2.5</f>
        <v>684.875</v>
      </c>
      <c r="J142" s="543">
        <v>0</v>
      </c>
      <c r="K142" s="603"/>
      <c r="L142" s="603">
        <v>0</v>
      </c>
      <c r="M142" s="603">
        <v>0</v>
      </c>
      <c r="N142" s="543">
        <f>H142+I142+J142+K142+L142+M142</f>
        <v>6837.7920000000004</v>
      </c>
      <c r="O142" s="543">
        <v>406.53</v>
      </c>
      <c r="P142" s="543"/>
      <c r="Q142" s="543">
        <v>0</v>
      </c>
      <c r="R142" s="543">
        <v>0</v>
      </c>
      <c r="S142" s="543">
        <v>0</v>
      </c>
      <c r="T142" s="543">
        <v>0</v>
      </c>
      <c r="U142" s="543">
        <f>O142+P142+Q142+R142+S142+T142</f>
        <v>406.53</v>
      </c>
      <c r="V142" s="543">
        <f>N142-U142</f>
        <v>6431.2620000000006</v>
      </c>
      <c r="W142" s="543"/>
      <c r="X142" s="543">
        <f>V142-W142</f>
        <v>6431.2620000000006</v>
      </c>
      <c r="Y142" s="511"/>
    </row>
    <row r="143" spans="2:25" ht="65.25" customHeight="1" x14ac:dyDescent="0.5">
      <c r="B143" s="690"/>
      <c r="C143" s="726"/>
      <c r="D143" s="724"/>
      <c r="E143" s="724"/>
      <c r="F143" s="541"/>
      <c r="G143" s="683"/>
      <c r="H143" s="541"/>
      <c r="I143" s="535"/>
      <c r="J143" s="535"/>
      <c r="K143" s="598"/>
      <c r="L143" s="598"/>
      <c r="M143" s="598"/>
      <c r="N143" s="535"/>
      <c r="O143" s="535"/>
      <c r="P143" s="535"/>
      <c r="Q143" s="535"/>
      <c r="R143" s="535"/>
      <c r="S143" s="535"/>
      <c r="T143" s="535"/>
      <c r="U143" s="535"/>
      <c r="V143" s="535"/>
      <c r="W143" s="535"/>
      <c r="X143" s="535"/>
      <c r="Y143" s="510"/>
    </row>
    <row r="144" spans="2:25" ht="65.25" customHeight="1" x14ac:dyDescent="0.5">
      <c r="B144" s="572" t="s">
        <v>606</v>
      </c>
      <c r="C144" s="511"/>
      <c r="D144" s="682">
        <v>1100</v>
      </c>
      <c r="E144" s="682">
        <v>1000</v>
      </c>
      <c r="F144" s="548"/>
      <c r="G144" s="681">
        <v>15</v>
      </c>
      <c r="H144" s="546">
        <f>F144*G144</f>
        <v>0</v>
      </c>
      <c r="I144" s="544">
        <f>F144*5</f>
        <v>0</v>
      </c>
      <c r="J144" s="544">
        <v>0</v>
      </c>
      <c r="K144" s="545"/>
      <c r="L144" s="545">
        <v>0</v>
      </c>
      <c r="M144" s="545">
        <v>0</v>
      </c>
      <c r="N144" s="544">
        <f>H144+I144+J144+K144+L144+M144</f>
        <v>0</v>
      </c>
      <c r="O144" s="544"/>
      <c r="P144" s="544"/>
      <c r="Q144" s="544">
        <v>0</v>
      </c>
      <c r="R144" s="544">
        <v>0</v>
      </c>
      <c r="S144" s="544">
        <v>0</v>
      </c>
      <c r="T144" s="544">
        <v>0</v>
      </c>
      <c r="U144" s="544">
        <f>O144+P144+Q144+R144+S144+T144</f>
        <v>0</v>
      </c>
      <c r="V144" s="544">
        <f>N144-U144</f>
        <v>0</v>
      </c>
      <c r="W144" s="544"/>
      <c r="X144" s="543">
        <f>V144-W144</f>
        <v>0</v>
      </c>
      <c r="Y144" s="511"/>
    </row>
    <row r="145" spans="2:27" ht="65.25" customHeight="1" x14ac:dyDescent="0.5">
      <c r="B145" s="571"/>
      <c r="C145" s="510"/>
      <c r="D145" s="680"/>
      <c r="E145" s="680"/>
      <c r="F145" s="541"/>
      <c r="G145" s="679"/>
      <c r="H145" s="539"/>
      <c r="I145" s="536"/>
      <c r="J145" s="536"/>
      <c r="K145" s="537"/>
      <c r="L145" s="537"/>
      <c r="M145" s="537"/>
      <c r="N145" s="536"/>
      <c r="O145" s="536"/>
      <c r="P145" s="536"/>
      <c r="Q145" s="536"/>
      <c r="R145" s="536"/>
      <c r="S145" s="536"/>
      <c r="T145" s="536"/>
      <c r="U145" s="536"/>
      <c r="V145" s="536"/>
      <c r="W145" s="536"/>
      <c r="X145" s="535"/>
      <c r="Y145" s="510"/>
    </row>
    <row r="146" spans="2:27" ht="65.25" customHeight="1" x14ac:dyDescent="0.5">
      <c r="B146" s="572" t="s">
        <v>606</v>
      </c>
      <c r="C146" s="511"/>
      <c r="D146" s="682">
        <v>1100</v>
      </c>
      <c r="E146" s="682">
        <v>1000</v>
      </c>
      <c r="F146" s="548">
        <v>273.95</v>
      </c>
      <c r="G146" s="681">
        <v>37.39</v>
      </c>
      <c r="H146" s="546">
        <f>F146*G146</f>
        <v>10242.9905</v>
      </c>
      <c r="I146" s="544">
        <f>F146*5</f>
        <v>1369.75</v>
      </c>
      <c r="J146" s="544">
        <v>0</v>
      </c>
      <c r="K146" s="545"/>
      <c r="L146" s="545">
        <v>0</v>
      </c>
      <c r="M146" s="545">
        <v>0</v>
      </c>
      <c r="N146" s="544">
        <f>H146+I146+J146+K146+L146+M146</f>
        <v>11612.7405</v>
      </c>
      <c r="O146" s="544">
        <v>999.76</v>
      </c>
      <c r="P146" s="544"/>
      <c r="Q146" s="544">
        <v>0</v>
      </c>
      <c r="R146" s="544">
        <v>0</v>
      </c>
      <c r="S146" s="544">
        <v>0</v>
      </c>
      <c r="T146" s="544">
        <v>0</v>
      </c>
      <c r="U146" s="544">
        <f>O146+P146+Q146+R146+S146+T146</f>
        <v>999.76</v>
      </c>
      <c r="V146" s="544">
        <f>N146-U146</f>
        <v>10612.9805</v>
      </c>
      <c r="W146" s="544"/>
      <c r="X146" s="543">
        <f>V146-W146</f>
        <v>10612.9805</v>
      </c>
      <c r="Y146" s="511"/>
    </row>
    <row r="147" spans="2:27" ht="65.25" customHeight="1" x14ac:dyDescent="0.5">
      <c r="B147" s="571"/>
      <c r="C147" s="510"/>
      <c r="D147" s="680"/>
      <c r="E147" s="680"/>
      <c r="F147" s="541"/>
      <c r="G147" s="679"/>
      <c r="H147" s="539"/>
      <c r="I147" s="536"/>
      <c r="J147" s="536"/>
      <c r="K147" s="537"/>
      <c r="L147" s="537"/>
      <c r="M147" s="537"/>
      <c r="N147" s="536"/>
      <c r="O147" s="536"/>
      <c r="P147" s="536"/>
      <c r="Q147" s="536"/>
      <c r="R147" s="536"/>
      <c r="S147" s="536"/>
      <c r="T147" s="536"/>
      <c r="U147" s="536"/>
      <c r="V147" s="536"/>
      <c r="W147" s="536"/>
      <c r="X147" s="535"/>
      <c r="Y147" s="510"/>
    </row>
    <row r="148" spans="2:27" ht="65.25" customHeight="1" x14ac:dyDescent="0.5">
      <c r="B148" s="572" t="s">
        <v>606</v>
      </c>
      <c r="C148" s="511"/>
      <c r="D148" s="682">
        <v>1100</v>
      </c>
      <c r="E148" s="682">
        <v>1000</v>
      </c>
      <c r="F148" s="548"/>
      <c r="G148" s="681"/>
      <c r="H148" s="546">
        <f>F148*G148</f>
        <v>0</v>
      </c>
      <c r="I148" s="544">
        <f>F148*5</f>
        <v>0</v>
      </c>
      <c r="J148" s="544">
        <v>0</v>
      </c>
      <c r="K148" s="545"/>
      <c r="L148" s="545">
        <v>0</v>
      </c>
      <c r="M148" s="545">
        <v>0</v>
      </c>
      <c r="N148" s="544">
        <f>H148+I148+J148+K148+L148+M148</f>
        <v>0</v>
      </c>
      <c r="O148" s="544"/>
      <c r="P148" s="544"/>
      <c r="Q148" s="544">
        <v>0</v>
      </c>
      <c r="R148" s="544">
        <v>0</v>
      </c>
      <c r="S148" s="544">
        <v>0</v>
      </c>
      <c r="T148" s="544">
        <v>0</v>
      </c>
      <c r="U148" s="544">
        <f>O148+P148+Q148+R148+S148+T148</f>
        <v>0</v>
      </c>
      <c r="V148" s="544">
        <f>N148-U148</f>
        <v>0</v>
      </c>
      <c r="W148" s="544"/>
      <c r="X148" s="543">
        <f>V148-W148</f>
        <v>0</v>
      </c>
      <c r="Y148" s="511"/>
    </row>
    <row r="149" spans="2:27" ht="65.25" customHeight="1" x14ac:dyDescent="0.5">
      <c r="B149" s="571"/>
      <c r="C149" s="510"/>
      <c r="D149" s="680"/>
      <c r="E149" s="680"/>
      <c r="F149" s="541"/>
      <c r="G149" s="679"/>
      <c r="H149" s="539"/>
      <c r="I149" s="536"/>
      <c r="J149" s="536"/>
      <c r="K149" s="537"/>
      <c r="L149" s="537"/>
      <c r="M149" s="537"/>
      <c r="N149" s="536"/>
      <c r="O149" s="536"/>
      <c r="P149" s="536"/>
      <c r="Q149" s="536"/>
      <c r="R149" s="536"/>
      <c r="S149" s="536"/>
      <c r="T149" s="536"/>
      <c r="U149" s="536"/>
      <c r="V149" s="536"/>
      <c r="W149" s="536"/>
      <c r="X149" s="535"/>
      <c r="Y149" s="510"/>
    </row>
    <row r="150" spans="2:27" ht="65.25" customHeight="1" x14ac:dyDescent="0.5">
      <c r="B150" s="678" t="s">
        <v>72</v>
      </c>
      <c r="C150" s="458"/>
      <c r="D150" s="458"/>
      <c r="E150" s="458"/>
      <c r="F150" s="458"/>
      <c r="G150" s="458"/>
      <c r="H150" s="676">
        <f>SUM(H136:H149)</f>
        <v>26638.898000000001</v>
      </c>
      <c r="I150" s="676">
        <f>SUM(I136:I149)</f>
        <v>3424.375</v>
      </c>
      <c r="J150" s="676">
        <f>SUM(J136:J149)</f>
        <v>0</v>
      </c>
      <c r="K150" s="676">
        <f>SUM(K136:K149)</f>
        <v>0</v>
      </c>
      <c r="L150" s="676">
        <f>SUM(L136:L149)</f>
        <v>0</v>
      </c>
      <c r="M150" s="676">
        <f>SUM(M136:M149)</f>
        <v>0</v>
      </c>
      <c r="N150" s="676">
        <f>SUM(N136:N149)</f>
        <v>30063.273000000001</v>
      </c>
      <c r="O150" s="676">
        <f>SUM(O136:O149)</f>
        <v>2406.0299999999997</v>
      </c>
      <c r="P150" s="676">
        <f>SUM(P136:P149)</f>
        <v>0</v>
      </c>
      <c r="Q150" s="676">
        <f>SUM(Q136:Q149)</f>
        <v>0</v>
      </c>
      <c r="R150" s="676">
        <f>SUM(R136:R149)</f>
        <v>0</v>
      </c>
      <c r="S150" s="676">
        <f>SUM(S136:S149)</f>
        <v>0</v>
      </c>
      <c r="T150" s="676">
        <f>SUM(T136:T149)</f>
        <v>0</v>
      </c>
      <c r="U150" s="676">
        <f>SUM(U136:U149)</f>
        <v>2406.0299999999997</v>
      </c>
      <c r="V150" s="676">
        <f>SUM(V136:V149)</f>
        <v>27657.243000000002</v>
      </c>
      <c r="W150" s="676">
        <f>SUM(W136:W149)</f>
        <v>0</v>
      </c>
      <c r="X150" s="676">
        <f>SUM(X136:X149)</f>
        <v>27657.243000000002</v>
      </c>
      <c r="Y150" s="458"/>
    </row>
    <row r="151" spans="2:27" ht="65.25" customHeight="1" thickBot="1" x14ac:dyDescent="0.55000000000000004">
      <c r="B151" s="678"/>
      <c r="C151" s="458"/>
      <c r="D151" s="458"/>
      <c r="E151" s="458"/>
      <c r="F151" s="458"/>
      <c r="G151" s="458"/>
      <c r="H151" s="676"/>
      <c r="I151" s="676"/>
      <c r="J151" s="676"/>
      <c r="K151" s="676"/>
      <c r="L151" s="676"/>
      <c r="M151" s="676"/>
      <c r="N151" s="676"/>
      <c r="O151" s="676"/>
      <c r="P151" s="676"/>
      <c r="Q151" s="676"/>
      <c r="R151" s="676"/>
      <c r="S151" s="676"/>
      <c r="T151" s="676"/>
      <c r="U151" s="676"/>
      <c r="V151" s="676"/>
      <c r="W151" s="677"/>
      <c r="X151" s="676"/>
      <c r="Y151" s="458"/>
    </row>
    <row r="152" spans="2:27" ht="84.75" customHeight="1" thickBot="1" x14ac:dyDescent="0.55000000000000004">
      <c r="B152" s="458"/>
      <c r="C152" s="458"/>
      <c r="D152" s="458"/>
      <c r="E152" s="458"/>
      <c r="F152" s="458"/>
      <c r="G152" s="458"/>
      <c r="H152" s="470" t="s">
        <v>49</v>
      </c>
      <c r="I152" s="853" t="s">
        <v>605</v>
      </c>
      <c r="J152" s="674" t="s">
        <v>605</v>
      </c>
      <c r="K152" s="673" t="s">
        <v>70</v>
      </c>
      <c r="L152" s="672" t="s">
        <v>426</v>
      </c>
      <c r="M152" s="670" t="s">
        <v>425</v>
      </c>
      <c r="N152" s="470" t="s">
        <v>38</v>
      </c>
      <c r="O152" s="671" t="s">
        <v>66</v>
      </c>
      <c r="P152" s="470" t="s">
        <v>43</v>
      </c>
      <c r="Q152" s="670" t="s">
        <v>65</v>
      </c>
      <c r="R152" s="470" t="s">
        <v>64</v>
      </c>
      <c r="S152" s="470" t="s">
        <v>422</v>
      </c>
      <c r="T152" s="669" t="s">
        <v>421</v>
      </c>
      <c r="U152" s="468" t="s">
        <v>38</v>
      </c>
      <c r="V152" s="468" t="s">
        <v>61</v>
      </c>
      <c r="W152" s="668" t="s">
        <v>604</v>
      </c>
      <c r="X152" s="470" t="s">
        <v>603</v>
      </c>
      <c r="Y152" s="458"/>
    </row>
    <row r="153" spans="2:27" ht="65.25" customHeight="1" thickBot="1" x14ac:dyDescent="0.55000000000000004">
      <c r="B153" s="667" t="s">
        <v>602</v>
      </c>
      <c r="C153" s="666"/>
      <c r="D153" s="666"/>
      <c r="E153" s="666"/>
      <c r="F153" s="666"/>
      <c r="G153" s="666"/>
      <c r="H153" s="665">
        <f>H150+H127+H82+H41</f>
        <v>235407.71830000001</v>
      </c>
      <c r="I153" s="665">
        <f>I150+I127+I82+I41</f>
        <v>31342.174999999999</v>
      </c>
      <c r="J153" s="665">
        <f>J150+J127+J82+J41</f>
        <v>0</v>
      </c>
      <c r="K153" s="665">
        <f>K150+K127+K82+K41</f>
        <v>0</v>
      </c>
      <c r="L153" s="665">
        <f>L150+L127+L82+L41</f>
        <v>0</v>
      </c>
      <c r="M153" s="665">
        <f>M150+M127+M82+M41</f>
        <v>10.53</v>
      </c>
      <c r="N153" s="665">
        <f>N150+N127+N82+N41</f>
        <v>266760.42330000002</v>
      </c>
      <c r="O153" s="665">
        <f>O150+O127+O82+O41</f>
        <v>24559.130000000005</v>
      </c>
      <c r="P153" s="665">
        <f>P150+P127+P82+P41</f>
        <v>0</v>
      </c>
      <c r="Q153" s="665">
        <f>Q150+Q127+Q82+Q41</f>
        <v>0</v>
      </c>
      <c r="R153" s="665">
        <f>R150+R127+R82+R41</f>
        <v>0</v>
      </c>
      <c r="S153" s="665">
        <f>S150+S127+S82+S41</f>
        <v>0</v>
      </c>
      <c r="T153" s="665">
        <f>T150+T127+T82+T41</f>
        <v>0</v>
      </c>
      <c r="U153" s="665">
        <f>U150+U127+U82+U41</f>
        <v>24559.130000000005</v>
      </c>
      <c r="V153" s="665">
        <f>V150+V127+V82+V41</f>
        <v>242201.29330000002</v>
      </c>
      <c r="W153" s="665">
        <f>W150+W127+W82+W41</f>
        <v>0</v>
      </c>
      <c r="X153" s="665">
        <f>X150+X127+X82+X41</f>
        <v>242201.29330000002</v>
      </c>
      <c r="Y153" s="458"/>
    </row>
    <row r="154" spans="2:27" ht="65.25" customHeight="1" x14ac:dyDescent="0.45">
      <c r="B154" s="458" t="s">
        <v>58</v>
      </c>
      <c r="C154" s="458"/>
      <c r="D154" s="458"/>
      <c r="E154" s="458"/>
      <c r="F154" s="458"/>
      <c r="G154" s="458"/>
      <c r="H154" s="458"/>
      <c r="I154" s="458"/>
      <c r="J154" s="458"/>
      <c r="K154" s="458"/>
      <c r="L154" s="458"/>
      <c r="M154" s="458"/>
      <c r="N154" s="458"/>
      <c r="O154" s="458"/>
      <c r="P154" s="458"/>
      <c r="Q154" s="664"/>
      <c r="R154" s="458"/>
      <c r="S154" s="458"/>
      <c r="T154" s="664"/>
      <c r="U154" s="458" t="s">
        <v>601</v>
      </c>
      <c r="V154" s="458"/>
      <c r="W154" s="458"/>
      <c r="X154" s="458"/>
      <c r="Y154" s="458"/>
      <c r="Z154" s="663"/>
      <c r="AA154" s="663"/>
    </row>
    <row r="155" spans="2:27" ht="65.25" customHeight="1" x14ac:dyDescent="0.45">
      <c r="B155" s="458"/>
      <c r="C155" s="458"/>
      <c r="D155" s="458"/>
      <c r="E155" s="458"/>
      <c r="F155" s="458"/>
      <c r="G155" s="458"/>
      <c r="H155" s="458"/>
      <c r="I155" s="458"/>
      <c r="J155" s="458"/>
      <c r="K155" s="458"/>
      <c r="L155" s="458"/>
      <c r="M155" s="458"/>
      <c r="N155" s="458"/>
      <c r="O155" s="458"/>
      <c r="P155" s="458"/>
      <c r="Q155" s="458"/>
      <c r="R155" s="458"/>
      <c r="S155" s="458"/>
      <c r="T155" s="458"/>
      <c r="U155" s="458"/>
      <c r="V155" s="458"/>
      <c r="W155" s="458"/>
      <c r="X155" s="458"/>
      <c r="Y155" s="458"/>
      <c r="Z155" s="663"/>
      <c r="AA155" s="663"/>
    </row>
    <row r="156" spans="2:27" ht="65.25" customHeight="1" x14ac:dyDescent="0.45">
      <c r="B156" s="458"/>
      <c r="C156" s="458"/>
      <c r="D156" s="458"/>
      <c r="E156" s="458"/>
      <c r="F156" s="458"/>
      <c r="G156" s="458"/>
      <c r="H156" s="458"/>
      <c r="I156" s="458"/>
      <c r="J156" s="458"/>
      <c r="K156" s="458"/>
      <c r="L156" s="458"/>
      <c r="M156" s="458"/>
      <c r="N156" s="458"/>
      <c r="O156" s="458"/>
      <c r="P156" s="458"/>
      <c r="Q156" s="458"/>
      <c r="R156" s="458"/>
      <c r="S156" s="458"/>
      <c r="T156" s="458"/>
      <c r="U156" s="458"/>
      <c r="V156" s="458"/>
      <c r="W156" s="458"/>
      <c r="X156" s="458"/>
      <c r="Y156" s="458"/>
      <c r="Z156" s="663"/>
      <c r="AA156" s="663"/>
    </row>
    <row r="157" spans="2:27" ht="65.25" customHeight="1" x14ac:dyDescent="0.45">
      <c r="B157" s="458"/>
      <c r="C157" s="458"/>
      <c r="D157" s="458"/>
      <c r="E157" s="458"/>
      <c r="F157" s="458"/>
      <c r="G157" s="458"/>
      <c r="H157" s="458"/>
      <c r="I157" s="458"/>
      <c r="J157" s="458"/>
      <c r="K157" s="458"/>
      <c r="L157" s="458"/>
      <c r="M157" s="458"/>
      <c r="N157" s="458"/>
      <c r="O157" s="458"/>
      <c r="P157" s="458"/>
      <c r="Q157" s="458"/>
      <c r="R157" s="458"/>
      <c r="S157" s="458"/>
      <c r="T157" s="458"/>
      <c r="U157" s="458"/>
      <c r="V157" s="458"/>
      <c r="W157" s="458"/>
      <c r="X157" s="458"/>
      <c r="Y157" s="458"/>
      <c r="Z157" s="663"/>
      <c r="AA157" s="663"/>
    </row>
    <row r="158" spans="2:27" ht="65.25" customHeight="1" x14ac:dyDescent="0.45">
      <c r="B158" s="458"/>
      <c r="C158" s="458"/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458"/>
      <c r="R158" s="458"/>
      <c r="S158" s="458"/>
      <c r="T158" s="458"/>
      <c r="U158" s="458"/>
      <c r="V158" s="458"/>
      <c r="W158" s="458"/>
      <c r="X158" s="458"/>
      <c r="Y158" s="458"/>
      <c r="Z158" s="663"/>
      <c r="AA158" s="663"/>
    </row>
    <row r="159" spans="2:27" ht="65.25" customHeight="1" x14ac:dyDescent="0.45">
      <c r="B159" s="458"/>
      <c r="C159" s="458"/>
      <c r="D159" s="458"/>
      <c r="E159" s="458"/>
      <c r="F159" s="458"/>
      <c r="G159" s="458"/>
      <c r="H159" s="458"/>
      <c r="I159" s="458"/>
      <c r="J159" s="458"/>
      <c r="K159" s="458"/>
      <c r="L159" s="458"/>
      <c r="M159" s="458"/>
      <c r="N159" s="458"/>
      <c r="O159" s="458"/>
      <c r="P159" s="458"/>
      <c r="Q159" s="458"/>
      <c r="R159" s="458"/>
      <c r="S159" s="458"/>
      <c r="T159" s="458"/>
      <c r="U159" s="458"/>
      <c r="V159" s="458"/>
      <c r="W159" s="458"/>
      <c r="X159" s="458"/>
      <c r="Y159" s="458"/>
      <c r="Z159" s="663"/>
      <c r="AA159" s="663"/>
    </row>
    <row r="160" spans="2:27" ht="65.25" customHeight="1" x14ac:dyDescent="0.45">
      <c r="B160" s="458"/>
      <c r="C160" s="458"/>
      <c r="D160" s="458"/>
      <c r="E160" s="458"/>
      <c r="F160" s="458"/>
      <c r="G160" s="458"/>
      <c r="H160" s="458"/>
      <c r="I160" s="458"/>
      <c r="J160" s="458"/>
      <c r="K160" s="458"/>
      <c r="L160" s="458"/>
      <c r="M160" s="458"/>
      <c r="N160" s="458"/>
      <c r="O160" s="458"/>
      <c r="P160" s="458"/>
      <c r="Q160" s="458"/>
      <c r="R160" s="458"/>
      <c r="S160" s="458"/>
      <c r="T160" s="458"/>
      <c r="U160" s="458"/>
      <c r="V160" s="458"/>
      <c r="W160" s="458"/>
      <c r="X160" s="458"/>
      <c r="Y160" s="458"/>
      <c r="Z160" s="458"/>
      <c r="AA160" s="458"/>
    </row>
    <row r="161" s="458" customFormat="1" ht="65.25" customHeight="1" x14ac:dyDescent="0.45"/>
    <row r="162" s="458" customFormat="1" ht="65.25" customHeight="1" x14ac:dyDescent="0.45"/>
    <row r="163" s="458" customFormat="1" ht="65.25" customHeight="1" x14ac:dyDescent="0.45"/>
    <row r="164" s="458" customFormat="1" ht="65.25" customHeight="1" x14ac:dyDescent="0.45"/>
    <row r="165" s="458" customFormat="1" ht="65.25" customHeight="1" x14ac:dyDescent="0.45"/>
    <row r="166" s="458" customFormat="1" ht="65.25" customHeight="1" x14ac:dyDescent="0.45"/>
    <row r="167" s="458" customFormat="1" ht="65.25" customHeight="1" x14ac:dyDescent="0.45"/>
    <row r="168" s="458" customFormat="1" ht="65.25" customHeight="1" x14ac:dyDescent="0.45"/>
    <row r="169" s="458" customFormat="1" ht="65.25" customHeight="1" x14ac:dyDescent="0.45"/>
    <row r="170" s="458" customFormat="1" ht="65.25" customHeight="1" x14ac:dyDescent="0.45"/>
    <row r="171" s="458" customFormat="1" ht="65.25" customHeight="1" x14ac:dyDescent="0.45"/>
    <row r="172" s="458" customFormat="1" ht="65.25" customHeight="1" x14ac:dyDescent="0.45"/>
    <row r="173" s="458" customFormat="1" ht="65.25" customHeight="1" x14ac:dyDescent="0.45"/>
    <row r="174" s="458" customFormat="1" ht="65.25" customHeight="1" x14ac:dyDescent="0.45"/>
    <row r="175" s="458" customFormat="1" ht="65.25" customHeight="1" x14ac:dyDescent="0.45"/>
    <row r="176" s="458" customFormat="1" ht="65.25" customHeight="1" x14ac:dyDescent="0.45"/>
    <row r="177" s="458" customFormat="1" ht="65.25" customHeight="1" x14ac:dyDescent="0.45"/>
    <row r="178" s="458" customFormat="1" ht="65.25" customHeight="1" x14ac:dyDescent="0.45"/>
    <row r="179" s="458" customFormat="1" ht="65.25" customHeight="1" x14ac:dyDescent="0.45"/>
    <row r="180" s="458" customFormat="1" ht="65.25" customHeight="1" x14ac:dyDescent="0.45"/>
    <row r="181" s="458" customFormat="1" ht="65.25" customHeight="1" x14ac:dyDescent="0.45"/>
    <row r="182" s="458" customFormat="1" ht="65.25" customHeight="1" x14ac:dyDescent="0.45"/>
    <row r="183" s="458" customFormat="1" ht="65.25" customHeight="1" x14ac:dyDescent="0.45"/>
    <row r="184" s="458" customFormat="1" ht="65.25" customHeight="1" x14ac:dyDescent="0.45"/>
    <row r="185" s="458" customFormat="1" ht="65.25" customHeight="1" x14ac:dyDescent="0.45"/>
    <row r="186" s="458" customFormat="1" ht="65.25" customHeight="1" x14ac:dyDescent="0.45"/>
    <row r="187" s="458" customFormat="1" ht="65.25" customHeight="1" x14ac:dyDescent="0.45"/>
    <row r="188" s="458" customFormat="1" ht="65.25" customHeight="1" x14ac:dyDescent="0.45"/>
    <row r="189" s="458" customFormat="1" ht="65.25" customHeight="1" x14ac:dyDescent="0.45"/>
    <row r="190" s="458" customFormat="1" ht="65.25" customHeight="1" x14ac:dyDescent="0.45"/>
    <row r="191" s="458" customFormat="1" ht="65.25" customHeight="1" x14ac:dyDescent="0.45"/>
    <row r="192" s="458" customFormat="1" ht="65.25" customHeight="1" x14ac:dyDescent="0.45"/>
    <row r="193" s="458" customFormat="1" ht="65.25" customHeight="1" x14ac:dyDescent="0.45"/>
    <row r="194" s="458" customFormat="1" ht="65.25" customHeight="1" x14ac:dyDescent="0.45"/>
    <row r="195" s="458" customFormat="1" ht="65.25" customHeight="1" x14ac:dyDescent="0.45"/>
    <row r="196" s="458" customFormat="1" ht="65.25" customHeight="1" x14ac:dyDescent="0.45"/>
    <row r="197" s="458" customFormat="1" ht="65.25" customHeight="1" x14ac:dyDescent="0.45"/>
    <row r="198" s="458" customFormat="1" ht="65.25" customHeight="1" x14ac:dyDescent="0.45"/>
    <row r="199" s="458" customFormat="1" ht="65.25" customHeight="1" x14ac:dyDescent="0.45"/>
    <row r="200" s="458" customFormat="1" ht="65.25" customHeight="1" x14ac:dyDescent="0.45"/>
    <row r="201" s="458" customFormat="1" ht="65.25" customHeight="1" x14ac:dyDescent="0.45"/>
    <row r="202" s="458" customFormat="1" ht="65.25" customHeight="1" x14ac:dyDescent="0.45"/>
    <row r="203" s="458" customFormat="1" ht="65.25" customHeight="1" x14ac:dyDescent="0.45"/>
    <row r="204" s="458" customFormat="1" ht="65.25" customHeight="1" x14ac:dyDescent="0.45"/>
    <row r="205" s="458" customFormat="1" ht="65.25" customHeight="1" x14ac:dyDescent="0.45"/>
    <row r="206" s="458" customFormat="1" ht="65.25" customHeight="1" x14ac:dyDescent="0.45"/>
    <row r="207" s="458" customFormat="1" ht="65.25" customHeight="1" x14ac:dyDescent="0.45"/>
    <row r="208" s="458" customFormat="1" ht="65.25" customHeight="1" x14ac:dyDescent="0.45"/>
    <row r="209" s="458" customFormat="1" ht="65.25" customHeight="1" x14ac:dyDescent="0.45"/>
    <row r="210" s="458" customFormat="1" ht="65.25" customHeight="1" x14ac:dyDescent="0.45"/>
    <row r="211" s="458" customFormat="1" ht="65.25" customHeight="1" x14ac:dyDescent="0.45"/>
    <row r="212" s="458" customFormat="1" ht="65.25" customHeight="1" x14ac:dyDescent="0.45"/>
    <row r="213" s="458" customFormat="1" ht="65.25" customHeight="1" x14ac:dyDescent="0.45"/>
    <row r="214" s="458" customFormat="1" ht="65.25" customHeight="1" x14ac:dyDescent="0.45"/>
    <row r="215" s="458" customFormat="1" ht="65.25" customHeight="1" x14ac:dyDescent="0.45"/>
    <row r="216" s="458" customFormat="1" ht="65.25" customHeight="1" x14ac:dyDescent="0.45"/>
    <row r="217" s="458" customFormat="1" ht="65.25" customHeight="1" x14ac:dyDescent="0.45"/>
    <row r="218" s="458" customFormat="1" ht="65.25" customHeight="1" x14ac:dyDescent="0.45"/>
    <row r="219" s="458" customFormat="1" ht="65.25" customHeight="1" x14ac:dyDescent="0.45"/>
    <row r="220" s="458" customFormat="1" ht="65.25" customHeight="1" x14ac:dyDescent="0.45"/>
    <row r="221" s="458" customFormat="1" ht="65.25" customHeight="1" x14ac:dyDescent="0.45"/>
    <row r="222" s="458" customFormat="1" ht="65.25" customHeight="1" x14ac:dyDescent="0.45"/>
    <row r="223" s="458" customFormat="1" ht="65.25" customHeight="1" x14ac:dyDescent="0.45"/>
    <row r="224" s="458" customFormat="1" ht="65.25" customHeight="1" x14ac:dyDescent="0.45"/>
    <row r="225" s="458" customFormat="1" ht="65.25" customHeight="1" x14ac:dyDescent="0.45"/>
    <row r="226" s="458" customFormat="1" ht="65.25" customHeight="1" x14ac:dyDescent="0.45"/>
    <row r="227" s="458" customFormat="1" ht="65.25" customHeight="1" x14ac:dyDescent="0.45"/>
    <row r="228" s="458" customFormat="1" ht="65.25" customHeight="1" x14ac:dyDescent="0.45"/>
    <row r="229" s="458" customFormat="1" ht="65.25" customHeight="1" x14ac:dyDescent="0.45"/>
    <row r="230" s="458" customFormat="1" ht="65.25" customHeight="1" x14ac:dyDescent="0.45"/>
    <row r="231" s="458" customFormat="1" ht="65.25" customHeight="1" x14ac:dyDescent="0.45"/>
    <row r="232" s="458" customFormat="1" ht="65.25" customHeight="1" x14ac:dyDescent="0.45"/>
    <row r="233" s="458" customFormat="1" ht="65.25" customHeight="1" x14ac:dyDescent="0.45"/>
    <row r="234" s="458" customFormat="1" ht="65.25" customHeight="1" x14ac:dyDescent="0.45"/>
    <row r="235" s="458" customFormat="1" ht="65.25" customHeight="1" x14ac:dyDescent="0.45"/>
    <row r="236" s="458" customFormat="1" ht="65.25" customHeight="1" x14ac:dyDescent="0.45"/>
    <row r="237" s="458" customFormat="1" ht="65.25" customHeight="1" x14ac:dyDescent="0.45"/>
    <row r="238" s="458" customFormat="1" ht="65.25" customHeight="1" x14ac:dyDescent="0.45"/>
    <row r="239" s="458" customFormat="1" ht="65.25" customHeight="1" x14ac:dyDescent="0.45"/>
    <row r="240" s="458" customFormat="1" ht="65.25" customHeight="1" x14ac:dyDescent="0.45"/>
    <row r="241" s="458" customFormat="1" ht="65.25" customHeight="1" x14ac:dyDescent="0.45"/>
    <row r="242" s="458" customFormat="1" ht="65.25" customHeight="1" x14ac:dyDescent="0.45"/>
    <row r="243" s="458" customFormat="1" ht="65.25" customHeight="1" x14ac:dyDescent="0.45"/>
    <row r="244" s="458" customFormat="1" ht="65.25" customHeight="1" x14ac:dyDescent="0.45"/>
    <row r="245" s="458" customFormat="1" ht="65.25" customHeight="1" x14ac:dyDescent="0.45"/>
    <row r="246" s="458" customFormat="1" ht="65.25" customHeight="1" x14ac:dyDescent="0.45"/>
    <row r="247" s="458" customFormat="1" ht="65.25" customHeight="1" x14ac:dyDescent="0.45"/>
    <row r="248" s="458" customFormat="1" ht="65.25" customHeight="1" x14ac:dyDescent="0.45"/>
    <row r="249" s="458" customFormat="1" ht="65.25" customHeight="1" x14ac:dyDescent="0.45"/>
    <row r="250" s="458" customFormat="1" ht="65.25" customHeight="1" x14ac:dyDescent="0.45"/>
    <row r="251" s="458" customFormat="1" ht="65.25" customHeight="1" x14ac:dyDescent="0.45"/>
    <row r="252" s="458" customFormat="1" ht="65.25" customHeight="1" x14ac:dyDescent="0.45"/>
    <row r="253" s="458" customFormat="1" ht="65.25" customHeight="1" x14ac:dyDescent="0.45"/>
    <row r="254" s="458" customFormat="1" ht="65.25" customHeight="1" x14ac:dyDescent="0.45"/>
    <row r="255" s="458" customFormat="1" ht="65.25" customHeight="1" x14ac:dyDescent="0.45"/>
    <row r="256" s="458" customFormat="1" ht="65.25" customHeight="1" x14ac:dyDescent="0.45"/>
    <row r="257" s="458" customFormat="1" ht="65.25" customHeight="1" x14ac:dyDescent="0.45"/>
    <row r="258" s="458" customFormat="1" ht="65.25" customHeight="1" x14ac:dyDescent="0.45"/>
    <row r="259" s="458" customFormat="1" ht="65.25" customHeight="1" x14ac:dyDescent="0.45"/>
    <row r="260" s="458" customFormat="1" ht="65.25" customHeight="1" x14ac:dyDescent="0.45"/>
    <row r="261" s="458" customFormat="1" ht="65.25" customHeight="1" x14ac:dyDescent="0.45"/>
    <row r="262" s="458" customFormat="1" ht="65.25" customHeight="1" x14ac:dyDescent="0.45"/>
    <row r="263" s="458" customFormat="1" ht="65.25" customHeight="1" x14ac:dyDescent="0.45"/>
    <row r="264" s="458" customFormat="1" ht="65.25" customHeight="1" x14ac:dyDescent="0.45"/>
    <row r="265" s="458" customFormat="1" ht="65.25" customHeight="1" x14ac:dyDescent="0.45"/>
    <row r="266" s="458" customFormat="1" ht="65.25" customHeight="1" x14ac:dyDescent="0.45"/>
    <row r="267" s="458" customFormat="1" ht="65.25" customHeight="1" x14ac:dyDescent="0.45"/>
    <row r="268" s="458" customFormat="1" ht="65.25" customHeight="1" x14ac:dyDescent="0.45"/>
    <row r="269" s="458" customFormat="1" ht="65.25" customHeight="1" x14ac:dyDescent="0.45"/>
    <row r="270" s="458" customFormat="1" ht="65.25" customHeight="1" x14ac:dyDescent="0.45"/>
    <row r="271" s="458" customFormat="1" ht="65.25" customHeight="1" x14ac:dyDescent="0.45"/>
    <row r="272" s="458" customFormat="1" ht="65.25" customHeight="1" x14ac:dyDescent="0.45"/>
    <row r="273" s="458" customFormat="1" ht="65.25" customHeight="1" x14ac:dyDescent="0.45"/>
    <row r="274" s="458" customFormat="1" ht="65.25" customHeight="1" x14ac:dyDescent="0.45"/>
    <row r="275" s="458" customFormat="1" ht="65.25" customHeight="1" x14ac:dyDescent="0.45"/>
    <row r="276" s="458" customFormat="1" ht="65.25" customHeight="1" x14ac:dyDescent="0.45"/>
    <row r="277" s="458" customFormat="1" ht="65.25" customHeight="1" x14ac:dyDescent="0.45"/>
    <row r="278" s="458" customFormat="1" ht="65.25" customHeight="1" x14ac:dyDescent="0.45"/>
    <row r="279" s="458" customFormat="1" ht="65.25" customHeight="1" x14ac:dyDescent="0.45"/>
    <row r="280" s="458" customFormat="1" ht="65.25" customHeight="1" x14ac:dyDescent="0.45"/>
    <row r="281" s="458" customFormat="1" ht="65.25" customHeight="1" x14ac:dyDescent="0.45"/>
    <row r="282" s="458" customFormat="1" ht="65.25" customHeight="1" x14ac:dyDescent="0.45"/>
    <row r="283" s="458" customFormat="1" ht="65.25" customHeight="1" x14ac:dyDescent="0.45"/>
    <row r="284" s="458" customFormat="1" ht="65.25" customHeight="1" x14ac:dyDescent="0.45"/>
    <row r="285" s="458" customFormat="1" ht="65.25" customHeight="1" x14ac:dyDescent="0.45"/>
    <row r="286" s="458" customFormat="1" ht="65.25" customHeight="1" x14ac:dyDescent="0.45"/>
    <row r="287" s="458" customFormat="1" ht="65.25" customHeight="1" x14ac:dyDescent="0.45"/>
    <row r="288" s="458" customFormat="1" ht="65.25" customHeight="1" x14ac:dyDescent="0.45"/>
    <row r="289" s="458" customFormat="1" ht="65.25" customHeight="1" x14ac:dyDescent="0.45"/>
    <row r="290" s="458" customFormat="1" ht="65.25" customHeight="1" x14ac:dyDescent="0.45"/>
    <row r="291" s="458" customFormat="1" ht="65.25" customHeight="1" x14ac:dyDescent="0.45"/>
    <row r="292" s="458" customFormat="1" ht="65.25" customHeight="1" x14ac:dyDescent="0.45"/>
    <row r="293" s="458" customFormat="1" ht="65.25" customHeight="1" x14ac:dyDescent="0.45"/>
    <row r="294" s="458" customFormat="1" ht="65.25" customHeight="1" x14ac:dyDescent="0.45"/>
    <row r="295" s="458" customFormat="1" ht="65.25" customHeight="1" x14ac:dyDescent="0.45"/>
    <row r="296" s="458" customFormat="1" ht="65.25" customHeight="1" x14ac:dyDescent="0.45"/>
    <row r="297" s="458" customFormat="1" ht="65.25" customHeight="1" x14ac:dyDescent="0.45"/>
    <row r="298" s="458" customFormat="1" ht="65.25" customHeight="1" x14ac:dyDescent="0.45"/>
    <row r="299" s="458" customFormat="1" ht="65.25" customHeight="1" x14ac:dyDescent="0.45"/>
    <row r="300" s="458" customFormat="1" ht="65.25" customHeight="1" x14ac:dyDescent="0.45"/>
    <row r="301" s="458" customFormat="1" ht="65.25" customHeight="1" x14ac:dyDescent="0.45"/>
    <row r="302" s="458" customFormat="1" ht="65.25" customHeight="1" x14ac:dyDescent="0.45"/>
    <row r="303" s="458" customFormat="1" ht="65.25" customHeight="1" x14ac:dyDescent="0.45"/>
    <row r="304" s="458" customFormat="1" ht="65.25" customHeight="1" x14ac:dyDescent="0.45"/>
    <row r="305" s="458" customFormat="1" ht="65.25" customHeight="1" x14ac:dyDescent="0.45"/>
    <row r="306" s="458" customFormat="1" ht="65.25" customHeight="1" x14ac:dyDescent="0.45"/>
    <row r="307" s="458" customFormat="1" ht="65.25" customHeight="1" x14ac:dyDescent="0.45"/>
    <row r="308" s="458" customFormat="1" ht="65.25" customHeight="1" x14ac:dyDescent="0.45"/>
    <row r="309" s="458" customFormat="1" ht="65.25" customHeight="1" x14ac:dyDescent="0.45"/>
    <row r="310" s="458" customFormat="1" ht="65.25" customHeight="1" x14ac:dyDescent="0.45"/>
    <row r="311" s="458" customFormat="1" ht="65.25" customHeight="1" x14ac:dyDescent="0.45"/>
    <row r="312" s="458" customFormat="1" ht="65.25" customHeight="1" x14ac:dyDescent="0.45"/>
    <row r="313" s="458" customFormat="1" ht="65.25" customHeight="1" x14ac:dyDescent="0.45"/>
    <row r="314" s="458" customFormat="1" ht="65.25" customHeight="1" x14ac:dyDescent="0.45"/>
    <row r="315" s="458" customFormat="1" ht="65.25" customHeight="1" x14ac:dyDescent="0.45"/>
    <row r="316" s="458" customFormat="1" ht="65.25" customHeight="1" x14ac:dyDescent="0.45"/>
    <row r="317" s="458" customFormat="1" ht="65.25" customHeight="1" x14ac:dyDescent="0.45"/>
    <row r="318" s="458" customFormat="1" ht="65.25" customHeight="1" x14ac:dyDescent="0.45"/>
    <row r="319" s="458" customFormat="1" ht="65.25" customHeight="1" x14ac:dyDescent="0.45"/>
    <row r="320" s="458" customFormat="1" ht="65.25" customHeight="1" x14ac:dyDescent="0.45"/>
    <row r="321" s="458" customFormat="1" ht="65.25" customHeight="1" x14ac:dyDescent="0.45"/>
    <row r="322" s="458" customFormat="1" ht="65.25" customHeight="1" x14ac:dyDescent="0.45"/>
    <row r="323" s="458" customFormat="1" ht="65.25" customHeight="1" x14ac:dyDescent="0.45"/>
    <row r="324" s="458" customFormat="1" ht="65.25" customHeight="1" x14ac:dyDescent="0.45"/>
    <row r="325" s="458" customFormat="1" ht="65.25" customHeight="1" x14ac:dyDescent="0.45"/>
    <row r="326" s="458" customFormat="1" ht="65.25" customHeight="1" x14ac:dyDescent="0.45"/>
    <row r="327" s="458" customFormat="1" ht="65.25" customHeight="1" x14ac:dyDescent="0.45"/>
    <row r="328" s="458" customFormat="1" ht="65.25" customHeight="1" x14ac:dyDescent="0.45"/>
    <row r="329" s="458" customFormat="1" ht="65.25" customHeight="1" x14ac:dyDescent="0.45"/>
    <row r="330" s="458" customFormat="1" ht="65.25" customHeight="1" x14ac:dyDescent="0.45"/>
    <row r="331" s="458" customFormat="1" ht="65.25" customHeight="1" x14ac:dyDescent="0.45"/>
    <row r="332" s="458" customFormat="1" ht="65.25" customHeight="1" x14ac:dyDescent="0.45"/>
    <row r="333" s="458" customFormat="1" ht="65.25" customHeight="1" x14ac:dyDescent="0.45"/>
    <row r="334" s="458" customFormat="1" ht="65.25" customHeight="1" x14ac:dyDescent="0.45"/>
    <row r="335" s="458" customFormat="1" ht="65.25" customHeight="1" x14ac:dyDescent="0.45"/>
    <row r="336" s="458" customFormat="1" ht="65.25" customHeight="1" x14ac:dyDescent="0.45"/>
    <row r="337" s="458" customFormat="1" ht="65.25" customHeight="1" x14ac:dyDescent="0.45"/>
    <row r="338" s="458" customFormat="1" ht="65.25" customHeight="1" x14ac:dyDescent="0.45"/>
    <row r="339" s="458" customFormat="1" ht="65.25" customHeight="1" x14ac:dyDescent="0.45"/>
    <row r="340" s="458" customFormat="1" ht="65.25" customHeight="1" x14ac:dyDescent="0.45"/>
    <row r="341" s="458" customFormat="1" ht="65.25" customHeight="1" x14ac:dyDescent="0.45"/>
    <row r="342" s="458" customFormat="1" ht="65.25" customHeight="1" x14ac:dyDescent="0.45"/>
    <row r="343" s="458" customFormat="1" ht="65.25" customHeight="1" x14ac:dyDescent="0.45"/>
    <row r="344" s="458" customFormat="1" ht="65.25" customHeight="1" x14ac:dyDescent="0.45"/>
    <row r="345" s="458" customFormat="1" ht="65.25" customHeight="1" x14ac:dyDescent="0.45"/>
    <row r="346" s="458" customFormat="1" ht="65.25" customHeight="1" x14ac:dyDescent="0.45"/>
    <row r="347" s="458" customFormat="1" ht="65.25" customHeight="1" x14ac:dyDescent="0.45"/>
    <row r="348" s="458" customFormat="1" ht="65.25" customHeight="1" x14ac:dyDescent="0.45"/>
    <row r="349" s="458" customFormat="1" ht="65.25" customHeight="1" x14ac:dyDescent="0.45"/>
    <row r="350" s="458" customFormat="1" ht="65.25" customHeight="1" x14ac:dyDescent="0.45"/>
    <row r="351" s="458" customFormat="1" ht="65.25" customHeight="1" x14ac:dyDescent="0.45"/>
    <row r="352" s="458" customFormat="1" ht="65.25" customHeight="1" x14ac:dyDescent="0.45"/>
    <row r="353" s="458" customFormat="1" ht="65.25" customHeight="1" x14ac:dyDescent="0.45"/>
    <row r="354" s="458" customFormat="1" ht="65.25" customHeight="1" x14ac:dyDescent="0.45"/>
    <row r="355" s="458" customFormat="1" ht="65.25" customHeight="1" x14ac:dyDescent="0.45"/>
    <row r="356" s="458" customFormat="1" ht="65.25" customHeight="1" x14ac:dyDescent="0.45"/>
    <row r="357" s="458" customFormat="1" ht="65.25" customHeight="1" x14ac:dyDescent="0.45"/>
    <row r="358" s="458" customFormat="1" ht="65.25" customHeight="1" x14ac:dyDescent="0.45"/>
    <row r="359" s="458" customFormat="1" ht="65.25" customHeight="1" x14ac:dyDescent="0.45"/>
    <row r="360" s="458" customFormat="1" ht="65.25" customHeight="1" x14ac:dyDescent="0.45"/>
    <row r="361" s="458" customFormat="1" ht="65.25" customHeight="1" x14ac:dyDescent="0.45"/>
    <row r="362" s="458" customFormat="1" ht="65.25" customHeight="1" x14ac:dyDescent="0.45"/>
    <row r="363" s="458" customFormat="1" ht="65.25" customHeight="1" x14ac:dyDescent="0.45"/>
    <row r="364" s="458" customFormat="1" ht="65.25" customHeight="1" x14ac:dyDescent="0.45"/>
    <row r="365" s="458" customFormat="1" ht="65.25" customHeight="1" x14ac:dyDescent="0.45"/>
    <row r="366" s="458" customFormat="1" ht="65.25" customHeight="1" x14ac:dyDescent="0.45"/>
    <row r="367" s="458" customFormat="1" ht="65.25" customHeight="1" x14ac:dyDescent="0.45"/>
    <row r="368" s="458" customFormat="1" ht="65.25" customHeight="1" x14ac:dyDescent="0.45"/>
    <row r="369" s="458" customFormat="1" ht="65.25" customHeight="1" x14ac:dyDescent="0.45"/>
    <row r="370" s="458" customFormat="1" ht="65.25" customHeight="1" x14ac:dyDescent="0.45"/>
    <row r="371" s="458" customFormat="1" ht="65.25" customHeight="1" x14ac:dyDescent="0.45"/>
    <row r="372" s="458" customFormat="1" ht="65.25" customHeight="1" x14ac:dyDescent="0.45"/>
    <row r="373" s="458" customFormat="1" ht="65.25" customHeight="1" x14ac:dyDescent="0.45"/>
    <row r="374" s="458" customFormat="1" ht="65.25" customHeight="1" x14ac:dyDescent="0.45"/>
    <row r="375" s="458" customFormat="1" ht="65.25" customHeight="1" x14ac:dyDescent="0.45"/>
    <row r="376" s="458" customFormat="1" ht="65.25" customHeight="1" x14ac:dyDescent="0.45"/>
    <row r="377" s="458" customFormat="1" ht="65.25" customHeight="1" x14ac:dyDescent="0.45"/>
    <row r="378" s="458" customFormat="1" ht="65.25" customHeight="1" x14ac:dyDescent="0.45"/>
    <row r="379" s="458" customFormat="1" ht="65.25" customHeight="1" x14ac:dyDescent="0.45"/>
    <row r="380" s="458" customFormat="1" ht="65.25" customHeight="1" x14ac:dyDescent="0.45"/>
    <row r="381" s="458" customFormat="1" ht="65.25" customHeight="1" x14ac:dyDescent="0.45"/>
    <row r="382" s="458" customFormat="1" ht="65.25" customHeight="1" x14ac:dyDescent="0.45"/>
    <row r="383" s="458" customFormat="1" ht="65.25" customHeight="1" x14ac:dyDescent="0.45"/>
    <row r="384" s="458" customFormat="1" ht="65.25" customHeight="1" x14ac:dyDescent="0.45"/>
    <row r="385" s="458" customFormat="1" ht="65.25" customHeight="1" x14ac:dyDescent="0.45"/>
    <row r="386" s="458" customFormat="1" ht="65.25" customHeight="1" x14ac:dyDescent="0.45"/>
    <row r="387" s="458" customFormat="1" ht="65.25" customHeight="1" x14ac:dyDescent="0.45"/>
    <row r="388" s="458" customFormat="1" ht="65.25" customHeight="1" x14ac:dyDescent="0.45"/>
    <row r="389" s="458" customFormat="1" ht="65.25" customHeight="1" x14ac:dyDescent="0.45"/>
    <row r="390" s="458" customFormat="1" ht="65.25" customHeight="1" x14ac:dyDescent="0.45"/>
    <row r="391" s="458" customFormat="1" ht="65.25" customHeight="1" x14ac:dyDescent="0.45"/>
    <row r="392" s="458" customFormat="1" ht="65.25" customHeight="1" x14ac:dyDescent="0.45"/>
    <row r="393" s="458" customFormat="1" ht="65.25" customHeight="1" x14ac:dyDescent="0.45"/>
    <row r="394" s="458" customFormat="1" ht="65.25" customHeight="1" x14ac:dyDescent="0.45"/>
    <row r="395" s="458" customFormat="1" ht="65.25" customHeight="1" x14ac:dyDescent="0.45"/>
    <row r="396" s="458" customFormat="1" ht="65.25" customHeight="1" x14ac:dyDescent="0.45"/>
    <row r="397" s="458" customFormat="1" ht="65.25" customHeight="1" x14ac:dyDescent="0.45"/>
    <row r="398" s="458" customFormat="1" ht="65.25" customHeight="1" x14ac:dyDescent="0.45"/>
    <row r="399" s="458" customFormat="1" ht="65.25" customHeight="1" x14ac:dyDescent="0.45"/>
    <row r="400" s="458" customFormat="1" ht="65.25" customHeight="1" x14ac:dyDescent="0.45"/>
    <row r="401" s="458" customFormat="1" ht="65.25" customHeight="1" x14ac:dyDescent="0.45"/>
    <row r="402" s="458" customFormat="1" ht="65.25" customHeight="1" x14ac:dyDescent="0.45"/>
    <row r="403" s="458" customFormat="1" ht="65.25" customHeight="1" x14ac:dyDescent="0.45"/>
    <row r="404" s="458" customFormat="1" ht="65.25" customHeight="1" x14ac:dyDescent="0.45"/>
    <row r="405" s="458" customFormat="1" ht="65.25" customHeight="1" x14ac:dyDescent="0.45"/>
    <row r="406" s="458" customFormat="1" ht="65.25" customHeight="1" x14ac:dyDescent="0.45"/>
    <row r="407" s="458" customFormat="1" ht="65.25" customHeight="1" x14ac:dyDescent="0.45"/>
    <row r="408" s="458" customFormat="1" ht="65.25" customHeight="1" x14ac:dyDescent="0.45"/>
    <row r="409" s="458" customFormat="1" ht="65.25" customHeight="1" x14ac:dyDescent="0.45"/>
    <row r="410" s="458" customFormat="1" ht="65.25" customHeight="1" x14ac:dyDescent="0.45"/>
    <row r="411" s="458" customFormat="1" ht="65.25" customHeight="1" x14ac:dyDescent="0.45"/>
    <row r="412" s="458" customFormat="1" ht="65.25" customHeight="1" x14ac:dyDescent="0.45"/>
    <row r="413" s="458" customFormat="1" ht="65.25" customHeight="1" x14ac:dyDescent="0.45"/>
    <row r="414" s="458" customFormat="1" ht="65.25" customHeight="1" x14ac:dyDescent="0.45"/>
    <row r="415" s="458" customFormat="1" ht="65.25" customHeight="1" x14ac:dyDescent="0.45"/>
    <row r="416" s="458" customFormat="1" ht="65.25" customHeight="1" x14ac:dyDescent="0.45"/>
    <row r="417" s="458" customFormat="1" ht="65.25" customHeight="1" x14ac:dyDescent="0.45"/>
    <row r="418" s="458" customFormat="1" ht="65.25" customHeight="1" x14ac:dyDescent="0.45"/>
    <row r="419" s="458" customFormat="1" ht="65.25" customHeight="1" x14ac:dyDescent="0.45"/>
    <row r="420" s="458" customFormat="1" ht="65.25" customHeight="1" x14ac:dyDescent="0.45"/>
    <row r="421" s="458" customFormat="1" ht="65.25" customHeight="1" x14ac:dyDescent="0.45"/>
    <row r="422" s="458" customFormat="1" ht="65.25" customHeight="1" x14ac:dyDescent="0.45"/>
    <row r="423" s="458" customFormat="1" ht="65.25" customHeight="1" x14ac:dyDescent="0.45"/>
    <row r="424" s="458" customFormat="1" ht="65.25" customHeight="1" x14ac:dyDescent="0.45"/>
    <row r="425" s="458" customFormat="1" ht="65.25" customHeight="1" x14ac:dyDescent="0.45"/>
    <row r="426" s="458" customFormat="1" ht="65.25" customHeight="1" x14ac:dyDescent="0.45"/>
    <row r="427" s="458" customFormat="1" ht="65.25" customHeight="1" x14ac:dyDescent="0.45"/>
    <row r="428" s="458" customFormat="1" ht="65.25" customHeight="1" x14ac:dyDescent="0.45"/>
    <row r="429" s="458" customFormat="1" ht="65.25" customHeight="1" x14ac:dyDescent="0.45"/>
    <row r="430" s="458" customFormat="1" ht="65.25" customHeight="1" x14ac:dyDescent="0.45"/>
    <row r="431" s="458" customFormat="1" ht="65.25" customHeight="1" x14ac:dyDescent="0.45"/>
    <row r="432" s="458" customFormat="1" ht="65.25" customHeight="1" x14ac:dyDescent="0.45"/>
    <row r="433" s="458" customFormat="1" ht="65.25" customHeight="1" x14ac:dyDescent="0.45"/>
    <row r="434" s="458" customFormat="1" ht="65.25" customHeight="1" x14ac:dyDescent="0.45"/>
    <row r="435" s="458" customFormat="1" ht="65.25" customHeight="1" x14ac:dyDescent="0.45"/>
    <row r="436" s="458" customFormat="1" ht="65.25" customHeight="1" x14ac:dyDescent="0.45"/>
    <row r="437" s="458" customFormat="1" ht="65.25" customHeight="1" x14ac:dyDescent="0.45"/>
    <row r="438" s="458" customFormat="1" ht="65.25" customHeight="1" x14ac:dyDescent="0.45"/>
    <row r="439" s="458" customFormat="1" ht="65.25" customHeight="1" x14ac:dyDescent="0.45"/>
    <row r="440" s="458" customFormat="1" ht="65.25" customHeight="1" x14ac:dyDescent="0.45"/>
    <row r="441" s="458" customFormat="1" ht="65.25" customHeight="1" x14ac:dyDescent="0.45"/>
    <row r="442" s="458" customFormat="1" ht="65.25" customHeight="1" x14ac:dyDescent="0.45"/>
    <row r="443" s="458" customFormat="1" ht="65.25" customHeight="1" x14ac:dyDescent="0.45"/>
    <row r="444" s="458" customFormat="1" ht="65.25" customHeight="1" x14ac:dyDescent="0.45"/>
    <row r="445" s="458" customFormat="1" ht="65.25" customHeight="1" x14ac:dyDescent="0.45"/>
    <row r="446" s="458" customFormat="1" ht="65.25" customHeight="1" x14ac:dyDescent="0.45"/>
    <row r="447" s="458" customFormat="1" ht="65.25" customHeight="1" x14ac:dyDescent="0.45"/>
    <row r="448" s="458" customFormat="1" ht="65.25" customHeight="1" x14ac:dyDescent="0.45"/>
    <row r="449" s="458" customFormat="1" ht="65.25" customHeight="1" x14ac:dyDescent="0.45"/>
    <row r="450" s="458" customFormat="1" ht="65.25" customHeight="1" x14ac:dyDescent="0.45"/>
    <row r="451" s="458" customFormat="1" ht="65.25" customHeight="1" x14ac:dyDescent="0.45"/>
    <row r="452" s="458" customFormat="1" ht="65.25" customHeight="1" x14ac:dyDescent="0.45"/>
    <row r="453" s="458" customFormat="1" ht="65.25" customHeight="1" x14ac:dyDescent="0.45"/>
    <row r="454" s="458" customFormat="1" ht="65.25" customHeight="1" x14ac:dyDescent="0.45"/>
    <row r="455" s="458" customFormat="1" ht="65.25" customHeight="1" x14ac:dyDescent="0.45"/>
    <row r="456" s="458" customFormat="1" ht="65.25" customHeight="1" x14ac:dyDescent="0.45"/>
    <row r="457" s="458" customFormat="1" ht="65.25" customHeight="1" x14ac:dyDescent="0.45"/>
    <row r="458" s="458" customFormat="1" ht="65.25" customHeight="1" x14ac:dyDescent="0.45"/>
    <row r="459" s="458" customFormat="1" ht="65.25" customHeight="1" x14ac:dyDescent="0.45"/>
    <row r="460" s="458" customFormat="1" ht="65.25" customHeight="1" x14ac:dyDescent="0.45"/>
    <row r="461" s="458" customFormat="1" ht="65.25" customHeight="1" x14ac:dyDescent="0.45"/>
    <row r="462" s="458" customFormat="1" ht="65.25" customHeight="1" x14ac:dyDescent="0.45"/>
    <row r="463" s="458" customFormat="1" ht="65.25" customHeight="1" x14ac:dyDescent="0.45"/>
    <row r="464" s="458" customFormat="1" ht="65.25" customHeight="1" x14ac:dyDescent="0.45"/>
    <row r="465" s="458" customFormat="1" ht="65.25" customHeight="1" x14ac:dyDescent="0.45"/>
    <row r="466" s="458" customFormat="1" ht="65.25" customHeight="1" x14ac:dyDescent="0.45"/>
    <row r="467" s="458" customFormat="1" ht="65.25" customHeight="1" x14ac:dyDescent="0.45"/>
    <row r="468" s="458" customFormat="1" ht="65.25" customHeight="1" x14ac:dyDescent="0.45"/>
    <row r="469" s="458" customFormat="1" ht="65.25" customHeight="1" x14ac:dyDescent="0.45"/>
    <row r="470" s="458" customFormat="1" ht="65.25" customHeight="1" x14ac:dyDescent="0.45"/>
    <row r="471" s="458" customFormat="1" ht="65.25" customHeight="1" x14ac:dyDescent="0.45"/>
    <row r="472" s="458" customFormat="1" ht="65.25" customHeight="1" x14ac:dyDescent="0.45"/>
    <row r="473" s="458" customFormat="1" ht="65.25" customHeight="1" x14ac:dyDescent="0.45"/>
    <row r="474" s="458" customFormat="1" ht="65.25" customHeight="1" x14ac:dyDescent="0.45"/>
    <row r="475" s="458" customFormat="1" ht="65.25" customHeight="1" x14ac:dyDescent="0.45"/>
    <row r="476" s="458" customFormat="1" ht="65.25" customHeight="1" x14ac:dyDescent="0.45"/>
    <row r="477" s="458" customFormat="1" ht="65.25" customHeight="1" x14ac:dyDescent="0.45"/>
    <row r="478" s="458" customFormat="1" ht="65.25" customHeight="1" x14ac:dyDescent="0.45"/>
    <row r="479" s="458" customFormat="1" ht="65.25" customHeight="1" x14ac:dyDescent="0.45"/>
    <row r="480" s="458" customFormat="1" ht="65.25" customHeight="1" x14ac:dyDescent="0.45"/>
    <row r="481" s="458" customFormat="1" ht="65.25" customHeight="1" x14ac:dyDescent="0.45"/>
    <row r="482" s="458" customFormat="1" ht="65.25" customHeight="1" x14ac:dyDescent="0.45"/>
    <row r="483" s="458" customFormat="1" ht="65.25" customHeight="1" x14ac:dyDescent="0.45"/>
    <row r="484" s="458" customFormat="1" ht="65.25" customHeight="1" x14ac:dyDescent="0.45"/>
    <row r="485" s="458" customFormat="1" ht="65.25" customHeight="1" x14ac:dyDescent="0.45"/>
    <row r="486" s="458" customFormat="1" ht="65.25" customHeight="1" x14ac:dyDescent="0.45"/>
    <row r="487" s="458" customFormat="1" ht="65.25" customHeight="1" x14ac:dyDescent="0.45"/>
    <row r="488" s="458" customFormat="1" ht="65.25" customHeight="1" x14ac:dyDescent="0.45"/>
    <row r="489" s="458" customFormat="1" ht="65.25" customHeight="1" x14ac:dyDescent="0.45"/>
    <row r="490" s="458" customFormat="1" ht="65.25" customHeight="1" x14ac:dyDescent="0.45"/>
    <row r="491" s="458" customFormat="1" ht="65.25" customHeight="1" x14ac:dyDescent="0.45"/>
    <row r="492" s="458" customFormat="1" ht="65.25" customHeight="1" x14ac:dyDescent="0.45"/>
    <row r="493" s="458" customFormat="1" ht="65.25" customHeight="1" x14ac:dyDescent="0.45"/>
    <row r="494" s="458" customFormat="1" ht="65.25" customHeight="1" x14ac:dyDescent="0.45"/>
    <row r="495" s="458" customFormat="1" ht="65.25" customHeight="1" x14ac:dyDescent="0.45"/>
    <row r="496" s="458" customFormat="1" ht="65.25" customHeight="1" x14ac:dyDescent="0.45"/>
    <row r="497" spans="2:25" s="458" customFormat="1" ht="65.25" customHeight="1" x14ac:dyDescent="0.45"/>
    <row r="498" spans="2:25" s="458" customFormat="1" ht="65.25" customHeight="1" x14ac:dyDescent="0.45"/>
    <row r="499" spans="2:25" s="458" customFormat="1" ht="65.25" customHeight="1" x14ac:dyDescent="0.45"/>
    <row r="500" spans="2:25" s="458" customFormat="1" ht="65.25" customHeight="1" x14ac:dyDescent="0.45"/>
    <row r="501" spans="2:25" s="458" customFormat="1" ht="65.25" customHeight="1" x14ac:dyDescent="0.45"/>
    <row r="502" spans="2:25" s="458" customFormat="1" ht="65.25" customHeight="1" x14ac:dyDescent="0.45"/>
    <row r="503" spans="2:25" s="458" customFormat="1" ht="65.25" customHeight="1" x14ac:dyDescent="0.45"/>
    <row r="504" spans="2:25" s="458" customFormat="1" ht="65.25" customHeight="1" x14ac:dyDescent="0.45"/>
    <row r="505" spans="2:25" s="458" customFormat="1" ht="65.25" customHeight="1" x14ac:dyDescent="0.45"/>
    <row r="506" spans="2:25" s="458" customFormat="1" ht="65.25" customHeight="1" x14ac:dyDescent="0.45">
      <c r="B506" s="457"/>
      <c r="C506" s="457"/>
      <c r="D506" s="457"/>
      <c r="E506" s="457"/>
      <c r="F506" s="457"/>
      <c r="G506" s="457"/>
      <c r="H506" s="457"/>
      <c r="I506" s="457"/>
      <c r="J506" s="457"/>
      <c r="K506" s="457"/>
      <c r="L506" s="457"/>
      <c r="M506" s="457"/>
      <c r="N506" s="457"/>
      <c r="O506" s="457"/>
      <c r="P506" s="457"/>
      <c r="Q506" s="457"/>
      <c r="R506" s="457"/>
      <c r="S506" s="457"/>
      <c r="T506" s="457"/>
      <c r="U506" s="457"/>
      <c r="V506" s="457"/>
      <c r="W506" s="457"/>
      <c r="X506" s="457"/>
      <c r="Y506" s="457"/>
    </row>
    <row r="507" spans="2:25" s="458" customFormat="1" ht="65.25" customHeight="1" x14ac:dyDescent="0.45">
      <c r="B507" s="457"/>
      <c r="C507" s="457"/>
      <c r="D507" s="457"/>
      <c r="E507" s="457"/>
      <c r="F507" s="457"/>
      <c r="G507" s="457"/>
      <c r="H507" s="457"/>
      <c r="I507" s="457"/>
      <c r="J507" s="457"/>
      <c r="K507" s="457"/>
      <c r="L507" s="457"/>
      <c r="M507" s="457"/>
      <c r="N507" s="457"/>
      <c r="O507" s="457"/>
      <c r="P507" s="457"/>
      <c r="Q507" s="457"/>
      <c r="R507" s="457"/>
      <c r="S507" s="457"/>
      <c r="T507" s="457"/>
      <c r="U507" s="457"/>
      <c r="V507" s="457"/>
      <c r="W507" s="457"/>
      <c r="X507" s="457"/>
      <c r="Y507" s="457"/>
    </row>
    <row r="508" spans="2:25" s="458" customFormat="1" ht="65.25" customHeight="1" x14ac:dyDescent="0.45">
      <c r="B508" s="457"/>
      <c r="C508" s="457"/>
      <c r="D508" s="457"/>
      <c r="E508" s="457"/>
      <c r="F508" s="457"/>
      <c r="G508" s="457"/>
      <c r="H508" s="457"/>
      <c r="I508" s="457"/>
      <c r="J508" s="457"/>
      <c r="K508" s="457"/>
      <c r="L508" s="457"/>
      <c r="M508" s="457"/>
      <c r="N508" s="457"/>
      <c r="O508" s="457"/>
      <c r="P508" s="457"/>
      <c r="Q508" s="457"/>
      <c r="R508" s="457"/>
      <c r="S508" s="457"/>
      <c r="T508" s="457"/>
      <c r="U508" s="457"/>
      <c r="V508" s="457"/>
      <c r="W508" s="457"/>
      <c r="X508" s="457"/>
      <c r="Y508" s="457"/>
    </row>
    <row r="509" spans="2:25" s="458" customFormat="1" ht="65.25" customHeight="1" x14ac:dyDescent="0.45">
      <c r="B509" s="457"/>
      <c r="C509" s="457"/>
      <c r="D509" s="457"/>
      <c r="E509" s="457"/>
      <c r="F509" s="457"/>
      <c r="G509" s="457"/>
      <c r="H509" s="457"/>
      <c r="I509" s="457"/>
      <c r="J509" s="457"/>
      <c r="K509" s="457"/>
      <c r="L509" s="457"/>
      <c r="M509" s="457"/>
      <c r="N509" s="457"/>
      <c r="O509" s="457"/>
      <c r="P509" s="457"/>
      <c r="Q509" s="457"/>
      <c r="R509" s="457"/>
      <c r="S509" s="457"/>
      <c r="T509" s="457"/>
      <c r="U509" s="457"/>
      <c r="V509" s="457"/>
      <c r="W509" s="457"/>
      <c r="X509" s="457"/>
      <c r="Y509" s="457"/>
    </row>
    <row r="510" spans="2:25" s="458" customFormat="1" ht="65.25" customHeight="1" x14ac:dyDescent="0.45">
      <c r="B510" s="457"/>
      <c r="C510" s="457"/>
      <c r="D510" s="457"/>
      <c r="E510" s="457"/>
      <c r="F510" s="457"/>
      <c r="G510" s="457"/>
      <c r="H510" s="457"/>
      <c r="I510" s="457"/>
      <c r="J510" s="457"/>
      <c r="K510" s="457"/>
      <c r="L510" s="457"/>
      <c r="M510" s="457"/>
      <c r="N510" s="457"/>
      <c r="O510" s="457"/>
      <c r="P510" s="457"/>
      <c r="Q510" s="457"/>
      <c r="R510" s="457"/>
      <c r="S510" s="457"/>
      <c r="T510" s="457"/>
      <c r="U510" s="457"/>
      <c r="V510" s="457"/>
      <c r="W510" s="457"/>
      <c r="X510" s="457"/>
      <c r="Y510" s="457"/>
    </row>
    <row r="511" spans="2:25" s="458" customFormat="1" ht="65.25" customHeight="1" x14ac:dyDescent="0.45">
      <c r="B511" s="457"/>
      <c r="C511" s="457"/>
      <c r="D511" s="457"/>
      <c r="E511" s="457"/>
      <c r="F511" s="457"/>
      <c r="G511" s="457"/>
      <c r="H511" s="457"/>
      <c r="I511" s="457"/>
      <c r="J511" s="457"/>
      <c r="K511" s="457"/>
      <c r="L511" s="457"/>
      <c r="M511" s="457"/>
      <c r="N511" s="457"/>
      <c r="O511" s="457"/>
      <c r="P511" s="457"/>
      <c r="Q511" s="457"/>
      <c r="R511" s="457"/>
      <c r="S511" s="457"/>
      <c r="T511" s="457"/>
      <c r="U511" s="457"/>
      <c r="V511" s="457"/>
      <c r="W511" s="457"/>
      <c r="X511" s="457"/>
      <c r="Y511" s="457"/>
    </row>
    <row r="512" spans="2:25" s="458" customFormat="1" ht="65.25" customHeight="1" x14ac:dyDescent="0.45">
      <c r="B512" s="457"/>
      <c r="C512" s="457"/>
      <c r="D512" s="457"/>
      <c r="E512" s="457"/>
      <c r="F512" s="457"/>
      <c r="G512" s="457"/>
      <c r="H512" s="457"/>
      <c r="I512" s="457"/>
      <c r="J512" s="457"/>
      <c r="K512" s="457"/>
      <c r="L512" s="457"/>
      <c r="M512" s="457"/>
      <c r="N512" s="457"/>
      <c r="O512" s="457"/>
      <c r="P512" s="457"/>
      <c r="Q512" s="457"/>
      <c r="R512" s="457"/>
      <c r="S512" s="457"/>
      <c r="T512" s="457"/>
      <c r="U512" s="457"/>
      <c r="V512" s="457"/>
      <c r="W512" s="457"/>
      <c r="X512" s="457"/>
      <c r="Y512" s="457"/>
    </row>
    <row r="513" spans="2:25" s="458" customFormat="1" ht="65.25" customHeight="1" x14ac:dyDescent="0.45">
      <c r="B513" s="457"/>
      <c r="C513" s="457"/>
      <c r="D513" s="457"/>
      <c r="E513" s="457"/>
      <c r="F513" s="457"/>
      <c r="G513" s="457"/>
      <c r="H513" s="457"/>
      <c r="I513" s="457"/>
      <c r="J513" s="457"/>
      <c r="K513" s="457"/>
      <c r="L513" s="457"/>
      <c r="M513" s="457"/>
      <c r="N513" s="457"/>
      <c r="O513" s="457"/>
      <c r="P513" s="457"/>
      <c r="Q513" s="457"/>
      <c r="R513" s="457"/>
      <c r="S513" s="457"/>
      <c r="T513" s="457"/>
      <c r="U513" s="457"/>
      <c r="V513" s="457"/>
      <c r="W513" s="457"/>
      <c r="X513" s="457"/>
      <c r="Y513" s="457"/>
    </row>
    <row r="514" spans="2:25" s="458" customFormat="1" ht="65.25" customHeight="1" x14ac:dyDescent="0.45">
      <c r="B514" s="457"/>
      <c r="C514" s="457"/>
      <c r="D514" s="457"/>
      <c r="E514" s="457"/>
      <c r="F514" s="457"/>
      <c r="G514" s="457"/>
      <c r="H514" s="457"/>
      <c r="I514" s="457"/>
      <c r="J514" s="457"/>
      <c r="K514" s="457"/>
      <c r="L514" s="457"/>
      <c r="M514" s="457"/>
      <c r="N514" s="457"/>
      <c r="O514" s="457"/>
      <c r="P514" s="457"/>
      <c r="Q514" s="457"/>
      <c r="R514" s="457"/>
      <c r="S514" s="457"/>
      <c r="T514" s="457"/>
      <c r="U514" s="457"/>
      <c r="V514" s="457"/>
      <c r="W514" s="457"/>
      <c r="X514" s="457"/>
      <c r="Y514" s="457"/>
    </row>
    <row r="515" spans="2:25" s="458" customFormat="1" ht="65.25" customHeight="1" x14ac:dyDescent="0.45">
      <c r="B515" s="457"/>
      <c r="C515" s="457"/>
      <c r="D515" s="457"/>
      <c r="E515" s="457"/>
      <c r="F515" s="457"/>
      <c r="G515" s="457"/>
      <c r="H515" s="457"/>
      <c r="I515" s="457"/>
      <c r="J515" s="457"/>
      <c r="K515" s="457"/>
      <c r="L515" s="457"/>
      <c r="M515" s="457"/>
      <c r="N515" s="457"/>
      <c r="O515" s="457"/>
      <c r="P515" s="457"/>
      <c r="Q515" s="457"/>
      <c r="R515" s="457"/>
      <c r="S515" s="457"/>
      <c r="T515" s="457"/>
      <c r="U515" s="457"/>
      <c r="V515" s="457"/>
      <c r="W515" s="457"/>
      <c r="X515" s="457"/>
      <c r="Y515" s="457"/>
    </row>
    <row r="516" spans="2:25" s="458" customFormat="1" ht="65.25" customHeight="1" x14ac:dyDescent="0.45">
      <c r="B516" s="457"/>
      <c r="C516" s="457"/>
      <c r="D516" s="457"/>
      <c r="E516" s="457"/>
      <c r="F516" s="457"/>
      <c r="G516" s="457"/>
      <c r="H516" s="457"/>
      <c r="I516" s="457"/>
      <c r="J516" s="457"/>
      <c r="K516" s="457"/>
      <c r="L516" s="457"/>
      <c r="M516" s="457"/>
      <c r="N516" s="457"/>
      <c r="O516" s="457"/>
      <c r="P516" s="457"/>
      <c r="Q516" s="457"/>
      <c r="R516" s="457"/>
      <c r="S516" s="457"/>
      <c r="T516" s="457"/>
      <c r="U516" s="457"/>
      <c r="V516" s="457"/>
      <c r="W516" s="457"/>
      <c r="X516" s="457"/>
      <c r="Y516" s="457"/>
    </row>
    <row r="517" spans="2:25" s="458" customFormat="1" ht="65.25" customHeight="1" x14ac:dyDescent="0.45">
      <c r="B517" s="457"/>
      <c r="C517" s="457"/>
      <c r="D517" s="457"/>
      <c r="E517" s="457"/>
      <c r="F517" s="457"/>
      <c r="G517" s="457"/>
      <c r="H517" s="457"/>
      <c r="I517" s="457"/>
      <c r="J517" s="457"/>
      <c r="K517" s="457"/>
      <c r="L517" s="457"/>
      <c r="M517" s="457"/>
      <c r="N517" s="457"/>
      <c r="O517" s="457"/>
      <c r="P517" s="457"/>
      <c r="Q517" s="457"/>
      <c r="R517" s="457"/>
      <c r="S517" s="457"/>
      <c r="T517" s="457"/>
      <c r="U517" s="457"/>
      <c r="V517" s="457"/>
      <c r="W517" s="457"/>
      <c r="X517" s="457"/>
      <c r="Y517" s="457"/>
    </row>
    <row r="518" spans="2:25" s="458" customFormat="1" ht="65.25" customHeight="1" x14ac:dyDescent="0.45">
      <c r="B518" s="457"/>
      <c r="C518" s="457"/>
      <c r="D518" s="457"/>
      <c r="E518" s="457"/>
      <c r="F518" s="457"/>
      <c r="G518" s="457"/>
      <c r="H518" s="457"/>
      <c r="I518" s="457"/>
      <c r="J518" s="457"/>
      <c r="K518" s="457"/>
      <c r="L518" s="457"/>
      <c r="M518" s="457"/>
      <c r="N518" s="457"/>
      <c r="O518" s="457"/>
      <c r="P518" s="457"/>
      <c r="Q518" s="457"/>
      <c r="R518" s="457"/>
      <c r="S518" s="457"/>
      <c r="T518" s="457"/>
      <c r="U518" s="457"/>
      <c r="V518" s="457"/>
      <c r="W518" s="457"/>
      <c r="X518" s="457"/>
      <c r="Y518" s="457"/>
    </row>
    <row r="519" spans="2:25" s="458" customFormat="1" ht="65.25" customHeight="1" x14ac:dyDescent="0.45">
      <c r="B519" s="457"/>
      <c r="C519" s="457"/>
      <c r="D519" s="457"/>
      <c r="E519" s="457"/>
      <c r="F519" s="457"/>
      <c r="G519" s="457"/>
      <c r="H519" s="457"/>
      <c r="I519" s="457"/>
      <c r="J519" s="457"/>
      <c r="K519" s="457"/>
      <c r="L519" s="457"/>
      <c r="M519" s="457"/>
      <c r="N519" s="457"/>
      <c r="O519" s="457"/>
      <c r="P519" s="457"/>
      <c r="Q519" s="457"/>
      <c r="R519" s="457"/>
      <c r="S519" s="457"/>
      <c r="T519" s="457"/>
      <c r="U519" s="457"/>
      <c r="V519" s="457"/>
      <c r="W519" s="457"/>
      <c r="X519" s="457"/>
      <c r="Y519" s="457"/>
    </row>
    <row r="520" spans="2:25" s="458" customFormat="1" ht="65.25" customHeight="1" x14ac:dyDescent="0.45">
      <c r="B520" s="457"/>
      <c r="C520" s="457"/>
      <c r="D520" s="457"/>
      <c r="E520" s="457"/>
      <c r="F520" s="457"/>
      <c r="G520" s="457"/>
      <c r="H520" s="457"/>
      <c r="I520" s="457"/>
      <c r="J520" s="457"/>
      <c r="K520" s="457"/>
      <c r="L520" s="457"/>
      <c r="M520" s="457"/>
      <c r="N520" s="457"/>
      <c r="O520" s="457"/>
      <c r="P520" s="457"/>
      <c r="Q520" s="457"/>
      <c r="R520" s="457"/>
      <c r="S520" s="457"/>
      <c r="T520" s="457"/>
      <c r="U520" s="457"/>
      <c r="V520" s="457"/>
      <c r="W520" s="457"/>
      <c r="X520" s="457"/>
      <c r="Y520" s="457"/>
    </row>
    <row r="521" spans="2:25" s="458" customFormat="1" ht="65.25" customHeight="1" x14ac:dyDescent="0.45">
      <c r="B521" s="457"/>
      <c r="C521" s="457"/>
      <c r="D521" s="457"/>
      <c r="E521" s="457"/>
      <c r="F521" s="457"/>
      <c r="G521" s="457"/>
      <c r="H521" s="457"/>
      <c r="I521" s="457"/>
      <c r="J521" s="457"/>
      <c r="K521" s="457"/>
      <c r="L521" s="457"/>
      <c r="M521" s="457"/>
      <c r="N521" s="457"/>
      <c r="O521" s="457"/>
      <c r="P521" s="457"/>
      <c r="Q521" s="457"/>
      <c r="R521" s="457"/>
      <c r="S521" s="457"/>
      <c r="T521" s="457"/>
      <c r="U521" s="457"/>
      <c r="V521" s="457"/>
      <c r="W521" s="457"/>
      <c r="X521" s="457"/>
      <c r="Y521" s="457"/>
    </row>
    <row r="522" spans="2:25" s="458" customFormat="1" ht="65.25" customHeight="1" x14ac:dyDescent="0.45">
      <c r="B522" s="457"/>
      <c r="C522" s="457"/>
      <c r="D522" s="457"/>
      <c r="E522" s="457"/>
      <c r="F522" s="457"/>
      <c r="G522" s="457"/>
      <c r="H522" s="457"/>
      <c r="I522" s="457"/>
      <c r="J522" s="457"/>
      <c r="K522" s="457"/>
      <c r="L522" s="457"/>
      <c r="M522" s="457"/>
      <c r="N522" s="457"/>
      <c r="O522" s="457"/>
      <c r="P522" s="457"/>
      <c r="Q522" s="457"/>
      <c r="R522" s="457"/>
      <c r="S522" s="457"/>
      <c r="T522" s="457"/>
      <c r="U522" s="457"/>
      <c r="V522" s="457"/>
      <c r="W522" s="457"/>
      <c r="X522" s="457"/>
      <c r="Y522" s="457"/>
    </row>
    <row r="523" spans="2:25" s="458" customFormat="1" ht="65.25" customHeight="1" x14ac:dyDescent="0.45">
      <c r="B523" s="457"/>
      <c r="C523" s="457"/>
      <c r="D523" s="457"/>
      <c r="E523" s="457"/>
      <c r="F523" s="457"/>
      <c r="G523" s="457"/>
      <c r="H523" s="457"/>
      <c r="I523" s="457"/>
      <c r="J523" s="457"/>
      <c r="K523" s="457"/>
      <c r="L523" s="457"/>
      <c r="M523" s="457"/>
      <c r="N523" s="457"/>
      <c r="O523" s="457"/>
      <c r="P523" s="457"/>
      <c r="Q523" s="457"/>
      <c r="R523" s="457"/>
      <c r="S523" s="457"/>
      <c r="T523" s="457"/>
      <c r="U523" s="457"/>
      <c r="V523" s="457"/>
      <c r="W523" s="457"/>
      <c r="X523" s="457"/>
      <c r="Y523" s="457"/>
    </row>
    <row r="524" spans="2:25" s="458" customFormat="1" ht="65.25" customHeight="1" x14ac:dyDescent="0.45">
      <c r="B524" s="457"/>
      <c r="C524" s="457"/>
      <c r="D524" s="457"/>
      <c r="E524" s="457"/>
      <c r="F524" s="457"/>
      <c r="G524" s="457"/>
      <c r="H524" s="457"/>
      <c r="I524" s="457"/>
      <c r="J524" s="457"/>
      <c r="K524" s="457"/>
      <c r="L524" s="457"/>
      <c r="M524" s="457"/>
      <c r="N524" s="457"/>
      <c r="O524" s="457"/>
      <c r="P524" s="457"/>
      <c r="Q524" s="457"/>
      <c r="R524" s="457"/>
      <c r="S524" s="457"/>
      <c r="T524" s="457"/>
      <c r="U524" s="457"/>
      <c r="V524" s="457"/>
      <c r="W524" s="457"/>
      <c r="X524" s="457"/>
      <c r="Y524" s="457"/>
    </row>
    <row r="525" spans="2:25" s="458" customFormat="1" ht="65.25" customHeight="1" x14ac:dyDescent="0.45">
      <c r="B525" s="457"/>
      <c r="C525" s="457"/>
      <c r="D525" s="457"/>
      <c r="E525" s="457"/>
      <c r="F525" s="457"/>
      <c r="G525" s="457"/>
      <c r="H525" s="457"/>
      <c r="I525" s="457"/>
      <c r="J525" s="457"/>
      <c r="K525" s="457"/>
      <c r="L525" s="457"/>
      <c r="M525" s="457"/>
      <c r="N525" s="457"/>
      <c r="O525" s="457"/>
      <c r="P525" s="457"/>
      <c r="Q525" s="457"/>
      <c r="R525" s="457"/>
      <c r="S525" s="457"/>
      <c r="T525" s="457"/>
      <c r="U525" s="457"/>
      <c r="V525" s="457"/>
      <c r="W525" s="457"/>
      <c r="X525" s="457"/>
      <c r="Y525" s="457"/>
    </row>
    <row r="526" spans="2:25" s="458" customFormat="1" ht="65.25" customHeight="1" x14ac:dyDescent="0.45">
      <c r="B526" s="457"/>
      <c r="C526" s="457"/>
      <c r="D526" s="457"/>
      <c r="E526" s="457"/>
      <c r="F526" s="457"/>
      <c r="G526" s="457"/>
      <c r="H526" s="457"/>
      <c r="I526" s="457"/>
      <c r="J526" s="457"/>
      <c r="K526" s="457"/>
      <c r="L526" s="457"/>
      <c r="M526" s="457"/>
      <c r="N526" s="457"/>
      <c r="O526" s="457"/>
      <c r="P526" s="457"/>
      <c r="Q526" s="457"/>
      <c r="R526" s="457"/>
      <c r="S526" s="457"/>
      <c r="T526" s="457"/>
      <c r="U526" s="457"/>
      <c r="V526" s="457"/>
      <c r="W526" s="457"/>
      <c r="X526" s="457"/>
      <c r="Y526" s="457"/>
    </row>
    <row r="527" spans="2:25" s="458" customFormat="1" ht="65.25" customHeight="1" x14ac:dyDescent="0.45">
      <c r="B527" s="457"/>
      <c r="C527" s="457"/>
      <c r="D527" s="457"/>
      <c r="E527" s="457"/>
      <c r="F527" s="457"/>
      <c r="G527" s="457"/>
      <c r="H527" s="457"/>
      <c r="I527" s="457"/>
      <c r="J527" s="457"/>
      <c r="K527" s="457"/>
      <c r="L527" s="457"/>
      <c r="M527" s="457"/>
      <c r="N527" s="457"/>
      <c r="O527" s="457"/>
      <c r="P527" s="457"/>
      <c r="Q527" s="457"/>
      <c r="R527" s="457"/>
      <c r="S527" s="457"/>
      <c r="T527" s="457"/>
      <c r="U527" s="457"/>
      <c r="V527" s="457"/>
      <c r="W527" s="457"/>
      <c r="X527" s="457"/>
      <c r="Y527" s="457"/>
    </row>
    <row r="528" spans="2:25" s="458" customFormat="1" ht="65.25" customHeight="1" x14ac:dyDescent="0.45">
      <c r="B528" s="457"/>
      <c r="C528" s="457"/>
      <c r="D528" s="457"/>
      <c r="E528" s="457"/>
      <c r="F528" s="457"/>
      <c r="G528" s="457"/>
      <c r="H528" s="457"/>
      <c r="I528" s="457"/>
      <c r="J528" s="457"/>
      <c r="K528" s="457"/>
      <c r="L528" s="457"/>
      <c r="M528" s="457"/>
      <c r="N528" s="457"/>
      <c r="O528" s="457"/>
      <c r="P528" s="457"/>
      <c r="Q528" s="457"/>
      <c r="R528" s="457"/>
      <c r="S528" s="457"/>
      <c r="T528" s="457"/>
      <c r="U528" s="457"/>
      <c r="V528" s="457"/>
      <c r="W528" s="457"/>
      <c r="X528" s="457"/>
      <c r="Y528" s="457"/>
    </row>
    <row r="529" spans="2:25" s="458" customFormat="1" ht="65.25" customHeight="1" x14ac:dyDescent="0.45">
      <c r="B529" s="457"/>
      <c r="C529" s="457"/>
      <c r="D529" s="457"/>
      <c r="E529" s="457"/>
      <c r="F529" s="457"/>
      <c r="G529" s="457"/>
      <c r="H529" s="457"/>
      <c r="I529" s="457"/>
      <c r="J529" s="457"/>
      <c r="K529" s="457"/>
      <c r="L529" s="457"/>
      <c r="M529" s="457"/>
      <c r="N529" s="457"/>
      <c r="O529" s="457"/>
      <c r="P529" s="457"/>
      <c r="Q529" s="457"/>
      <c r="R529" s="457"/>
      <c r="S529" s="457"/>
      <c r="T529" s="457"/>
      <c r="U529" s="457"/>
      <c r="V529" s="457"/>
      <c r="W529" s="457"/>
      <c r="X529" s="457"/>
      <c r="Y529" s="457"/>
    </row>
    <row r="530" spans="2:25" s="458" customFormat="1" ht="65.25" customHeight="1" x14ac:dyDescent="0.45">
      <c r="B530" s="457"/>
      <c r="C530" s="457"/>
      <c r="D530" s="457"/>
      <c r="E530" s="457"/>
      <c r="F530" s="457"/>
      <c r="G530" s="457"/>
      <c r="H530" s="457"/>
      <c r="I530" s="457"/>
      <c r="J530" s="457"/>
      <c r="K530" s="457"/>
      <c r="L530" s="457"/>
      <c r="M530" s="457"/>
      <c r="N530" s="457"/>
      <c r="O530" s="457"/>
      <c r="P530" s="457"/>
      <c r="Q530" s="457"/>
      <c r="R530" s="457"/>
      <c r="S530" s="457"/>
      <c r="T530" s="457"/>
      <c r="U530" s="457"/>
      <c r="V530" s="457"/>
      <c r="W530" s="457"/>
      <c r="X530" s="457"/>
      <c r="Y530" s="457"/>
    </row>
    <row r="531" spans="2:25" s="458" customFormat="1" ht="65.25" customHeight="1" x14ac:dyDescent="0.45">
      <c r="B531" s="457"/>
      <c r="C531" s="457"/>
      <c r="D531" s="457"/>
      <c r="E531" s="457"/>
      <c r="F531" s="457"/>
      <c r="G531" s="457"/>
      <c r="H531" s="457"/>
      <c r="I531" s="457"/>
      <c r="J531" s="457"/>
      <c r="K531" s="457"/>
      <c r="L531" s="457"/>
      <c r="M531" s="457"/>
      <c r="N531" s="457"/>
      <c r="O531" s="457"/>
      <c r="P531" s="457"/>
      <c r="Q531" s="457"/>
      <c r="R531" s="457"/>
      <c r="S531" s="457"/>
      <c r="T531" s="457"/>
      <c r="U531" s="457"/>
      <c r="V531" s="457"/>
      <c r="W531" s="457"/>
      <c r="X531" s="457"/>
      <c r="Y531" s="457"/>
    </row>
    <row r="532" spans="2:25" s="458" customFormat="1" ht="65.25" customHeight="1" x14ac:dyDescent="0.45">
      <c r="B532" s="457"/>
      <c r="C532" s="457"/>
      <c r="D532" s="457"/>
      <c r="E532" s="457"/>
      <c r="F532" s="457"/>
      <c r="G532" s="457"/>
      <c r="H532" s="457"/>
      <c r="I532" s="457"/>
      <c r="J532" s="457"/>
      <c r="K532" s="457"/>
      <c r="L532" s="457"/>
      <c r="M532" s="457"/>
      <c r="N532" s="457"/>
      <c r="O532" s="457"/>
      <c r="P532" s="457"/>
      <c r="Q532" s="457"/>
      <c r="R532" s="457"/>
      <c r="S532" s="457"/>
      <c r="T532" s="457"/>
      <c r="U532" s="457"/>
      <c r="V532" s="457"/>
      <c r="W532" s="457"/>
      <c r="X532" s="457"/>
      <c r="Y532" s="457"/>
    </row>
    <row r="533" spans="2:25" s="458" customFormat="1" ht="65.25" customHeight="1" x14ac:dyDescent="0.45">
      <c r="B533" s="457"/>
      <c r="C533" s="457"/>
      <c r="D533" s="457"/>
      <c r="E533" s="457"/>
      <c r="F533" s="457"/>
      <c r="G533" s="457"/>
      <c r="H533" s="457"/>
      <c r="I533" s="457"/>
      <c r="J533" s="457"/>
      <c r="K533" s="457"/>
      <c r="L533" s="457"/>
      <c r="M533" s="457"/>
      <c r="N533" s="457"/>
      <c r="O533" s="457"/>
      <c r="P533" s="457"/>
      <c r="Q533" s="457"/>
      <c r="R533" s="457"/>
      <c r="S533" s="457"/>
      <c r="T533" s="457"/>
      <c r="U533" s="457"/>
      <c r="V533" s="457"/>
      <c r="W533" s="457"/>
      <c r="X533" s="457"/>
      <c r="Y533" s="457"/>
    </row>
    <row r="534" spans="2:25" s="458" customFormat="1" ht="65.25" customHeight="1" x14ac:dyDescent="0.45">
      <c r="B534" s="457"/>
      <c r="C534" s="457"/>
      <c r="D534" s="457"/>
      <c r="E534" s="457"/>
      <c r="F534" s="457"/>
      <c r="G534" s="457"/>
      <c r="H534" s="457"/>
      <c r="I534" s="457"/>
      <c r="J534" s="457"/>
      <c r="K534" s="457"/>
      <c r="L534" s="457"/>
      <c r="M534" s="457"/>
      <c r="N534" s="457"/>
      <c r="O534" s="457"/>
      <c r="P534" s="457"/>
      <c r="Q534" s="457"/>
      <c r="R534" s="457"/>
      <c r="S534" s="457"/>
      <c r="T534" s="457"/>
      <c r="U534" s="457"/>
      <c r="V534" s="457"/>
      <c r="W534" s="457"/>
      <c r="X534" s="457"/>
      <c r="Y534" s="457"/>
    </row>
    <row r="535" spans="2:25" s="458" customFormat="1" ht="65.25" customHeight="1" x14ac:dyDescent="0.45">
      <c r="B535" s="457"/>
      <c r="C535" s="457"/>
      <c r="D535" s="457"/>
      <c r="E535" s="457"/>
      <c r="F535" s="457"/>
      <c r="G535" s="457"/>
      <c r="H535" s="457"/>
      <c r="I535" s="457"/>
      <c r="J535" s="457"/>
      <c r="K535" s="457"/>
      <c r="L535" s="457"/>
      <c r="M535" s="457"/>
      <c r="N535" s="457"/>
      <c r="O535" s="457"/>
      <c r="P535" s="457"/>
      <c r="Q535" s="457"/>
      <c r="R535" s="457"/>
      <c r="S535" s="457"/>
      <c r="T535" s="457"/>
      <c r="U535" s="457"/>
      <c r="V535" s="457"/>
      <c r="W535" s="457"/>
      <c r="X535" s="457"/>
      <c r="Y535" s="457"/>
    </row>
    <row r="536" spans="2:25" s="458" customFormat="1" ht="65.25" customHeight="1" x14ac:dyDescent="0.45">
      <c r="B536" s="457"/>
      <c r="C536" s="457"/>
      <c r="D536" s="457"/>
      <c r="E536" s="457"/>
      <c r="F536" s="457"/>
      <c r="G536" s="457"/>
      <c r="H536" s="457"/>
      <c r="I536" s="457"/>
      <c r="J536" s="457"/>
      <c r="K536" s="457"/>
      <c r="L536" s="457"/>
      <c r="M536" s="457"/>
      <c r="N536" s="457"/>
      <c r="O536" s="457"/>
      <c r="P536" s="457"/>
      <c r="Q536" s="457"/>
      <c r="R536" s="457"/>
      <c r="S536" s="457"/>
      <c r="T536" s="457"/>
      <c r="U536" s="457"/>
      <c r="V536" s="457"/>
      <c r="W536" s="457"/>
      <c r="X536" s="457"/>
      <c r="Y536" s="457"/>
    </row>
    <row r="537" spans="2:25" s="458" customFormat="1" ht="65.25" customHeight="1" x14ac:dyDescent="0.45">
      <c r="B537" s="457"/>
      <c r="C537" s="457"/>
      <c r="D537" s="457"/>
      <c r="E537" s="457"/>
      <c r="F537" s="457"/>
      <c r="G537" s="457"/>
      <c r="H537" s="457"/>
      <c r="I537" s="457"/>
      <c r="J537" s="457"/>
      <c r="K537" s="457"/>
      <c r="L537" s="457"/>
      <c r="M537" s="457"/>
      <c r="N537" s="457"/>
      <c r="O537" s="457"/>
      <c r="P537" s="457"/>
      <c r="Q537" s="457"/>
      <c r="R537" s="457"/>
      <c r="S537" s="457"/>
      <c r="T537" s="457"/>
      <c r="U537" s="457"/>
      <c r="V537" s="457"/>
      <c r="W537" s="457"/>
      <c r="X537" s="457"/>
      <c r="Y537" s="457"/>
    </row>
    <row r="538" spans="2:25" s="458" customFormat="1" ht="65.25" customHeight="1" x14ac:dyDescent="0.45">
      <c r="B538" s="457"/>
      <c r="C538" s="457"/>
      <c r="D538" s="457"/>
      <c r="E538" s="457"/>
      <c r="F538" s="457"/>
      <c r="G538" s="457"/>
      <c r="H538" s="457"/>
      <c r="I538" s="457"/>
      <c r="J538" s="457"/>
      <c r="K538" s="457"/>
      <c r="L538" s="457"/>
      <c r="M538" s="457"/>
      <c r="N538" s="457"/>
      <c r="O538" s="457"/>
      <c r="P538" s="457"/>
      <c r="Q538" s="457"/>
      <c r="R538" s="457"/>
      <c r="S538" s="457"/>
      <c r="T538" s="457"/>
      <c r="U538" s="457"/>
      <c r="V538" s="457"/>
      <c r="W538" s="457"/>
      <c r="X538" s="457"/>
      <c r="Y538" s="457"/>
    </row>
    <row r="539" spans="2:25" s="458" customFormat="1" ht="65.25" customHeight="1" x14ac:dyDescent="0.45">
      <c r="B539" s="457"/>
      <c r="C539" s="457"/>
      <c r="D539" s="457"/>
      <c r="E539" s="457"/>
      <c r="F539" s="457"/>
      <c r="G539" s="457"/>
      <c r="H539" s="457"/>
      <c r="I539" s="457"/>
      <c r="J539" s="457"/>
      <c r="K539" s="457"/>
      <c r="L539" s="457"/>
      <c r="M539" s="457"/>
      <c r="N539" s="457"/>
      <c r="O539" s="457"/>
      <c r="P539" s="457"/>
      <c r="Q539" s="457"/>
      <c r="R539" s="457"/>
      <c r="S539" s="457"/>
      <c r="T539" s="457"/>
      <c r="U539" s="457"/>
      <c r="V539" s="457"/>
      <c r="W539" s="457"/>
      <c r="X539" s="457"/>
      <c r="Y539" s="457"/>
    </row>
    <row r="540" spans="2:25" s="458" customFormat="1" ht="65.25" customHeight="1" x14ac:dyDescent="0.45">
      <c r="B540" s="457"/>
      <c r="C540" s="457"/>
      <c r="D540" s="457"/>
      <c r="E540" s="457"/>
      <c r="F540" s="457"/>
      <c r="G540" s="457"/>
      <c r="H540" s="457"/>
      <c r="I540" s="457"/>
      <c r="J540" s="457"/>
      <c r="K540" s="457"/>
      <c r="L540" s="457"/>
      <c r="M540" s="457"/>
      <c r="N540" s="457"/>
      <c r="O540" s="457"/>
      <c r="P540" s="457"/>
      <c r="Q540" s="457"/>
      <c r="R540" s="457"/>
      <c r="S540" s="457"/>
      <c r="T540" s="457"/>
      <c r="U540" s="457"/>
      <c r="V540" s="457"/>
      <c r="W540" s="457"/>
      <c r="X540" s="457"/>
      <c r="Y540" s="457"/>
    </row>
    <row r="541" spans="2:25" s="458" customFormat="1" ht="65.25" customHeight="1" x14ac:dyDescent="0.45">
      <c r="B541" s="457"/>
      <c r="C541" s="457"/>
      <c r="D541" s="457"/>
      <c r="E541" s="457"/>
      <c r="F541" s="457"/>
      <c r="G541" s="457"/>
      <c r="H541" s="457"/>
      <c r="I541" s="457"/>
      <c r="J541" s="457"/>
      <c r="K541" s="457"/>
      <c r="L541" s="457"/>
      <c r="M541" s="457"/>
      <c r="N541" s="457"/>
      <c r="O541" s="457"/>
      <c r="P541" s="457"/>
      <c r="Q541" s="457"/>
      <c r="R541" s="457"/>
      <c r="S541" s="457"/>
      <c r="T541" s="457"/>
      <c r="U541" s="457"/>
      <c r="V541" s="457"/>
      <c r="W541" s="457"/>
      <c r="X541" s="457"/>
      <c r="Y541" s="457"/>
    </row>
    <row r="542" spans="2:25" s="458" customFormat="1" ht="65.25" customHeight="1" x14ac:dyDescent="0.45">
      <c r="B542" s="457"/>
      <c r="C542" s="457"/>
      <c r="D542" s="457"/>
      <c r="E542" s="457"/>
      <c r="F542" s="457"/>
      <c r="G542" s="457"/>
      <c r="H542" s="457"/>
      <c r="I542" s="457"/>
      <c r="J542" s="457"/>
      <c r="K542" s="457"/>
      <c r="L542" s="457"/>
      <c r="M542" s="457"/>
      <c r="N542" s="457"/>
      <c r="O542" s="457"/>
      <c r="P542" s="457"/>
      <c r="Q542" s="457"/>
      <c r="R542" s="457"/>
      <c r="S542" s="457"/>
      <c r="T542" s="457"/>
      <c r="U542" s="457"/>
      <c r="V542" s="457"/>
      <c r="W542" s="457"/>
      <c r="X542" s="457"/>
      <c r="Y542" s="457"/>
    </row>
    <row r="543" spans="2:25" s="458" customFormat="1" ht="65.25" customHeight="1" x14ac:dyDescent="0.45">
      <c r="B543" s="457"/>
      <c r="C543" s="457"/>
      <c r="D543" s="457"/>
      <c r="E543" s="457"/>
      <c r="F543" s="457"/>
      <c r="G543" s="457"/>
      <c r="H543" s="457"/>
      <c r="I543" s="457"/>
      <c r="J543" s="457"/>
      <c r="K543" s="457"/>
      <c r="L543" s="457"/>
      <c r="M543" s="457"/>
      <c r="N543" s="457"/>
      <c r="O543" s="457"/>
      <c r="P543" s="457"/>
      <c r="Q543" s="457"/>
      <c r="R543" s="457"/>
      <c r="S543" s="457"/>
      <c r="T543" s="457"/>
      <c r="U543" s="457"/>
      <c r="V543" s="457"/>
      <c r="W543" s="457"/>
      <c r="X543" s="457"/>
      <c r="Y543" s="457"/>
    </row>
    <row r="544" spans="2:25" s="458" customFormat="1" ht="65.25" customHeight="1" x14ac:dyDescent="0.45">
      <c r="B544" s="457"/>
      <c r="C544" s="457"/>
      <c r="D544" s="457"/>
      <c r="E544" s="457"/>
      <c r="F544" s="457"/>
      <c r="G544" s="457"/>
      <c r="H544" s="457"/>
      <c r="I544" s="457"/>
      <c r="J544" s="457"/>
      <c r="K544" s="457"/>
      <c r="L544" s="457"/>
      <c r="M544" s="457"/>
      <c r="N544" s="457"/>
      <c r="O544" s="457"/>
      <c r="P544" s="457"/>
      <c r="Q544" s="457"/>
      <c r="R544" s="457"/>
      <c r="S544" s="457"/>
      <c r="T544" s="457"/>
      <c r="U544" s="457"/>
      <c r="V544" s="457"/>
      <c r="W544" s="457"/>
      <c r="X544" s="457"/>
      <c r="Y544" s="457"/>
    </row>
    <row r="545" spans="2:25" s="458" customFormat="1" ht="65.25" customHeight="1" x14ac:dyDescent="0.45">
      <c r="B545" s="457"/>
      <c r="C545" s="457"/>
      <c r="D545" s="457"/>
      <c r="E545" s="457"/>
      <c r="F545" s="457"/>
      <c r="G545" s="457"/>
      <c r="H545" s="457"/>
      <c r="I545" s="457"/>
      <c r="J545" s="457"/>
      <c r="K545" s="457"/>
      <c r="L545" s="457"/>
      <c r="M545" s="457"/>
      <c r="N545" s="457"/>
      <c r="O545" s="457"/>
      <c r="P545" s="457"/>
      <c r="Q545" s="457"/>
      <c r="R545" s="457"/>
      <c r="S545" s="457"/>
      <c r="T545" s="457"/>
      <c r="U545" s="457"/>
      <c r="V545" s="457"/>
      <c r="W545" s="457"/>
      <c r="X545" s="457"/>
      <c r="Y545" s="457"/>
    </row>
    <row r="546" spans="2:25" s="458" customFormat="1" ht="65.25" customHeight="1" x14ac:dyDescent="0.45">
      <c r="B546" s="457"/>
      <c r="C546" s="457"/>
      <c r="D546" s="457"/>
      <c r="E546" s="457"/>
      <c r="F546" s="457"/>
      <c r="G546" s="457"/>
      <c r="H546" s="457"/>
      <c r="I546" s="457"/>
      <c r="J546" s="457"/>
      <c r="K546" s="457"/>
      <c r="L546" s="457"/>
      <c r="M546" s="457"/>
      <c r="N546" s="457"/>
      <c r="O546" s="457"/>
      <c r="P546" s="457"/>
      <c r="Q546" s="457"/>
      <c r="R546" s="457"/>
      <c r="S546" s="457"/>
      <c r="T546" s="457"/>
      <c r="U546" s="457"/>
      <c r="V546" s="457"/>
      <c r="W546" s="457"/>
      <c r="X546" s="457"/>
      <c r="Y546" s="457"/>
    </row>
    <row r="547" spans="2:25" s="458" customFormat="1" ht="65.25" customHeight="1" x14ac:dyDescent="0.45">
      <c r="B547" s="457"/>
      <c r="C547" s="457"/>
      <c r="D547" s="457"/>
      <c r="E547" s="457"/>
      <c r="F547" s="457"/>
      <c r="G547" s="457"/>
      <c r="H547" s="457"/>
      <c r="I547" s="457"/>
      <c r="J547" s="457"/>
      <c r="K547" s="457"/>
      <c r="L547" s="457"/>
      <c r="M547" s="457"/>
      <c r="N547" s="457"/>
      <c r="O547" s="457"/>
      <c r="P547" s="457"/>
      <c r="Q547" s="457"/>
      <c r="R547" s="457"/>
      <c r="S547" s="457"/>
      <c r="T547" s="457"/>
      <c r="U547" s="457"/>
      <c r="V547" s="457"/>
      <c r="W547" s="457"/>
      <c r="X547" s="457"/>
      <c r="Y547" s="457"/>
    </row>
    <row r="548" spans="2:25" s="458" customFormat="1" ht="65.25" customHeight="1" x14ac:dyDescent="0.45">
      <c r="B548" s="457"/>
      <c r="C548" s="457"/>
      <c r="D548" s="457"/>
      <c r="E548" s="457"/>
      <c r="F548" s="457"/>
      <c r="G548" s="457"/>
      <c r="H548" s="457"/>
      <c r="I548" s="457"/>
      <c r="J548" s="457"/>
      <c r="K548" s="457"/>
      <c r="L548" s="457"/>
      <c r="M548" s="457"/>
      <c r="N548" s="457"/>
      <c r="O548" s="457"/>
      <c r="P548" s="457"/>
      <c r="Q548" s="457"/>
      <c r="R548" s="457"/>
      <c r="S548" s="457"/>
      <c r="T548" s="457"/>
      <c r="U548" s="457"/>
      <c r="V548" s="457"/>
      <c r="W548" s="457"/>
      <c r="X548" s="457"/>
      <c r="Y548" s="457"/>
    </row>
    <row r="549" spans="2:25" s="458" customFormat="1" ht="65.25" customHeight="1" x14ac:dyDescent="0.45">
      <c r="B549" s="457"/>
      <c r="C549" s="457"/>
      <c r="D549" s="457"/>
      <c r="E549" s="457"/>
      <c r="F549" s="457"/>
      <c r="G549" s="457"/>
      <c r="H549" s="457"/>
      <c r="I549" s="457"/>
      <c r="J549" s="457"/>
      <c r="K549" s="457"/>
      <c r="L549" s="457"/>
      <c r="M549" s="457"/>
      <c r="N549" s="457"/>
      <c r="O549" s="457"/>
      <c r="P549" s="457"/>
      <c r="Q549" s="457"/>
      <c r="R549" s="457"/>
      <c r="S549" s="457"/>
      <c r="T549" s="457"/>
      <c r="U549" s="457"/>
      <c r="V549" s="457"/>
      <c r="W549" s="457"/>
      <c r="X549" s="457"/>
      <c r="Y549" s="457"/>
    </row>
    <row r="550" spans="2:25" s="458" customFormat="1" ht="65.25" customHeight="1" x14ac:dyDescent="0.45">
      <c r="B550" s="457"/>
      <c r="C550" s="457"/>
      <c r="D550" s="457"/>
      <c r="E550" s="457"/>
      <c r="F550" s="457"/>
      <c r="G550" s="457"/>
      <c r="H550" s="457"/>
      <c r="I550" s="457"/>
      <c r="J550" s="457"/>
      <c r="K550" s="457"/>
      <c r="L550" s="457"/>
      <c r="M550" s="457"/>
      <c r="N550" s="457"/>
      <c r="O550" s="457"/>
      <c r="P550" s="457"/>
      <c r="Q550" s="457"/>
      <c r="R550" s="457"/>
      <c r="S550" s="457"/>
      <c r="T550" s="457"/>
      <c r="U550" s="457"/>
      <c r="V550" s="457"/>
      <c r="W550" s="457"/>
      <c r="X550" s="457"/>
      <c r="Y550" s="457"/>
    </row>
    <row r="551" spans="2:25" s="458" customFormat="1" ht="65.25" customHeight="1" x14ac:dyDescent="0.45">
      <c r="B551" s="457"/>
      <c r="C551" s="457"/>
      <c r="D551" s="457"/>
      <c r="E551" s="457"/>
      <c r="F551" s="457"/>
      <c r="G551" s="457"/>
      <c r="H551" s="457"/>
      <c r="I551" s="457"/>
      <c r="J551" s="457"/>
      <c r="K551" s="457"/>
      <c r="L551" s="457"/>
      <c r="M551" s="457"/>
      <c r="N551" s="457"/>
      <c r="O551" s="457"/>
      <c r="P551" s="457"/>
      <c r="Q551" s="457"/>
      <c r="R551" s="457"/>
      <c r="S551" s="457"/>
      <c r="T551" s="457"/>
      <c r="U551" s="457"/>
      <c r="V551" s="457"/>
      <c r="W551" s="457"/>
      <c r="X551" s="457"/>
      <c r="Y551" s="457"/>
    </row>
    <row r="552" spans="2:25" s="458" customFormat="1" ht="65.25" customHeight="1" x14ac:dyDescent="0.45">
      <c r="B552" s="457"/>
      <c r="C552" s="457"/>
      <c r="D552" s="457"/>
      <c r="E552" s="457"/>
      <c r="F552" s="457"/>
      <c r="G552" s="457"/>
      <c r="H552" s="457"/>
      <c r="I552" s="457"/>
      <c r="J552" s="457"/>
      <c r="K552" s="457"/>
      <c r="L552" s="457"/>
      <c r="M552" s="457"/>
      <c r="N552" s="457"/>
      <c r="O552" s="457"/>
      <c r="P552" s="457"/>
      <c r="Q552" s="457"/>
      <c r="R552" s="457"/>
      <c r="S552" s="457"/>
      <c r="T552" s="457"/>
      <c r="U552" s="457"/>
      <c r="V552" s="457"/>
      <c r="W552" s="457"/>
      <c r="X552" s="457"/>
      <c r="Y552" s="457"/>
    </row>
    <row r="553" spans="2:25" s="458" customFormat="1" ht="65.25" customHeight="1" x14ac:dyDescent="0.45">
      <c r="B553" s="457"/>
      <c r="C553" s="457"/>
      <c r="D553" s="457"/>
      <c r="E553" s="457"/>
      <c r="F553" s="457"/>
      <c r="G553" s="457"/>
      <c r="H553" s="457"/>
      <c r="I553" s="457"/>
      <c r="J553" s="457"/>
      <c r="K553" s="457"/>
      <c r="L553" s="457"/>
      <c r="M553" s="457"/>
      <c r="N553" s="457"/>
      <c r="O553" s="457"/>
      <c r="P553" s="457"/>
      <c r="Q553" s="457"/>
      <c r="R553" s="457"/>
      <c r="S553" s="457"/>
      <c r="T553" s="457"/>
      <c r="U553" s="457"/>
      <c r="V553" s="457"/>
      <c r="W553" s="457"/>
      <c r="X553" s="457"/>
      <c r="Y553" s="457"/>
    </row>
    <row r="554" spans="2:25" s="458" customFormat="1" ht="65.25" customHeight="1" x14ac:dyDescent="0.45">
      <c r="B554" s="457"/>
      <c r="C554" s="457"/>
      <c r="D554" s="457"/>
      <c r="E554" s="457"/>
      <c r="F554" s="457"/>
      <c r="G554" s="457"/>
      <c r="H554" s="457"/>
      <c r="I554" s="457"/>
      <c r="J554" s="457"/>
      <c r="K554" s="457"/>
      <c r="L554" s="457"/>
      <c r="M554" s="457"/>
      <c r="N554" s="457"/>
      <c r="O554" s="457"/>
      <c r="P554" s="457"/>
      <c r="Q554" s="457"/>
      <c r="R554" s="457"/>
      <c r="S554" s="457"/>
      <c r="T554" s="457"/>
      <c r="U554" s="457"/>
      <c r="V554" s="457"/>
      <c r="W554" s="457"/>
      <c r="X554" s="457"/>
      <c r="Y554" s="457"/>
    </row>
    <row r="555" spans="2:25" s="458" customFormat="1" ht="65.25" customHeight="1" x14ac:dyDescent="0.45">
      <c r="B555" s="457"/>
      <c r="C555" s="457"/>
      <c r="D555" s="457"/>
      <c r="E555" s="457"/>
      <c r="F555" s="457"/>
      <c r="G555" s="457"/>
      <c r="H555" s="457"/>
      <c r="I555" s="457"/>
      <c r="J555" s="457"/>
      <c r="K555" s="457"/>
      <c r="L555" s="457"/>
      <c r="M555" s="457"/>
      <c r="N555" s="457"/>
      <c r="O555" s="457"/>
      <c r="P555" s="457"/>
      <c r="Q555" s="457"/>
      <c r="R555" s="457"/>
      <c r="S555" s="457"/>
      <c r="T555" s="457"/>
      <c r="U555" s="457"/>
      <c r="V555" s="457"/>
      <c r="W555" s="457"/>
      <c r="X555" s="457"/>
      <c r="Y555" s="457"/>
    </row>
    <row r="556" spans="2:25" s="458" customFormat="1" ht="65.25" customHeight="1" x14ac:dyDescent="0.45">
      <c r="B556" s="457"/>
      <c r="C556" s="457"/>
      <c r="D556" s="457"/>
      <c r="E556" s="457"/>
      <c r="F556" s="457"/>
      <c r="G556" s="457"/>
      <c r="H556" s="457"/>
      <c r="I556" s="457"/>
      <c r="J556" s="457"/>
      <c r="K556" s="457"/>
      <c r="L556" s="457"/>
      <c r="M556" s="457"/>
      <c r="N556" s="457"/>
      <c r="O556" s="457"/>
      <c r="P556" s="457"/>
      <c r="Q556" s="457"/>
      <c r="R556" s="457"/>
      <c r="S556" s="457"/>
      <c r="T556" s="457"/>
      <c r="U556" s="457"/>
      <c r="V556" s="457"/>
      <c r="W556" s="457"/>
      <c r="X556" s="457"/>
      <c r="Y556" s="457"/>
    </row>
    <row r="557" spans="2:25" s="458" customFormat="1" ht="65.25" customHeight="1" x14ac:dyDescent="0.45">
      <c r="B557" s="457"/>
      <c r="C557" s="457"/>
      <c r="D557" s="457"/>
      <c r="E557" s="457"/>
      <c r="F557" s="457"/>
      <c r="G557" s="457"/>
      <c r="H557" s="457"/>
      <c r="I557" s="457"/>
      <c r="J557" s="457"/>
      <c r="K557" s="457"/>
      <c r="L557" s="457"/>
      <c r="M557" s="457"/>
      <c r="N557" s="457"/>
      <c r="O557" s="457"/>
      <c r="P557" s="457"/>
      <c r="Q557" s="457"/>
      <c r="R557" s="457"/>
      <c r="S557" s="457"/>
      <c r="T557" s="457"/>
      <c r="U557" s="457"/>
      <c r="V557" s="457"/>
      <c r="W557" s="457"/>
      <c r="X557" s="457"/>
      <c r="Y557" s="457"/>
    </row>
    <row r="558" spans="2:25" s="458" customFormat="1" ht="65.25" customHeight="1" x14ac:dyDescent="0.45">
      <c r="B558" s="457"/>
      <c r="C558" s="457"/>
      <c r="D558" s="457"/>
      <c r="E558" s="457"/>
      <c r="F558" s="457"/>
      <c r="G558" s="457"/>
      <c r="H558" s="457"/>
      <c r="I558" s="457"/>
      <c r="J558" s="457"/>
      <c r="K558" s="457"/>
      <c r="L558" s="457"/>
      <c r="M558" s="457"/>
      <c r="N558" s="457"/>
      <c r="O558" s="457"/>
      <c r="P558" s="457"/>
      <c r="Q558" s="457"/>
      <c r="R558" s="457"/>
      <c r="S558" s="457"/>
      <c r="T558" s="457"/>
      <c r="U558" s="457"/>
      <c r="V558" s="457"/>
      <c r="W558" s="457"/>
      <c r="X558" s="457"/>
      <c r="Y558" s="457"/>
    </row>
    <row r="559" spans="2:25" s="458" customFormat="1" ht="65.25" customHeight="1" x14ac:dyDescent="0.45">
      <c r="B559" s="457"/>
      <c r="C559" s="457"/>
      <c r="D559" s="457"/>
      <c r="E559" s="457"/>
      <c r="F559" s="457"/>
      <c r="G559" s="457"/>
      <c r="H559" s="457"/>
      <c r="I559" s="457"/>
      <c r="J559" s="457"/>
      <c r="K559" s="457"/>
      <c r="L559" s="457"/>
      <c r="M559" s="457"/>
      <c r="N559" s="457"/>
      <c r="O559" s="457"/>
      <c r="P559" s="457"/>
      <c r="Q559" s="457"/>
      <c r="R559" s="457"/>
      <c r="S559" s="457"/>
      <c r="T559" s="457"/>
      <c r="U559" s="457"/>
      <c r="V559" s="457"/>
      <c r="W559" s="457"/>
      <c r="X559" s="457"/>
      <c r="Y559" s="457"/>
    </row>
    <row r="560" spans="2:25" s="458" customFormat="1" ht="65.25" customHeight="1" x14ac:dyDescent="0.45">
      <c r="B560" s="457"/>
      <c r="C560" s="457"/>
      <c r="D560" s="457"/>
      <c r="E560" s="457"/>
      <c r="F560" s="457"/>
      <c r="G560" s="457"/>
      <c r="H560" s="457"/>
      <c r="I560" s="457"/>
      <c r="J560" s="457"/>
      <c r="K560" s="457"/>
      <c r="L560" s="457"/>
      <c r="M560" s="457"/>
      <c r="N560" s="457"/>
      <c r="O560" s="457"/>
      <c r="P560" s="457"/>
      <c r="Q560" s="457"/>
      <c r="R560" s="457"/>
      <c r="S560" s="457"/>
      <c r="T560" s="457"/>
      <c r="U560" s="457"/>
      <c r="V560" s="457"/>
      <c r="W560" s="457"/>
      <c r="X560" s="457"/>
      <c r="Y560" s="457"/>
    </row>
    <row r="561" spans="2:25" s="458" customFormat="1" ht="65.25" customHeight="1" x14ac:dyDescent="0.45">
      <c r="B561" s="457"/>
      <c r="C561" s="457"/>
      <c r="D561" s="457"/>
      <c r="E561" s="457"/>
      <c r="F561" s="457"/>
      <c r="G561" s="457"/>
      <c r="H561" s="457"/>
      <c r="I561" s="457"/>
      <c r="J561" s="457"/>
      <c r="K561" s="457"/>
      <c r="L561" s="457"/>
      <c r="M561" s="457"/>
      <c r="N561" s="457"/>
      <c r="O561" s="457"/>
      <c r="P561" s="457"/>
      <c r="Q561" s="457"/>
      <c r="R561" s="457"/>
      <c r="S561" s="457"/>
      <c r="T561" s="457"/>
      <c r="U561" s="457"/>
      <c r="V561" s="457"/>
      <c r="W561" s="457"/>
      <c r="X561" s="457"/>
      <c r="Y561" s="457"/>
    </row>
    <row r="562" spans="2:25" s="458" customFormat="1" ht="65.25" customHeight="1" x14ac:dyDescent="0.45">
      <c r="B562" s="457"/>
      <c r="C562" s="457"/>
      <c r="D562" s="457"/>
      <c r="E562" s="457"/>
      <c r="F562" s="457"/>
      <c r="G562" s="457"/>
      <c r="H562" s="457"/>
      <c r="I562" s="457"/>
      <c r="J562" s="457"/>
      <c r="K562" s="457"/>
      <c r="L562" s="457"/>
      <c r="M562" s="457"/>
      <c r="N562" s="457"/>
      <c r="O562" s="457"/>
      <c r="P562" s="457"/>
      <c r="Q562" s="457"/>
      <c r="R562" s="457"/>
      <c r="S562" s="457"/>
      <c r="T562" s="457"/>
      <c r="U562" s="457"/>
      <c r="V562" s="457"/>
      <c r="W562" s="457"/>
      <c r="X562" s="457"/>
      <c r="Y562" s="457"/>
    </row>
    <row r="563" spans="2:25" s="458" customFormat="1" ht="65.25" customHeight="1" x14ac:dyDescent="0.45">
      <c r="B563" s="457"/>
      <c r="C563" s="457"/>
      <c r="D563" s="457"/>
      <c r="E563" s="457"/>
      <c r="F563" s="457"/>
      <c r="G563" s="457"/>
      <c r="H563" s="457"/>
      <c r="I563" s="457"/>
      <c r="J563" s="457"/>
      <c r="K563" s="457"/>
      <c r="L563" s="457"/>
      <c r="M563" s="457"/>
      <c r="N563" s="457"/>
      <c r="O563" s="457"/>
      <c r="P563" s="457"/>
      <c r="Q563" s="457"/>
      <c r="R563" s="457"/>
      <c r="S563" s="457"/>
      <c r="T563" s="457"/>
      <c r="U563" s="457"/>
      <c r="V563" s="457"/>
      <c r="W563" s="457"/>
      <c r="X563" s="457"/>
      <c r="Y563" s="457"/>
    </row>
    <row r="564" spans="2:25" s="458" customFormat="1" ht="65.25" customHeight="1" x14ac:dyDescent="0.45">
      <c r="B564" s="457"/>
      <c r="C564" s="457"/>
      <c r="D564" s="457"/>
      <c r="E564" s="457"/>
      <c r="F564" s="457"/>
      <c r="G564" s="457"/>
      <c r="H564" s="457"/>
      <c r="I564" s="457"/>
      <c r="J564" s="457"/>
      <c r="K564" s="457"/>
      <c r="L564" s="457"/>
      <c r="M564" s="457"/>
      <c r="N564" s="457"/>
      <c r="O564" s="457"/>
      <c r="P564" s="457"/>
      <c r="Q564" s="457"/>
      <c r="R564" s="457"/>
      <c r="S564" s="457"/>
      <c r="T564" s="457"/>
      <c r="U564" s="457"/>
      <c r="V564" s="457"/>
      <c r="W564" s="457"/>
      <c r="X564" s="457"/>
      <c r="Y564" s="457"/>
    </row>
    <row r="565" spans="2:25" s="458" customFormat="1" ht="65.25" customHeight="1" x14ac:dyDescent="0.45">
      <c r="B565" s="457"/>
      <c r="C565" s="457"/>
      <c r="D565" s="457"/>
      <c r="E565" s="457"/>
      <c r="F565" s="457"/>
      <c r="G565" s="457"/>
      <c r="H565" s="457"/>
      <c r="I565" s="457"/>
      <c r="J565" s="457"/>
      <c r="K565" s="457"/>
      <c r="L565" s="457"/>
      <c r="M565" s="457"/>
      <c r="N565" s="457"/>
      <c r="O565" s="457"/>
      <c r="P565" s="457"/>
      <c r="Q565" s="457"/>
      <c r="R565" s="457"/>
      <c r="S565" s="457"/>
      <c r="T565" s="457"/>
      <c r="U565" s="457"/>
      <c r="V565" s="457"/>
      <c r="W565" s="457"/>
      <c r="X565" s="457"/>
      <c r="Y565" s="457"/>
    </row>
    <row r="566" spans="2:25" s="458" customFormat="1" ht="65.25" customHeight="1" x14ac:dyDescent="0.45">
      <c r="B566" s="457"/>
      <c r="C566" s="457"/>
      <c r="D566" s="457"/>
      <c r="E566" s="457"/>
      <c r="F566" s="457"/>
      <c r="G566" s="457"/>
      <c r="H566" s="457"/>
      <c r="I566" s="457"/>
      <c r="J566" s="457"/>
      <c r="K566" s="457"/>
      <c r="L566" s="457"/>
      <c r="M566" s="457"/>
      <c r="N566" s="457"/>
      <c r="O566" s="457"/>
      <c r="P566" s="457"/>
      <c r="Q566" s="457"/>
      <c r="R566" s="457"/>
      <c r="S566" s="457"/>
      <c r="T566" s="457"/>
      <c r="U566" s="457"/>
      <c r="V566" s="457"/>
      <c r="W566" s="457"/>
      <c r="X566" s="457"/>
      <c r="Y566" s="457"/>
    </row>
    <row r="567" spans="2:25" s="458" customFormat="1" ht="65.25" customHeight="1" x14ac:dyDescent="0.45">
      <c r="B567" s="457"/>
      <c r="C567" s="457"/>
      <c r="D567" s="457"/>
      <c r="E567" s="457"/>
      <c r="F567" s="457"/>
      <c r="G567" s="457"/>
      <c r="H567" s="457"/>
      <c r="I567" s="457"/>
      <c r="J567" s="457"/>
      <c r="K567" s="457"/>
      <c r="L567" s="457"/>
      <c r="M567" s="457"/>
      <c r="N567" s="457"/>
      <c r="O567" s="457"/>
      <c r="P567" s="457"/>
      <c r="Q567" s="457"/>
      <c r="R567" s="457"/>
      <c r="S567" s="457"/>
      <c r="T567" s="457"/>
      <c r="U567" s="457"/>
      <c r="V567" s="457"/>
      <c r="W567" s="457"/>
      <c r="X567" s="457"/>
      <c r="Y567" s="457"/>
    </row>
    <row r="568" spans="2:25" s="458" customFormat="1" ht="65.25" customHeight="1" x14ac:dyDescent="0.45">
      <c r="B568" s="457"/>
      <c r="C568" s="457"/>
      <c r="D568" s="457"/>
      <c r="E568" s="457"/>
      <c r="F568" s="457"/>
      <c r="G568" s="457"/>
      <c r="H568" s="457"/>
      <c r="I568" s="457"/>
      <c r="J568" s="457"/>
      <c r="K568" s="457"/>
      <c r="L568" s="457"/>
      <c r="M568" s="457"/>
      <c r="N568" s="457"/>
      <c r="O568" s="457"/>
      <c r="P568" s="457"/>
      <c r="Q568" s="457"/>
      <c r="R568" s="457"/>
      <c r="S568" s="457"/>
      <c r="T568" s="457"/>
      <c r="U568" s="457"/>
      <c r="V568" s="457"/>
      <c r="W568" s="457"/>
      <c r="X568" s="457"/>
      <c r="Y568" s="457"/>
    </row>
    <row r="569" spans="2:25" s="458" customFormat="1" ht="65.25" customHeight="1" x14ac:dyDescent="0.45">
      <c r="B569" s="457"/>
      <c r="C569" s="457"/>
      <c r="D569" s="457"/>
      <c r="E569" s="457"/>
      <c r="F569" s="457"/>
      <c r="G569" s="457"/>
      <c r="H569" s="457"/>
      <c r="I569" s="457"/>
      <c r="J569" s="457"/>
      <c r="K569" s="457"/>
      <c r="L569" s="457"/>
      <c r="M569" s="457"/>
      <c r="N569" s="457"/>
      <c r="O569" s="457"/>
      <c r="P569" s="457"/>
      <c r="Q569" s="457"/>
      <c r="R569" s="457"/>
      <c r="S569" s="457"/>
      <c r="T569" s="457"/>
      <c r="U569" s="457"/>
      <c r="V569" s="457"/>
      <c r="W569" s="457"/>
      <c r="X569" s="457"/>
      <c r="Y569" s="457"/>
    </row>
    <row r="570" spans="2:25" s="458" customFormat="1" ht="65.25" customHeight="1" x14ac:dyDescent="0.45">
      <c r="B570" s="457"/>
      <c r="C570" s="457"/>
      <c r="D570" s="457"/>
      <c r="E570" s="457"/>
      <c r="F570" s="457"/>
      <c r="G570" s="457"/>
      <c r="H570" s="457"/>
      <c r="I570" s="457"/>
      <c r="J570" s="457"/>
      <c r="K570" s="457"/>
      <c r="L570" s="457"/>
      <c r="M570" s="457"/>
      <c r="N570" s="457"/>
      <c r="O570" s="457"/>
      <c r="P570" s="457"/>
      <c r="Q570" s="457"/>
      <c r="R570" s="457"/>
      <c r="S570" s="457"/>
      <c r="T570" s="457"/>
      <c r="U570" s="457"/>
      <c r="V570" s="457"/>
      <c r="W570" s="457"/>
      <c r="X570" s="457"/>
      <c r="Y570" s="457"/>
    </row>
    <row r="571" spans="2:25" s="458" customFormat="1" ht="65.25" customHeight="1" x14ac:dyDescent="0.45">
      <c r="B571" s="457"/>
      <c r="C571" s="457"/>
      <c r="D571" s="457"/>
      <c r="E571" s="457"/>
      <c r="F571" s="457"/>
      <c r="G571" s="457"/>
      <c r="H571" s="457"/>
      <c r="I571" s="457"/>
      <c r="J571" s="457"/>
      <c r="K571" s="457"/>
      <c r="L571" s="457"/>
      <c r="M571" s="457"/>
      <c r="N571" s="457"/>
      <c r="O571" s="457"/>
      <c r="P571" s="457"/>
      <c r="Q571" s="457"/>
      <c r="R571" s="457"/>
      <c r="S571" s="457"/>
      <c r="T571" s="457"/>
      <c r="U571" s="457"/>
      <c r="V571" s="457"/>
      <c r="W571" s="457"/>
      <c r="X571" s="457"/>
      <c r="Y571" s="457"/>
    </row>
    <row r="572" spans="2:25" s="458" customFormat="1" ht="65.25" customHeight="1" x14ac:dyDescent="0.45">
      <c r="B572" s="457"/>
      <c r="C572" s="457"/>
      <c r="D572" s="457"/>
      <c r="E572" s="457"/>
      <c r="F572" s="457"/>
      <c r="G572" s="457"/>
      <c r="H572" s="457"/>
      <c r="I572" s="457"/>
      <c r="J572" s="457"/>
      <c r="K572" s="457"/>
      <c r="L572" s="457"/>
      <c r="M572" s="457"/>
      <c r="N572" s="457"/>
      <c r="O572" s="457"/>
      <c r="P572" s="457"/>
      <c r="Q572" s="457"/>
      <c r="R572" s="457"/>
      <c r="S572" s="457"/>
      <c r="T572" s="457"/>
      <c r="U572" s="457"/>
      <c r="V572" s="457"/>
      <c r="W572" s="457"/>
      <c r="X572" s="457"/>
      <c r="Y572" s="457"/>
    </row>
    <row r="573" spans="2:25" s="458" customFormat="1" ht="65.25" customHeight="1" x14ac:dyDescent="0.45">
      <c r="B573" s="457"/>
      <c r="C573" s="457"/>
      <c r="D573" s="457"/>
      <c r="E573" s="457"/>
      <c r="F573" s="457"/>
      <c r="G573" s="457"/>
      <c r="H573" s="457"/>
      <c r="I573" s="457"/>
      <c r="J573" s="457"/>
      <c r="K573" s="457"/>
      <c r="L573" s="457"/>
      <c r="M573" s="457"/>
      <c r="N573" s="457"/>
      <c r="O573" s="457"/>
      <c r="P573" s="457"/>
      <c r="Q573" s="457"/>
      <c r="R573" s="457"/>
      <c r="S573" s="457"/>
      <c r="T573" s="457"/>
      <c r="U573" s="457"/>
      <c r="V573" s="457"/>
      <c r="W573" s="457"/>
      <c r="X573" s="457"/>
      <c r="Y573" s="457"/>
    </row>
    <row r="574" spans="2:25" s="458" customFormat="1" ht="65.25" customHeight="1" x14ac:dyDescent="0.45">
      <c r="B574" s="457"/>
      <c r="C574" s="457"/>
      <c r="D574" s="457"/>
      <c r="E574" s="457"/>
      <c r="F574" s="457"/>
      <c r="G574" s="457"/>
      <c r="H574" s="457"/>
      <c r="I574" s="457"/>
      <c r="J574" s="457"/>
      <c r="K574" s="457"/>
      <c r="L574" s="457"/>
      <c r="M574" s="457"/>
      <c r="N574" s="457"/>
      <c r="O574" s="457"/>
      <c r="P574" s="457"/>
      <c r="Q574" s="457"/>
      <c r="R574" s="457"/>
      <c r="S574" s="457"/>
      <c r="T574" s="457"/>
      <c r="U574" s="457"/>
      <c r="V574" s="457"/>
      <c r="W574" s="457"/>
      <c r="X574" s="457"/>
      <c r="Y574" s="457"/>
    </row>
    <row r="575" spans="2:25" s="458" customFormat="1" ht="65.25" customHeight="1" x14ac:dyDescent="0.45">
      <c r="B575" s="457"/>
      <c r="C575" s="457"/>
      <c r="D575" s="457"/>
      <c r="E575" s="457"/>
      <c r="F575" s="457"/>
      <c r="G575" s="457"/>
      <c r="H575" s="457"/>
      <c r="I575" s="457"/>
      <c r="J575" s="457"/>
      <c r="K575" s="457"/>
      <c r="L575" s="457"/>
      <c r="M575" s="457"/>
      <c r="N575" s="457"/>
      <c r="O575" s="457"/>
      <c r="P575" s="457"/>
      <c r="Q575" s="457"/>
      <c r="R575" s="457"/>
      <c r="S575" s="457"/>
      <c r="T575" s="457"/>
      <c r="U575" s="457"/>
      <c r="V575" s="457"/>
      <c r="W575" s="457"/>
      <c r="X575" s="457"/>
      <c r="Y575" s="457"/>
    </row>
    <row r="576" spans="2:25" s="458" customFormat="1" ht="65.25" customHeight="1" x14ac:dyDescent="0.45">
      <c r="B576" s="457"/>
      <c r="C576" s="457"/>
      <c r="D576" s="457"/>
      <c r="E576" s="457"/>
      <c r="F576" s="457"/>
      <c r="G576" s="457"/>
      <c r="H576" s="457"/>
      <c r="I576" s="457"/>
      <c r="J576" s="457"/>
      <c r="K576" s="457"/>
      <c r="L576" s="457"/>
      <c r="M576" s="457"/>
      <c r="N576" s="457"/>
      <c r="O576" s="457"/>
      <c r="P576" s="457"/>
      <c r="Q576" s="457"/>
      <c r="R576" s="457"/>
      <c r="S576" s="457"/>
      <c r="T576" s="457"/>
      <c r="U576" s="457"/>
      <c r="V576" s="457"/>
      <c r="W576" s="457"/>
      <c r="X576" s="457"/>
      <c r="Y576" s="457"/>
    </row>
    <row r="577" spans="2:25" s="458" customFormat="1" ht="65.25" customHeight="1" x14ac:dyDescent="0.45">
      <c r="B577" s="457"/>
      <c r="C577" s="457"/>
      <c r="D577" s="457"/>
      <c r="E577" s="457"/>
      <c r="F577" s="457"/>
      <c r="G577" s="457"/>
      <c r="H577" s="457"/>
      <c r="I577" s="457"/>
      <c r="J577" s="457"/>
      <c r="K577" s="457"/>
      <c r="L577" s="457"/>
      <c r="M577" s="457"/>
      <c r="N577" s="457"/>
      <c r="O577" s="457"/>
      <c r="P577" s="457"/>
      <c r="Q577" s="457"/>
      <c r="R577" s="457"/>
      <c r="S577" s="457"/>
      <c r="T577" s="457"/>
      <c r="U577" s="457"/>
      <c r="V577" s="457"/>
      <c r="W577" s="457"/>
      <c r="X577" s="457"/>
      <c r="Y577" s="457"/>
    </row>
    <row r="578" spans="2:25" s="458" customFormat="1" ht="65.25" customHeight="1" x14ac:dyDescent="0.45">
      <c r="B578" s="457"/>
      <c r="C578" s="457"/>
      <c r="D578" s="457"/>
      <c r="E578" s="457"/>
      <c r="F578" s="457"/>
      <c r="G578" s="457"/>
      <c r="H578" s="457"/>
      <c r="I578" s="457"/>
      <c r="J578" s="457"/>
      <c r="K578" s="457"/>
      <c r="L578" s="457"/>
      <c r="M578" s="457"/>
      <c r="N578" s="457"/>
      <c r="O578" s="457"/>
      <c r="P578" s="457"/>
      <c r="Q578" s="457"/>
      <c r="R578" s="457"/>
      <c r="S578" s="457"/>
      <c r="T578" s="457"/>
      <c r="U578" s="457"/>
      <c r="V578" s="457"/>
      <c r="W578" s="457"/>
      <c r="X578" s="457"/>
      <c r="Y578" s="457"/>
    </row>
    <row r="579" spans="2:25" s="458" customFormat="1" ht="65.25" customHeight="1" x14ac:dyDescent="0.45">
      <c r="B579" s="457"/>
      <c r="C579" s="457"/>
      <c r="D579" s="457"/>
      <c r="E579" s="457"/>
      <c r="F579" s="457"/>
      <c r="G579" s="457"/>
      <c r="H579" s="457"/>
      <c r="I579" s="457"/>
      <c r="J579" s="457"/>
      <c r="K579" s="457"/>
      <c r="L579" s="457"/>
      <c r="M579" s="457"/>
      <c r="N579" s="457"/>
      <c r="O579" s="457"/>
      <c r="P579" s="457"/>
      <c r="Q579" s="457"/>
      <c r="R579" s="457"/>
      <c r="S579" s="457"/>
      <c r="T579" s="457"/>
      <c r="U579" s="457"/>
      <c r="V579" s="457"/>
      <c r="W579" s="457"/>
      <c r="X579" s="457"/>
      <c r="Y579" s="457"/>
    </row>
    <row r="580" spans="2:25" s="458" customFormat="1" ht="65.25" customHeight="1" x14ac:dyDescent="0.45">
      <c r="B580" s="457"/>
      <c r="C580" s="457"/>
      <c r="D580" s="457"/>
      <c r="E580" s="457"/>
      <c r="F580" s="457"/>
      <c r="G580" s="457"/>
      <c r="H580" s="457"/>
      <c r="I580" s="457"/>
      <c r="J580" s="457"/>
      <c r="K580" s="457"/>
      <c r="L580" s="457"/>
      <c r="M580" s="457"/>
      <c r="N580" s="457"/>
      <c r="O580" s="457"/>
      <c r="P580" s="457"/>
      <c r="Q580" s="457"/>
      <c r="R580" s="457"/>
      <c r="S580" s="457"/>
      <c r="T580" s="457"/>
      <c r="U580" s="457"/>
      <c r="V580" s="457"/>
      <c r="W580" s="457"/>
      <c r="X580" s="457"/>
      <c r="Y580" s="457"/>
    </row>
    <row r="581" spans="2:25" s="458" customFormat="1" ht="65.25" customHeight="1" x14ac:dyDescent="0.45">
      <c r="B581" s="457"/>
      <c r="C581" s="457"/>
      <c r="D581" s="457"/>
      <c r="E581" s="457"/>
      <c r="F581" s="457"/>
      <c r="G581" s="457"/>
      <c r="H581" s="457"/>
      <c r="I581" s="457"/>
      <c r="J581" s="457"/>
      <c r="K581" s="457"/>
      <c r="L581" s="457"/>
      <c r="M581" s="457"/>
      <c r="N581" s="457"/>
      <c r="O581" s="457"/>
      <c r="P581" s="457"/>
      <c r="Q581" s="457"/>
      <c r="R581" s="457"/>
      <c r="S581" s="457"/>
      <c r="T581" s="457"/>
      <c r="U581" s="457"/>
      <c r="V581" s="457"/>
      <c r="W581" s="457"/>
      <c r="X581" s="457"/>
      <c r="Y581" s="457"/>
    </row>
    <row r="582" spans="2:25" s="458" customFormat="1" ht="65.25" customHeight="1" x14ac:dyDescent="0.45">
      <c r="B582" s="457"/>
      <c r="C582" s="457"/>
      <c r="D582" s="457"/>
      <c r="E582" s="457"/>
      <c r="F582" s="457"/>
      <c r="G582" s="457"/>
      <c r="H582" s="457"/>
      <c r="I582" s="457"/>
      <c r="J582" s="457"/>
      <c r="K582" s="457"/>
      <c r="L582" s="457"/>
      <c r="M582" s="457"/>
      <c r="N582" s="457"/>
      <c r="O582" s="457"/>
      <c r="P582" s="457"/>
      <c r="Q582" s="457"/>
      <c r="R582" s="457"/>
      <c r="S582" s="457"/>
      <c r="T582" s="457"/>
      <c r="U582" s="457"/>
      <c r="V582" s="457"/>
      <c r="W582" s="457"/>
      <c r="X582" s="457"/>
      <c r="Y582" s="457"/>
    </row>
    <row r="583" spans="2:25" s="458" customFormat="1" ht="65.25" customHeight="1" x14ac:dyDescent="0.45">
      <c r="B583" s="457"/>
      <c r="C583" s="457"/>
      <c r="D583" s="457"/>
      <c r="E583" s="457"/>
      <c r="F583" s="457"/>
      <c r="G583" s="457"/>
      <c r="H583" s="457"/>
      <c r="I583" s="457"/>
      <c r="J583" s="457"/>
      <c r="K583" s="457"/>
      <c r="L583" s="457"/>
      <c r="M583" s="457"/>
      <c r="N583" s="457"/>
      <c r="O583" s="457"/>
      <c r="P583" s="457"/>
      <c r="Q583" s="457"/>
      <c r="R583" s="457"/>
      <c r="S583" s="457"/>
      <c r="T583" s="457"/>
      <c r="U583" s="457"/>
      <c r="V583" s="457"/>
      <c r="W583" s="457"/>
      <c r="X583" s="457"/>
      <c r="Y583" s="457"/>
    </row>
    <row r="584" spans="2:25" s="458" customFormat="1" ht="65.25" customHeight="1" x14ac:dyDescent="0.45">
      <c r="B584" s="457"/>
      <c r="C584" s="457"/>
      <c r="D584" s="457"/>
      <c r="E584" s="457"/>
      <c r="F584" s="457"/>
      <c r="G584" s="457"/>
      <c r="H584" s="457"/>
      <c r="I584" s="457"/>
      <c r="J584" s="457"/>
      <c r="K584" s="457"/>
      <c r="L584" s="457"/>
      <c r="M584" s="457"/>
      <c r="N584" s="457"/>
      <c r="O584" s="457"/>
      <c r="P584" s="457"/>
      <c r="Q584" s="457"/>
      <c r="R584" s="457"/>
      <c r="S584" s="457"/>
      <c r="T584" s="457"/>
      <c r="U584" s="457"/>
      <c r="V584" s="457"/>
      <c r="W584" s="457"/>
      <c r="X584" s="457"/>
      <c r="Y584" s="457"/>
    </row>
    <row r="585" spans="2:25" s="458" customFormat="1" ht="65.25" customHeight="1" x14ac:dyDescent="0.45">
      <c r="B585" s="457"/>
      <c r="C585" s="457"/>
      <c r="D585" s="457"/>
      <c r="E585" s="457"/>
      <c r="F585" s="457"/>
      <c r="G585" s="457"/>
      <c r="H585" s="457"/>
      <c r="I585" s="457"/>
      <c r="J585" s="457"/>
      <c r="K585" s="457"/>
      <c r="L585" s="457"/>
      <c r="M585" s="457"/>
      <c r="N585" s="457"/>
      <c r="O585" s="457"/>
      <c r="P585" s="457"/>
      <c r="Q585" s="457"/>
      <c r="R585" s="457"/>
      <c r="S585" s="457"/>
      <c r="T585" s="457"/>
      <c r="U585" s="457"/>
      <c r="V585" s="457"/>
      <c r="W585" s="457"/>
      <c r="X585" s="457"/>
      <c r="Y585" s="457"/>
    </row>
    <row r="586" spans="2:25" s="458" customFormat="1" ht="65.25" customHeight="1" x14ac:dyDescent="0.45">
      <c r="B586" s="457"/>
      <c r="C586" s="457"/>
      <c r="D586" s="457"/>
      <c r="E586" s="457"/>
      <c r="F586" s="457"/>
      <c r="G586" s="457"/>
      <c r="H586" s="457"/>
      <c r="I586" s="457"/>
      <c r="J586" s="457"/>
      <c r="K586" s="457"/>
      <c r="L586" s="457"/>
      <c r="M586" s="457"/>
      <c r="N586" s="457"/>
      <c r="O586" s="457"/>
      <c r="P586" s="457"/>
      <c r="Q586" s="457"/>
      <c r="R586" s="457"/>
      <c r="S586" s="457"/>
      <c r="T586" s="457"/>
      <c r="U586" s="457"/>
      <c r="V586" s="457"/>
      <c r="W586" s="457"/>
      <c r="X586" s="457"/>
      <c r="Y586" s="457"/>
    </row>
    <row r="587" spans="2:25" s="458" customFormat="1" ht="65.25" customHeight="1" x14ac:dyDescent="0.45">
      <c r="B587" s="457"/>
      <c r="C587" s="457"/>
      <c r="D587" s="457"/>
      <c r="E587" s="457"/>
      <c r="F587" s="457"/>
      <c r="G587" s="457"/>
      <c r="H587" s="457"/>
      <c r="I587" s="457"/>
      <c r="J587" s="457"/>
      <c r="K587" s="457"/>
      <c r="L587" s="457"/>
      <c r="M587" s="457"/>
      <c r="N587" s="457"/>
      <c r="O587" s="457"/>
      <c r="P587" s="457"/>
      <c r="Q587" s="457"/>
      <c r="R587" s="457"/>
      <c r="S587" s="457"/>
      <c r="T587" s="457"/>
      <c r="U587" s="457"/>
      <c r="V587" s="457"/>
      <c r="W587" s="457"/>
      <c r="X587" s="457"/>
      <c r="Y587" s="457"/>
    </row>
    <row r="588" spans="2:25" s="458" customFormat="1" ht="65.25" customHeight="1" x14ac:dyDescent="0.45">
      <c r="B588" s="457"/>
      <c r="C588" s="457"/>
      <c r="D588" s="457"/>
      <c r="E588" s="457"/>
      <c r="F588" s="457"/>
      <c r="G588" s="457"/>
      <c r="H588" s="457"/>
      <c r="I588" s="457"/>
      <c r="J588" s="457"/>
      <c r="K588" s="457"/>
      <c r="L588" s="457"/>
      <c r="M588" s="457"/>
      <c r="N588" s="457"/>
      <c r="O588" s="457"/>
      <c r="P588" s="457"/>
      <c r="Q588" s="457"/>
      <c r="R588" s="457"/>
      <c r="S588" s="457"/>
      <c r="T588" s="457"/>
      <c r="U588" s="457"/>
      <c r="V588" s="457"/>
      <c r="W588" s="457"/>
      <c r="X588" s="457"/>
      <c r="Y588" s="457"/>
    </row>
    <row r="589" spans="2:25" s="458" customFormat="1" ht="65.25" customHeight="1" x14ac:dyDescent="0.45">
      <c r="B589" s="457"/>
      <c r="C589" s="457"/>
      <c r="D589" s="457"/>
      <c r="E589" s="457"/>
      <c r="F589" s="457"/>
      <c r="G589" s="457"/>
      <c r="H589" s="457"/>
      <c r="I589" s="457"/>
      <c r="J589" s="457"/>
      <c r="K589" s="457"/>
      <c r="L589" s="457"/>
      <c r="M589" s="457"/>
      <c r="N589" s="457"/>
      <c r="O589" s="457"/>
      <c r="P589" s="457"/>
      <c r="Q589" s="457"/>
      <c r="R589" s="457"/>
      <c r="S589" s="457"/>
      <c r="T589" s="457"/>
      <c r="U589" s="457"/>
      <c r="V589" s="457"/>
      <c r="W589" s="457"/>
      <c r="X589" s="457"/>
      <c r="Y589" s="457"/>
    </row>
    <row r="590" spans="2:25" s="458" customFormat="1" ht="65.25" customHeight="1" x14ac:dyDescent="0.45">
      <c r="B590" s="457"/>
      <c r="C590" s="457"/>
      <c r="D590" s="457"/>
      <c r="E590" s="457"/>
      <c r="F590" s="457"/>
      <c r="G590" s="457"/>
      <c r="H590" s="457"/>
      <c r="I590" s="457"/>
      <c r="J590" s="457"/>
      <c r="K590" s="457"/>
      <c r="L590" s="457"/>
      <c r="M590" s="457"/>
      <c r="N590" s="457"/>
      <c r="O590" s="457"/>
      <c r="P590" s="457"/>
      <c r="Q590" s="457"/>
      <c r="R590" s="457"/>
      <c r="S590" s="457"/>
      <c r="T590" s="457"/>
      <c r="U590" s="457"/>
      <c r="V590" s="457"/>
      <c r="W590" s="457"/>
      <c r="X590" s="457"/>
      <c r="Y590" s="457"/>
    </row>
    <row r="591" spans="2:25" s="458" customFormat="1" ht="65.25" customHeight="1" x14ac:dyDescent="0.45">
      <c r="B591" s="457"/>
      <c r="C591" s="457"/>
      <c r="D591" s="457"/>
      <c r="E591" s="457"/>
      <c r="F591" s="457"/>
      <c r="G591" s="457"/>
      <c r="H591" s="457"/>
      <c r="I591" s="457"/>
      <c r="J591" s="457"/>
      <c r="K591" s="457"/>
      <c r="L591" s="457"/>
      <c r="M591" s="457"/>
      <c r="N591" s="457"/>
      <c r="O591" s="457"/>
      <c r="P591" s="457"/>
      <c r="Q591" s="457"/>
      <c r="R591" s="457"/>
      <c r="S591" s="457"/>
      <c r="T591" s="457"/>
      <c r="U591" s="457"/>
      <c r="V591" s="457"/>
      <c r="W591" s="457"/>
      <c r="X591" s="457"/>
      <c r="Y591" s="457"/>
    </row>
    <row r="592" spans="2:25" s="458" customFormat="1" ht="65.25" customHeight="1" x14ac:dyDescent="0.45">
      <c r="B592" s="457"/>
      <c r="C592" s="457"/>
      <c r="D592" s="457"/>
      <c r="E592" s="457"/>
      <c r="F592" s="457"/>
      <c r="G592" s="457"/>
      <c r="H592" s="457"/>
      <c r="I592" s="457"/>
      <c r="J592" s="457"/>
      <c r="K592" s="457"/>
      <c r="L592" s="457"/>
      <c r="M592" s="457"/>
      <c r="N592" s="457"/>
      <c r="O592" s="457"/>
      <c r="P592" s="457"/>
      <c r="Q592" s="457"/>
      <c r="R592" s="457"/>
      <c r="S592" s="457"/>
      <c r="T592" s="457"/>
      <c r="U592" s="457"/>
      <c r="V592" s="457"/>
      <c r="W592" s="457"/>
      <c r="X592" s="457"/>
      <c r="Y592" s="457"/>
    </row>
    <row r="593" spans="2:27" s="458" customFormat="1" ht="65.25" customHeight="1" x14ac:dyDescent="0.45">
      <c r="B593" s="457"/>
      <c r="C593" s="457"/>
      <c r="D593" s="457"/>
      <c r="E593" s="457"/>
      <c r="F593" s="457"/>
      <c r="G593" s="457"/>
      <c r="H593" s="457"/>
      <c r="I593" s="457"/>
      <c r="J593" s="457"/>
      <c r="K593" s="457"/>
      <c r="L593" s="457"/>
      <c r="M593" s="457"/>
      <c r="N593" s="457"/>
      <c r="O593" s="457"/>
      <c r="P593" s="457"/>
      <c r="Q593" s="457"/>
      <c r="R593" s="457"/>
      <c r="S593" s="457"/>
      <c r="T593" s="457"/>
      <c r="U593" s="457"/>
      <c r="V593" s="457"/>
      <c r="W593" s="457"/>
      <c r="X593" s="457"/>
      <c r="Y593" s="457"/>
    </row>
    <row r="594" spans="2:27" s="458" customFormat="1" ht="65.25" customHeight="1" x14ac:dyDescent="0.45">
      <c r="B594" s="457"/>
      <c r="C594" s="457"/>
      <c r="D594" s="457"/>
      <c r="E594" s="457"/>
      <c r="F594" s="457"/>
      <c r="G594" s="457"/>
      <c r="H594" s="457"/>
      <c r="I594" s="457"/>
      <c r="J594" s="457"/>
      <c r="K594" s="457"/>
      <c r="L594" s="457"/>
      <c r="M594" s="457"/>
      <c r="N594" s="457"/>
      <c r="O594" s="457"/>
      <c r="P594" s="457"/>
      <c r="Q594" s="457"/>
      <c r="R594" s="457"/>
      <c r="S594" s="457"/>
      <c r="T594" s="457"/>
      <c r="U594" s="457"/>
      <c r="V594" s="457"/>
      <c r="W594" s="457"/>
      <c r="X594" s="457"/>
      <c r="Y594" s="457"/>
    </row>
    <row r="595" spans="2:27" s="458" customFormat="1" ht="65.25" customHeight="1" x14ac:dyDescent="0.45">
      <c r="B595" s="457"/>
      <c r="C595" s="457"/>
      <c r="D595" s="457"/>
      <c r="E595" s="457"/>
      <c r="F595" s="457"/>
      <c r="G595" s="457"/>
      <c r="H595" s="457"/>
      <c r="I595" s="457"/>
      <c r="J595" s="457"/>
      <c r="K595" s="457"/>
      <c r="L595" s="457"/>
      <c r="M595" s="457"/>
      <c r="N595" s="457"/>
      <c r="O595" s="457"/>
      <c r="P595" s="457"/>
      <c r="Q595" s="457"/>
      <c r="R595" s="457"/>
      <c r="S595" s="457"/>
      <c r="T595" s="457"/>
      <c r="U595" s="457"/>
      <c r="V595" s="457"/>
      <c r="W595" s="457"/>
      <c r="X595" s="457"/>
      <c r="Y595" s="457"/>
    </row>
    <row r="596" spans="2:27" s="458" customFormat="1" ht="65.25" customHeight="1" x14ac:dyDescent="0.45">
      <c r="B596" s="457"/>
      <c r="C596" s="457"/>
      <c r="D596" s="457"/>
      <c r="E596" s="457"/>
      <c r="F596" s="457"/>
      <c r="G596" s="457"/>
      <c r="H596" s="457"/>
      <c r="I596" s="457"/>
      <c r="J596" s="457"/>
      <c r="K596" s="457"/>
      <c r="L596" s="457"/>
      <c r="M596" s="457"/>
      <c r="N596" s="457"/>
      <c r="O596" s="457"/>
      <c r="P596" s="457"/>
      <c r="Q596" s="457"/>
      <c r="R596" s="457"/>
      <c r="S596" s="457"/>
      <c r="T596" s="457"/>
      <c r="U596" s="457"/>
      <c r="V596" s="457"/>
      <c r="W596" s="457"/>
      <c r="X596" s="457"/>
      <c r="Y596" s="457"/>
    </row>
    <row r="597" spans="2:27" s="458" customFormat="1" ht="65.25" customHeight="1" x14ac:dyDescent="0.45">
      <c r="B597" s="457"/>
      <c r="C597" s="457"/>
      <c r="D597" s="457"/>
      <c r="E597" s="457"/>
      <c r="F597" s="457"/>
      <c r="G597" s="457"/>
      <c r="H597" s="457"/>
      <c r="I597" s="457"/>
      <c r="J597" s="457"/>
      <c r="K597" s="457"/>
      <c r="L597" s="457"/>
      <c r="M597" s="457"/>
      <c r="N597" s="457"/>
      <c r="O597" s="457"/>
      <c r="P597" s="457"/>
      <c r="Q597" s="457"/>
      <c r="R597" s="457"/>
      <c r="S597" s="457"/>
      <c r="T597" s="457"/>
      <c r="U597" s="457"/>
      <c r="V597" s="457"/>
      <c r="W597" s="457"/>
      <c r="X597" s="457"/>
      <c r="Y597" s="457"/>
    </row>
    <row r="598" spans="2:27" s="458" customFormat="1" ht="65.25" customHeight="1" x14ac:dyDescent="0.45">
      <c r="B598" s="457"/>
      <c r="C598" s="457"/>
      <c r="D598" s="457"/>
      <c r="E598" s="457"/>
      <c r="F598" s="457"/>
      <c r="G598" s="457"/>
      <c r="H598" s="457"/>
      <c r="I598" s="457"/>
      <c r="J598" s="457"/>
      <c r="K598" s="457"/>
      <c r="L598" s="457"/>
      <c r="M598" s="457"/>
      <c r="N598" s="457"/>
      <c r="O598" s="457"/>
      <c r="P598" s="457"/>
      <c r="Q598" s="457"/>
      <c r="R598" s="457"/>
      <c r="S598" s="457"/>
      <c r="T598" s="457"/>
      <c r="U598" s="457"/>
      <c r="V598" s="457"/>
      <c r="W598" s="457"/>
      <c r="X598" s="457"/>
      <c r="Y598" s="457"/>
    </row>
    <row r="599" spans="2:27" s="458" customFormat="1" ht="65.25" customHeight="1" x14ac:dyDescent="0.45">
      <c r="B599" s="457"/>
      <c r="C599" s="457"/>
      <c r="D599" s="457"/>
      <c r="E599" s="457"/>
      <c r="F599" s="457"/>
      <c r="G599" s="457"/>
      <c r="H599" s="457"/>
      <c r="I599" s="457"/>
      <c r="J599" s="457"/>
      <c r="K599" s="457"/>
      <c r="L599" s="457"/>
      <c r="M599" s="457"/>
      <c r="N599" s="457"/>
      <c r="O599" s="457"/>
      <c r="P599" s="457"/>
      <c r="Q599" s="457"/>
      <c r="R599" s="457"/>
      <c r="S599" s="457"/>
      <c r="T599" s="457"/>
      <c r="U599" s="457"/>
      <c r="V599" s="457"/>
      <c r="W599" s="457"/>
      <c r="X599" s="457"/>
      <c r="Y599" s="457"/>
    </row>
    <row r="600" spans="2:27" s="458" customFormat="1" ht="65.25" customHeight="1" x14ac:dyDescent="0.45">
      <c r="B600" s="457"/>
      <c r="C600" s="457"/>
      <c r="D600" s="457"/>
      <c r="E600" s="457"/>
      <c r="F600" s="457"/>
      <c r="G600" s="457"/>
      <c r="H600" s="457"/>
      <c r="I600" s="457"/>
      <c r="J600" s="457"/>
      <c r="K600" s="457"/>
      <c r="L600" s="457"/>
      <c r="M600" s="457"/>
      <c r="N600" s="457"/>
      <c r="O600" s="457"/>
      <c r="P600" s="457"/>
      <c r="Q600" s="457"/>
      <c r="R600" s="457"/>
      <c r="S600" s="457"/>
      <c r="T600" s="457"/>
      <c r="U600" s="457"/>
      <c r="V600" s="457"/>
      <c r="W600" s="457"/>
      <c r="X600" s="457"/>
      <c r="Y600" s="457"/>
    </row>
    <row r="601" spans="2:27" s="458" customFormat="1" ht="65.25" customHeight="1" x14ac:dyDescent="0.45">
      <c r="B601" s="457"/>
      <c r="C601" s="457"/>
      <c r="D601" s="457"/>
      <c r="E601" s="457"/>
      <c r="F601" s="457"/>
      <c r="G601" s="457"/>
      <c r="H601" s="457"/>
      <c r="I601" s="457"/>
      <c r="J601" s="457"/>
      <c r="K601" s="457"/>
      <c r="L601" s="457"/>
      <c r="M601" s="457"/>
      <c r="N601" s="457"/>
      <c r="O601" s="457"/>
      <c r="P601" s="457"/>
      <c r="Q601" s="457"/>
      <c r="R601" s="457"/>
      <c r="S601" s="457"/>
      <c r="T601" s="457"/>
      <c r="U601" s="457"/>
      <c r="V601" s="457"/>
      <c r="W601" s="457"/>
      <c r="X601" s="457"/>
      <c r="Y601" s="457"/>
      <c r="Z601" s="457"/>
      <c r="AA601" s="457"/>
    </row>
  </sheetData>
  <mergeCells count="1537">
    <mergeCell ref="T148:T149"/>
    <mergeCell ref="I148:I149"/>
    <mergeCell ref="J148:J149"/>
    <mergeCell ref="K148:K149"/>
    <mergeCell ref="L148:L149"/>
    <mergeCell ref="M148:M149"/>
    <mergeCell ref="N148:N149"/>
    <mergeCell ref="U148:U149"/>
    <mergeCell ref="V148:V149"/>
    <mergeCell ref="W148:W149"/>
    <mergeCell ref="X148:X149"/>
    <mergeCell ref="Y148:Y149"/>
    <mergeCell ref="O148:O149"/>
    <mergeCell ref="P148:P149"/>
    <mergeCell ref="Q148:Q149"/>
    <mergeCell ref="R148:R149"/>
    <mergeCell ref="S148:S149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Y146:Y147"/>
    <mergeCell ref="C148:C149"/>
    <mergeCell ref="D148:D149"/>
    <mergeCell ref="E148:E149"/>
    <mergeCell ref="F148:F149"/>
    <mergeCell ref="G148:G149"/>
    <mergeCell ref="H148:H149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Y144:Y145"/>
    <mergeCell ref="C146:C147"/>
    <mergeCell ref="D146:D147"/>
    <mergeCell ref="E146:E147"/>
    <mergeCell ref="F146:F147"/>
    <mergeCell ref="G146:G147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Y142:Y143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Y140:Y141"/>
    <mergeCell ref="C142:C143"/>
    <mergeCell ref="D142:D143"/>
    <mergeCell ref="E142:E143"/>
    <mergeCell ref="F142:F143"/>
    <mergeCell ref="G142:G143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Y138:Y139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C138:C139"/>
    <mergeCell ref="D138:D139"/>
    <mergeCell ref="E138:E139"/>
    <mergeCell ref="F138:F139"/>
    <mergeCell ref="G138:G139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Y134:Y135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Y132:Y133"/>
    <mergeCell ref="C134:C135"/>
    <mergeCell ref="D134:D135"/>
    <mergeCell ref="E134:E135"/>
    <mergeCell ref="F134:F135"/>
    <mergeCell ref="G134:G135"/>
    <mergeCell ref="M125:M126"/>
    <mergeCell ref="N125:N126"/>
    <mergeCell ref="C125:C126"/>
    <mergeCell ref="D125:D126"/>
    <mergeCell ref="E125:E126"/>
    <mergeCell ref="F125:F126"/>
    <mergeCell ref="Y125:Y126"/>
    <mergeCell ref="B128:B129"/>
    <mergeCell ref="C128:C130"/>
    <mergeCell ref="D128:N128"/>
    <mergeCell ref="O128:P128"/>
    <mergeCell ref="Y128:Y130"/>
    <mergeCell ref="O125:O126"/>
    <mergeCell ref="P125:P126"/>
    <mergeCell ref="Q125:Q126"/>
    <mergeCell ref="R125:R126"/>
    <mergeCell ref="P129:P130"/>
    <mergeCell ref="U129:U130"/>
    <mergeCell ref="U125:U126"/>
    <mergeCell ref="V125:V126"/>
    <mergeCell ref="W125:W126"/>
    <mergeCell ref="X125:X126"/>
    <mergeCell ref="S125:S126"/>
    <mergeCell ref="T125:T126"/>
    <mergeCell ref="L123:L124"/>
    <mergeCell ref="M123:M124"/>
    <mergeCell ref="D129:D130"/>
    <mergeCell ref="E129:E130"/>
    <mergeCell ref="H129:H130"/>
    <mergeCell ref="N129:N130"/>
    <mergeCell ref="I125:I126"/>
    <mergeCell ref="J125:J126"/>
    <mergeCell ref="K125:K126"/>
    <mergeCell ref="L125:L126"/>
    <mergeCell ref="X123:X124"/>
    <mergeCell ref="Y123:Y124"/>
    <mergeCell ref="N123:N124"/>
    <mergeCell ref="O123:O124"/>
    <mergeCell ref="P123:P124"/>
    <mergeCell ref="Q123:Q124"/>
    <mergeCell ref="R123:R124"/>
    <mergeCell ref="S123:S124"/>
    <mergeCell ref="G125:G126"/>
    <mergeCell ref="H125:H126"/>
    <mergeCell ref="T123:T124"/>
    <mergeCell ref="U123:U124"/>
    <mergeCell ref="V123:V124"/>
    <mergeCell ref="W123:W124"/>
    <mergeCell ref="H123:H124"/>
    <mergeCell ref="I123:I124"/>
    <mergeCell ref="J123:J124"/>
    <mergeCell ref="K123:K124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Y121:Y122"/>
    <mergeCell ref="C123:C124"/>
    <mergeCell ref="D123:D124"/>
    <mergeCell ref="E123:E124"/>
    <mergeCell ref="F123:F124"/>
    <mergeCell ref="G123:G124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Y119:Y120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Y117:Y118"/>
    <mergeCell ref="C119:C120"/>
    <mergeCell ref="D119:D120"/>
    <mergeCell ref="E119:E120"/>
    <mergeCell ref="F119:F120"/>
    <mergeCell ref="G119:G120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Y115:Y116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Y113:Y114"/>
    <mergeCell ref="C115:C116"/>
    <mergeCell ref="D115:D116"/>
    <mergeCell ref="E115:E116"/>
    <mergeCell ref="F115:F116"/>
    <mergeCell ref="G115:G116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C111:C112"/>
    <mergeCell ref="D111:D112"/>
    <mergeCell ref="E111:E112"/>
    <mergeCell ref="F111:F112"/>
    <mergeCell ref="G111:G112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Y107:Y108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Y105:Y106"/>
    <mergeCell ref="C107:C108"/>
    <mergeCell ref="D107:D108"/>
    <mergeCell ref="E107:E108"/>
    <mergeCell ref="F107:F108"/>
    <mergeCell ref="G107:G108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Y101:Y102"/>
    <mergeCell ref="C103:C104"/>
    <mergeCell ref="D103:D104"/>
    <mergeCell ref="E103:E104"/>
    <mergeCell ref="F103:F104"/>
    <mergeCell ref="G103:G104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Y99:Y100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Y97:Y98"/>
    <mergeCell ref="C99:C100"/>
    <mergeCell ref="D99:D100"/>
    <mergeCell ref="E99:E100"/>
    <mergeCell ref="F99:F100"/>
    <mergeCell ref="G99:G100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Y95:Y96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Y93:Y94"/>
    <mergeCell ref="C95:C96"/>
    <mergeCell ref="D95:D96"/>
    <mergeCell ref="E95:E96"/>
    <mergeCell ref="F95:F96"/>
    <mergeCell ref="G95:G96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Y91:Y92"/>
    <mergeCell ref="C93:C94"/>
    <mergeCell ref="D93:D94"/>
    <mergeCell ref="E93:E94"/>
    <mergeCell ref="F93:F94"/>
    <mergeCell ref="G93:G94"/>
    <mergeCell ref="H93:H94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C91:C92"/>
    <mergeCell ref="D91:D92"/>
    <mergeCell ref="E91:E92"/>
    <mergeCell ref="F91:F92"/>
    <mergeCell ref="G91:G92"/>
    <mergeCell ref="H91:H92"/>
    <mergeCell ref="I91:I92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C89:C90"/>
    <mergeCell ref="D89:D90"/>
    <mergeCell ref="E89:E90"/>
    <mergeCell ref="F89:F90"/>
    <mergeCell ref="G89:G90"/>
    <mergeCell ref="H89:H90"/>
    <mergeCell ref="I89:I90"/>
    <mergeCell ref="J89:J90"/>
    <mergeCell ref="B83:B84"/>
    <mergeCell ref="C83:C85"/>
    <mergeCell ref="D83:N83"/>
    <mergeCell ref="O83:P83"/>
    <mergeCell ref="Y83:Y85"/>
    <mergeCell ref="D84:D85"/>
    <mergeCell ref="E84:E85"/>
    <mergeCell ref="H84:H85"/>
    <mergeCell ref="N84:N85"/>
    <mergeCell ref="P84:P85"/>
    <mergeCell ref="U84:U85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U80:U81"/>
    <mergeCell ref="V80:V81"/>
    <mergeCell ref="W80:W81"/>
    <mergeCell ref="X80:X81"/>
    <mergeCell ref="Y80:Y81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C80:C81"/>
    <mergeCell ref="D80:D81"/>
    <mergeCell ref="E80:E81"/>
    <mergeCell ref="F80:F81"/>
    <mergeCell ref="G80:G81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C76:C77"/>
    <mergeCell ref="D76:D77"/>
    <mergeCell ref="E76:E77"/>
    <mergeCell ref="F76:F77"/>
    <mergeCell ref="G76:G77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C72:C73"/>
    <mergeCell ref="D72:D73"/>
    <mergeCell ref="E72:E73"/>
    <mergeCell ref="F72:F73"/>
    <mergeCell ref="G72:G73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Y68:Y69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C68:C69"/>
    <mergeCell ref="D68:D69"/>
    <mergeCell ref="E68:E69"/>
    <mergeCell ref="F68:F69"/>
    <mergeCell ref="G68:G69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C64:C65"/>
    <mergeCell ref="D64:D65"/>
    <mergeCell ref="E64:E65"/>
    <mergeCell ref="F64:F65"/>
    <mergeCell ref="G64:G65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Y58:Y59"/>
    <mergeCell ref="C60:C61"/>
    <mergeCell ref="D60:D61"/>
    <mergeCell ref="E60:E61"/>
    <mergeCell ref="F60:F61"/>
    <mergeCell ref="G60:G61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Y54:Y55"/>
    <mergeCell ref="C56:C57"/>
    <mergeCell ref="D56:D57"/>
    <mergeCell ref="E56:E57"/>
    <mergeCell ref="F56:F57"/>
    <mergeCell ref="G56:G57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Y52:Y53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C52:C53"/>
    <mergeCell ref="D52:D53"/>
    <mergeCell ref="E52:E53"/>
    <mergeCell ref="F52:F53"/>
    <mergeCell ref="G52:G53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C48:C49"/>
    <mergeCell ref="D48:D49"/>
    <mergeCell ref="E48:E49"/>
    <mergeCell ref="F48:F49"/>
    <mergeCell ref="G48:G49"/>
    <mergeCell ref="M39:M40"/>
    <mergeCell ref="N39:N40"/>
    <mergeCell ref="C39:C40"/>
    <mergeCell ref="D39:D40"/>
    <mergeCell ref="E39:E40"/>
    <mergeCell ref="F39:F40"/>
    <mergeCell ref="Y39:Y40"/>
    <mergeCell ref="B42:B43"/>
    <mergeCell ref="C42:C44"/>
    <mergeCell ref="D42:N42"/>
    <mergeCell ref="O42:P42"/>
    <mergeCell ref="Y42:Y44"/>
    <mergeCell ref="O39:O40"/>
    <mergeCell ref="P39:P40"/>
    <mergeCell ref="Q39:Q40"/>
    <mergeCell ref="R39:R40"/>
    <mergeCell ref="P43:P44"/>
    <mergeCell ref="U43:U44"/>
    <mergeCell ref="U39:U40"/>
    <mergeCell ref="V39:V40"/>
    <mergeCell ref="W39:W40"/>
    <mergeCell ref="X39:X40"/>
    <mergeCell ref="S39:S40"/>
    <mergeCell ref="T39:T40"/>
    <mergeCell ref="L37:L38"/>
    <mergeCell ref="M37:M38"/>
    <mergeCell ref="D43:D44"/>
    <mergeCell ref="E43:E44"/>
    <mergeCell ref="H43:H44"/>
    <mergeCell ref="N43:N44"/>
    <mergeCell ref="I39:I40"/>
    <mergeCell ref="J39:J40"/>
    <mergeCell ref="K39:K40"/>
    <mergeCell ref="L39:L40"/>
    <mergeCell ref="X37:X38"/>
    <mergeCell ref="Y37:Y38"/>
    <mergeCell ref="N37:N38"/>
    <mergeCell ref="O37:O38"/>
    <mergeCell ref="P37:P38"/>
    <mergeCell ref="Q37:Q38"/>
    <mergeCell ref="R37:R38"/>
    <mergeCell ref="S37:S38"/>
    <mergeCell ref="G39:G40"/>
    <mergeCell ref="H39:H40"/>
    <mergeCell ref="T37:T38"/>
    <mergeCell ref="U37:U38"/>
    <mergeCell ref="V37:V38"/>
    <mergeCell ref="W37:W38"/>
    <mergeCell ref="H37:H38"/>
    <mergeCell ref="I37:I38"/>
    <mergeCell ref="J37:J38"/>
    <mergeCell ref="K37:K38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C37:C38"/>
    <mergeCell ref="D37:D38"/>
    <mergeCell ref="E37:E38"/>
    <mergeCell ref="F37:F38"/>
    <mergeCell ref="G37:G38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C33:C34"/>
    <mergeCell ref="D33:D34"/>
    <mergeCell ref="E33:E34"/>
    <mergeCell ref="F33:F34"/>
    <mergeCell ref="G33:G34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C29:C30"/>
    <mergeCell ref="D29:D30"/>
    <mergeCell ref="E29:E30"/>
    <mergeCell ref="F29:F30"/>
    <mergeCell ref="G29:G30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C25:C26"/>
    <mergeCell ref="D25:D26"/>
    <mergeCell ref="E25:E26"/>
    <mergeCell ref="F25:F26"/>
    <mergeCell ref="G25:G26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C23:C24"/>
    <mergeCell ref="D23:D24"/>
    <mergeCell ref="E23:E24"/>
    <mergeCell ref="F23:F24"/>
    <mergeCell ref="G23:G24"/>
    <mergeCell ref="H23:H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C19:C20"/>
    <mergeCell ref="D19:D20"/>
    <mergeCell ref="E19:E20"/>
    <mergeCell ref="F19:F20"/>
    <mergeCell ref="G19:G20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C15:C16"/>
    <mergeCell ref="D15:D16"/>
    <mergeCell ref="E15:E16"/>
    <mergeCell ref="F15:F16"/>
    <mergeCell ref="G15:G16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C11:C12"/>
    <mergeCell ref="D11:D12"/>
    <mergeCell ref="E11:E12"/>
    <mergeCell ref="F11:F12"/>
    <mergeCell ref="G11:G12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C7:C8"/>
    <mergeCell ref="D7:D8"/>
    <mergeCell ref="E7:E8"/>
    <mergeCell ref="F7:F8"/>
    <mergeCell ref="G7:G8"/>
    <mergeCell ref="B1:B2"/>
    <mergeCell ref="C1:C3"/>
    <mergeCell ref="D1:N1"/>
    <mergeCell ref="Y1:Y3"/>
    <mergeCell ref="D2:D3"/>
    <mergeCell ref="E2:E3"/>
    <mergeCell ref="H2:H3"/>
    <mergeCell ref="N2:N3"/>
    <mergeCell ref="P2:P3"/>
    <mergeCell ref="U2:U3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AGUINALDO DE SEGURIDAD PUBLICA DE OCTUBRE 2017 A SEPTIEMBRE 2018
.&amp;24
</oddHeader>
    <oddFooter>&amp;R&amp;22&amp;P</oddFooter>
  </headerFooter>
  <rowBreaks count="3" manualBreakCount="3">
    <brk id="41" min="1" max="25" man="1"/>
    <brk id="82" min="1" max="25" man="1"/>
    <brk id="127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12</vt:i4>
      </vt:variant>
    </vt:vector>
  </HeadingPairs>
  <TitlesOfParts>
    <vt:vector size="20" baseType="lpstr">
      <vt:lpstr>Nomina general 2</vt:lpstr>
      <vt:lpstr>Eventuales 2</vt:lpstr>
      <vt:lpstr>Proteccion Civil 2</vt:lpstr>
      <vt:lpstr>Seguridad Publica 2</vt:lpstr>
      <vt:lpstr>Aguinaldo nomina general</vt:lpstr>
      <vt:lpstr>Aguinaldo eventuales</vt:lpstr>
      <vt:lpstr>Aguinaldo Proteccion Civil</vt:lpstr>
      <vt:lpstr>Aguinaldo Seguridad Publica</vt:lpstr>
      <vt:lpstr>'Aguinaldo eventuales'!Área_de_impresión</vt:lpstr>
      <vt:lpstr>'Aguinaldo nomina general'!Área_de_impresión</vt:lpstr>
      <vt:lpstr>'Aguinaldo Seguridad Publica'!Área_de_impresión</vt:lpstr>
      <vt:lpstr>'Eventuales 2'!Área_de_impresión</vt:lpstr>
      <vt:lpstr>'Nomina general 2'!Área_de_impresión</vt:lpstr>
      <vt:lpstr>'Seguridad Publica 2'!Área_de_impresión</vt:lpstr>
      <vt:lpstr>'Aguinaldo nomina general'!TABLA</vt:lpstr>
      <vt:lpstr>'Aguinaldo Proteccion Civil'!TABLA</vt:lpstr>
      <vt:lpstr>'Aguinaldo Seguridad Publica'!TABLA</vt:lpstr>
      <vt:lpstr>'Nomina general 2'!TABLA</vt:lpstr>
      <vt:lpstr>'Proteccion Civil 2'!TABLA</vt:lpstr>
      <vt:lpstr>'Seguridad Publica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2019-06-24T18:32:31Z</dcterms:created>
  <dcterms:modified xsi:type="dcterms:W3CDTF">2019-06-24T18:42:40Z</dcterms:modified>
</cp:coreProperties>
</file>