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0" windowWidth="17256" windowHeight="5940" firstSheet="4" activeTab="4"/>
  </bookViews>
  <sheets>
    <sheet name="Nomina general 2" sheetId="1" r:id="rId1"/>
    <sheet name="Nomina eventuales 2" sheetId="2" r:id="rId2"/>
    <sheet name="Nomina seguridad publica 2" sheetId="3" r:id="rId3"/>
    <sheet name="Nomina Proteccion civil 2" sheetId="4" r:id="rId4"/>
    <sheet name="Nomina lumbreros 2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'Nomina eventuales 2'!$A$1:$X$222</definedName>
    <definedName name="_xlnm.Print_Area" localSheetId="0">'Nomina general 2'!$A$1:$X$694</definedName>
    <definedName name="_xlnm.Print_Area" localSheetId="2">'Nomina seguridad publica 2'!$A$1:$Y$155</definedName>
    <definedName name="cie" localSheetId="1">[2]Concentrado!$O$1</definedName>
    <definedName name="cie" localSheetId="4">[5]Concentrado!$O$1</definedName>
    <definedName name="cie" localSheetId="3">[4]Concentrado!$O$1</definedName>
    <definedName name="cie" localSheetId="2">[3]Concentrado!$O$1</definedName>
    <definedName name="cie">[1]Concentrado!$O$1</definedName>
    <definedName name="cin" localSheetId="1">[2]Concentrado!$R$1</definedName>
    <definedName name="cin" localSheetId="4">[5]Concentrado!$R$1</definedName>
    <definedName name="cin" localSheetId="3">[4]Concentrado!$R$1</definedName>
    <definedName name="cin" localSheetId="2">[3]Concentrado!$R$1</definedName>
    <definedName name="cin">[1]Concentrado!$R$1</definedName>
    <definedName name="d" localSheetId="1">[2]Concentrado!$L$1</definedName>
    <definedName name="d" localSheetId="4">[5]Concentrado!$L$1</definedName>
    <definedName name="d" localSheetId="3">[4]Concentrado!$L$1</definedName>
    <definedName name="d" localSheetId="2">[3]Concentrado!$L$1</definedName>
    <definedName name="d">[1]Concentrado!$L$1</definedName>
    <definedName name="DIEZ" localSheetId="1">[2]Concentrado!$X$1</definedName>
    <definedName name="DIEZ" localSheetId="4">[5]Concentrado!$X$1</definedName>
    <definedName name="DIEZ" localSheetId="3">[4]Concentrado!$X$1</definedName>
    <definedName name="DIEZ" localSheetId="2">[3]Concentrado!$X$1</definedName>
    <definedName name="DIEZ">[1]Concentrado!$X$1</definedName>
    <definedName name="q" localSheetId="1">[2]Concentrado!$I$1</definedName>
    <definedName name="q" localSheetId="4">[5]Concentrado!$I$1</definedName>
    <definedName name="q" localSheetId="3">[4]Concentrado!$I$1</definedName>
    <definedName name="q" localSheetId="2">[3]Concentrado!$I$1</definedName>
    <definedName name="q">[1]Concentrado!$I$1</definedName>
    <definedName name="TABLA" localSheetId="1">'Nomina eventuales 2'!#REF!</definedName>
    <definedName name="TABLA" localSheetId="0">'Nomina general 2'!$M$21:$M$34</definedName>
    <definedName name="TABLA" localSheetId="4">'Nomina lumbreros 2'!$M$5:$M$6</definedName>
    <definedName name="TABLA" localSheetId="3">'Nomina Proteccion civil 2'!$M$5:$M$6</definedName>
    <definedName name="TABLA" localSheetId="2">'Nomina seguridad publica 2'!$M$23:$M$46</definedName>
    <definedName name="VE" localSheetId="1">[2]Concentrado!$U$1</definedName>
    <definedName name="VE" localSheetId="4">[5]Concentrado!$U$1</definedName>
    <definedName name="VE" localSheetId="3">[4]Concentrado!$U$1</definedName>
    <definedName name="VE" localSheetId="2">[3]Concentrado!$U$1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M5" i="5" s="1"/>
  <c r="T5" i="5"/>
  <c r="G7" i="5"/>
  <c r="K7" i="5"/>
  <c r="M7" i="5"/>
  <c r="U7" i="5" s="1"/>
  <c r="W7" i="5" s="1"/>
  <c r="T7" i="5"/>
  <c r="G9" i="5"/>
  <c r="M9" i="5"/>
  <c r="U9" i="5" s="1"/>
  <c r="W9" i="5" s="1"/>
  <c r="T9" i="5"/>
  <c r="G11" i="5"/>
  <c r="M11" i="5" s="1"/>
  <c r="U11" i="5" s="1"/>
  <c r="W11" i="5" s="1"/>
  <c r="T11" i="5"/>
  <c r="G13" i="5"/>
  <c r="M13" i="5"/>
  <c r="T13" i="5"/>
  <c r="U13" i="5" s="1"/>
  <c r="W13" i="5" s="1"/>
  <c r="G15" i="5"/>
  <c r="M15" i="5" s="1"/>
  <c r="U15" i="5" s="1"/>
  <c r="W15" i="5" s="1"/>
  <c r="T15" i="5"/>
  <c r="G17" i="5"/>
  <c r="M17" i="5" s="1"/>
  <c r="U17" i="5" s="1"/>
  <c r="W17" i="5" s="1"/>
  <c r="T17" i="5"/>
  <c r="G19" i="5"/>
  <c r="M19" i="5" s="1"/>
  <c r="U19" i="5" s="1"/>
  <c r="W19" i="5" s="1"/>
  <c r="T19" i="5"/>
  <c r="G21" i="5"/>
  <c r="M21" i="5"/>
  <c r="U21" i="5" s="1"/>
  <c r="W21" i="5" s="1"/>
  <c r="T21" i="5"/>
  <c r="G23" i="5"/>
  <c r="M23" i="5"/>
  <c r="U23" i="5" s="1"/>
  <c r="W23" i="5" s="1"/>
  <c r="T23" i="5"/>
  <c r="G25" i="5"/>
  <c r="M25" i="5"/>
  <c r="U25" i="5" s="1"/>
  <c r="W25" i="5" s="1"/>
  <c r="T25" i="5"/>
  <c r="G27" i="5"/>
  <c r="M27" i="5" s="1"/>
  <c r="G29" i="5"/>
  <c r="M29" i="5"/>
  <c r="T29" i="5"/>
  <c r="U29" i="5" s="1"/>
  <c r="W29" i="5" s="1"/>
  <c r="H31" i="5"/>
  <c r="I31" i="5"/>
  <c r="J31" i="5"/>
  <c r="K31" i="5"/>
  <c r="L31" i="5"/>
  <c r="N31" i="5"/>
  <c r="P31" i="5"/>
  <c r="Q31" i="5"/>
  <c r="R31" i="5"/>
  <c r="S31" i="5"/>
  <c r="V31" i="5"/>
  <c r="G5" i="4"/>
  <c r="M5" i="4" s="1"/>
  <c r="G7" i="4"/>
  <c r="K7" i="4"/>
  <c r="M7" i="4"/>
  <c r="U7" i="4" s="1"/>
  <c r="W7" i="4" s="1"/>
  <c r="O7" i="4"/>
  <c r="T7" i="4" s="1"/>
  <c r="G9" i="4"/>
  <c r="M9" i="4"/>
  <c r="O9" i="4"/>
  <c r="T9" i="4"/>
  <c r="U9" i="4" s="1"/>
  <c r="W9" i="4" s="1"/>
  <c r="G11" i="4"/>
  <c r="O11" i="4" s="1"/>
  <c r="T11" i="4" s="1"/>
  <c r="M11" i="4"/>
  <c r="U11" i="4" s="1"/>
  <c r="W11" i="4" s="1"/>
  <c r="G13" i="4"/>
  <c r="M13" i="4" s="1"/>
  <c r="G15" i="4"/>
  <c r="M15" i="4"/>
  <c r="O15" i="4"/>
  <c r="T15" i="4" s="1"/>
  <c r="G17" i="4"/>
  <c r="M17" i="4"/>
  <c r="O17" i="4"/>
  <c r="T17" i="4"/>
  <c r="U17" i="4" s="1"/>
  <c r="W17" i="4" s="1"/>
  <c r="G19" i="4"/>
  <c r="O19" i="4" s="1"/>
  <c r="T19" i="4" s="1"/>
  <c r="M19" i="4"/>
  <c r="G21" i="4"/>
  <c r="M21" i="4" s="1"/>
  <c r="R21" i="4"/>
  <c r="R31" i="4" s="1"/>
  <c r="G23" i="4"/>
  <c r="M23" i="4" s="1"/>
  <c r="G25" i="4"/>
  <c r="M25" i="4"/>
  <c r="O25" i="4"/>
  <c r="T25" i="4" s="1"/>
  <c r="G27" i="4"/>
  <c r="M27" i="4" s="1"/>
  <c r="G29" i="4"/>
  <c r="M29" i="4"/>
  <c r="U29" i="4" s="1"/>
  <c r="W29" i="4" s="1"/>
  <c r="T29" i="4"/>
  <c r="H31" i="4"/>
  <c r="I31" i="4"/>
  <c r="J31" i="4"/>
  <c r="K31" i="4"/>
  <c r="L31" i="4"/>
  <c r="N31" i="4"/>
  <c r="P31" i="4"/>
  <c r="Q31" i="4"/>
  <c r="S31" i="4"/>
  <c r="V31" i="4"/>
  <c r="G5" i="3"/>
  <c r="M5" i="3" s="1"/>
  <c r="G7" i="3"/>
  <c r="M7" i="3"/>
  <c r="O7" i="3"/>
  <c r="T7" i="3" s="1"/>
  <c r="G9" i="3"/>
  <c r="M9" i="3" s="1"/>
  <c r="G11" i="3"/>
  <c r="R11" i="3" s="1"/>
  <c r="R41" i="3" s="1"/>
  <c r="M11" i="3"/>
  <c r="O11" i="3"/>
  <c r="T11" i="3" s="1"/>
  <c r="G13" i="3"/>
  <c r="M13" i="3" s="1"/>
  <c r="G15" i="3"/>
  <c r="M15" i="3"/>
  <c r="O15" i="3"/>
  <c r="T15" i="3" s="1"/>
  <c r="G17" i="3"/>
  <c r="M17" i="3"/>
  <c r="O17" i="3"/>
  <c r="R17" i="3"/>
  <c r="T17" i="3" s="1"/>
  <c r="U17" i="3" s="1"/>
  <c r="W17" i="3" s="1"/>
  <c r="G19" i="3"/>
  <c r="M19" i="3" s="1"/>
  <c r="G21" i="3"/>
  <c r="O21" i="3" s="1"/>
  <c r="T21" i="3" s="1"/>
  <c r="H21" i="3"/>
  <c r="M21" i="3"/>
  <c r="U21" i="3" s="1"/>
  <c r="W21" i="3" s="1"/>
  <c r="G23" i="3"/>
  <c r="M23" i="3" s="1"/>
  <c r="G25" i="3"/>
  <c r="O25" i="3" s="1"/>
  <c r="T25" i="3" s="1"/>
  <c r="H25" i="3"/>
  <c r="M25" i="3" s="1"/>
  <c r="U25" i="3" s="1"/>
  <c r="W25" i="3" s="1"/>
  <c r="G27" i="3"/>
  <c r="H27" i="3"/>
  <c r="M27" i="3"/>
  <c r="O27" i="3"/>
  <c r="T27" i="3" s="1"/>
  <c r="G29" i="3"/>
  <c r="H29" i="3"/>
  <c r="M29" i="3"/>
  <c r="O29" i="3"/>
  <c r="T29" i="3" s="1"/>
  <c r="G31" i="3"/>
  <c r="O31" i="3" s="1"/>
  <c r="T31" i="3" s="1"/>
  <c r="H31" i="3"/>
  <c r="G33" i="3"/>
  <c r="O33" i="3" s="1"/>
  <c r="T33" i="3" s="1"/>
  <c r="M33" i="3"/>
  <c r="U33" i="3" s="1"/>
  <c r="W33" i="3" s="1"/>
  <c r="G35" i="3"/>
  <c r="M35" i="3" s="1"/>
  <c r="G37" i="3"/>
  <c r="M37" i="3"/>
  <c r="O37" i="3"/>
  <c r="T37" i="3" s="1"/>
  <c r="G39" i="3"/>
  <c r="M39" i="3"/>
  <c r="T39" i="3"/>
  <c r="U39" i="3"/>
  <c r="W39" i="3" s="1"/>
  <c r="H41" i="3"/>
  <c r="I41" i="3"/>
  <c r="J41" i="3"/>
  <c r="K41" i="3"/>
  <c r="L41" i="3"/>
  <c r="N41" i="3"/>
  <c r="P41" i="3"/>
  <c r="Q41" i="3"/>
  <c r="S41" i="3"/>
  <c r="V41" i="3"/>
  <c r="G46" i="3"/>
  <c r="O46" i="3" s="1"/>
  <c r="M46" i="3"/>
  <c r="G48" i="3"/>
  <c r="M48" i="3" s="1"/>
  <c r="G50" i="3"/>
  <c r="M50" i="3"/>
  <c r="O50" i="3"/>
  <c r="T50" i="3" s="1"/>
  <c r="G52" i="3"/>
  <c r="M52" i="3" s="1"/>
  <c r="U52" i="3" s="1"/>
  <c r="W52" i="3" s="1"/>
  <c r="T52" i="3"/>
  <c r="G54" i="3"/>
  <c r="M54" i="3"/>
  <c r="U54" i="3" s="1"/>
  <c r="W54" i="3" s="1"/>
  <c r="T54" i="3"/>
  <c r="G56" i="3"/>
  <c r="M56" i="3"/>
  <c r="O56" i="3"/>
  <c r="T56" i="3" s="1"/>
  <c r="G58" i="3"/>
  <c r="M58" i="3" s="1"/>
  <c r="U58" i="3" s="1"/>
  <c r="W58" i="3" s="1"/>
  <c r="O58" i="3"/>
  <c r="T58" i="3"/>
  <c r="G60" i="3"/>
  <c r="M60" i="3" s="1"/>
  <c r="H60" i="3"/>
  <c r="H82" i="3" s="1"/>
  <c r="G62" i="3"/>
  <c r="M62" i="3"/>
  <c r="O62" i="3"/>
  <c r="T62" i="3" s="1"/>
  <c r="G64" i="3"/>
  <c r="M64" i="3" s="1"/>
  <c r="H64" i="3"/>
  <c r="G66" i="3"/>
  <c r="O66" i="3" s="1"/>
  <c r="T66" i="3" s="1"/>
  <c r="H66" i="3"/>
  <c r="M66" i="3" s="1"/>
  <c r="U66" i="3" s="1"/>
  <c r="W66" i="3" s="1"/>
  <c r="G68" i="3"/>
  <c r="H68" i="3"/>
  <c r="M68" i="3"/>
  <c r="O68" i="3"/>
  <c r="T68" i="3" s="1"/>
  <c r="G70" i="3"/>
  <c r="M70" i="3" s="1"/>
  <c r="U70" i="3" s="1"/>
  <c r="W70" i="3" s="1"/>
  <c r="O70" i="3"/>
  <c r="T70" i="3"/>
  <c r="G72" i="3"/>
  <c r="O72" i="3" s="1"/>
  <c r="T72" i="3" s="1"/>
  <c r="M72" i="3"/>
  <c r="U72" i="3" s="1"/>
  <c r="W72" i="3" s="1"/>
  <c r="G74" i="3"/>
  <c r="M74" i="3" s="1"/>
  <c r="G76" i="3"/>
  <c r="M76" i="3"/>
  <c r="O76" i="3"/>
  <c r="T76" i="3" s="1"/>
  <c r="G78" i="3"/>
  <c r="M78" i="3" s="1"/>
  <c r="U78" i="3" s="1"/>
  <c r="W78" i="3" s="1"/>
  <c r="O78" i="3"/>
  <c r="T78" i="3"/>
  <c r="G80" i="3"/>
  <c r="O80" i="3" s="1"/>
  <c r="T80" i="3" s="1"/>
  <c r="M80" i="3"/>
  <c r="G82" i="3"/>
  <c r="I82" i="3"/>
  <c r="J82" i="3"/>
  <c r="K82" i="3"/>
  <c r="L82" i="3"/>
  <c r="N82" i="3"/>
  <c r="P82" i="3"/>
  <c r="Q82" i="3"/>
  <c r="R82" i="3"/>
  <c r="S82" i="3"/>
  <c r="V82" i="3"/>
  <c r="G87" i="3"/>
  <c r="M87" i="3"/>
  <c r="O87" i="3"/>
  <c r="T87" i="3" s="1"/>
  <c r="G89" i="3"/>
  <c r="M89" i="3" s="1"/>
  <c r="G91" i="3"/>
  <c r="M91" i="3"/>
  <c r="T91" i="3"/>
  <c r="U91" i="3" s="1"/>
  <c r="W91" i="3" s="1"/>
  <c r="G93" i="3"/>
  <c r="O93" i="3" s="1"/>
  <c r="T93" i="3" s="1"/>
  <c r="M93" i="3"/>
  <c r="G95" i="3"/>
  <c r="M95" i="3" s="1"/>
  <c r="U95" i="3" s="1"/>
  <c r="W95" i="3" s="1"/>
  <c r="T95" i="3"/>
  <c r="G97" i="3"/>
  <c r="M97" i="3"/>
  <c r="T97" i="3"/>
  <c r="U97" i="3" s="1"/>
  <c r="W97" i="3" s="1"/>
  <c r="G99" i="3"/>
  <c r="M99" i="3" s="1"/>
  <c r="H99" i="3"/>
  <c r="H127" i="3" s="1"/>
  <c r="G101" i="3"/>
  <c r="H101" i="3"/>
  <c r="M101" i="3"/>
  <c r="O101" i="3" s="1"/>
  <c r="T101" i="3" s="1"/>
  <c r="G103" i="3"/>
  <c r="M103" i="3" s="1"/>
  <c r="G105" i="3"/>
  <c r="O105" i="3" s="1"/>
  <c r="T105" i="3" s="1"/>
  <c r="H105" i="3"/>
  <c r="M105" i="3" s="1"/>
  <c r="G107" i="3"/>
  <c r="H107" i="3"/>
  <c r="M107" i="3"/>
  <c r="O107" i="3"/>
  <c r="T107" i="3" s="1"/>
  <c r="G109" i="3"/>
  <c r="H109" i="3"/>
  <c r="M109" i="3"/>
  <c r="U109" i="3" s="1"/>
  <c r="W109" i="3" s="1"/>
  <c r="O109" i="3"/>
  <c r="T109" i="3" s="1"/>
  <c r="G111" i="3"/>
  <c r="M111" i="3" s="1"/>
  <c r="H111" i="3"/>
  <c r="G113" i="3"/>
  <c r="M113" i="3"/>
  <c r="U113" i="3" s="1"/>
  <c r="W113" i="3" s="1"/>
  <c r="T113" i="3"/>
  <c r="G115" i="3"/>
  <c r="M115" i="3" s="1"/>
  <c r="G117" i="3"/>
  <c r="M117" i="3"/>
  <c r="O117" i="3"/>
  <c r="T117" i="3" s="1"/>
  <c r="G119" i="3"/>
  <c r="M119" i="3" s="1"/>
  <c r="G121" i="3"/>
  <c r="M121" i="3"/>
  <c r="O121" i="3"/>
  <c r="T121" i="3" s="1"/>
  <c r="G123" i="3"/>
  <c r="M123" i="3" s="1"/>
  <c r="G125" i="3"/>
  <c r="M125" i="3"/>
  <c r="O125" i="3"/>
  <c r="T125" i="3" s="1"/>
  <c r="G127" i="3"/>
  <c r="I127" i="3"/>
  <c r="J127" i="3"/>
  <c r="J153" i="3" s="1"/>
  <c r="K127" i="3"/>
  <c r="K153" i="3" s="1"/>
  <c r="L127" i="3"/>
  <c r="N127" i="3"/>
  <c r="P127" i="3"/>
  <c r="Q127" i="3"/>
  <c r="R127" i="3"/>
  <c r="R153" i="3" s="1"/>
  <c r="S127" i="3"/>
  <c r="S153" i="3" s="1"/>
  <c r="V127" i="3"/>
  <c r="G132" i="3"/>
  <c r="M132" i="3" s="1"/>
  <c r="U132" i="3" s="1"/>
  <c r="W132" i="3" s="1"/>
  <c r="O132" i="3"/>
  <c r="T132" i="3"/>
  <c r="G134" i="3"/>
  <c r="O134" i="3" s="1"/>
  <c r="T134" i="3" s="1"/>
  <c r="M134" i="3"/>
  <c r="U134" i="3" s="1"/>
  <c r="W134" i="3" s="1"/>
  <c r="G136" i="3"/>
  <c r="M136" i="3" s="1"/>
  <c r="G138" i="3"/>
  <c r="O138" i="3" s="1"/>
  <c r="T138" i="3" s="1"/>
  <c r="H138" i="3"/>
  <c r="M138" i="3" s="1"/>
  <c r="G140" i="3"/>
  <c r="H140" i="3"/>
  <c r="M140" i="3"/>
  <c r="U140" i="3" s="1"/>
  <c r="W140" i="3" s="1"/>
  <c r="O140" i="3"/>
  <c r="T140" i="3" s="1"/>
  <c r="G142" i="3"/>
  <c r="M142" i="3"/>
  <c r="O142" i="3"/>
  <c r="T142" i="3"/>
  <c r="U142" i="3" s="1"/>
  <c r="W142" i="3" s="1"/>
  <c r="G144" i="3"/>
  <c r="M144" i="3"/>
  <c r="U144" i="3" s="1"/>
  <c r="W144" i="3" s="1"/>
  <c r="T144" i="3"/>
  <c r="G146" i="3"/>
  <c r="M146" i="3" s="1"/>
  <c r="U146" i="3" s="1"/>
  <c r="W146" i="3" s="1"/>
  <c r="T146" i="3"/>
  <c r="G148" i="3"/>
  <c r="M148" i="3" s="1"/>
  <c r="U148" i="3" s="1"/>
  <c r="W148" i="3" s="1"/>
  <c r="T148" i="3"/>
  <c r="I150" i="3"/>
  <c r="I153" i="3" s="1"/>
  <c r="J150" i="3"/>
  <c r="K150" i="3"/>
  <c r="L150" i="3"/>
  <c r="N150" i="3"/>
  <c r="N153" i="3" s="1"/>
  <c r="P150" i="3"/>
  <c r="Q150" i="3"/>
  <c r="Q153" i="3" s="1"/>
  <c r="R150" i="3"/>
  <c r="S150" i="3"/>
  <c r="V150" i="3"/>
  <c r="V153" i="3" s="1"/>
  <c r="L153" i="3"/>
  <c r="P153" i="3"/>
  <c r="G5" i="2"/>
  <c r="M5" i="2" s="1"/>
  <c r="T5" i="2"/>
  <c r="G7" i="2"/>
  <c r="M7" i="2"/>
  <c r="T7" i="2"/>
  <c r="U7" i="2" s="1"/>
  <c r="W7" i="2" s="1"/>
  <c r="G9" i="2"/>
  <c r="M9" i="2" s="1"/>
  <c r="U9" i="2" s="1"/>
  <c r="W9" i="2" s="1"/>
  <c r="T9" i="2"/>
  <c r="G11" i="2"/>
  <c r="M11" i="2" s="1"/>
  <c r="U11" i="2" s="1"/>
  <c r="T11" i="2"/>
  <c r="G13" i="2"/>
  <c r="M13" i="2"/>
  <c r="T13" i="2"/>
  <c r="U13" i="2" s="1"/>
  <c r="W13" i="2" s="1"/>
  <c r="G15" i="2"/>
  <c r="M15" i="2" s="1"/>
  <c r="U15" i="2" s="1"/>
  <c r="W15" i="2" s="1"/>
  <c r="T15" i="2"/>
  <c r="G17" i="2"/>
  <c r="M17" i="2" s="1"/>
  <c r="U17" i="2" s="1"/>
  <c r="W17" i="2" s="1"/>
  <c r="T17" i="2"/>
  <c r="G19" i="2"/>
  <c r="M19" i="2" s="1"/>
  <c r="U19" i="2" s="1"/>
  <c r="W19" i="2" s="1"/>
  <c r="T19" i="2"/>
  <c r="G21" i="2"/>
  <c r="M21" i="2"/>
  <c r="T21" i="2"/>
  <c r="U21" i="2"/>
  <c r="W21" i="2" s="1"/>
  <c r="G23" i="2"/>
  <c r="M23" i="2"/>
  <c r="U23" i="2" s="1"/>
  <c r="W23" i="2" s="1"/>
  <c r="O23" i="2"/>
  <c r="T23" i="2" s="1"/>
  <c r="G25" i="2"/>
  <c r="M25" i="2" s="1"/>
  <c r="U25" i="2" s="1"/>
  <c r="W25" i="2" s="1"/>
  <c r="T25" i="2"/>
  <c r="G27" i="2"/>
  <c r="M27" i="2"/>
  <c r="T27" i="2"/>
  <c r="U27" i="2"/>
  <c r="W27" i="2" s="1"/>
  <c r="G29" i="2"/>
  <c r="M29" i="2"/>
  <c r="U29" i="2" s="1"/>
  <c r="W29" i="2" s="1"/>
  <c r="T29" i="2"/>
  <c r="G31" i="2"/>
  <c r="I31" i="2"/>
  <c r="M31" i="2" s="1"/>
  <c r="U31" i="2" s="1"/>
  <c r="W31" i="2" s="1"/>
  <c r="T31" i="2"/>
  <c r="V31" i="2"/>
  <c r="G33" i="2"/>
  <c r="M33" i="2" s="1"/>
  <c r="O33" i="2"/>
  <c r="T33" i="2" s="1"/>
  <c r="G35" i="2"/>
  <c r="M35" i="2" s="1"/>
  <c r="U35" i="2" s="1"/>
  <c r="W35" i="2" s="1"/>
  <c r="T35" i="2"/>
  <c r="G37" i="2"/>
  <c r="M37" i="2"/>
  <c r="T37" i="2"/>
  <c r="U37" i="2" s="1"/>
  <c r="W37" i="2" s="1"/>
  <c r="G39" i="2"/>
  <c r="M39" i="2" s="1"/>
  <c r="U39" i="2" s="1"/>
  <c r="W39" i="2" s="1"/>
  <c r="T39" i="2"/>
  <c r="G41" i="2"/>
  <c r="M41" i="2" s="1"/>
  <c r="U41" i="2" s="1"/>
  <c r="W41" i="2" s="1"/>
  <c r="T41" i="2"/>
  <c r="G43" i="2"/>
  <c r="M43" i="2" s="1"/>
  <c r="U43" i="2" s="1"/>
  <c r="W43" i="2" s="1"/>
  <c r="T43" i="2"/>
  <c r="G45" i="2"/>
  <c r="M45" i="2"/>
  <c r="T45" i="2"/>
  <c r="U45" i="2"/>
  <c r="W45" i="2" s="1"/>
  <c r="G47" i="2"/>
  <c r="M47" i="2"/>
  <c r="U47" i="2" s="1"/>
  <c r="W47" i="2" s="1"/>
  <c r="T47" i="2"/>
  <c r="G49" i="2"/>
  <c r="M49" i="2"/>
  <c r="U49" i="2" s="1"/>
  <c r="W49" i="2" s="1"/>
  <c r="T49" i="2"/>
  <c r="G51" i="2"/>
  <c r="M51" i="2" s="1"/>
  <c r="U51" i="2" s="1"/>
  <c r="W51" i="2" s="1"/>
  <c r="T51" i="2"/>
  <c r="G53" i="2"/>
  <c r="M53" i="2"/>
  <c r="T53" i="2"/>
  <c r="U53" i="2" s="1"/>
  <c r="W53" i="2" s="1"/>
  <c r="G55" i="2"/>
  <c r="M55" i="2" s="1"/>
  <c r="U55" i="2" s="1"/>
  <c r="W55" i="2" s="1"/>
  <c r="T55" i="2"/>
  <c r="G57" i="2"/>
  <c r="M57" i="2" s="1"/>
  <c r="U57" i="2" s="1"/>
  <c r="W57" i="2" s="1"/>
  <c r="T57" i="2"/>
  <c r="G59" i="2"/>
  <c r="M59" i="2" s="1"/>
  <c r="U59" i="2" s="1"/>
  <c r="W59" i="2" s="1"/>
  <c r="T59" i="2"/>
  <c r="G61" i="2"/>
  <c r="M61" i="2"/>
  <c r="T61" i="2"/>
  <c r="U61" i="2"/>
  <c r="W61" i="2" s="1"/>
  <c r="G63" i="2"/>
  <c r="M63" i="2"/>
  <c r="U63" i="2" s="1"/>
  <c r="W63" i="2" s="1"/>
  <c r="T63" i="2"/>
  <c r="G65" i="2"/>
  <c r="M65" i="2"/>
  <c r="U65" i="2" s="1"/>
  <c r="W65" i="2" s="1"/>
  <c r="T65" i="2"/>
  <c r="G67" i="2"/>
  <c r="M67" i="2" s="1"/>
  <c r="U67" i="2" s="1"/>
  <c r="W67" i="2" s="1"/>
  <c r="T67" i="2"/>
  <c r="G69" i="2"/>
  <c r="M69" i="2"/>
  <c r="T69" i="2"/>
  <c r="U69" i="2" s="1"/>
  <c r="W69" i="2" s="1"/>
  <c r="G71" i="2"/>
  <c r="M71" i="2" s="1"/>
  <c r="U71" i="2" s="1"/>
  <c r="W71" i="2" s="1"/>
  <c r="T71" i="2"/>
  <c r="G73" i="2"/>
  <c r="M73" i="2" s="1"/>
  <c r="U73" i="2" s="1"/>
  <c r="W73" i="2" s="1"/>
  <c r="T73" i="2"/>
  <c r="G75" i="2"/>
  <c r="M75" i="2" s="1"/>
  <c r="U75" i="2" s="1"/>
  <c r="W75" i="2" s="1"/>
  <c r="T75" i="2"/>
  <c r="G77" i="2"/>
  <c r="M77" i="2"/>
  <c r="T77" i="2"/>
  <c r="U77" i="2"/>
  <c r="W77" i="2" s="1"/>
  <c r="G79" i="2"/>
  <c r="M79" i="2"/>
  <c r="U79" i="2" s="1"/>
  <c r="W79" i="2" s="1"/>
  <c r="T79" i="2"/>
  <c r="G81" i="2"/>
  <c r="M81" i="2"/>
  <c r="U81" i="2" s="1"/>
  <c r="W81" i="2" s="1"/>
  <c r="T81" i="2"/>
  <c r="G83" i="2"/>
  <c r="M83" i="2" s="1"/>
  <c r="U83" i="2" s="1"/>
  <c r="W83" i="2" s="1"/>
  <c r="T83" i="2"/>
  <c r="G85" i="2"/>
  <c r="M85" i="2"/>
  <c r="T85" i="2"/>
  <c r="U85" i="2" s="1"/>
  <c r="W85" i="2" s="1"/>
  <c r="G87" i="2"/>
  <c r="M87" i="2" s="1"/>
  <c r="O87" i="2"/>
  <c r="T87" i="2" s="1"/>
  <c r="G89" i="2"/>
  <c r="M89" i="2" s="1"/>
  <c r="G91" i="2"/>
  <c r="M91" i="2"/>
  <c r="U91" i="2" s="1"/>
  <c r="W91" i="2" s="1"/>
  <c r="O91" i="2"/>
  <c r="T91" i="2" s="1"/>
  <c r="G93" i="2"/>
  <c r="M93" i="2" s="1"/>
  <c r="U93" i="2" s="1"/>
  <c r="W93" i="2" s="1"/>
  <c r="T93" i="2"/>
  <c r="G95" i="2"/>
  <c r="O95" i="2" s="1"/>
  <c r="T95" i="2" s="1"/>
  <c r="M95" i="2"/>
  <c r="G97" i="2"/>
  <c r="M97" i="2" s="1"/>
  <c r="U97" i="2" s="1"/>
  <c r="W97" i="2" s="1"/>
  <c r="T97" i="2"/>
  <c r="G99" i="2"/>
  <c r="M99" i="2" s="1"/>
  <c r="U99" i="2" s="1"/>
  <c r="W99" i="2" s="1"/>
  <c r="T99" i="2"/>
  <c r="G101" i="2"/>
  <c r="M101" i="2"/>
  <c r="T101" i="2"/>
  <c r="U101" i="2"/>
  <c r="W101" i="2" s="1"/>
  <c r="G103" i="2"/>
  <c r="M103" i="2"/>
  <c r="U103" i="2" s="1"/>
  <c r="W103" i="2" s="1"/>
  <c r="T103" i="2"/>
  <c r="G105" i="2"/>
  <c r="M105" i="2"/>
  <c r="U105" i="2" s="1"/>
  <c r="W105" i="2" s="1"/>
  <c r="T105" i="2"/>
  <c r="G107" i="2"/>
  <c r="M107" i="2" s="1"/>
  <c r="U107" i="2" s="1"/>
  <c r="W107" i="2" s="1"/>
  <c r="T107" i="2"/>
  <c r="G109" i="2"/>
  <c r="M109" i="2"/>
  <c r="T109" i="2"/>
  <c r="U109" i="2" s="1"/>
  <c r="W109" i="2" s="1"/>
  <c r="G111" i="2"/>
  <c r="M111" i="2" s="1"/>
  <c r="U111" i="2" s="1"/>
  <c r="W111" i="2" s="1"/>
  <c r="T111" i="2"/>
  <c r="G113" i="2"/>
  <c r="M113" i="2" s="1"/>
  <c r="U113" i="2" s="1"/>
  <c r="W113" i="2" s="1"/>
  <c r="T113" i="2"/>
  <c r="G115" i="2"/>
  <c r="M115" i="2" s="1"/>
  <c r="U115" i="2" s="1"/>
  <c r="W115" i="2" s="1"/>
  <c r="T115" i="2"/>
  <c r="G117" i="2"/>
  <c r="M117" i="2"/>
  <c r="T117" i="2"/>
  <c r="U117" i="2"/>
  <c r="W117" i="2" s="1"/>
  <c r="G119" i="2"/>
  <c r="M119" i="2"/>
  <c r="U119" i="2" s="1"/>
  <c r="W119" i="2" s="1"/>
  <c r="T119" i="2"/>
  <c r="G121" i="2"/>
  <c r="M121" i="2"/>
  <c r="U121" i="2" s="1"/>
  <c r="W121" i="2" s="1"/>
  <c r="T121" i="2"/>
  <c r="G123" i="2"/>
  <c r="M123" i="2" s="1"/>
  <c r="U123" i="2" s="1"/>
  <c r="W123" i="2" s="1"/>
  <c r="T123" i="2"/>
  <c r="G125" i="2"/>
  <c r="M125" i="2"/>
  <c r="T125" i="2"/>
  <c r="U125" i="2" s="1"/>
  <c r="W125" i="2" s="1"/>
  <c r="G127" i="2"/>
  <c r="M127" i="2" s="1"/>
  <c r="U127" i="2" s="1"/>
  <c r="W127" i="2" s="1"/>
  <c r="T127" i="2"/>
  <c r="G129" i="2"/>
  <c r="M129" i="2" s="1"/>
  <c r="U129" i="2" s="1"/>
  <c r="W129" i="2" s="1"/>
  <c r="T129" i="2"/>
  <c r="G131" i="2"/>
  <c r="M131" i="2" s="1"/>
  <c r="U131" i="2" s="1"/>
  <c r="W131" i="2" s="1"/>
  <c r="T131" i="2"/>
  <c r="G133" i="2"/>
  <c r="O133" i="2" s="1"/>
  <c r="T133" i="2" s="1"/>
  <c r="M133" i="2"/>
  <c r="G135" i="2"/>
  <c r="M135" i="2" s="1"/>
  <c r="U135" i="2" s="1"/>
  <c r="W135" i="2" s="1"/>
  <c r="T135" i="2"/>
  <c r="G137" i="2"/>
  <c r="M137" i="2" s="1"/>
  <c r="U137" i="2" s="1"/>
  <c r="W137" i="2" s="1"/>
  <c r="T137" i="2"/>
  <c r="G139" i="2"/>
  <c r="M139" i="2"/>
  <c r="T139" i="2"/>
  <c r="U139" i="2"/>
  <c r="W139" i="2" s="1"/>
  <c r="G141" i="2"/>
  <c r="M141" i="2"/>
  <c r="U141" i="2" s="1"/>
  <c r="W141" i="2" s="1"/>
  <c r="T141" i="2"/>
  <c r="G143" i="2"/>
  <c r="M143" i="2"/>
  <c r="U143" i="2" s="1"/>
  <c r="W143" i="2" s="1"/>
  <c r="T143" i="2"/>
  <c r="G145" i="2"/>
  <c r="M145" i="2" s="1"/>
  <c r="G147" i="2"/>
  <c r="M147" i="2"/>
  <c r="U147" i="2" s="1"/>
  <c r="W147" i="2" s="1"/>
  <c r="T147" i="2"/>
  <c r="G149" i="2"/>
  <c r="M149" i="2"/>
  <c r="O149" i="2"/>
  <c r="T149" i="2" s="1"/>
  <c r="U149" i="2" s="1"/>
  <c r="W149" i="2" s="1"/>
  <c r="G151" i="2"/>
  <c r="M151" i="2"/>
  <c r="T151" i="2"/>
  <c r="U151" i="2"/>
  <c r="W151" i="2" s="1"/>
  <c r="G153" i="2"/>
  <c r="M153" i="2"/>
  <c r="U153" i="2" s="1"/>
  <c r="W153" i="2" s="1"/>
  <c r="T153" i="2"/>
  <c r="G155" i="2"/>
  <c r="M155" i="2"/>
  <c r="U155" i="2" s="1"/>
  <c r="W155" i="2" s="1"/>
  <c r="T155" i="2"/>
  <c r="G157" i="2"/>
  <c r="M157" i="2" s="1"/>
  <c r="U157" i="2" s="1"/>
  <c r="W157" i="2" s="1"/>
  <c r="T157" i="2"/>
  <c r="G159" i="2"/>
  <c r="M159" i="2" s="1"/>
  <c r="U159" i="2" s="1"/>
  <c r="W159" i="2" s="1"/>
  <c r="T159" i="2"/>
  <c r="G161" i="2"/>
  <c r="M161" i="2" s="1"/>
  <c r="U161" i="2" s="1"/>
  <c r="W161" i="2" s="1"/>
  <c r="T161" i="2"/>
  <c r="G163" i="2"/>
  <c r="M163" i="2" s="1"/>
  <c r="U163" i="2" s="1"/>
  <c r="W163" i="2" s="1"/>
  <c r="T163" i="2"/>
  <c r="G165" i="2"/>
  <c r="M165" i="2" s="1"/>
  <c r="U165" i="2" s="1"/>
  <c r="W165" i="2" s="1"/>
  <c r="T165" i="2"/>
  <c r="G167" i="2"/>
  <c r="M167" i="2"/>
  <c r="T167" i="2"/>
  <c r="U167" i="2"/>
  <c r="W167" i="2" s="1"/>
  <c r="G169" i="2"/>
  <c r="M169" i="2"/>
  <c r="U169" i="2" s="1"/>
  <c r="W169" i="2" s="1"/>
  <c r="T169" i="2"/>
  <c r="G171" i="2"/>
  <c r="M171" i="2"/>
  <c r="U171" i="2" s="1"/>
  <c r="W171" i="2" s="1"/>
  <c r="T171" i="2"/>
  <c r="G173" i="2"/>
  <c r="M173" i="2" s="1"/>
  <c r="U173" i="2" s="1"/>
  <c r="W173" i="2" s="1"/>
  <c r="T173" i="2"/>
  <c r="G175" i="2"/>
  <c r="M175" i="2" s="1"/>
  <c r="U175" i="2" s="1"/>
  <c r="W175" i="2" s="1"/>
  <c r="T175" i="2"/>
  <c r="G177" i="2"/>
  <c r="M177" i="2" s="1"/>
  <c r="U177" i="2" s="1"/>
  <c r="W177" i="2" s="1"/>
  <c r="T177" i="2"/>
  <c r="G179" i="2"/>
  <c r="M179" i="2" s="1"/>
  <c r="U179" i="2" s="1"/>
  <c r="W179" i="2" s="1"/>
  <c r="T179" i="2"/>
  <c r="G181" i="2"/>
  <c r="M181" i="2" s="1"/>
  <c r="U181" i="2" s="1"/>
  <c r="W181" i="2" s="1"/>
  <c r="T181" i="2"/>
  <c r="G183" i="2"/>
  <c r="M183" i="2"/>
  <c r="T183" i="2"/>
  <c r="U183" i="2"/>
  <c r="W183" i="2" s="1"/>
  <c r="G185" i="2"/>
  <c r="M185" i="2"/>
  <c r="U185" i="2" s="1"/>
  <c r="W185" i="2" s="1"/>
  <c r="T185" i="2"/>
  <c r="G187" i="2"/>
  <c r="M187" i="2"/>
  <c r="U187" i="2" s="1"/>
  <c r="W187" i="2" s="1"/>
  <c r="T187" i="2"/>
  <c r="G189" i="2"/>
  <c r="M189" i="2" s="1"/>
  <c r="U189" i="2" s="1"/>
  <c r="W189" i="2" s="1"/>
  <c r="T189" i="2"/>
  <c r="G191" i="2"/>
  <c r="M191" i="2" s="1"/>
  <c r="U191" i="2" s="1"/>
  <c r="W191" i="2" s="1"/>
  <c r="T191" i="2"/>
  <c r="G193" i="2"/>
  <c r="M193" i="2" s="1"/>
  <c r="U193" i="2" s="1"/>
  <c r="W193" i="2" s="1"/>
  <c r="T193" i="2"/>
  <c r="G195" i="2"/>
  <c r="M195" i="2" s="1"/>
  <c r="U195" i="2" s="1"/>
  <c r="W195" i="2" s="1"/>
  <c r="T195" i="2"/>
  <c r="G197" i="2"/>
  <c r="M197" i="2" s="1"/>
  <c r="U197" i="2" s="1"/>
  <c r="W197" i="2" s="1"/>
  <c r="T197" i="2"/>
  <c r="G199" i="2"/>
  <c r="M199" i="2"/>
  <c r="T199" i="2"/>
  <c r="U199" i="2"/>
  <c r="W199" i="2" s="1"/>
  <c r="G201" i="2"/>
  <c r="M201" i="2"/>
  <c r="U201" i="2" s="1"/>
  <c r="W201" i="2" s="1"/>
  <c r="T201" i="2"/>
  <c r="G203" i="2"/>
  <c r="M203" i="2"/>
  <c r="U203" i="2" s="1"/>
  <c r="W203" i="2" s="1"/>
  <c r="T203" i="2"/>
  <c r="G205" i="2"/>
  <c r="M205" i="2" s="1"/>
  <c r="U205" i="2" s="1"/>
  <c r="W205" i="2" s="1"/>
  <c r="T205" i="2"/>
  <c r="G207" i="2"/>
  <c r="M207" i="2" s="1"/>
  <c r="U207" i="2" s="1"/>
  <c r="W207" i="2" s="1"/>
  <c r="T207" i="2"/>
  <c r="G209" i="2"/>
  <c r="M209" i="2" s="1"/>
  <c r="U209" i="2" s="1"/>
  <c r="W209" i="2" s="1"/>
  <c r="T209" i="2"/>
  <c r="G211" i="2"/>
  <c r="M211" i="2" s="1"/>
  <c r="U211" i="2" s="1"/>
  <c r="W211" i="2" s="1"/>
  <c r="T211" i="2"/>
  <c r="G213" i="2"/>
  <c r="M213" i="2" s="1"/>
  <c r="U213" i="2" s="1"/>
  <c r="W213" i="2" s="1"/>
  <c r="T213" i="2"/>
  <c r="G215" i="2"/>
  <c r="M215" i="2"/>
  <c r="T215" i="2"/>
  <c r="U215" i="2"/>
  <c r="W215" i="2" s="1"/>
  <c r="H221" i="2"/>
  <c r="I221" i="2"/>
  <c r="J221" i="2"/>
  <c r="K221" i="2"/>
  <c r="L221" i="2"/>
  <c r="N221" i="2"/>
  <c r="P221" i="2"/>
  <c r="Q221" i="2"/>
  <c r="R221" i="2"/>
  <c r="S221" i="2"/>
  <c r="G5" i="1"/>
  <c r="M5" i="1"/>
  <c r="U5" i="1" s="1"/>
  <c r="T5" i="1"/>
  <c r="G7" i="1"/>
  <c r="M7" i="1"/>
  <c r="T7" i="1"/>
  <c r="U7" i="1" s="1"/>
  <c r="W7" i="1" s="1"/>
  <c r="V7" i="1"/>
  <c r="G9" i="1"/>
  <c r="G29" i="1" s="1"/>
  <c r="T9" i="1"/>
  <c r="G11" i="1"/>
  <c r="M11" i="1"/>
  <c r="U11" i="1" s="1"/>
  <c r="W11" i="1" s="1"/>
  <c r="T11" i="1"/>
  <c r="G13" i="1"/>
  <c r="M13" i="1"/>
  <c r="T13" i="1"/>
  <c r="U13" i="1" s="1"/>
  <c r="W13" i="1" s="1"/>
  <c r="G15" i="1"/>
  <c r="M15" i="1"/>
  <c r="U15" i="1" s="1"/>
  <c r="W15" i="1" s="1"/>
  <c r="T15" i="1"/>
  <c r="G17" i="1"/>
  <c r="M17" i="1" s="1"/>
  <c r="U17" i="1" s="1"/>
  <c r="W17" i="1" s="1"/>
  <c r="T17" i="1"/>
  <c r="G19" i="1"/>
  <c r="M19" i="1" s="1"/>
  <c r="T19" i="1"/>
  <c r="U19" i="1"/>
  <c r="W19" i="1" s="1"/>
  <c r="G21" i="1"/>
  <c r="M21" i="1" s="1"/>
  <c r="U21" i="1" s="1"/>
  <c r="W21" i="1" s="1"/>
  <c r="T21" i="1"/>
  <c r="G25" i="1"/>
  <c r="M25" i="1"/>
  <c r="U25" i="1" s="1"/>
  <c r="W25" i="1" s="1"/>
  <c r="T25" i="1"/>
  <c r="G27" i="1"/>
  <c r="M27" i="1" s="1"/>
  <c r="U27" i="1" s="1"/>
  <c r="T27" i="1"/>
  <c r="W27" i="1"/>
  <c r="H29" i="1"/>
  <c r="I29" i="1"/>
  <c r="J29" i="1"/>
  <c r="K29" i="1"/>
  <c r="L29" i="1"/>
  <c r="N29" i="1"/>
  <c r="O29" i="1"/>
  <c r="P29" i="1"/>
  <c r="Q29" i="1"/>
  <c r="R29" i="1"/>
  <c r="S29" i="1"/>
  <c r="V29" i="1"/>
  <c r="G34" i="1"/>
  <c r="M34" i="1" s="1"/>
  <c r="T34" i="1"/>
  <c r="G36" i="1"/>
  <c r="T36" i="1"/>
  <c r="G38" i="1"/>
  <c r="M38" i="1" s="1"/>
  <c r="O38" i="1"/>
  <c r="T38" i="1" s="1"/>
  <c r="R38" i="1"/>
  <c r="R46" i="1" s="1"/>
  <c r="S38" i="1"/>
  <c r="G40" i="1"/>
  <c r="M40" i="1" s="1"/>
  <c r="O40" i="1"/>
  <c r="T40" i="1" s="1"/>
  <c r="R40" i="1"/>
  <c r="G42" i="1"/>
  <c r="M42" i="1" s="1"/>
  <c r="U42" i="1" s="1"/>
  <c r="W42" i="1" s="1"/>
  <c r="T42" i="1"/>
  <c r="G44" i="1"/>
  <c r="M44" i="1" s="1"/>
  <c r="H46" i="1"/>
  <c r="I46" i="1"/>
  <c r="J46" i="1"/>
  <c r="K46" i="1"/>
  <c r="L46" i="1"/>
  <c r="N46" i="1"/>
  <c r="P46" i="1"/>
  <c r="Q46" i="1"/>
  <c r="S46" i="1"/>
  <c r="G49" i="1"/>
  <c r="O49" i="1" s="1"/>
  <c r="M49" i="1"/>
  <c r="R49" i="1"/>
  <c r="G51" i="1"/>
  <c r="O51" i="1"/>
  <c r="S51" i="1"/>
  <c r="G53" i="1"/>
  <c r="M53" i="1" s="1"/>
  <c r="U53" i="1" s="1"/>
  <c r="W53" i="1" s="1"/>
  <c r="S53" i="1"/>
  <c r="T53" i="1" s="1"/>
  <c r="H55" i="1"/>
  <c r="I55" i="1"/>
  <c r="J55" i="1"/>
  <c r="K55" i="1"/>
  <c r="L55" i="1"/>
  <c r="N55" i="1"/>
  <c r="P55" i="1"/>
  <c r="Q55" i="1"/>
  <c r="V55" i="1"/>
  <c r="G60" i="1"/>
  <c r="M60" i="1"/>
  <c r="T60" i="1"/>
  <c r="U60" i="1"/>
  <c r="W60" i="1" s="1"/>
  <c r="V60" i="1"/>
  <c r="G62" i="1"/>
  <c r="M62" i="1" s="1"/>
  <c r="G64" i="1"/>
  <c r="M64" i="1"/>
  <c r="U64" i="1" s="1"/>
  <c r="S64" i="1"/>
  <c r="T64" i="1" s="1"/>
  <c r="W64" i="1"/>
  <c r="G66" i="1"/>
  <c r="O66" i="1" s="1"/>
  <c r="M66" i="1"/>
  <c r="Q66" i="1"/>
  <c r="S66" i="1"/>
  <c r="G68" i="1"/>
  <c r="H68" i="1"/>
  <c r="I68" i="1"/>
  <c r="J68" i="1"/>
  <c r="K68" i="1"/>
  <c r="L68" i="1"/>
  <c r="N68" i="1"/>
  <c r="O68" i="1"/>
  <c r="P68" i="1"/>
  <c r="Q68" i="1"/>
  <c r="V68" i="1"/>
  <c r="G70" i="1"/>
  <c r="M70" i="1"/>
  <c r="T70" i="1"/>
  <c r="T72" i="1" s="1"/>
  <c r="G72" i="1"/>
  <c r="H72" i="1"/>
  <c r="I72" i="1"/>
  <c r="J72" i="1"/>
  <c r="K72" i="1"/>
  <c r="L72" i="1"/>
  <c r="N72" i="1"/>
  <c r="O72" i="1"/>
  <c r="P72" i="1"/>
  <c r="Q72" i="1"/>
  <c r="R72" i="1"/>
  <c r="S72" i="1"/>
  <c r="V72" i="1"/>
  <c r="G74" i="1"/>
  <c r="T74" i="1"/>
  <c r="G76" i="1"/>
  <c r="I76" i="1"/>
  <c r="M76" i="1"/>
  <c r="T76" i="1"/>
  <c r="G78" i="1"/>
  <c r="M78" i="1" s="1"/>
  <c r="I78" i="1"/>
  <c r="S78" i="1"/>
  <c r="T78" i="1"/>
  <c r="U78" i="1"/>
  <c r="W78" i="1"/>
  <c r="G80" i="1"/>
  <c r="R80" i="1" s="1"/>
  <c r="M80" i="1"/>
  <c r="O80" i="1"/>
  <c r="H82" i="1"/>
  <c r="I82" i="1"/>
  <c r="J82" i="1"/>
  <c r="J204" i="1" s="1"/>
  <c r="K82" i="1"/>
  <c r="L82" i="1"/>
  <c r="N82" i="1"/>
  <c r="O82" i="1"/>
  <c r="P82" i="1"/>
  <c r="Q82" i="1"/>
  <c r="R82" i="1"/>
  <c r="S82" i="1"/>
  <c r="V82" i="1"/>
  <c r="G88" i="1"/>
  <c r="R88" i="1" s="1"/>
  <c r="R90" i="1" s="1"/>
  <c r="M88" i="1"/>
  <c r="O88" i="1"/>
  <c r="O90" i="1" s="1"/>
  <c r="S88" i="1"/>
  <c r="G90" i="1"/>
  <c r="H90" i="1"/>
  <c r="I90" i="1"/>
  <c r="J90" i="1"/>
  <c r="K90" i="1"/>
  <c r="L90" i="1"/>
  <c r="N90" i="1"/>
  <c r="P90" i="1"/>
  <c r="Q90" i="1"/>
  <c r="S90" i="1"/>
  <c r="V90" i="1"/>
  <c r="X90" i="1"/>
  <c r="G93" i="1"/>
  <c r="M93" i="1" s="1"/>
  <c r="S93" i="1"/>
  <c r="T93" i="1"/>
  <c r="U93" i="1"/>
  <c r="V93" i="1"/>
  <c r="V95" i="1" s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G97" i="1"/>
  <c r="M97" i="1"/>
  <c r="T97" i="1"/>
  <c r="G99" i="1"/>
  <c r="M99" i="1" s="1"/>
  <c r="U99" i="1" s="1"/>
  <c r="W99" i="1" s="1"/>
  <c r="T99" i="1"/>
  <c r="T105" i="1" s="1"/>
  <c r="V99" i="1"/>
  <c r="V105" i="1" s="1"/>
  <c r="G101" i="1"/>
  <c r="M101" i="1"/>
  <c r="T101" i="1"/>
  <c r="U101" i="1" s="1"/>
  <c r="W101" i="1" s="1"/>
  <c r="G103" i="1"/>
  <c r="M103" i="1"/>
  <c r="U103" i="1" s="1"/>
  <c r="T103" i="1"/>
  <c r="W103" i="1"/>
  <c r="G105" i="1"/>
  <c r="H105" i="1"/>
  <c r="I105" i="1"/>
  <c r="J105" i="1"/>
  <c r="K105" i="1"/>
  <c r="L105" i="1"/>
  <c r="N105" i="1"/>
  <c r="O105" i="1"/>
  <c r="P105" i="1"/>
  <c r="Q105" i="1"/>
  <c r="R105" i="1"/>
  <c r="S105" i="1"/>
  <c r="G107" i="1"/>
  <c r="T107" i="1"/>
  <c r="G109" i="1"/>
  <c r="M109" i="1"/>
  <c r="O109" i="1"/>
  <c r="R109" i="1"/>
  <c r="S109" i="1"/>
  <c r="T109" i="1"/>
  <c r="U109" i="1"/>
  <c r="W109" i="1" s="1"/>
  <c r="G111" i="1"/>
  <c r="M111" i="1"/>
  <c r="O111" i="1"/>
  <c r="R111" i="1"/>
  <c r="S111" i="1"/>
  <c r="T111" i="1"/>
  <c r="U111" i="1"/>
  <c r="W111" i="1" s="1"/>
  <c r="G113" i="1"/>
  <c r="M113" i="1"/>
  <c r="O113" i="1"/>
  <c r="T113" i="1" s="1"/>
  <c r="R113" i="1"/>
  <c r="S113" i="1"/>
  <c r="G118" i="1"/>
  <c r="M118" i="1"/>
  <c r="O118" i="1"/>
  <c r="T118" i="1" s="1"/>
  <c r="R118" i="1"/>
  <c r="S118" i="1"/>
  <c r="G120" i="1"/>
  <c r="M120" i="1"/>
  <c r="O120" i="1"/>
  <c r="Q120" i="1"/>
  <c r="Q122" i="1" s="1"/>
  <c r="R120" i="1"/>
  <c r="H122" i="1"/>
  <c r="I122" i="1"/>
  <c r="J122" i="1"/>
  <c r="K122" i="1"/>
  <c r="L122" i="1"/>
  <c r="N122" i="1"/>
  <c r="R122" i="1"/>
  <c r="S122" i="1"/>
  <c r="V122" i="1"/>
  <c r="G124" i="1"/>
  <c r="M124" i="1"/>
  <c r="T124" i="1"/>
  <c r="U124" i="1"/>
  <c r="W124" i="1" s="1"/>
  <c r="G126" i="1"/>
  <c r="M126" i="1"/>
  <c r="U126" i="1" s="1"/>
  <c r="T126" i="1"/>
  <c r="W126" i="1"/>
  <c r="G128" i="1"/>
  <c r="S128" i="1"/>
  <c r="G130" i="1"/>
  <c r="O130" i="1" s="1"/>
  <c r="M130" i="1"/>
  <c r="R130" i="1"/>
  <c r="S130" i="1"/>
  <c r="G132" i="1"/>
  <c r="O132" i="1" s="1"/>
  <c r="M132" i="1"/>
  <c r="R132" i="1"/>
  <c r="S132" i="1"/>
  <c r="G134" i="1"/>
  <c r="I134" i="1"/>
  <c r="I153" i="1" s="1"/>
  <c r="G136" i="1"/>
  <c r="I136" i="1"/>
  <c r="S136" i="1"/>
  <c r="G138" i="1"/>
  <c r="M138" i="1"/>
  <c r="S138" i="1"/>
  <c r="G140" i="1"/>
  <c r="R140" i="1" s="1"/>
  <c r="S140" i="1"/>
  <c r="T140" i="1"/>
  <c r="G142" i="1"/>
  <c r="M142" i="1"/>
  <c r="S142" i="1"/>
  <c r="T142" i="1" s="1"/>
  <c r="G144" i="1"/>
  <c r="M144" i="1"/>
  <c r="U144" i="1" s="1"/>
  <c r="W144" i="1" s="1"/>
  <c r="S144" i="1"/>
  <c r="T144" i="1"/>
  <c r="G146" i="1"/>
  <c r="M146" i="1"/>
  <c r="O146" i="1"/>
  <c r="R146" i="1"/>
  <c r="G149" i="1"/>
  <c r="M149" i="1" s="1"/>
  <c r="U149" i="1" s="1"/>
  <c r="W149" i="1" s="1"/>
  <c r="O149" i="1"/>
  <c r="S149" i="1"/>
  <c r="T149" i="1"/>
  <c r="G151" i="1"/>
  <c r="H153" i="1"/>
  <c r="J153" i="1"/>
  <c r="K153" i="1"/>
  <c r="L153" i="1"/>
  <c r="N153" i="1"/>
  <c r="P153" i="1"/>
  <c r="Q153" i="1"/>
  <c r="V153" i="1"/>
  <c r="G158" i="1"/>
  <c r="M158" i="1" s="1"/>
  <c r="T158" i="1"/>
  <c r="G160" i="1"/>
  <c r="I160" i="1"/>
  <c r="T160" i="1"/>
  <c r="G162" i="1"/>
  <c r="M162" i="1" s="1"/>
  <c r="U162" i="1" s="1"/>
  <c r="T162" i="1"/>
  <c r="W162" i="1"/>
  <c r="G164" i="1"/>
  <c r="M164" i="1" s="1"/>
  <c r="T164" i="1"/>
  <c r="U164" i="1"/>
  <c r="W164" i="1" s="1"/>
  <c r="G166" i="1"/>
  <c r="M166" i="1" s="1"/>
  <c r="S166" i="1"/>
  <c r="G168" i="1"/>
  <c r="M168" i="1" s="1"/>
  <c r="G170" i="1"/>
  <c r="R170" i="1" s="1"/>
  <c r="M170" i="1"/>
  <c r="O170" i="1"/>
  <c r="T170" i="1" s="1"/>
  <c r="G172" i="1"/>
  <c r="M172" i="1"/>
  <c r="O172" i="1"/>
  <c r="T172" i="1" s="1"/>
  <c r="U172" i="1" s="1"/>
  <c r="W172" i="1" s="1"/>
  <c r="R172" i="1"/>
  <c r="H174" i="1"/>
  <c r="I174" i="1"/>
  <c r="J174" i="1"/>
  <c r="K174" i="1"/>
  <c r="L174" i="1"/>
  <c r="N174" i="1"/>
  <c r="P174" i="1"/>
  <c r="Q174" i="1"/>
  <c r="S174" i="1"/>
  <c r="G177" i="1"/>
  <c r="M177" i="1"/>
  <c r="V177" i="1" s="1"/>
  <c r="T177" i="1"/>
  <c r="T181" i="1" s="1"/>
  <c r="G179" i="1"/>
  <c r="M179" i="1" s="1"/>
  <c r="T179" i="1"/>
  <c r="U179" i="1"/>
  <c r="W179" i="1" s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G183" i="1"/>
  <c r="M183" i="1" s="1"/>
  <c r="O183" i="1"/>
  <c r="T183" i="1"/>
  <c r="T185" i="1" s="1"/>
  <c r="H185" i="1"/>
  <c r="I185" i="1"/>
  <c r="J185" i="1"/>
  <c r="K185" i="1"/>
  <c r="L185" i="1"/>
  <c r="N185" i="1"/>
  <c r="O185" i="1"/>
  <c r="P185" i="1"/>
  <c r="Q185" i="1"/>
  <c r="R185" i="1"/>
  <c r="S185" i="1"/>
  <c r="V185" i="1"/>
  <c r="G189" i="1"/>
  <c r="M189" i="1" s="1"/>
  <c r="T189" i="1"/>
  <c r="G191" i="1"/>
  <c r="M191" i="1"/>
  <c r="O191" i="1"/>
  <c r="T191" i="1"/>
  <c r="G193" i="1"/>
  <c r="R193" i="1" s="1"/>
  <c r="R195" i="1" s="1"/>
  <c r="M193" i="1"/>
  <c r="Q193" i="1"/>
  <c r="S193" i="1"/>
  <c r="T193" i="1" s="1"/>
  <c r="G195" i="1"/>
  <c r="H195" i="1"/>
  <c r="H204" i="1" s="1"/>
  <c r="I195" i="1"/>
  <c r="J195" i="1"/>
  <c r="K195" i="1"/>
  <c r="L195" i="1"/>
  <c r="N195" i="1"/>
  <c r="O195" i="1"/>
  <c r="P195" i="1"/>
  <c r="Q195" i="1"/>
  <c r="S195" i="1"/>
  <c r="V195" i="1"/>
  <c r="G200" i="1"/>
  <c r="T200" i="1"/>
  <c r="H202" i="1"/>
  <c r="I202" i="1"/>
  <c r="J202" i="1"/>
  <c r="K202" i="1"/>
  <c r="L202" i="1"/>
  <c r="N202" i="1"/>
  <c r="N204" i="1" s="1"/>
  <c r="O202" i="1"/>
  <c r="P202" i="1"/>
  <c r="Q202" i="1"/>
  <c r="Q204" i="1" s="1"/>
  <c r="R202" i="1"/>
  <c r="S202" i="1"/>
  <c r="V202" i="1"/>
  <c r="G208" i="1"/>
  <c r="M208" i="1"/>
  <c r="T208" i="1"/>
  <c r="T216" i="1" s="1"/>
  <c r="G210" i="1"/>
  <c r="M210" i="1" s="1"/>
  <c r="U210" i="1" s="1"/>
  <c r="W210" i="1" s="1"/>
  <c r="T210" i="1"/>
  <c r="G212" i="1"/>
  <c r="M212" i="1" s="1"/>
  <c r="U212" i="1" s="1"/>
  <c r="W212" i="1" s="1"/>
  <c r="T212" i="1"/>
  <c r="G214" i="1"/>
  <c r="M214" i="1" s="1"/>
  <c r="T214" i="1"/>
  <c r="U214" i="1"/>
  <c r="W214" i="1" s="1"/>
  <c r="H216" i="1"/>
  <c r="H233" i="1" s="1"/>
  <c r="I216" i="1"/>
  <c r="I233" i="1" s="1"/>
  <c r="J216" i="1"/>
  <c r="K216" i="1"/>
  <c r="L216" i="1"/>
  <c r="N216" i="1"/>
  <c r="O216" i="1"/>
  <c r="P216" i="1"/>
  <c r="P233" i="1" s="1"/>
  <c r="Q216" i="1"/>
  <c r="Q233" i="1" s="1"/>
  <c r="R216" i="1"/>
  <c r="S216" i="1"/>
  <c r="V216" i="1"/>
  <c r="G221" i="1"/>
  <c r="G231" i="1" s="1"/>
  <c r="T221" i="1"/>
  <c r="G223" i="1"/>
  <c r="G225" i="1"/>
  <c r="M225" i="1"/>
  <c r="T225" i="1"/>
  <c r="G227" i="1"/>
  <c r="I227" i="1"/>
  <c r="I231" i="1" s="1"/>
  <c r="M227" i="1"/>
  <c r="U227" i="1" s="1"/>
  <c r="W227" i="1" s="1"/>
  <c r="T227" i="1"/>
  <c r="G229" i="1"/>
  <c r="M229" i="1" s="1"/>
  <c r="O229" i="1"/>
  <c r="T229" i="1" s="1"/>
  <c r="R229" i="1"/>
  <c r="H231" i="1"/>
  <c r="J231" i="1"/>
  <c r="K231" i="1"/>
  <c r="L231" i="1"/>
  <c r="N231" i="1"/>
  <c r="P231" i="1"/>
  <c r="Q231" i="1"/>
  <c r="S231" i="1"/>
  <c r="S233" i="1" s="1"/>
  <c r="V231" i="1"/>
  <c r="J233" i="1"/>
  <c r="K233" i="1"/>
  <c r="N233" i="1"/>
  <c r="V233" i="1"/>
  <c r="G241" i="1"/>
  <c r="M241" i="1"/>
  <c r="T241" i="1"/>
  <c r="U241" i="1" s="1"/>
  <c r="G243" i="1"/>
  <c r="M243" i="1" s="1"/>
  <c r="I243" i="1"/>
  <c r="I251" i="1" s="1"/>
  <c r="S243" i="1"/>
  <c r="T243" i="1"/>
  <c r="G245" i="1"/>
  <c r="R245" i="1" s="1"/>
  <c r="M245" i="1"/>
  <c r="O245" i="1"/>
  <c r="O251" i="1" s="1"/>
  <c r="S245" i="1"/>
  <c r="G247" i="1"/>
  <c r="R247" i="1" s="1"/>
  <c r="M247" i="1"/>
  <c r="O247" i="1"/>
  <c r="T247" i="1" s="1"/>
  <c r="U247" i="1"/>
  <c r="W247" i="1" s="1"/>
  <c r="G249" i="1"/>
  <c r="M249" i="1" s="1"/>
  <c r="O249" i="1"/>
  <c r="G251" i="1"/>
  <c r="H251" i="1"/>
  <c r="J251" i="1"/>
  <c r="K251" i="1"/>
  <c r="L251" i="1"/>
  <c r="N251" i="1"/>
  <c r="P251" i="1"/>
  <c r="Q251" i="1"/>
  <c r="S251" i="1"/>
  <c r="V251" i="1"/>
  <c r="G253" i="1"/>
  <c r="G255" i="1"/>
  <c r="I255" i="1"/>
  <c r="I259" i="1" s="1"/>
  <c r="O255" i="1"/>
  <c r="T255" i="1" s="1"/>
  <c r="R255" i="1"/>
  <c r="G257" i="1"/>
  <c r="M257" i="1" s="1"/>
  <c r="U257" i="1" s="1"/>
  <c r="W257" i="1" s="1"/>
  <c r="T257" i="1"/>
  <c r="H259" i="1"/>
  <c r="J259" i="1"/>
  <c r="K259" i="1"/>
  <c r="L259" i="1"/>
  <c r="N259" i="1"/>
  <c r="P259" i="1"/>
  <c r="Q259" i="1"/>
  <c r="S259" i="1"/>
  <c r="V259" i="1"/>
  <c r="G262" i="1"/>
  <c r="M262" i="1"/>
  <c r="T262" i="1"/>
  <c r="U262" i="1" s="1"/>
  <c r="G264" i="1"/>
  <c r="M264" i="1"/>
  <c r="S264" i="1"/>
  <c r="S268" i="1" s="1"/>
  <c r="G266" i="1"/>
  <c r="M266" i="1"/>
  <c r="U266" i="1" s="1"/>
  <c r="T266" i="1"/>
  <c r="V266" i="1"/>
  <c r="W266" i="1"/>
  <c r="H268" i="1"/>
  <c r="I268" i="1"/>
  <c r="J268" i="1"/>
  <c r="K268" i="1"/>
  <c r="L268" i="1"/>
  <c r="N268" i="1"/>
  <c r="P268" i="1"/>
  <c r="Q268" i="1"/>
  <c r="V268" i="1"/>
  <c r="G273" i="1"/>
  <c r="R273" i="1" s="1"/>
  <c r="R275" i="1" s="1"/>
  <c r="M273" i="1"/>
  <c r="O273" i="1"/>
  <c r="G275" i="1"/>
  <c r="H275" i="1"/>
  <c r="I275" i="1"/>
  <c r="J275" i="1"/>
  <c r="J317" i="1" s="1"/>
  <c r="K275" i="1"/>
  <c r="L275" i="1"/>
  <c r="M275" i="1"/>
  <c r="N275" i="1"/>
  <c r="O275" i="1"/>
  <c r="P275" i="1"/>
  <c r="Q275" i="1"/>
  <c r="S275" i="1"/>
  <c r="V275" i="1"/>
  <c r="G277" i="1"/>
  <c r="V277" i="1" s="1"/>
  <c r="M277" i="1"/>
  <c r="T277" i="1"/>
  <c r="G279" i="1"/>
  <c r="M279" i="1" s="1"/>
  <c r="U279" i="1" s="1"/>
  <c r="W279" i="1" s="1"/>
  <c r="T279" i="1"/>
  <c r="G281" i="1"/>
  <c r="M281" i="1" s="1"/>
  <c r="O281" i="1"/>
  <c r="T281" i="1" s="1"/>
  <c r="T283" i="1" s="1"/>
  <c r="R281" i="1"/>
  <c r="R283" i="1" s="1"/>
  <c r="G283" i="1"/>
  <c r="H283" i="1"/>
  <c r="I283" i="1"/>
  <c r="J283" i="1"/>
  <c r="K283" i="1"/>
  <c r="L283" i="1"/>
  <c r="N283" i="1"/>
  <c r="P283" i="1"/>
  <c r="Q283" i="1"/>
  <c r="S283" i="1"/>
  <c r="V283" i="1"/>
  <c r="G285" i="1"/>
  <c r="M285" i="1" s="1"/>
  <c r="O285" i="1"/>
  <c r="R285" i="1"/>
  <c r="R289" i="1" s="1"/>
  <c r="T285" i="1"/>
  <c r="T289" i="1" s="1"/>
  <c r="G287" i="1"/>
  <c r="M287" i="1" s="1"/>
  <c r="U287" i="1" s="1"/>
  <c r="T287" i="1"/>
  <c r="H289" i="1"/>
  <c r="I289" i="1"/>
  <c r="J289" i="1"/>
  <c r="K289" i="1"/>
  <c r="L289" i="1"/>
  <c r="N289" i="1"/>
  <c r="O289" i="1"/>
  <c r="P289" i="1"/>
  <c r="Q289" i="1"/>
  <c r="S289" i="1"/>
  <c r="V289" i="1"/>
  <c r="G292" i="1"/>
  <c r="O292" i="1" s="1"/>
  <c r="M292" i="1"/>
  <c r="G294" i="1"/>
  <c r="M294" i="1" s="1"/>
  <c r="S294" i="1"/>
  <c r="G296" i="1"/>
  <c r="M296" i="1" s="1"/>
  <c r="O296" i="1"/>
  <c r="S296" i="1"/>
  <c r="G298" i="1"/>
  <c r="O298" i="1" s="1"/>
  <c r="M298" i="1"/>
  <c r="H300" i="1"/>
  <c r="H317" i="1" s="1"/>
  <c r="I300" i="1"/>
  <c r="J300" i="1"/>
  <c r="K300" i="1"/>
  <c r="L300" i="1"/>
  <c r="N300" i="1"/>
  <c r="P300" i="1"/>
  <c r="P317" i="1" s="1"/>
  <c r="Q300" i="1"/>
  <c r="S300" i="1"/>
  <c r="S317" i="1" s="1"/>
  <c r="V300" i="1"/>
  <c r="G305" i="1"/>
  <c r="M305" i="1" s="1"/>
  <c r="T305" i="1"/>
  <c r="U305" i="1"/>
  <c r="G307" i="1"/>
  <c r="M307" i="1"/>
  <c r="O307" i="1"/>
  <c r="R307" i="1"/>
  <c r="R315" i="1" s="1"/>
  <c r="S307" i="1"/>
  <c r="G309" i="1"/>
  <c r="M309" i="1"/>
  <c r="O309" i="1"/>
  <c r="R309" i="1"/>
  <c r="T309" i="1" s="1"/>
  <c r="S309" i="1"/>
  <c r="U309" i="1"/>
  <c r="W309" i="1" s="1"/>
  <c r="G311" i="1"/>
  <c r="M311" i="1"/>
  <c r="O311" i="1"/>
  <c r="R311" i="1"/>
  <c r="T311" i="1" s="1"/>
  <c r="G313" i="1"/>
  <c r="M313" i="1" s="1"/>
  <c r="U313" i="1" s="1"/>
  <c r="W313" i="1" s="1"/>
  <c r="T313" i="1"/>
  <c r="H315" i="1"/>
  <c r="I315" i="1"/>
  <c r="J315" i="1"/>
  <c r="K315" i="1"/>
  <c r="L315" i="1"/>
  <c r="L317" i="1" s="1"/>
  <c r="N315" i="1"/>
  <c r="O315" i="1"/>
  <c r="P315" i="1"/>
  <c r="Q315" i="1"/>
  <c r="Q317" i="1" s="1"/>
  <c r="S315" i="1"/>
  <c r="V315" i="1"/>
  <c r="V317" i="1" s="1"/>
  <c r="E317" i="1"/>
  <c r="G325" i="1"/>
  <c r="M325" i="1" s="1"/>
  <c r="T325" i="1"/>
  <c r="G327" i="1"/>
  <c r="M327" i="1"/>
  <c r="T327" i="1"/>
  <c r="G329" i="1"/>
  <c r="G339" i="1" s="1"/>
  <c r="S329" i="1"/>
  <c r="G331" i="1"/>
  <c r="M331" i="1" s="1"/>
  <c r="S331" i="1"/>
  <c r="G333" i="1"/>
  <c r="M333" i="1" s="1"/>
  <c r="S333" i="1"/>
  <c r="G335" i="1"/>
  <c r="M335" i="1" s="1"/>
  <c r="S335" i="1"/>
  <c r="G337" i="1"/>
  <c r="M337" i="1" s="1"/>
  <c r="U337" i="1" s="1"/>
  <c r="W337" i="1" s="1"/>
  <c r="S337" i="1"/>
  <c r="T337" i="1" s="1"/>
  <c r="H339" i="1"/>
  <c r="I339" i="1"/>
  <c r="J339" i="1"/>
  <c r="K339" i="1"/>
  <c r="L339" i="1"/>
  <c r="N339" i="1"/>
  <c r="P339" i="1"/>
  <c r="Q339" i="1"/>
  <c r="S339" i="1"/>
  <c r="V339" i="1"/>
  <c r="G344" i="1"/>
  <c r="G346" i="1" s="1"/>
  <c r="M344" i="1"/>
  <c r="U344" i="1" s="1"/>
  <c r="T344" i="1"/>
  <c r="H346" i="1"/>
  <c r="H389" i="1" s="1"/>
  <c r="I346" i="1"/>
  <c r="J346" i="1"/>
  <c r="K346" i="1"/>
  <c r="L346" i="1"/>
  <c r="N346" i="1"/>
  <c r="O346" i="1"/>
  <c r="P346" i="1"/>
  <c r="P389" i="1" s="1"/>
  <c r="Q346" i="1"/>
  <c r="R346" i="1"/>
  <c r="S346" i="1"/>
  <c r="T346" i="1"/>
  <c r="V346" i="1"/>
  <c r="X346" i="1"/>
  <c r="G348" i="1"/>
  <c r="M348" i="1"/>
  <c r="U348" i="1" s="1"/>
  <c r="T348" i="1"/>
  <c r="G350" i="1"/>
  <c r="R350" i="1" s="1"/>
  <c r="O350" i="1"/>
  <c r="S350" i="1"/>
  <c r="G352" i="1"/>
  <c r="M352" i="1" s="1"/>
  <c r="R352" i="1"/>
  <c r="T352" i="1" s="1"/>
  <c r="S352" i="1"/>
  <c r="G354" i="1"/>
  <c r="S354" i="1"/>
  <c r="S366" i="1" s="1"/>
  <c r="S389" i="1" s="1"/>
  <c r="G356" i="1"/>
  <c r="M356" i="1"/>
  <c r="O356" i="1"/>
  <c r="T356" i="1" s="1"/>
  <c r="U356" i="1" s="1"/>
  <c r="W356" i="1" s="1"/>
  <c r="G358" i="1"/>
  <c r="O358" i="1" s="1"/>
  <c r="T358" i="1" s="1"/>
  <c r="M358" i="1"/>
  <c r="U358" i="1" s="1"/>
  <c r="W358" i="1" s="1"/>
  <c r="G360" i="1"/>
  <c r="G362" i="1"/>
  <c r="M362" i="1" s="1"/>
  <c r="U362" i="1" s="1"/>
  <c r="W362" i="1" s="1"/>
  <c r="O362" i="1"/>
  <c r="T362" i="1" s="1"/>
  <c r="R362" i="1"/>
  <c r="G364" i="1"/>
  <c r="M364" i="1" s="1"/>
  <c r="R364" i="1"/>
  <c r="H366" i="1"/>
  <c r="I366" i="1"/>
  <c r="J366" i="1"/>
  <c r="K366" i="1"/>
  <c r="K389" i="1" s="1"/>
  <c r="L366" i="1"/>
  <c r="N366" i="1"/>
  <c r="P366" i="1"/>
  <c r="Q366" i="1"/>
  <c r="V366" i="1"/>
  <c r="V389" i="1" s="1"/>
  <c r="X366" i="1"/>
  <c r="G368" i="1"/>
  <c r="M368" i="1" s="1"/>
  <c r="O368" i="1"/>
  <c r="R368" i="1"/>
  <c r="G370" i="1"/>
  <c r="G372" i="1" s="1"/>
  <c r="T370" i="1"/>
  <c r="H372" i="1"/>
  <c r="I372" i="1"/>
  <c r="J372" i="1"/>
  <c r="K372" i="1"/>
  <c r="L372" i="1"/>
  <c r="N372" i="1"/>
  <c r="P372" i="1"/>
  <c r="Q372" i="1"/>
  <c r="R372" i="1"/>
  <c r="S372" i="1"/>
  <c r="V372" i="1"/>
  <c r="G377" i="1"/>
  <c r="M377" i="1" s="1"/>
  <c r="G379" i="1"/>
  <c r="O379" i="1" s="1"/>
  <c r="T379" i="1" s="1"/>
  <c r="M379" i="1"/>
  <c r="U379" i="1" s="1"/>
  <c r="R379" i="1"/>
  <c r="W379" i="1"/>
  <c r="G381" i="1"/>
  <c r="R381" i="1" s="1"/>
  <c r="M381" i="1"/>
  <c r="O381" i="1"/>
  <c r="T381" i="1" s="1"/>
  <c r="G383" i="1"/>
  <c r="R383" i="1"/>
  <c r="S383" i="1"/>
  <c r="G385" i="1"/>
  <c r="M385" i="1" s="1"/>
  <c r="U385" i="1" s="1"/>
  <c r="W385" i="1" s="1"/>
  <c r="T385" i="1"/>
  <c r="H387" i="1"/>
  <c r="I387" i="1"/>
  <c r="J387" i="1"/>
  <c r="J389" i="1" s="1"/>
  <c r="K387" i="1"/>
  <c r="L387" i="1"/>
  <c r="L389" i="1" s="1"/>
  <c r="N387" i="1"/>
  <c r="P387" i="1"/>
  <c r="Q387" i="1"/>
  <c r="S387" i="1"/>
  <c r="V387" i="1"/>
  <c r="E389" i="1"/>
  <c r="I389" i="1"/>
  <c r="Q389" i="1"/>
  <c r="G398" i="1"/>
  <c r="M398" i="1" s="1"/>
  <c r="U398" i="1" s="1"/>
  <c r="W398" i="1" s="1"/>
  <c r="T398" i="1"/>
  <c r="G400" i="1"/>
  <c r="R400" i="1"/>
  <c r="G402" i="1"/>
  <c r="R402" i="1" s="1"/>
  <c r="M402" i="1"/>
  <c r="O402" i="1"/>
  <c r="S402" i="1"/>
  <c r="S434" i="1" s="1"/>
  <c r="G404" i="1"/>
  <c r="R404" i="1" s="1"/>
  <c r="M404" i="1"/>
  <c r="O404" i="1"/>
  <c r="S404" i="1"/>
  <c r="G406" i="1"/>
  <c r="R406" i="1" s="1"/>
  <c r="T406" i="1" s="1"/>
  <c r="M406" i="1"/>
  <c r="U406" i="1" s="1"/>
  <c r="W406" i="1" s="1"/>
  <c r="O406" i="1"/>
  <c r="S406" i="1"/>
  <c r="G408" i="1"/>
  <c r="R408" i="1" s="1"/>
  <c r="M408" i="1"/>
  <c r="O408" i="1"/>
  <c r="S408" i="1"/>
  <c r="G410" i="1"/>
  <c r="R410" i="1" s="1"/>
  <c r="M410" i="1"/>
  <c r="O410" i="1"/>
  <c r="S410" i="1"/>
  <c r="G412" i="1"/>
  <c r="O412" i="1" s="1"/>
  <c r="M412" i="1"/>
  <c r="G414" i="1"/>
  <c r="O414" i="1" s="1"/>
  <c r="S414" i="1"/>
  <c r="G416" i="1"/>
  <c r="O416" i="1"/>
  <c r="S416" i="1"/>
  <c r="G418" i="1"/>
  <c r="O418" i="1" s="1"/>
  <c r="G420" i="1"/>
  <c r="M420" i="1"/>
  <c r="O420" i="1"/>
  <c r="R420" i="1"/>
  <c r="G422" i="1"/>
  <c r="O422" i="1"/>
  <c r="S422" i="1"/>
  <c r="G427" i="1"/>
  <c r="M427" i="1" s="1"/>
  <c r="U427" i="1" s="1"/>
  <c r="W427" i="1" s="1"/>
  <c r="O427" i="1"/>
  <c r="T427" i="1" s="1"/>
  <c r="S427" i="1"/>
  <c r="G430" i="1"/>
  <c r="M430" i="1" s="1"/>
  <c r="R430" i="1"/>
  <c r="T430" i="1" s="1"/>
  <c r="S430" i="1"/>
  <c r="U430" i="1"/>
  <c r="W430" i="1" s="1"/>
  <c r="G432" i="1"/>
  <c r="M432" i="1"/>
  <c r="O432" i="1"/>
  <c r="R432" i="1"/>
  <c r="T432" i="1" s="1"/>
  <c r="S432" i="1"/>
  <c r="U432" i="1"/>
  <c r="W432" i="1" s="1"/>
  <c r="H434" i="1"/>
  <c r="I434" i="1"/>
  <c r="J434" i="1"/>
  <c r="K434" i="1"/>
  <c r="L434" i="1"/>
  <c r="N434" i="1"/>
  <c r="P434" i="1"/>
  <c r="Q434" i="1"/>
  <c r="V434" i="1"/>
  <c r="X434" i="1"/>
  <c r="G439" i="1"/>
  <c r="M439" i="1"/>
  <c r="O439" i="1"/>
  <c r="O443" i="1" s="1"/>
  <c r="R439" i="1"/>
  <c r="T439" i="1"/>
  <c r="G441" i="1"/>
  <c r="M441" i="1" s="1"/>
  <c r="O441" i="1"/>
  <c r="P441" i="1"/>
  <c r="Q441" i="1"/>
  <c r="R441" i="1"/>
  <c r="S441" i="1"/>
  <c r="G443" i="1"/>
  <c r="H443" i="1"/>
  <c r="I443" i="1"/>
  <c r="J443" i="1"/>
  <c r="K443" i="1"/>
  <c r="L443" i="1"/>
  <c r="N443" i="1"/>
  <c r="P443" i="1"/>
  <c r="Q443" i="1"/>
  <c r="R443" i="1"/>
  <c r="S443" i="1"/>
  <c r="V443" i="1"/>
  <c r="X443" i="1"/>
  <c r="G445" i="1"/>
  <c r="O445" i="1" s="1"/>
  <c r="M445" i="1"/>
  <c r="G447" i="1"/>
  <c r="R447" i="1" s="1"/>
  <c r="O447" i="1"/>
  <c r="T447" i="1" s="1"/>
  <c r="S447" i="1"/>
  <c r="G449" i="1"/>
  <c r="R449" i="1" s="1"/>
  <c r="O449" i="1"/>
  <c r="S449" i="1"/>
  <c r="G451" i="1"/>
  <c r="H451" i="1"/>
  <c r="I451" i="1"/>
  <c r="J451" i="1"/>
  <c r="K451" i="1"/>
  <c r="L451" i="1"/>
  <c r="N451" i="1"/>
  <c r="P451" i="1"/>
  <c r="Q451" i="1"/>
  <c r="S451" i="1"/>
  <c r="V451" i="1"/>
  <c r="G453" i="1"/>
  <c r="O453" i="1" s="1"/>
  <c r="M453" i="1"/>
  <c r="Q453" i="1"/>
  <c r="S453" i="1"/>
  <c r="G455" i="1"/>
  <c r="H455" i="1"/>
  <c r="I455" i="1"/>
  <c r="J455" i="1"/>
  <c r="K455" i="1"/>
  <c r="L455" i="1"/>
  <c r="N455" i="1"/>
  <c r="P455" i="1"/>
  <c r="Q455" i="1"/>
  <c r="S455" i="1"/>
  <c r="V455" i="1"/>
  <c r="G460" i="1"/>
  <c r="M460" i="1" s="1"/>
  <c r="O460" i="1"/>
  <c r="S460" i="1"/>
  <c r="S472" i="1" s="1"/>
  <c r="G462" i="1"/>
  <c r="O462" i="1" s="1"/>
  <c r="I462" i="1"/>
  <c r="M462" i="1"/>
  <c r="R462" i="1"/>
  <c r="S462" i="1"/>
  <c r="G464" i="1"/>
  <c r="O464" i="1" s="1"/>
  <c r="T464" i="1" s="1"/>
  <c r="M464" i="1"/>
  <c r="R464" i="1"/>
  <c r="S464" i="1"/>
  <c r="U464" i="1"/>
  <c r="W464" i="1" s="1"/>
  <c r="G466" i="1"/>
  <c r="O466" i="1" s="1"/>
  <c r="T466" i="1" s="1"/>
  <c r="U466" i="1" s="1"/>
  <c r="W466" i="1" s="1"/>
  <c r="M466" i="1"/>
  <c r="R466" i="1"/>
  <c r="G468" i="1"/>
  <c r="M468" i="1" s="1"/>
  <c r="O468" i="1"/>
  <c r="G470" i="1"/>
  <c r="H472" i="1"/>
  <c r="I472" i="1"/>
  <c r="J472" i="1"/>
  <c r="K472" i="1"/>
  <c r="L472" i="1"/>
  <c r="N472" i="1"/>
  <c r="P472" i="1"/>
  <c r="Q472" i="1"/>
  <c r="V472" i="1"/>
  <c r="G474" i="1"/>
  <c r="O474" i="1" s="1"/>
  <c r="M474" i="1"/>
  <c r="S474" i="1"/>
  <c r="G476" i="1"/>
  <c r="M476" i="1"/>
  <c r="U476" i="1" s="1"/>
  <c r="W476" i="1" s="1"/>
  <c r="S476" i="1"/>
  <c r="T476" i="1" s="1"/>
  <c r="G478" i="1"/>
  <c r="R478" i="1" s="1"/>
  <c r="M478" i="1"/>
  <c r="S478" i="1"/>
  <c r="G480" i="1"/>
  <c r="M480" i="1"/>
  <c r="U480" i="1" s="1"/>
  <c r="W480" i="1" s="1"/>
  <c r="O480" i="1"/>
  <c r="R480" i="1"/>
  <c r="T480" i="1"/>
  <c r="G482" i="1"/>
  <c r="M482" i="1" s="1"/>
  <c r="O482" i="1"/>
  <c r="R482" i="1"/>
  <c r="S482" i="1"/>
  <c r="T482" i="1"/>
  <c r="G484" i="1"/>
  <c r="M484" i="1" s="1"/>
  <c r="O484" i="1"/>
  <c r="T484" i="1" s="1"/>
  <c r="R484" i="1"/>
  <c r="U484" i="1"/>
  <c r="W484" i="1" s="1"/>
  <c r="G490" i="1"/>
  <c r="R490" i="1" s="1"/>
  <c r="T490" i="1" s="1"/>
  <c r="U490" i="1" s="1"/>
  <c r="M490" i="1"/>
  <c r="S490" i="1"/>
  <c r="W490" i="1"/>
  <c r="G492" i="1"/>
  <c r="M492" i="1" s="1"/>
  <c r="O492" i="1"/>
  <c r="S492" i="1"/>
  <c r="G494" i="1"/>
  <c r="M494" i="1" s="1"/>
  <c r="S494" i="1"/>
  <c r="T494" i="1" s="1"/>
  <c r="H496" i="1"/>
  <c r="I496" i="1"/>
  <c r="J496" i="1"/>
  <c r="K496" i="1"/>
  <c r="L496" i="1"/>
  <c r="N496" i="1"/>
  <c r="P496" i="1"/>
  <c r="Q496" i="1"/>
  <c r="V496" i="1"/>
  <c r="G502" i="1"/>
  <c r="T502" i="1"/>
  <c r="G504" i="1"/>
  <c r="O504" i="1" s="1"/>
  <c r="M504" i="1"/>
  <c r="R504" i="1"/>
  <c r="S504" i="1"/>
  <c r="H506" i="1"/>
  <c r="I506" i="1"/>
  <c r="J506" i="1"/>
  <c r="K506" i="1"/>
  <c r="L506" i="1"/>
  <c r="N506" i="1"/>
  <c r="P506" i="1"/>
  <c r="Q506" i="1"/>
  <c r="R506" i="1"/>
  <c r="S506" i="1"/>
  <c r="V506" i="1"/>
  <c r="G508" i="1"/>
  <c r="R508" i="1" s="1"/>
  <c r="O508" i="1"/>
  <c r="T508" i="1" s="1"/>
  <c r="S508" i="1"/>
  <c r="G510" i="1"/>
  <c r="I510" i="1"/>
  <c r="I525" i="1" s="1"/>
  <c r="M510" i="1"/>
  <c r="U510" i="1" s="1"/>
  <c r="W510" i="1" s="1"/>
  <c r="S510" i="1"/>
  <c r="T510" i="1" s="1"/>
  <c r="G512" i="1"/>
  <c r="M512" i="1"/>
  <c r="S512" i="1"/>
  <c r="T512" i="1"/>
  <c r="G514" i="1"/>
  <c r="I514" i="1"/>
  <c r="M514" i="1"/>
  <c r="U514" i="1" s="1"/>
  <c r="T514" i="1"/>
  <c r="W514" i="1"/>
  <c r="G516" i="1"/>
  <c r="M516" i="1" s="1"/>
  <c r="O516" i="1"/>
  <c r="S516" i="1"/>
  <c r="S525" i="1" s="1"/>
  <c r="G518" i="1"/>
  <c r="M518" i="1" s="1"/>
  <c r="U518" i="1" s="1"/>
  <c r="W518" i="1" s="1"/>
  <c r="R518" i="1"/>
  <c r="S518" i="1"/>
  <c r="T518" i="1"/>
  <c r="G523" i="1"/>
  <c r="S523" i="1"/>
  <c r="G525" i="1"/>
  <c r="H525" i="1"/>
  <c r="J525" i="1"/>
  <c r="K525" i="1"/>
  <c r="L525" i="1"/>
  <c r="N525" i="1"/>
  <c r="P525" i="1"/>
  <c r="Q525" i="1"/>
  <c r="V525" i="1"/>
  <c r="G527" i="1"/>
  <c r="M527" i="1" s="1"/>
  <c r="O527" i="1"/>
  <c r="S527" i="1"/>
  <c r="S541" i="1" s="1"/>
  <c r="G529" i="1"/>
  <c r="M529" i="1" s="1"/>
  <c r="O529" i="1"/>
  <c r="S529" i="1"/>
  <c r="G531" i="1"/>
  <c r="M531" i="1" s="1"/>
  <c r="O531" i="1"/>
  <c r="G533" i="1"/>
  <c r="G541" i="1" s="1"/>
  <c r="S533" i="1"/>
  <c r="G535" i="1"/>
  <c r="S535" i="1"/>
  <c r="G537" i="1"/>
  <c r="S537" i="1"/>
  <c r="G539" i="1"/>
  <c r="S539" i="1"/>
  <c r="H541" i="1"/>
  <c r="I541" i="1"/>
  <c r="J541" i="1"/>
  <c r="K541" i="1"/>
  <c r="L541" i="1"/>
  <c r="N541" i="1"/>
  <c r="P541" i="1"/>
  <c r="Q541" i="1"/>
  <c r="V541" i="1"/>
  <c r="G543" i="1"/>
  <c r="M543" i="1" s="1"/>
  <c r="Q543" i="1"/>
  <c r="S543" i="1"/>
  <c r="G548" i="1"/>
  <c r="M548" i="1" s="1"/>
  <c r="Q548" i="1"/>
  <c r="S548" i="1"/>
  <c r="G550" i="1"/>
  <c r="M550" i="1" s="1"/>
  <c r="P550" i="1"/>
  <c r="P554" i="1" s="1"/>
  <c r="Q550" i="1"/>
  <c r="R550" i="1"/>
  <c r="S550" i="1"/>
  <c r="S554" i="1" s="1"/>
  <c r="G552" i="1"/>
  <c r="M552" i="1"/>
  <c r="P552" i="1"/>
  <c r="Q552" i="1"/>
  <c r="R552" i="1"/>
  <c r="S552" i="1"/>
  <c r="T552" i="1"/>
  <c r="G554" i="1"/>
  <c r="H554" i="1"/>
  <c r="I554" i="1"/>
  <c r="J554" i="1"/>
  <c r="K554" i="1"/>
  <c r="L554" i="1"/>
  <c r="N554" i="1"/>
  <c r="O554" i="1"/>
  <c r="Q554" i="1"/>
  <c r="V554" i="1"/>
  <c r="G556" i="1"/>
  <c r="M556" i="1"/>
  <c r="S556" i="1"/>
  <c r="T556" i="1" s="1"/>
  <c r="G558" i="1"/>
  <c r="M558" i="1"/>
  <c r="R558" i="1"/>
  <c r="T558" i="1"/>
  <c r="U558" i="1" s="1"/>
  <c r="W558" i="1" s="1"/>
  <c r="G560" i="1"/>
  <c r="G562" i="1"/>
  <c r="M562" i="1" s="1"/>
  <c r="O562" i="1"/>
  <c r="T562" i="1" s="1"/>
  <c r="G564" i="1"/>
  <c r="M564" i="1"/>
  <c r="R564" i="1"/>
  <c r="T564" i="1" s="1"/>
  <c r="U564" i="1"/>
  <c r="W564" i="1" s="1"/>
  <c r="G566" i="1"/>
  <c r="O566" i="1" s="1"/>
  <c r="M566" i="1"/>
  <c r="Q566" i="1"/>
  <c r="R566" i="1"/>
  <c r="S566" i="1"/>
  <c r="T566" i="1"/>
  <c r="H568" i="1"/>
  <c r="I568" i="1"/>
  <c r="J568" i="1"/>
  <c r="K568" i="1"/>
  <c r="L568" i="1"/>
  <c r="N568" i="1"/>
  <c r="P568" i="1"/>
  <c r="Q568" i="1"/>
  <c r="R568" i="1"/>
  <c r="V568" i="1"/>
  <c r="G570" i="1"/>
  <c r="M570" i="1"/>
  <c r="O570" i="1"/>
  <c r="R570" i="1"/>
  <c r="S570" i="1"/>
  <c r="G572" i="1"/>
  <c r="M572" i="1"/>
  <c r="U572" i="1" s="1"/>
  <c r="W572" i="1" s="1"/>
  <c r="T572" i="1"/>
  <c r="G577" i="1"/>
  <c r="M577" i="1" s="1"/>
  <c r="U577" i="1" s="1"/>
  <c r="W577" i="1" s="1"/>
  <c r="O577" i="1"/>
  <c r="P577" i="1"/>
  <c r="Q577" i="1"/>
  <c r="R577" i="1"/>
  <c r="S577" i="1"/>
  <c r="T577" i="1"/>
  <c r="G579" i="1"/>
  <c r="M579" i="1" s="1"/>
  <c r="U579" i="1" s="1"/>
  <c r="W579" i="1" s="1"/>
  <c r="T579" i="1"/>
  <c r="G581" i="1"/>
  <c r="S581" i="1"/>
  <c r="G583" i="1"/>
  <c r="O583" i="1" s="1"/>
  <c r="M583" i="1"/>
  <c r="G585" i="1"/>
  <c r="M585" i="1" s="1"/>
  <c r="U585" i="1" s="1"/>
  <c r="W585" i="1" s="1"/>
  <c r="S585" i="1"/>
  <c r="T585" i="1" s="1"/>
  <c r="G587" i="1"/>
  <c r="M587" i="1"/>
  <c r="P587" i="1"/>
  <c r="Q587" i="1"/>
  <c r="R587" i="1"/>
  <c r="S587" i="1"/>
  <c r="G589" i="1"/>
  <c r="R589" i="1" s="1"/>
  <c r="P589" i="1"/>
  <c r="Q589" i="1"/>
  <c r="T589" i="1" s="1"/>
  <c r="S589" i="1"/>
  <c r="H591" i="1"/>
  <c r="I591" i="1"/>
  <c r="J591" i="1"/>
  <c r="K591" i="1"/>
  <c r="L591" i="1"/>
  <c r="N591" i="1"/>
  <c r="Q591" i="1"/>
  <c r="V591" i="1"/>
  <c r="M593" i="1"/>
  <c r="O593" i="1"/>
  <c r="G595" i="1"/>
  <c r="H595" i="1"/>
  <c r="I595" i="1"/>
  <c r="J595" i="1"/>
  <c r="K595" i="1"/>
  <c r="K647" i="1" s="1"/>
  <c r="L595" i="1"/>
  <c r="N595" i="1"/>
  <c r="P595" i="1"/>
  <c r="Q595" i="1"/>
  <c r="R595" i="1"/>
  <c r="S595" i="1"/>
  <c r="V595" i="1"/>
  <c r="G598" i="1"/>
  <c r="M598" i="1" s="1"/>
  <c r="T598" i="1"/>
  <c r="U598" i="1"/>
  <c r="W598" i="1" s="1"/>
  <c r="G600" i="1"/>
  <c r="M600" i="1"/>
  <c r="T600" i="1"/>
  <c r="U600" i="1"/>
  <c r="W600" i="1" s="1"/>
  <c r="G605" i="1"/>
  <c r="M605" i="1"/>
  <c r="U605" i="1" s="1"/>
  <c r="W605" i="1" s="1"/>
  <c r="T605" i="1"/>
  <c r="V605" i="1"/>
  <c r="G607" i="1"/>
  <c r="M607" i="1" s="1"/>
  <c r="R607" i="1"/>
  <c r="G609" i="1"/>
  <c r="M609" i="1"/>
  <c r="O609" i="1"/>
  <c r="R609" i="1"/>
  <c r="T609" i="1"/>
  <c r="G611" i="1"/>
  <c r="M611" i="1" s="1"/>
  <c r="U611" i="1" s="1"/>
  <c r="W611" i="1" s="1"/>
  <c r="T611" i="1"/>
  <c r="G613" i="1"/>
  <c r="G615" i="1"/>
  <c r="R615" i="1" s="1"/>
  <c r="O615" i="1"/>
  <c r="T615" i="1" s="1"/>
  <c r="G617" i="1"/>
  <c r="R617" i="1"/>
  <c r="G619" i="1"/>
  <c r="M619" i="1"/>
  <c r="U619" i="1" s="1"/>
  <c r="W619" i="1" s="1"/>
  <c r="O619" i="1"/>
  <c r="R619" i="1"/>
  <c r="T619" i="1"/>
  <c r="G621" i="1"/>
  <c r="O621" i="1" s="1"/>
  <c r="T621" i="1" s="1"/>
  <c r="U621" i="1" s="1"/>
  <c r="R621" i="1"/>
  <c r="W621" i="1"/>
  <c r="G623" i="1"/>
  <c r="M623" i="1" s="1"/>
  <c r="O623" i="1"/>
  <c r="G625" i="1"/>
  <c r="H625" i="1"/>
  <c r="I625" i="1"/>
  <c r="J625" i="1"/>
  <c r="K625" i="1"/>
  <c r="L625" i="1"/>
  <c r="N625" i="1"/>
  <c r="P625" i="1"/>
  <c r="Q625" i="1"/>
  <c r="S625" i="1"/>
  <c r="V625" i="1"/>
  <c r="G629" i="1"/>
  <c r="M629" i="1" s="1"/>
  <c r="R629" i="1"/>
  <c r="S629" i="1"/>
  <c r="T629" i="1"/>
  <c r="G631" i="1"/>
  <c r="H631" i="1"/>
  <c r="I631" i="1"/>
  <c r="J631" i="1"/>
  <c r="K631" i="1"/>
  <c r="L631" i="1"/>
  <c r="N631" i="1"/>
  <c r="O631" i="1"/>
  <c r="P631" i="1"/>
  <c r="Q631" i="1"/>
  <c r="R631" i="1"/>
  <c r="S631" i="1"/>
  <c r="T631" i="1"/>
  <c r="V631" i="1"/>
  <c r="G643" i="1"/>
  <c r="M643" i="1" s="1"/>
  <c r="T643" i="1"/>
  <c r="G645" i="1"/>
  <c r="H645" i="1"/>
  <c r="I645" i="1"/>
  <c r="I647" i="1" s="1"/>
  <c r="J645" i="1"/>
  <c r="K645" i="1"/>
  <c r="L645" i="1"/>
  <c r="N645" i="1"/>
  <c r="N647" i="1" s="1"/>
  <c r="O645" i="1"/>
  <c r="P645" i="1"/>
  <c r="Q645" i="1"/>
  <c r="Q647" i="1" s="1"/>
  <c r="Q651" i="1" s="1"/>
  <c r="R645" i="1"/>
  <c r="S645" i="1"/>
  <c r="T645" i="1"/>
  <c r="V645" i="1"/>
  <c r="V647" i="1" s="1"/>
  <c r="H647" i="1"/>
  <c r="E651" i="1"/>
  <c r="G658" i="1"/>
  <c r="M658" i="1"/>
  <c r="T658" i="1"/>
  <c r="U658" i="1"/>
  <c r="W658" i="1" s="1"/>
  <c r="G660" i="1"/>
  <c r="M660" i="1"/>
  <c r="U660" i="1" s="1"/>
  <c r="W660" i="1" s="1"/>
  <c r="T660" i="1"/>
  <c r="G662" i="1"/>
  <c r="M662" i="1"/>
  <c r="U662" i="1" s="1"/>
  <c r="T662" i="1"/>
  <c r="W662" i="1"/>
  <c r="G664" i="1"/>
  <c r="M664" i="1" s="1"/>
  <c r="U664" i="1" s="1"/>
  <c r="T664" i="1"/>
  <c r="W664" i="1"/>
  <c r="G666" i="1"/>
  <c r="M666" i="1" s="1"/>
  <c r="T666" i="1"/>
  <c r="G668" i="1"/>
  <c r="M668" i="1" s="1"/>
  <c r="O668" i="1"/>
  <c r="T668" i="1"/>
  <c r="G670" i="1"/>
  <c r="I670" i="1"/>
  <c r="M670" i="1"/>
  <c r="T670" i="1"/>
  <c r="U670" i="1"/>
  <c r="W670" i="1"/>
  <c r="G672" i="1"/>
  <c r="I672" i="1"/>
  <c r="M672" i="1" s="1"/>
  <c r="U672" i="1" s="1"/>
  <c r="W672" i="1" s="1"/>
  <c r="T672" i="1"/>
  <c r="G674" i="1"/>
  <c r="M674" i="1" s="1"/>
  <c r="U674" i="1" s="1"/>
  <c r="W674" i="1" s="1"/>
  <c r="I674" i="1"/>
  <c r="T674" i="1"/>
  <c r="G676" i="1"/>
  <c r="M676" i="1" s="1"/>
  <c r="O676" i="1"/>
  <c r="T676" i="1"/>
  <c r="G678" i="1"/>
  <c r="M678" i="1" s="1"/>
  <c r="U678" i="1" s="1"/>
  <c r="W678" i="1" s="1"/>
  <c r="T678" i="1"/>
  <c r="G680" i="1"/>
  <c r="M680" i="1" s="1"/>
  <c r="G682" i="1"/>
  <c r="M682" i="1"/>
  <c r="T682" i="1"/>
  <c r="G684" i="1"/>
  <c r="M684" i="1" s="1"/>
  <c r="U684" i="1" s="1"/>
  <c r="W684" i="1" s="1"/>
  <c r="T684" i="1"/>
  <c r="G686" i="1"/>
  <c r="M686" i="1" s="1"/>
  <c r="T686" i="1"/>
  <c r="U686" i="1"/>
  <c r="W686" i="1" s="1"/>
  <c r="G688" i="1"/>
  <c r="M688" i="1" s="1"/>
  <c r="O688" i="1"/>
  <c r="T688" i="1"/>
  <c r="G690" i="1"/>
  <c r="M690" i="1" s="1"/>
  <c r="U690" i="1" s="1"/>
  <c r="W690" i="1" s="1"/>
  <c r="T690" i="1"/>
  <c r="H692" i="1"/>
  <c r="I692" i="1"/>
  <c r="J692" i="1"/>
  <c r="K692" i="1"/>
  <c r="L692" i="1"/>
  <c r="P692" i="1"/>
  <c r="Q692" i="1"/>
  <c r="R692" i="1"/>
  <c r="S692" i="1"/>
  <c r="V692" i="1"/>
  <c r="M31" i="5" l="1"/>
  <c r="U5" i="5"/>
  <c r="G31" i="5"/>
  <c r="O27" i="5"/>
  <c r="U15" i="4"/>
  <c r="W15" i="4" s="1"/>
  <c r="U19" i="4"/>
  <c r="W19" i="4" s="1"/>
  <c r="M31" i="4"/>
  <c r="U27" i="4"/>
  <c r="W27" i="4" s="1"/>
  <c r="U13" i="4"/>
  <c r="W13" i="4" s="1"/>
  <c r="U25" i="4"/>
  <c r="W25" i="4" s="1"/>
  <c r="G31" i="4"/>
  <c r="O27" i="4"/>
  <c r="T27" i="4" s="1"/>
  <c r="O21" i="4"/>
  <c r="T21" i="4" s="1"/>
  <c r="U21" i="4" s="1"/>
  <c r="W21" i="4" s="1"/>
  <c r="O13" i="4"/>
  <c r="T13" i="4" s="1"/>
  <c r="O23" i="4"/>
  <c r="T23" i="4" s="1"/>
  <c r="U23" i="4" s="1"/>
  <c r="W23" i="4" s="1"/>
  <c r="O5" i="4"/>
  <c r="U11" i="3"/>
  <c r="W11" i="3" s="1"/>
  <c r="U138" i="3"/>
  <c r="W138" i="3" s="1"/>
  <c r="U121" i="3"/>
  <c r="W121" i="3" s="1"/>
  <c r="M127" i="3"/>
  <c r="T46" i="3"/>
  <c r="U37" i="3"/>
  <c r="W37" i="3" s="1"/>
  <c r="U29" i="3"/>
  <c r="W29" i="3" s="1"/>
  <c r="M82" i="3"/>
  <c r="U107" i="3"/>
  <c r="W107" i="3" s="1"/>
  <c r="U93" i="3"/>
  <c r="W93" i="3" s="1"/>
  <c r="U23" i="3"/>
  <c r="W23" i="3" s="1"/>
  <c r="U99" i="3"/>
  <c r="W99" i="3" s="1"/>
  <c r="O99" i="3"/>
  <c r="T99" i="3" s="1"/>
  <c r="U76" i="3"/>
  <c r="W76" i="3" s="1"/>
  <c r="U15" i="3"/>
  <c r="W15" i="3" s="1"/>
  <c r="U7" i="3"/>
  <c r="W7" i="3" s="1"/>
  <c r="U48" i="3"/>
  <c r="W48" i="3" s="1"/>
  <c r="M150" i="3"/>
  <c r="M153" i="3" s="1"/>
  <c r="U125" i="3"/>
  <c r="W125" i="3" s="1"/>
  <c r="U117" i="3"/>
  <c r="W117" i="3" s="1"/>
  <c r="U105" i="3"/>
  <c r="W105" i="3" s="1"/>
  <c r="U68" i="3"/>
  <c r="W68" i="3" s="1"/>
  <c r="U62" i="3"/>
  <c r="W62" i="3" s="1"/>
  <c r="U56" i="3"/>
  <c r="W56" i="3" s="1"/>
  <c r="U50" i="3"/>
  <c r="W50" i="3" s="1"/>
  <c r="U27" i="3"/>
  <c r="W27" i="3" s="1"/>
  <c r="U80" i="3"/>
  <c r="W80" i="3" s="1"/>
  <c r="M41" i="3"/>
  <c r="O111" i="3"/>
  <c r="T111" i="3" s="1"/>
  <c r="U111" i="3" s="1"/>
  <c r="W111" i="3" s="1"/>
  <c r="U46" i="3"/>
  <c r="O119" i="3"/>
  <c r="T119" i="3" s="1"/>
  <c r="U119" i="3" s="1"/>
  <c r="W119" i="3" s="1"/>
  <c r="U87" i="3"/>
  <c r="O60" i="3"/>
  <c r="T60" i="3" s="1"/>
  <c r="U60" i="3" s="1"/>
  <c r="W60" i="3" s="1"/>
  <c r="M31" i="3"/>
  <c r="U31" i="3" s="1"/>
  <c r="W31" i="3" s="1"/>
  <c r="O19" i="3"/>
  <c r="T19" i="3" s="1"/>
  <c r="U19" i="3" s="1"/>
  <c r="W19" i="3" s="1"/>
  <c r="O9" i="3"/>
  <c r="T9" i="3" s="1"/>
  <c r="U9" i="3" s="1"/>
  <c r="W9" i="3" s="1"/>
  <c r="U101" i="3"/>
  <c r="W101" i="3" s="1"/>
  <c r="O103" i="3"/>
  <c r="T103" i="3" s="1"/>
  <c r="U103" i="3" s="1"/>
  <c r="W103" i="3" s="1"/>
  <c r="O64" i="3"/>
  <c r="T64" i="3" s="1"/>
  <c r="U64" i="3" s="1"/>
  <c r="W64" i="3" s="1"/>
  <c r="O48" i="3"/>
  <c r="T48" i="3" s="1"/>
  <c r="O23" i="3"/>
  <c r="T23" i="3" s="1"/>
  <c r="O13" i="3"/>
  <c r="T13" i="3" s="1"/>
  <c r="U13" i="3" s="1"/>
  <c r="W13" i="3" s="1"/>
  <c r="H150" i="3"/>
  <c r="H153" i="3" s="1"/>
  <c r="O136" i="3"/>
  <c r="O74" i="3"/>
  <c r="T74" i="3" s="1"/>
  <c r="U74" i="3" s="1"/>
  <c r="W74" i="3" s="1"/>
  <c r="O35" i="3"/>
  <c r="T35" i="3" s="1"/>
  <c r="U35" i="3" s="1"/>
  <c r="W35" i="3" s="1"/>
  <c r="G150" i="3"/>
  <c r="G153" i="3" s="1"/>
  <c r="O123" i="3"/>
  <c r="T123" i="3" s="1"/>
  <c r="U123" i="3" s="1"/>
  <c r="W123" i="3" s="1"/>
  <c r="O115" i="3"/>
  <c r="T115" i="3" s="1"/>
  <c r="U115" i="3" s="1"/>
  <c r="W115" i="3" s="1"/>
  <c r="O89" i="3"/>
  <c r="G41" i="3"/>
  <c r="O5" i="3"/>
  <c r="U33" i="2"/>
  <c r="W33" i="2" s="1"/>
  <c r="U133" i="2"/>
  <c r="W133" i="2" s="1"/>
  <c r="U95" i="2"/>
  <c r="W95" i="2" s="1"/>
  <c r="U87" i="2"/>
  <c r="W87" i="2" s="1"/>
  <c r="U5" i="2"/>
  <c r="M221" i="2"/>
  <c r="G221" i="2"/>
  <c r="V11" i="2"/>
  <c r="V221" i="2" s="1"/>
  <c r="O145" i="2"/>
  <c r="T145" i="2" s="1"/>
  <c r="U145" i="2" s="1"/>
  <c r="W145" i="2" s="1"/>
  <c r="O89" i="2"/>
  <c r="T89" i="2" s="1"/>
  <c r="T221" i="2" s="1"/>
  <c r="O591" i="1"/>
  <c r="J647" i="1"/>
  <c r="J651" i="1" s="1"/>
  <c r="T593" i="1"/>
  <c r="T595" i="1" s="1"/>
  <c r="O595" i="1"/>
  <c r="U556" i="1"/>
  <c r="M472" i="1"/>
  <c r="M455" i="1"/>
  <c r="M613" i="1"/>
  <c r="O613" i="1"/>
  <c r="T613" i="1" s="1"/>
  <c r="U688" i="1"/>
  <c r="W688" i="1" s="1"/>
  <c r="U629" i="1"/>
  <c r="M631" i="1"/>
  <c r="U593" i="1"/>
  <c r="T587" i="1"/>
  <c r="M581" i="1"/>
  <c r="R581" i="1"/>
  <c r="T581" i="1" s="1"/>
  <c r="T570" i="1"/>
  <c r="U570" i="1" s="1"/>
  <c r="W570" i="1" s="1"/>
  <c r="M539" i="1"/>
  <c r="U539" i="1" s="1"/>
  <c r="W539" i="1" s="1"/>
  <c r="O539" i="1"/>
  <c r="T539" i="1" s="1"/>
  <c r="R539" i="1"/>
  <c r="U587" i="1"/>
  <c r="W587" i="1" s="1"/>
  <c r="U562" i="1"/>
  <c r="W562" i="1" s="1"/>
  <c r="M568" i="1"/>
  <c r="U494" i="1"/>
  <c r="M496" i="1"/>
  <c r="G692" i="1"/>
  <c r="U566" i="1"/>
  <c r="W566" i="1" s="1"/>
  <c r="M560" i="1"/>
  <c r="O560" i="1"/>
  <c r="G568" i="1"/>
  <c r="M537" i="1"/>
  <c r="O537" i="1"/>
  <c r="R537" i="1"/>
  <c r="U482" i="1"/>
  <c r="W482" i="1" s="1"/>
  <c r="T478" i="1"/>
  <c r="U478" i="1" s="1"/>
  <c r="W478" i="1" s="1"/>
  <c r="M470" i="1"/>
  <c r="O470" i="1"/>
  <c r="T470" i="1" s="1"/>
  <c r="G472" i="1"/>
  <c r="U439" i="1"/>
  <c r="M268" i="1"/>
  <c r="M533" i="1"/>
  <c r="O533" i="1"/>
  <c r="R533" i="1"/>
  <c r="U682" i="1"/>
  <c r="W682" i="1" s="1"/>
  <c r="M692" i="1"/>
  <c r="O680" i="1"/>
  <c r="T680" i="1" s="1"/>
  <c r="U680" i="1" s="1"/>
  <c r="W680" i="1" s="1"/>
  <c r="U676" i="1"/>
  <c r="W676" i="1" s="1"/>
  <c r="U668" i="1"/>
  <c r="W668" i="1" s="1"/>
  <c r="M617" i="1"/>
  <c r="O617" i="1"/>
  <c r="U552" i="1"/>
  <c r="S496" i="1"/>
  <c r="O472" i="1"/>
  <c r="T462" i="1"/>
  <c r="U462" i="1" s="1"/>
  <c r="W462" i="1" s="1"/>
  <c r="O451" i="1"/>
  <c r="M502" i="1"/>
  <c r="G506" i="1"/>
  <c r="U609" i="1"/>
  <c r="W609" i="1" s="1"/>
  <c r="S647" i="1"/>
  <c r="M535" i="1"/>
  <c r="O535" i="1"/>
  <c r="T535" i="1" s="1"/>
  <c r="R535" i="1"/>
  <c r="T504" i="1"/>
  <c r="T506" i="1" s="1"/>
  <c r="O506" i="1"/>
  <c r="H651" i="1"/>
  <c r="U666" i="1"/>
  <c r="T692" i="1"/>
  <c r="L647" i="1"/>
  <c r="U643" i="1"/>
  <c r="M645" i="1"/>
  <c r="S591" i="1"/>
  <c r="M523" i="1"/>
  <c r="O523" i="1"/>
  <c r="R523" i="1"/>
  <c r="U512" i="1"/>
  <c r="W512" i="1" s="1"/>
  <c r="O455" i="1"/>
  <c r="T449" i="1"/>
  <c r="T441" i="1"/>
  <c r="T443" i="1" s="1"/>
  <c r="M615" i="1"/>
  <c r="U615" i="1" s="1"/>
  <c r="W615" i="1" s="1"/>
  <c r="O607" i="1"/>
  <c r="T607" i="1" s="1"/>
  <c r="U607" i="1" s="1"/>
  <c r="W607" i="1" s="1"/>
  <c r="P591" i="1"/>
  <c r="P647" i="1" s="1"/>
  <c r="S568" i="1"/>
  <c r="T550" i="1"/>
  <c r="M508" i="1"/>
  <c r="U508" i="1" s="1"/>
  <c r="W508" i="1" s="1"/>
  <c r="O496" i="1"/>
  <c r="G496" i="1"/>
  <c r="M449" i="1"/>
  <c r="U449" i="1" s="1"/>
  <c r="W449" i="1" s="1"/>
  <c r="M447" i="1"/>
  <c r="U447" i="1" s="1"/>
  <c r="W447" i="1" s="1"/>
  <c r="T420" i="1"/>
  <c r="M360" i="1"/>
  <c r="R360" i="1"/>
  <c r="T360" i="1" s="1"/>
  <c r="G366" i="1"/>
  <c r="W348" i="1"/>
  <c r="U325" i="1"/>
  <c r="M300" i="1"/>
  <c r="U281" i="1"/>
  <c r="W281" i="1" s="1"/>
  <c r="I204" i="1"/>
  <c r="G591" i="1"/>
  <c r="G647" i="1" s="1"/>
  <c r="M589" i="1"/>
  <c r="U420" i="1"/>
  <c r="W420" i="1" s="1"/>
  <c r="U402" i="1"/>
  <c r="W402" i="1" s="1"/>
  <c r="U346" i="1"/>
  <c r="W344" i="1"/>
  <c r="W346" i="1" s="1"/>
  <c r="T292" i="1"/>
  <c r="U292" i="1" s="1"/>
  <c r="W262" i="1"/>
  <c r="U189" i="1"/>
  <c r="M195" i="1"/>
  <c r="U113" i="1"/>
  <c r="W113" i="1" s="1"/>
  <c r="M416" i="1"/>
  <c r="R416" i="1"/>
  <c r="T416" i="1" s="1"/>
  <c r="T402" i="1"/>
  <c r="N317" i="1"/>
  <c r="U285" i="1"/>
  <c r="W285" i="1" s="1"/>
  <c r="U193" i="1"/>
  <c r="W193" i="1" s="1"/>
  <c r="O128" i="1"/>
  <c r="M128" i="1"/>
  <c r="R128" i="1"/>
  <c r="M74" i="1"/>
  <c r="G82" i="1"/>
  <c r="R623" i="1"/>
  <c r="R548" i="1"/>
  <c r="R543" i="1"/>
  <c r="T543" i="1" s="1"/>
  <c r="U543" i="1" s="1"/>
  <c r="W543" i="1" s="1"/>
  <c r="R531" i="1"/>
  <c r="T531" i="1" s="1"/>
  <c r="U531" i="1" s="1"/>
  <c r="W531" i="1" s="1"/>
  <c r="R529" i="1"/>
  <c r="T529" i="1" s="1"/>
  <c r="U529" i="1" s="1"/>
  <c r="W529" i="1" s="1"/>
  <c r="R527" i="1"/>
  <c r="R516" i="1"/>
  <c r="T516" i="1" s="1"/>
  <c r="U516" i="1" s="1"/>
  <c r="W516" i="1" s="1"/>
  <c r="R492" i="1"/>
  <c r="R468" i="1"/>
  <c r="T468" i="1" s="1"/>
  <c r="U468" i="1" s="1"/>
  <c r="W468" i="1" s="1"/>
  <c r="R460" i="1"/>
  <c r="T408" i="1"/>
  <c r="U408" i="1" s="1"/>
  <c r="W408" i="1" s="1"/>
  <c r="M383" i="1"/>
  <c r="O383" i="1"/>
  <c r="T383" i="1" s="1"/>
  <c r="U352" i="1"/>
  <c r="W352" i="1" s="1"/>
  <c r="W305" i="1"/>
  <c r="M200" i="1"/>
  <c r="G202" i="1"/>
  <c r="U170" i="1"/>
  <c r="W170" i="1" s="1"/>
  <c r="U158" i="1"/>
  <c r="U97" i="1"/>
  <c r="M105" i="1"/>
  <c r="R453" i="1"/>
  <c r="R455" i="1" s="1"/>
  <c r="M443" i="1"/>
  <c r="U404" i="1"/>
  <c r="W404" i="1" s="1"/>
  <c r="K317" i="1"/>
  <c r="M253" i="1"/>
  <c r="G259" i="1"/>
  <c r="O253" i="1"/>
  <c r="R253" i="1"/>
  <c r="R259" i="1" s="1"/>
  <c r="U191" i="1"/>
  <c r="W191" i="1" s="1"/>
  <c r="T195" i="1"/>
  <c r="U118" i="1"/>
  <c r="W118" i="1" s="1"/>
  <c r="T49" i="1"/>
  <c r="O55" i="1"/>
  <c r="M595" i="1"/>
  <c r="R583" i="1"/>
  <c r="R591" i="1" s="1"/>
  <c r="R474" i="1"/>
  <c r="T474" i="1" s="1"/>
  <c r="U474" i="1" s="1"/>
  <c r="W474" i="1" s="1"/>
  <c r="R445" i="1"/>
  <c r="R451" i="1" s="1"/>
  <c r="G434" i="1"/>
  <c r="M422" i="1"/>
  <c r="R422" i="1"/>
  <c r="T422" i="1" s="1"/>
  <c r="U410" i="1"/>
  <c r="W410" i="1" s="1"/>
  <c r="T404" i="1"/>
  <c r="M400" i="1"/>
  <c r="O400" i="1"/>
  <c r="U381" i="1"/>
  <c r="W381" i="1" s="1"/>
  <c r="N389" i="1"/>
  <c r="N651" i="1" s="1"/>
  <c r="T350" i="1"/>
  <c r="T366" i="1" s="1"/>
  <c r="U327" i="1"/>
  <c r="W327" i="1" s="1"/>
  <c r="U311" i="1"/>
  <c r="W311" i="1" s="1"/>
  <c r="M315" i="1"/>
  <c r="U243" i="1"/>
  <c r="W243" i="1" s="1"/>
  <c r="M554" i="1"/>
  <c r="M418" i="1"/>
  <c r="R418" i="1"/>
  <c r="T418" i="1" s="1"/>
  <c r="M414" i="1"/>
  <c r="R414" i="1"/>
  <c r="T414" i="1" s="1"/>
  <c r="T410" i="1"/>
  <c r="T368" i="1"/>
  <c r="T372" i="1" s="1"/>
  <c r="O372" i="1"/>
  <c r="R366" i="1"/>
  <c r="I317" i="1"/>
  <c r="I651" i="1" s="1"/>
  <c r="U289" i="1"/>
  <c r="W287" i="1"/>
  <c r="W241" i="1"/>
  <c r="U76" i="1"/>
  <c r="W76" i="1" s="1"/>
  <c r="R412" i="1"/>
  <c r="O364" i="1"/>
  <c r="T364" i="1" s="1"/>
  <c r="U364" i="1" s="1"/>
  <c r="W364" i="1" s="1"/>
  <c r="R354" i="1"/>
  <c r="T354" i="1" s="1"/>
  <c r="M350" i="1"/>
  <c r="T307" i="1"/>
  <c r="G289" i="1"/>
  <c r="O264" i="1"/>
  <c r="R264" i="1"/>
  <c r="R268" i="1" s="1"/>
  <c r="T245" i="1"/>
  <c r="U245" i="1" s="1"/>
  <c r="W245" i="1" s="1"/>
  <c r="O231" i="1"/>
  <c r="O233" i="1" s="1"/>
  <c r="M223" i="1"/>
  <c r="R223" i="1"/>
  <c r="U208" i="1"/>
  <c r="R166" i="1"/>
  <c r="M134" i="1"/>
  <c r="O122" i="1"/>
  <c r="U70" i="1"/>
  <c r="M72" i="1"/>
  <c r="M36" i="1"/>
  <c r="U36" i="1" s="1"/>
  <c r="V36" i="1"/>
  <c r="R377" i="1"/>
  <c r="R387" i="1" s="1"/>
  <c r="M370" i="1"/>
  <c r="U370" i="1" s="1"/>
  <c r="W370" i="1" s="1"/>
  <c r="M354" i="1"/>
  <c r="U354" i="1" s="1"/>
  <c r="W354" i="1" s="1"/>
  <c r="R335" i="1"/>
  <c r="R333" i="1"/>
  <c r="R331" i="1"/>
  <c r="R329" i="1"/>
  <c r="G315" i="1"/>
  <c r="R294" i="1"/>
  <c r="U277" i="1"/>
  <c r="G216" i="1"/>
  <c r="G233" i="1" s="1"/>
  <c r="U183" i="1"/>
  <c r="M185" i="1"/>
  <c r="O166" i="1"/>
  <c r="O138" i="1"/>
  <c r="R138" i="1"/>
  <c r="M107" i="1"/>
  <c r="U107" i="1" s="1"/>
  <c r="W107" i="1" s="1"/>
  <c r="G122" i="1"/>
  <c r="W93" i="1"/>
  <c r="W95" i="1" s="1"/>
  <c r="G387" i="1"/>
  <c r="G389" i="1" s="1"/>
  <c r="O377" i="1"/>
  <c r="M346" i="1"/>
  <c r="O335" i="1"/>
  <c r="O333" i="1"/>
  <c r="T333" i="1" s="1"/>
  <c r="U333" i="1" s="1"/>
  <c r="W333" i="1" s="1"/>
  <c r="O331" i="1"/>
  <c r="T331" i="1" s="1"/>
  <c r="U331" i="1" s="1"/>
  <c r="W331" i="1" s="1"/>
  <c r="O329" i="1"/>
  <c r="O294" i="1"/>
  <c r="T294" i="1" s="1"/>
  <c r="U294" i="1" s="1"/>
  <c r="W294" i="1" s="1"/>
  <c r="M289" i="1"/>
  <c r="L233" i="1"/>
  <c r="L204" i="1"/>
  <c r="G174" i="1"/>
  <c r="M151" i="1"/>
  <c r="U151" i="1" s="1"/>
  <c r="W151" i="1" s="1"/>
  <c r="R151" i="1"/>
  <c r="T151" i="1" s="1"/>
  <c r="T130" i="1"/>
  <c r="U130" i="1" s="1"/>
  <c r="W130" i="1" s="1"/>
  <c r="U95" i="1"/>
  <c r="M68" i="1"/>
  <c r="U40" i="1"/>
  <c r="W40" i="1" s="1"/>
  <c r="U34" i="1"/>
  <c r="M46" i="1"/>
  <c r="M329" i="1"/>
  <c r="G300" i="1"/>
  <c r="R296" i="1"/>
  <c r="O283" i="1"/>
  <c r="M255" i="1"/>
  <c r="U255" i="1" s="1"/>
  <c r="W255" i="1" s="1"/>
  <c r="U229" i="1"/>
  <c r="W229" i="1" s="1"/>
  <c r="U225" i="1"/>
  <c r="W225" i="1" s="1"/>
  <c r="M221" i="1"/>
  <c r="K204" i="1"/>
  <c r="R168" i="1"/>
  <c r="T168" i="1" s="1"/>
  <c r="U168" i="1" s="1"/>
  <c r="W168" i="1" s="1"/>
  <c r="T146" i="1"/>
  <c r="U146" i="1" s="1"/>
  <c r="W146" i="1" s="1"/>
  <c r="M140" i="1"/>
  <c r="U140" i="1" s="1"/>
  <c r="W140" i="1" s="1"/>
  <c r="G153" i="1"/>
  <c r="G46" i="1"/>
  <c r="T296" i="1"/>
  <c r="U296" i="1" s="1"/>
  <c r="W296" i="1" s="1"/>
  <c r="U132" i="1"/>
  <c r="W132" i="1" s="1"/>
  <c r="S153" i="1"/>
  <c r="U120" i="1"/>
  <c r="M51" i="1"/>
  <c r="R51" i="1"/>
  <c r="T51" i="1" s="1"/>
  <c r="T29" i="1"/>
  <c r="R298" i="1"/>
  <c r="T298" i="1" s="1"/>
  <c r="U298" i="1" s="1"/>
  <c r="W298" i="1" s="1"/>
  <c r="M283" i="1"/>
  <c r="T273" i="1"/>
  <c r="M251" i="1"/>
  <c r="U142" i="1"/>
  <c r="W142" i="1" s="1"/>
  <c r="T132" i="1"/>
  <c r="T120" i="1"/>
  <c r="T122" i="1" s="1"/>
  <c r="M90" i="1"/>
  <c r="T80" i="1"/>
  <c r="U80" i="1" s="1"/>
  <c r="W80" i="1" s="1"/>
  <c r="T82" i="1"/>
  <c r="R55" i="1"/>
  <c r="W5" i="1"/>
  <c r="G268" i="1"/>
  <c r="R249" i="1"/>
  <c r="T249" i="1" s="1"/>
  <c r="M216" i="1"/>
  <c r="P204" i="1"/>
  <c r="G185" i="1"/>
  <c r="U177" i="1"/>
  <c r="M160" i="1"/>
  <c r="M174" i="1" s="1"/>
  <c r="M136" i="1"/>
  <c r="O136" i="1"/>
  <c r="T136" i="1" s="1"/>
  <c r="T88" i="1"/>
  <c r="T90" i="1" s="1"/>
  <c r="S55" i="1"/>
  <c r="U49" i="1"/>
  <c r="U38" i="1"/>
  <c r="W38" i="1" s="1"/>
  <c r="R62" i="1"/>
  <c r="S68" i="1"/>
  <c r="S204" i="1" s="1"/>
  <c r="G55" i="1"/>
  <c r="V34" i="1"/>
  <c r="V46" i="1" s="1"/>
  <c r="R66" i="1"/>
  <c r="T66" i="1" s="1"/>
  <c r="U66" i="1" s="1"/>
  <c r="W66" i="1" s="1"/>
  <c r="M9" i="1"/>
  <c r="U9" i="1" s="1"/>
  <c r="W9" i="1" s="1"/>
  <c r="O44" i="1"/>
  <c r="T44" i="1" s="1"/>
  <c r="T46" i="1" s="1"/>
  <c r="O31" i="5" l="1"/>
  <c r="T27" i="5"/>
  <c r="W5" i="5"/>
  <c r="W31" i="5" s="1"/>
  <c r="T5" i="4"/>
  <c r="O31" i="4"/>
  <c r="O82" i="3"/>
  <c r="W46" i="3"/>
  <c r="W82" i="3" s="1"/>
  <c r="U82" i="3"/>
  <c r="O41" i="3"/>
  <c r="T5" i="3"/>
  <c r="O150" i="3"/>
  <c r="T136" i="3"/>
  <c r="T89" i="3"/>
  <c r="O127" i="3"/>
  <c r="W87" i="3"/>
  <c r="T82" i="3"/>
  <c r="U221" i="2"/>
  <c r="W5" i="2"/>
  <c r="U89" i="2"/>
  <c r="W89" i="2" s="1"/>
  <c r="O221" i="2"/>
  <c r="W11" i="2"/>
  <c r="W292" i="1"/>
  <c r="W300" i="1" s="1"/>
  <c r="U300" i="1"/>
  <c r="U249" i="1"/>
  <c r="W249" i="1" s="1"/>
  <c r="T251" i="1"/>
  <c r="W177" i="1"/>
  <c r="W181" i="1" s="1"/>
  <c r="U181" i="1"/>
  <c r="U51" i="1"/>
  <c r="W51" i="1" s="1"/>
  <c r="M55" i="1"/>
  <c r="O339" i="1"/>
  <c r="T329" i="1"/>
  <c r="U72" i="1"/>
  <c r="W70" i="1"/>
  <c r="W72" i="1" s="1"/>
  <c r="R625" i="1"/>
  <c r="T623" i="1"/>
  <c r="L651" i="1"/>
  <c r="S651" i="1"/>
  <c r="U441" i="1"/>
  <c r="W441" i="1" s="1"/>
  <c r="T453" i="1"/>
  <c r="W49" i="1"/>
  <c r="W55" i="1" s="1"/>
  <c r="U55" i="1"/>
  <c r="T275" i="1"/>
  <c r="U273" i="1"/>
  <c r="U185" i="1"/>
  <c r="W183" i="1"/>
  <c r="W185" i="1" s="1"/>
  <c r="R434" i="1"/>
  <c r="T412" i="1"/>
  <c r="U412" i="1" s="1"/>
  <c r="W412" i="1" s="1"/>
  <c r="U418" i="1"/>
  <c r="W418" i="1" s="1"/>
  <c r="O366" i="1"/>
  <c r="T55" i="1"/>
  <c r="M259" i="1"/>
  <c r="R496" i="1"/>
  <c r="T492" i="1"/>
  <c r="W189" i="1"/>
  <c r="W195" i="1" s="1"/>
  <c r="U195" i="1"/>
  <c r="R525" i="1"/>
  <c r="W439" i="1"/>
  <c r="W494" i="1"/>
  <c r="W120" i="1"/>
  <c r="W122" i="1" s="1"/>
  <c r="U122" i="1"/>
  <c r="U221" i="1"/>
  <c r="M231" i="1"/>
  <c r="M233" i="1" s="1"/>
  <c r="U422" i="1"/>
  <c r="W422" i="1" s="1"/>
  <c r="U105" i="1"/>
  <c r="W97" i="1"/>
  <c r="W105" i="1" s="1"/>
  <c r="U74" i="1"/>
  <c r="M82" i="1"/>
  <c r="R251" i="1"/>
  <c r="T523" i="1"/>
  <c r="T525" i="1" s="1"/>
  <c r="O525" i="1"/>
  <c r="W666" i="1"/>
  <c r="W692" i="1" s="1"/>
  <c r="U692" i="1"/>
  <c r="T533" i="1"/>
  <c r="O541" i="1"/>
  <c r="M451" i="1"/>
  <c r="T537" i="1"/>
  <c r="U537" i="1" s="1"/>
  <c r="W537" i="1" s="1"/>
  <c r="U613" i="1"/>
  <c r="W613" i="1" s="1"/>
  <c r="T583" i="1"/>
  <c r="W34" i="1"/>
  <c r="T335" i="1"/>
  <c r="U335" i="1" s="1"/>
  <c r="W335" i="1" s="1"/>
  <c r="U283" i="1"/>
  <c r="W277" i="1"/>
  <c r="W283" i="1" s="1"/>
  <c r="R174" i="1"/>
  <c r="O268" i="1"/>
  <c r="T264" i="1"/>
  <c r="U88" i="1"/>
  <c r="K651" i="1"/>
  <c r="R541" i="1"/>
  <c r="T527" i="1"/>
  <c r="R153" i="1"/>
  <c r="U523" i="1"/>
  <c r="M525" i="1"/>
  <c r="U502" i="1"/>
  <c r="M506" i="1"/>
  <c r="U504" i="1"/>
  <c r="W504" i="1" s="1"/>
  <c r="U533" i="1"/>
  <c r="W533" i="1" s="1"/>
  <c r="U581" i="1"/>
  <c r="W581" i="1" s="1"/>
  <c r="W556" i="1"/>
  <c r="R300" i="1"/>
  <c r="W208" i="1"/>
  <c r="W216" i="1" s="1"/>
  <c r="U216" i="1"/>
  <c r="W158" i="1"/>
  <c r="U128" i="1"/>
  <c r="M153" i="1"/>
  <c r="U589" i="1"/>
  <c r="M591" i="1"/>
  <c r="U360" i="1"/>
  <c r="W360" i="1" s="1"/>
  <c r="W552" i="1"/>
  <c r="M625" i="1"/>
  <c r="M372" i="1"/>
  <c r="M541" i="1"/>
  <c r="O692" i="1"/>
  <c r="U44" i="1"/>
  <c r="W44" i="1" s="1"/>
  <c r="O387" i="1"/>
  <c r="O389" i="1" s="1"/>
  <c r="T377" i="1"/>
  <c r="G317" i="1"/>
  <c r="G651" i="1" s="1"/>
  <c r="R231" i="1"/>
  <c r="R233" i="1" s="1"/>
  <c r="T223" i="1"/>
  <c r="T231" i="1" s="1"/>
  <c r="T233" i="1" s="1"/>
  <c r="T315" i="1"/>
  <c r="U307" i="1"/>
  <c r="U251" i="1"/>
  <c r="M317" i="1"/>
  <c r="T400" i="1"/>
  <c r="T434" i="1" s="1"/>
  <c r="O434" i="1"/>
  <c r="U383" i="1"/>
  <c r="W383" i="1" s="1"/>
  <c r="M387" i="1"/>
  <c r="O153" i="1"/>
  <c r="T128" i="1"/>
  <c r="O300" i="1"/>
  <c r="M339" i="1"/>
  <c r="T617" i="1"/>
  <c r="O625" i="1"/>
  <c r="O647" i="1" s="1"/>
  <c r="U368" i="1"/>
  <c r="U595" i="1"/>
  <c r="W593" i="1"/>
  <c r="W595" i="1" s="1"/>
  <c r="M29" i="1"/>
  <c r="U136" i="1"/>
  <c r="W136" i="1" s="1"/>
  <c r="U29" i="1"/>
  <c r="O46" i="1"/>
  <c r="T138" i="1"/>
  <c r="U138" i="1" s="1"/>
  <c r="W138" i="1" s="1"/>
  <c r="R339" i="1"/>
  <c r="R389" i="1" s="1"/>
  <c r="W36" i="1"/>
  <c r="U223" i="1"/>
  <c r="W223" i="1" s="1"/>
  <c r="M366" i="1"/>
  <c r="U350" i="1"/>
  <c r="W251" i="1"/>
  <c r="U400" i="1"/>
  <c r="M434" i="1"/>
  <c r="M647" i="1" s="1"/>
  <c r="G204" i="1"/>
  <c r="U416" i="1"/>
  <c r="W416" i="1" s="1"/>
  <c r="T300" i="1"/>
  <c r="W325" i="1"/>
  <c r="P651" i="1"/>
  <c r="U535" i="1"/>
  <c r="W535" i="1" s="1"/>
  <c r="U617" i="1"/>
  <c r="W617" i="1" s="1"/>
  <c r="U470" i="1"/>
  <c r="W470" i="1" s="1"/>
  <c r="T560" i="1"/>
  <c r="T568" i="1" s="1"/>
  <c r="O568" i="1"/>
  <c r="U550" i="1"/>
  <c r="W550" i="1" s="1"/>
  <c r="R68" i="1"/>
  <c r="T62" i="1"/>
  <c r="V160" i="1"/>
  <c r="V174" i="1" s="1"/>
  <c r="V204" i="1" s="1"/>
  <c r="V651" i="1" s="1"/>
  <c r="U160" i="1"/>
  <c r="W29" i="1"/>
  <c r="O174" i="1"/>
  <c r="T166" i="1"/>
  <c r="W289" i="1"/>
  <c r="U414" i="1"/>
  <c r="W414" i="1" s="1"/>
  <c r="T253" i="1"/>
  <c r="T259" i="1" s="1"/>
  <c r="O259" i="1"/>
  <c r="U200" i="1"/>
  <c r="M202" i="1"/>
  <c r="R472" i="1"/>
  <c r="T460" i="1"/>
  <c r="T548" i="1"/>
  <c r="U548" i="1" s="1"/>
  <c r="W548" i="1" s="1"/>
  <c r="R554" i="1"/>
  <c r="U645" i="1"/>
  <c r="W643" i="1"/>
  <c r="W645" i="1" s="1"/>
  <c r="T445" i="1"/>
  <c r="U560" i="1"/>
  <c r="W560" i="1" s="1"/>
  <c r="M122" i="1"/>
  <c r="U631" i="1"/>
  <c r="W629" i="1"/>
  <c r="W631" i="1" s="1"/>
  <c r="T31" i="5" l="1"/>
  <c r="U27" i="5"/>
  <c r="U31" i="5" s="1"/>
  <c r="T31" i="4"/>
  <c r="U5" i="4"/>
  <c r="U89" i="3"/>
  <c r="T127" i="3"/>
  <c r="T150" i="3"/>
  <c r="U136" i="3"/>
  <c r="O153" i="3"/>
  <c r="T41" i="3"/>
  <c r="U5" i="3"/>
  <c r="W221" i="2"/>
  <c r="T451" i="1"/>
  <c r="U445" i="1"/>
  <c r="U202" i="1"/>
  <c r="W200" i="1"/>
  <c r="W202" i="1" s="1"/>
  <c r="W160" i="1"/>
  <c r="W174" i="1" s="1"/>
  <c r="W368" i="1"/>
  <c r="W372" i="1" s="1"/>
  <c r="U372" i="1"/>
  <c r="U153" i="1"/>
  <c r="W128" i="1"/>
  <c r="W153" i="1" s="1"/>
  <c r="W568" i="1"/>
  <c r="U525" i="1"/>
  <c r="W523" i="1"/>
  <c r="W525" i="1" s="1"/>
  <c r="T625" i="1"/>
  <c r="U623" i="1"/>
  <c r="W554" i="1"/>
  <c r="R204" i="1"/>
  <c r="U231" i="1"/>
  <c r="U233" i="1" s="1"/>
  <c r="W221" i="1"/>
  <c r="W231" i="1" s="1"/>
  <c r="W233" i="1" s="1"/>
  <c r="R647" i="1"/>
  <c r="U62" i="1"/>
  <c r="T68" i="1"/>
  <c r="W400" i="1"/>
  <c r="W434" i="1" s="1"/>
  <c r="U434" i="1"/>
  <c r="T387" i="1"/>
  <c r="U377" i="1"/>
  <c r="U554" i="1"/>
  <c r="U174" i="1"/>
  <c r="T541" i="1"/>
  <c r="U527" i="1"/>
  <c r="U82" i="1"/>
  <c r="W74" i="1"/>
  <c r="W82" i="1" s="1"/>
  <c r="U492" i="1"/>
  <c r="T496" i="1"/>
  <c r="T455" i="1"/>
  <c r="U453" i="1"/>
  <c r="T554" i="1"/>
  <c r="W350" i="1"/>
  <c r="W366" i="1" s="1"/>
  <c r="U366" i="1"/>
  <c r="O317" i="1"/>
  <c r="O651" i="1" s="1"/>
  <c r="T339" i="1"/>
  <c r="T472" i="1"/>
  <c r="U460" i="1"/>
  <c r="T174" i="1"/>
  <c r="U166" i="1"/>
  <c r="W166" i="1" s="1"/>
  <c r="T153" i="1"/>
  <c r="W307" i="1"/>
  <c r="W315" i="1" s="1"/>
  <c r="U315" i="1"/>
  <c r="U591" i="1"/>
  <c r="W589" i="1"/>
  <c r="W591" i="1" s="1"/>
  <c r="W46" i="1"/>
  <c r="O204" i="1"/>
  <c r="T317" i="1"/>
  <c r="R317" i="1"/>
  <c r="U506" i="1"/>
  <c r="W502" i="1"/>
  <c r="W506" i="1" s="1"/>
  <c r="W88" i="1"/>
  <c r="W90" i="1" s="1"/>
  <c r="U90" i="1"/>
  <c r="U46" i="1"/>
  <c r="U443" i="1"/>
  <c r="U253" i="1"/>
  <c r="U329" i="1"/>
  <c r="M204" i="1"/>
  <c r="M389" i="1"/>
  <c r="M651" i="1" s="1"/>
  <c r="U568" i="1"/>
  <c r="U264" i="1"/>
  <c r="T268" i="1"/>
  <c r="U583" i="1"/>
  <c r="W583" i="1" s="1"/>
  <c r="T591" i="1"/>
  <c r="W443" i="1"/>
  <c r="U275" i="1"/>
  <c r="W273" i="1"/>
  <c r="W275" i="1" s="1"/>
  <c r="W5" i="4" l="1"/>
  <c r="W31" i="4" s="1"/>
  <c r="U31" i="4"/>
  <c r="W89" i="3"/>
  <c r="W127" i="3" s="1"/>
  <c r="U127" i="3"/>
  <c r="U41" i="3"/>
  <c r="W5" i="3"/>
  <c r="W41" i="3" s="1"/>
  <c r="U150" i="3"/>
  <c r="U153" i="3" s="1"/>
  <c r="W136" i="3"/>
  <c r="W150" i="3" s="1"/>
  <c r="W153" i="3" s="1"/>
  <c r="T153" i="3"/>
  <c r="W264" i="1"/>
  <c r="W268" i="1" s="1"/>
  <c r="U268" i="1"/>
  <c r="U472" i="1"/>
  <c r="W460" i="1"/>
  <c r="W472" i="1" s="1"/>
  <c r="U455" i="1"/>
  <c r="W453" i="1"/>
  <c r="W455" i="1" s="1"/>
  <c r="R651" i="1"/>
  <c r="U625" i="1"/>
  <c r="W623" i="1"/>
  <c r="W625" i="1" s="1"/>
  <c r="W377" i="1"/>
  <c r="W387" i="1" s="1"/>
  <c r="U387" i="1"/>
  <c r="T647" i="1"/>
  <c r="W492" i="1"/>
  <c r="W496" i="1" s="1"/>
  <c r="U496" i="1"/>
  <c r="T389" i="1"/>
  <c r="W329" i="1"/>
  <c r="W339" i="1" s="1"/>
  <c r="U339" i="1"/>
  <c r="U259" i="1"/>
  <c r="U317" i="1" s="1"/>
  <c r="W253" i="1"/>
  <c r="W259" i="1" s="1"/>
  <c r="W317" i="1" s="1"/>
  <c r="U451" i="1"/>
  <c r="W445" i="1"/>
  <c r="W451" i="1" s="1"/>
  <c r="U541" i="1"/>
  <c r="W527" i="1"/>
  <c r="W541" i="1" s="1"/>
  <c r="T204" i="1"/>
  <c r="W62" i="1"/>
  <c r="W68" i="1" s="1"/>
  <c r="W204" i="1" s="1"/>
  <c r="U68" i="1"/>
  <c r="U204" i="1" s="1"/>
  <c r="U647" i="1" l="1"/>
  <c r="T651" i="1"/>
  <c r="U389" i="1"/>
  <c r="W389" i="1"/>
  <c r="W647" i="1"/>
  <c r="W651" i="1" s="1"/>
  <c r="U651" i="1" l="1"/>
</calcChain>
</file>

<file path=xl/sharedStrings.xml><?xml version="1.0" encoding="utf-8"?>
<sst xmlns="http://schemas.openxmlformats.org/spreadsheetml/2006/main" count="2124" uniqueCount="635">
  <si>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</si>
  <si>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</si>
  <si>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</si>
  <si>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</si>
  <si>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</si>
  <si>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</si>
  <si>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</si>
  <si>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</si>
  <si>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</si>
  <si>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</si>
  <si>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</si>
  <si>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</si>
  <si>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</si>
  <si>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</si>
  <si>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</si>
  <si>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</si>
  <si>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</si>
  <si>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</si>
  <si>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</si>
  <si>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</si>
  <si>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</si>
  <si>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</si>
  <si>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</si>
  <si>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</si>
  <si>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</si>
  <si>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</si>
  <si>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</si>
  <si>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</si>
  <si>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</si>
  <si>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</si>
  <si>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</si>
  <si>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</si>
  <si>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</si>
  <si>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</si>
  <si>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</si>
  <si>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</si>
  <si>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</si>
  <si>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</si>
  <si>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</si>
  <si>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</si>
  <si>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</si>
  <si>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</si>
  <si>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</si>
  <si>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</si>
  <si>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</si>
  <si>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</si>
  <si>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</si>
  <si>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</si>
  <si>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</si>
  <si>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</si>
  <si>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</si>
  <si>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</si>
  <si>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</si>
  <si>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</si>
  <si>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</si>
  <si>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</si>
  <si>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</si>
  <si>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</si>
  <si>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</si>
  <si>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</si>
  <si>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</si>
  <si>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</si>
  <si>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</si>
  <si>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</si>
  <si>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</si>
  <si>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</si>
  <si>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</si>
  <si>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</si>
  <si>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</si>
  <si>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</si>
  <si>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</si>
  <si>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</si>
  <si>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</si>
  <si>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</si>
  <si>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</si>
  <si>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</si>
  <si>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</si>
  <si>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</si>
  <si>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</si>
  <si>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</si>
  <si>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</si>
  <si>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</si>
  <si>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</si>
  <si>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</si>
  <si>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</si>
  <si>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</si>
  <si>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</si>
  <si>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</si>
  <si>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</si>
  <si>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</si>
  <si>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</si>
  <si>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</si>
  <si>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</si>
  <si>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</si>
  <si>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</si>
  <si>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</si>
  <si>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</si>
  <si>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</si>
  <si>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 (PERMISO)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</si>
  <si>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</si>
  <si>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</si>
  <si>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</si>
  <si>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</si>
  <si>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</si>
  <si>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</si>
  <si>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</si>
  <si>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</si>
  <si>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</si>
  <si>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</si>
  <si>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</si>
  <si>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</si>
  <si>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</si>
  <si>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</si>
  <si>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</si>
  <si>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</si>
  <si>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</si>
  <si>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</si>
  <si>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</si>
  <si>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</si>
  <si>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</si>
  <si>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</si>
  <si>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</si>
  <si>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</si>
  <si>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</si>
  <si>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</si>
  <si>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</si>
  <si>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</si>
  <si>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</si>
  <si>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</si>
  <si>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</si>
  <si>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</si>
  <si>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</si>
  <si>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</si>
  <si>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</si>
  <si>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</si>
  <si>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</si>
  <si>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</si>
  <si>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</si>
  <si>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</si>
  <si>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</si>
  <si>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</si>
  <si>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</si>
  <si>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</si>
  <si>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</si>
  <si>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</si>
  <si>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</si>
  <si>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</si>
  <si>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</si>
  <si>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</si>
  <si>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</si>
  <si>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</si>
  <si>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</si>
  <si>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</si>
  <si>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</si>
  <si>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</si>
  <si>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</si>
  <si>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</si>
  <si>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</si>
  <si>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</si>
  <si>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</si>
  <si>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</si>
  <si>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</si>
  <si>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</si>
  <si>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</si>
  <si>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</si>
  <si>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</si>
  <si>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</si>
  <si>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</si>
  <si>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</si>
  <si>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</si>
  <si>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</si>
  <si>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</si>
  <si>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</si>
  <si>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</si>
  <si>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OSBALDO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</si>
  <si>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</si>
  <si>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</si>
  <si>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</si>
  <si>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</si>
  <si>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</si>
  <si>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</si>
  <si>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</si>
  <si>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</si>
  <si>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</si>
  <si>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</si>
  <si>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</si>
  <si>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</si>
  <si>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</si>
  <si>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</si>
  <si>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</si>
  <si>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</si>
  <si>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</si>
  <si>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</si>
  <si>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</si>
  <si>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</si>
  <si>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</si>
  <si>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</si>
  <si>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</si>
  <si>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</si>
  <si>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</si>
  <si>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</si>
  <si>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</si>
  <si>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</si>
  <si>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</si>
  <si>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SALAZAR VAZQUEZ IRMA</t>
  </si>
  <si>
    <t>VIVIENDA</t>
  </si>
  <si>
    <t>EMPEDRADOR</t>
  </si>
  <si>
    <t>ORTIZ LICEA RAMON</t>
  </si>
  <si>
    <t>AYUDANTE OBRAS PUBLICAS</t>
  </si>
  <si>
    <t>ANDRADE LIZARDI MARTIN DE JESUS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</si>
  <si>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</si>
  <si>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</si>
  <si>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</si>
  <si>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</si>
  <si>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</si>
  <si>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</si>
  <si>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</si>
  <si>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</si>
  <si>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</si>
  <si>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</si>
  <si>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</si>
  <si>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</si>
  <si>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</si>
  <si>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</si>
  <si>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</si>
  <si>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</si>
  <si>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</si>
  <si>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</si>
  <si>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</si>
  <si>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</si>
  <si>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</si>
  <si>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</si>
  <si>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</si>
  <si>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</si>
  <si>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</si>
  <si>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</si>
  <si>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>AUX. ADMINISTRATIVO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</si>
  <si>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</si>
  <si>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</si>
  <si>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</si>
  <si>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</si>
  <si>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</si>
  <si>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MEZA BARAJAS ALEJANDRO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</si>
  <si>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</si>
  <si>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</si>
  <si>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</si>
  <si>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</si>
  <si>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</si>
  <si>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</si>
  <si>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</si>
  <si>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</si>
  <si>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</si>
  <si>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</si>
  <si>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</si>
  <si>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</si>
  <si>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</si>
  <si>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</si>
  <si>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</si>
  <si>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</si>
  <si>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</si>
  <si>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</si>
  <si>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</si>
  <si>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</si>
  <si>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</si>
  <si>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</si>
  <si>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</si>
  <si>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</si>
  <si>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</si>
  <si>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</si>
  <si>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</si>
  <si>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</si>
  <si>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</si>
  <si>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</si>
  <si>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</si>
  <si>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</si>
  <si>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</si>
  <si>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</si>
  <si>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</si>
  <si>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</si>
  <si>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</si>
  <si>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</si>
  <si>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</si>
  <si>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</si>
  <si>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</si>
  <si>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</si>
  <si>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</si>
  <si>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</si>
  <si>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</si>
  <si>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</si>
  <si>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</si>
  <si>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</si>
  <si>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</si>
  <si>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</si>
  <si>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</si>
  <si>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</si>
  <si>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</si>
  <si>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</si>
  <si>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</si>
  <si>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</si>
  <si>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</si>
  <si>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</si>
  <si>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RODRIGUEZ DIAZ JUAN CARLOS</t>
  </si>
  <si>
    <t>SUB-DIRECTOR (PERMISO)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</si>
  <si>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</si>
  <si>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</si>
  <si>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</si>
  <si>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</si>
  <si>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</si>
  <si>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</si>
  <si>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</si>
  <si>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</si>
  <si>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</si>
  <si>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SILVA MACIAS BERTHA ALICIA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</si>
  <si>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</si>
  <si>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</si>
  <si>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</si>
  <si>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</si>
  <si>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</si>
  <si>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</si>
  <si>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</si>
  <si>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</si>
  <si>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</si>
  <si>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</si>
  <si>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</si>
  <si>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</si>
  <si>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</si>
  <si>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</si>
  <si>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</si>
  <si>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</si>
  <si>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</si>
  <si>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</si>
  <si>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</si>
  <si>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</si>
  <si>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</si>
  <si>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</si>
  <si>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</si>
  <si>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</si>
  <si>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</si>
  <si>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</si>
  <si>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</si>
  <si>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</si>
  <si>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</si>
  <si>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VAZQUEZ FLORES ADELAIDA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</si>
  <si>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</si>
  <si>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</si>
  <si>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</si>
  <si>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</si>
  <si>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</si>
  <si>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</si>
  <si>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</si>
  <si>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</si>
  <si>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</si>
  <si>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</si>
  <si>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</si>
  <si>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</si>
  <si>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</si>
  <si>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</si>
  <si>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</si>
  <si>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</si>
  <si>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</si>
  <si>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</si>
  <si>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</si>
  <si>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</si>
  <si>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</si>
  <si>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</si>
  <si>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</si>
  <si>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</si>
  <si>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</si>
  <si>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</si>
  <si>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</si>
  <si>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</si>
  <si>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</si>
  <si>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</si>
  <si>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</si>
  <si>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</si>
  <si>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</si>
  <si>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</si>
  <si>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ZEPEDA VERGARA CLAUDIA ELENA</t>
  </si>
  <si>
    <t>ENCARGADA NOMINA</t>
  </si>
  <si>
    <t>TORRES SERRANO ALDO ALEJANDRO</t>
  </si>
  <si>
    <t>OFICIAL MAYOR</t>
  </si>
  <si>
    <t>OFICIALIA MAYOR</t>
  </si>
  <si>
    <t>ARELLANO CONTRERAS RAQUEL</t>
  </si>
  <si>
    <t>SECRETARIA SINDICO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</si>
  <si>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</si>
  <si>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</si>
  <si>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</si>
  <si>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</si>
  <si>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</si>
  <si>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</si>
  <si>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</si>
  <si>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</si>
  <si>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VALENCIA CRUZ JORGE</t>
  </si>
  <si>
    <t>SECRETARIO GENERAL</t>
  </si>
  <si>
    <t>DIAZ CONTRERAS VICTOR JOSE GUADALUPE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</si>
  <si>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</si>
  <si>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</si>
  <si>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</si>
  <si>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</si>
  <si>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</si>
  <si>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</si>
  <si>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</si>
  <si>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</si>
  <si>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</si>
  <si>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</si>
  <si>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</si>
  <si>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</si>
  <si>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</si>
  <si>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</si>
  <si>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</si>
  <si>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BARON PEREZ IRMA SUSANA</t>
  </si>
  <si>
    <t>DIETAS</t>
  </si>
  <si>
    <t xml:space="preserve">     </t>
  </si>
  <si>
    <t>SUMA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</si>
  <si>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</si>
  <si>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</si>
  <si>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</si>
  <si>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</si>
  <si>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</si>
  <si>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</si>
  <si>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</si>
  <si>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</si>
  <si>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</si>
  <si>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>DE LA MORA MORFIN MARTEL</t>
  </si>
  <si>
    <t>AUX SERVICIOS GENERALES</t>
  </si>
  <si>
    <t>PLASCENCIA SALAZAR MARIA MABEL</t>
  </si>
  <si>
    <t>CUBRE VACACIONES</t>
  </si>
  <si>
    <t>MEZA VALDOVINOS MANUEL</t>
  </si>
  <si>
    <t>PANDURO VARGAS JUDITH GUADALUPE</t>
  </si>
  <si>
    <t>CORTES GALVEZ JUAN CARLOS</t>
  </si>
  <si>
    <t>AUXILIAR PARQUE Y JARDINES</t>
  </si>
  <si>
    <t>BRACAMONTES CERVANTES CRISTIAN JONATAN</t>
  </si>
  <si>
    <t>RODRIGUEZ ANAYA MARIA GUADALUPE</t>
  </si>
  <si>
    <t>RODRIGUEZ MARTINEZ GILBERTO</t>
  </si>
  <si>
    <t>JIMENEZ VARGAS KEVIN ALDAIR</t>
  </si>
  <si>
    <t xml:space="preserve">CUBRE VACACIONES </t>
  </si>
  <si>
    <t>VARGAS CUEVAS JUANA LETICIA</t>
  </si>
  <si>
    <t>HERNANDEZ TORRES HECTOR ALFONSO</t>
  </si>
  <si>
    <t>ZEPEDA IBARRA CARLOS</t>
  </si>
  <si>
    <t>VARGAS SERRANO SILVIA</t>
  </si>
  <si>
    <t>AUX BIBLIOTECA</t>
  </si>
  <si>
    <t>CHAVEZ CHAVEZ JAIME</t>
  </si>
  <si>
    <t>OROZCO GOMEZ ROGELIO GUADALUPE</t>
  </si>
  <si>
    <t>LOPEZ MARTINEZ MANUEL</t>
  </si>
  <si>
    <t>PANDURO VARGAS SALVADOR</t>
  </si>
  <si>
    <t>GARCIA GARCIA JACINTO</t>
  </si>
  <si>
    <t>PANDURO HERNANDEZ SALVADOR</t>
  </si>
  <si>
    <t>BARAJAS MORENO JOSE ANTONIO</t>
  </si>
  <si>
    <t>REYNA HERNANDEZ TERESA DE JESUS</t>
  </si>
  <si>
    <t>INTENDENTE</t>
  </si>
  <si>
    <t>SANCHEZ ALCARAZ KARLA CECILIA</t>
  </si>
  <si>
    <t>AUXILIAR PROMOCION ECONOMICA</t>
  </si>
  <si>
    <t>VALENCIA VERGARA FRANCISCO</t>
  </si>
  <si>
    <t>CUBRE INCAPACIDAD</t>
  </si>
  <si>
    <t>GOMEZ LOPEZ JOSE ALBERTO</t>
  </si>
  <si>
    <t>SOTO RODRIGUEZ ROBERTO</t>
  </si>
  <si>
    <t>RIVERA VALENCIA JOSE MANUEL</t>
  </si>
  <si>
    <t>AYUDANTE MECANICO</t>
  </si>
  <si>
    <t>ANSUREZ FIGUEROA ANTUAN ALAN</t>
  </si>
  <si>
    <t>AYUDANTE DE MAQUINARIA</t>
  </si>
  <si>
    <t>RANGEL MUNGUIA J. GUADALUPE</t>
  </si>
  <si>
    <t>EVANGELISTA CHAVEZ ADOLFO</t>
  </si>
  <si>
    <t>PIZANO VAZQUEZ ALEJANDRO</t>
  </si>
  <si>
    <t>MARTINEZ ARELLANO JOSE DE JESUS</t>
  </si>
  <si>
    <t>LLAMAS GUERRERO ALDO FABIAN</t>
  </si>
  <si>
    <t>SUAREZ ARANDA RAUL</t>
  </si>
  <si>
    <t>MEDRANO CLAUSTRO ALEJANDRO CRUZ</t>
  </si>
  <si>
    <t>FLORES LUPERCIO ARTURO</t>
  </si>
  <si>
    <t>SALINAS AGUILAR USVALDO</t>
  </si>
  <si>
    <t>AYUDANTE DE ALBAÑIL</t>
  </si>
  <si>
    <t>SANCHEZ GARCIA SERGIO</t>
  </si>
  <si>
    <t>FLORES ASCENCIO MANUEL ARTURO</t>
  </si>
  <si>
    <t>CUEVAS SOLORIO LEONARDO</t>
  </si>
  <si>
    <t>PEREZ MARTINEZ FCO. JAVIER</t>
  </si>
  <si>
    <t xml:space="preserve">VELADOR </t>
  </si>
  <si>
    <t>PEREZ PANDURO RAUL</t>
  </si>
  <si>
    <t>VELADOR MERCADO</t>
  </si>
  <si>
    <t>HERRERA MARTINEZ SUSANA ESMERALDA</t>
  </si>
  <si>
    <t>INTENDENTE CADER</t>
  </si>
  <si>
    <t>CORTES AGUILAR MARIA DEL ROSARIO</t>
  </si>
  <si>
    <t>MORFIN MENDOZA MA.  CARMEN</t>
  </si>
  <si>
    <t>INT. CASA DE SALUD LA PURISIMA</t>
  </si>
  <si>
    <t>MUÑIZ GARCIA ENRIQUE</t>
  </si>
  <si>
    <t>RASTRO</t>
  </si>
  <si>
    <t>BERNANBE ROMERO ROSALBA</t>
  </si>
  <si>
    <t>JARDINERO SANTIAGO</t>
  </si>
  <si>
    <t>MICHEL MARTINEZ ALEXIX RENE</t>
  </si>
  <si>
    <t>MUNGUIA SANCHEZ EMMANUEL</t>
  </si>
  <si>
    <t>MORENO CUEVAS JULIO CESAR</t>
  </si>
  <si>
    <t>BARON MARTINEZ ONOFRE</t>
  </si>
  <si>
    <t>BARAJAS LICEA ANTONIO</t>
  </si>
  <si>
    <t>ARIAS UREÑA ABEL</t>
  </si>
  <si>
    <t>AGUILAR RODRIGUEZ RAUL</t>
  </si>
  <si>
    <t>AYUDANTE SER GRALES</t>
  </si>
  <si>
    <t>CORDOVA CORTEZ JORGE ALBERTO</t>
  </si>
  <si>
    <t>ANGUIANO MONTES DE OCA MIGUEL ANGEL</t>
  </si>
  <si>
    <t>BARAJAS FLORES J GUADALUPE</t>
  </si>
  <si>
    <t>AYUDANTE PARQUES Y JARDINES</t>
  </si>
  <si>
    <t>CARDENAS PULIDO LUIS</t>
  </si>
  <si>
    <t>MAGAÑA CARDENAS OSCAR FREDDY</t>
  </si>
  <si>
    <t>OLIVERA CHAVEZ AGUSTIN</t>
  </si>
  <si>
    <t>BARAJAS FLORES JOSE</t>
  </si>
  <si>
    <t>RAMOS ACEVEDO ALEJANDRO</t>
  </si>
  <si>
    <t>TORRES VENEGAS SANDOR ALBERTO</t>
  </si>
  <si>
    <t>ENC DE PARQUES Y JARDINES</t>
  </si>
  <si>
    <t>DE LOS SANTOS CHAVEZ JACINTO</t>
  </si>
  <si>
    <t>OFICIAL DE PROTECCION CIVIL</t>
  </si>
  <si>
    <t>SANTILLAN ORTEGA GUSTAVO ANGEL DE JESUS</t>
  </si>
  <si>
    <t>ESPINOZA MARTINEZ OCTAVIANO</t>
  </si>
  <si>
    <t>ASCENCION DELGADILLO MAGDALENO</t>
  </si>
  <si>
    <t>PERIFONEO</t>
  </si>
  <si>
    <t>VAZQUEZ REYES SABINO OSVALDO</t>
  </si>
  <si>
    <t>CHOFER CENTRO DE SALUD</t>
  </si>
  <si>
    <t>VAZQUEZ PANTOJA J. JESUS ANTONIO</t>
  </si>
  <si>
    <t>RUELAS BARON ABRAHAM</t>
  </si>
  <si>
    <t>INES GENARO ISMAEL</t>
  </si>
  <si>
    <t>AUX DE ARQUITECTURA</t>
  </si>
  <si>
    <t>GOMEZ LOPEZ ISMAEL</t>
  </si>
  <si>
    <t>AUX DE COMPUTO</t>
  </si>
  <si>
    <t>ARRIAGA MAGAÑA JOSSELYN GUADALUPE</t>
  </si>
  <si>
    <t>AUX DE OFICINA MUSEO</t>
  </si>
  <si>
    <t>HERRERA BARAJAS JORGE ANTONIO</t>
  </si>
  <si>
    <t>AUX DE CONTRALORIA</t>
  </si>
  <si>
    <t>OLIVERA DIAZ EVA GUADALUPE</t>
  </si>
  <si>
    <t>AUX JUZGADO MENOR</t>
  </si>
  <si>
    <t>ESTEVES ACOSTA MARICELA</t>
  </si>
  <si>
    <t>MAESTRA DE INGLES</t>
  </si>
  <si>
    <t>MEZA SALAZAR MARICELA</t>
  </si>
  <si>
    <t>INSTRUCTORA DE AEROBICS</t>
  </si>
  <si>
    <t>PONCE CABADAS JUAN CARLOS</t>
  </si>
  <si>
    <t>INSTRUCTOR ORQUESTA MUNICIPAL</t>
  </si>
  <si>
    <t>CONTRERAS CRUZ JUAN JOSE</t>
  </si>
  <si>
    <t>INSTRUCTOR MARIACHI MUNICIPAL</t>
  </si>
  <si>
    <t>ALCARAZ ARELLANO JOSE ANGEL</t>
  </si>
  <si>
    <t>PROMOTOR AGROPECUARIO</t>
  </si>
  <si>
    <t>RODRIGUEZ DIAZ FRANCISCO JAVIER</t>
  </si>
  <si>
    <t>PROMOTOR DE CULTURA</t>
  </si>
  <si>
    <t>REBOLLEDO MARQUEZ MIGUEL ANGEL</t>
  </si>
  <si>
    <t>SUB-DIRECTOR AGUA POTABLE</t>
  </si>
  <si>
    <t>MORFIN ALVAREZ JUAN MANUEL</t>
  </si>
  <si>
    <t>UNIDAD DE TRANSPARENCIA</t>
  </si>
  <si>
    <t>CONTRERAS RODRIGUEZ JOSE ANTONIO</t>
  </si>
  <si>
    <t>JIMENEZ LARA SAUL</t>
  </si>
  <si>
    <t>ENC DE VALVULAS</t>
  </si>
  <si>
    <t>TORRES GONZALEZ LUIS ANGEL</t>
  </si>
  <si>
    <t>PULIDO DIAZ ALONSO</t>
  </si>
  <si>
    <t>ENC DE ECOLOGIA</t>
  </si>
  <si>
    <t>TORRES GONZALEZ ISMAEL</t>
  </si>
  <si>
    <t>AYUDANTE COMEDOR COMUNITARIO</t>
  </si>
  <si>
    <t>MARTINEZ BARON GUILLERMINA</t>
  </si>
  <si>
    <t>ENC COMEDOR COMUNITARIO</t>
  </si>
  <si>
    <t>DIAZ PANDURO LUCIANO</t>
  </si>
  <si>
    <t>ENC POLIDEPORTIVO</t>
  </si>
  <si>
    <t>CONTRERAS GARCIA EVERARDO</t>
  </si>
  <si>
    <t>ENC CANCHA LA LOMA</t>
  </si>
  <si>
    <t>ROMERO VARGAS JESUS VENUSTIANO</t>
  </si>
  <si>
    <t>ENC CANCHA EJIDAL</t>
  </si>
  <si>
    <t>GUEVARA PEREZ MARIA ISABEL</t>
  </si>
  <si>
    <t>CENSO DE CONSTRUCCION</t>
  </si>
  <si>
    <t>PANDURO ROMERO JOSE GUADALUPE</t>
  </si>
  <si>
    <t>ENC DE PROYECTOS</t>
  </si>
  <si>
    <t>SANCHEZ VALDOVINOS MARIA DE LA LUZ</t>
  </si>
  <si>
    <t>PROMOTOR DEPORTIVO</t>
  </si>
  <si>
    <t>LOPEZ BAEZA CESAR MISSAEL</t>
  </si>
  <si>
    <t>SILVA ALONSO JUAN PABLO</t>
  </si>
  <si>
    <t>DIR DE DEPORTES</t>
  </si>
  <si>
    <t>HERNANDEZ SANDOVAL JOSE</t>
  </si>
  <si>
    <t>AUX DE OFICINA INSTITUTO DE LA JUVENTUD</t>
  </si>
  <si>
    <t>RAMIREZ AVALOS JULIO CESAR</t>
  </si>
  <si>
    <t>DIR INSTITUTO DE LA JUVENTUD</t>
  </si>
  <si>
    <t>BUENROSTRO RIOS JUAN</t>
  </si>
  <si>
    <t>DIR INSTITUTO DEL ADULTO MAYOR</t>
  </si>
  <si>
    <t>ALVARO GIBRAN ARAIZA CHAVEZ</t>
  </si>
  <si>
    <t>AUXILIAR DE OFICINA</t>
  </si>
  <si>
    <t>VARGAS MANRIQUEZ EDNA LIZETH</t>
  </si>
  <si>
    <t>DIRECTORA COPLADEMUN</t>
  </si>
  <si>
    <t>VAZQUEZ BARAJAS ADELA</t>
  </si>
  <si>
    <t>JEFA DE PLANEACION</t>
  </si>
  <si>
    <t>MORFIN ALVAREZ JESUS</t>
  </si>
  <si>
    <t>SECRETARIO PARTICULAR</t>
  </si>
  <si>
    <t>PERSONAL EVENTUAL</t>
  </si>
  <si>
    <t>ASOCIAS. CIV.</t>
  </si>
  <si>
    <t>TRABAJ</t>
  </si>
  <si>
    <t>DESCUNT</t>
  </si>
  <si>
    <t xml:space="preserve">SUBSIDIO 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</si>
  <si>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</si>
  <si>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</si>
  <si>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</si>
  <si>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</si>
  <si>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</si>
  <si>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</si>
  <si>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</si>
  <si>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</si>
  <si>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</si>
  <si>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</si>
  <si>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>APORT. VOLUNT</t>
  </si>
  <si>
    <t xml:space="preserve">PRIMA </t>
  </si>
  <si>
    <t>CLAVE</t>
  </si>
  <si>
    <t>AGTE. SEG PUB AHUIJULLO</t>
  </si>
  <si>
    <t>ALCAIDE</t>
  </si>
  <si>
    <t>CHOFER DE AMBULANCIA</t>
  </si>
  <si>
    <t>COMANDANTE EN TURNO</t>
  </si>
  <si>
    <t>OFICIAL D.A.R.E</t>
  </si>
  <si>
    <t>DIRECTOR (INTERINO)</t>
  </si>
  <si>
    <t>TOTAL PROTECCCION CIVIL</t>
  </si>
  <si>
    <t>LOPEZ MEJIA EDER MARTIN</t>
  </si>
  <si>
    <t>OFICIAL</t>
  </si>
  <si>
    <t>MEZA RAMOS ALDO URIEL</t>
  </si>
  <si>
    <t>VAZQUEZ BARAJAS CARLOS AARON</t>
  </si>
  <si>
    <t>MUNDO VERA RAUL</t>
  </si>
  <si>
    <t>GONZALEZ CEJA ADELA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</si>
  <si>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</si>
  <si>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CORTEZ ORTIZ BLANCA IDALIA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</si>
  <si>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</si>
  <si>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</si>
  <si>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</si>
  <si>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</si>
  <si>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</si>
  <si>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SUB-DIRECTOR</t>
  </si>
  <si>
    <t>LICEA SOLORZANO ROBERTO</t>
  </si>
  <si>
    <t xml:space="preserve">DIRECTOR </t>
  </si>
  <si>
    <t>PERSONAL PROTECCION CIVIL</t>
  </si>
  <si>
    <t>ASOCIA. CIV.</t>
  </si>
  <si>
    <t>TOTAL LUMBREROS</t>
  </si>
  <si>
    <t>LUNA ANDRADE J. JESUS</t>
  </si>
  <si>
    <t>RANGEL GALVAN J JESUS</t>
  </si>
  <si>
    <t>OSEGUERA CHACON ROGELIO</t>
  </si>
  <si>
    <t>OSEGUERA CHACON ULISSES</t>
  </si>
  <si>
    <t>VENAVIDES GOMEZ OSWALDO</t>
  </si>
  <si>
    <t>RAMIREZ MARTINEZ RAMIRO</t>
  </si>
  <si>
    <t>LUPERCIO CISNEROS SALVADOR</t>
  </si>
  <si>
    <t>VILLANUEVA ROMERO ALEJANDRO</t>
  </si>
  <si>
    <t>CABO</t>
  </si>
  <si>
    <t>CEBALLOS CHAVEZ MIGUEL ANGEL</t>
  </si>
  <si>
    <t>PERSONAL LUMBREROS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</si>
</sst>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_-* #,##0.00_-;\-* #,##0.00_-;_-* &quot;-&quot;??_-;_-@_-"/>
    <numFmt numFmtId="166" formatCode="_-* #,##0.000_-;\-* #,##0.000_-;_-* &quot;-&quot;??_-;_-@_-"/>
    <numFmt numFmtId="167" formatCode="#,##0.000_ ;\-#,##0.000\ "/>
    <numFmt numFmtId="168" formatCode="_-* #,##0.000_-;\-* #,##0.000_-;_-* &quot;-&quot;???_-;_-@_-"/>
  </numFmts>
  <fonts count="31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sz val="21"/>
      <color indexed="63"/>
      <name val="Arial"/>
      <family val="2"/>
    </font>
    <font>
      <b/>
      <sz val="21"/>
      <name val="Arial"/>
      <family val="2"/>
    </font>
    <font>
      <b/>
      <sz val="21"/>
      <color indexed="63"/>
      <name val="Arial"/>
      <family val="2"/>
    </font>
    <font>
      <b/>
      <sz val="18"/>
      <name val="Arial"/>
      <family val="2"/>
    </font>
    <font>
      <b/>
      <u/>
      <sz val="21"/>
      <name val="Arial"/>
      <family val="2"/>
    </font>
    <font>
      <sz val="21"/>
      <color indexed="8"/>
      <name val="Arial"/>
      <family val="2"/>
    </font>
    <font>
      <b/>
      <sz val="21"/>
      <color indexed="8"/>
      <name val="Arial"/>
      <family val="2"/>
    </font>
    <font>
      <sz val="14"/>
      <name val="Arial"/>
      <family val="2"/>
    </font>
    <font>
      <b/>
      <i/>
      <sz val="2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20"/>
      <color indexed="6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48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/>
    <xf numFmtId="0" fontId="2" fillId="0" borderId="0" xfId="0" applyFont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165" fontId="2" fillId="0" borderId="0" xfId="1" applyFont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5" fontId="3" fillId="0" borderId="0" xfId="1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165" fontId="4" fillId="0" borderId="0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5" fontId="7" fillId="0" borderId="1" xfId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165" fontId="5" fillId="0" borderId="3" xfId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165" fontId="5" fillId="0" borderId="4" xfId="1" applyFont="1" applyFill="1" applyBorder="1" applyAlignment="1">
      <alignment horizontal="center"/>
    </xf>
    <xf numFmtId="165" fontId="4" fillId="0" borderId="3" xfId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5" fontId="4" fillId="0" borderId="3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5" fillId="0" borderId="6" xfId="0" applyFont="1" applyBorder="1" applyAlignment="1">
      <alignment horizontal="center"/>
    </xf>
    <xf numFmtId="165" fontId="5" fillId="0" borderId="5" xfId="1" applyFont="1" applyBorder="1" applyAlignment="1">
      <alignment horizontal="center"/>
    </xf>
    <xf numFmtId="165" fontId="5" fillId="0" borderId="7" xfId="1" applyFont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165" fontId="5" fillId="0" borderId="5" xfId="1" applyFont="1" applyFill="1" applyBorder="1" applyAlignment="1">
      <alignment horizontal="center"/>
    </xf>
    <xf numFmtId="165" fontId="4" fillId="0" borderId="7" xfId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5" fontId="4" fillId="0" borderId="5" xfId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165" fontId="5" fillId="0" borderId="4" xfId="1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5" fontId="5" fillId="0" borderId="10" xfId="1" applyFont="1" applyBorder="1" applyAlignment="1">
      <alignment horizontal="center"/>
    </xf>
    <xf numFmtId="165" fontId="5" fillId="0" borderId="4" xfId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5" fontId="4" fillId="0" borderId="10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4" fillId="0" borderId="5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2" borderId="5" xfId="0" applyFont="1" applyFill="1" applyBorder="1"/>
    <xf numFmtId="0" fontId="4" fillId="3" borderId="5" xfId="0" applyFont="1" applyFill="1" applyBorder="1"/>
    <xf numFmtId="165" fontId="4" fillId="0" borderId="4" xfId="1" applyFont="1" applyBorder="1" applyAlignment="1">
      <alignment horizontal="center"/>
    </xf>
    <xf numFmtId="0" fontId="4" fillId="3" borderId="5" xfId="0" applyFont="1" applyFill="1" applyBorder="1" applyAlignment="1">
      <alignment wrapText="1"/>
    </xf>
    <xf numFmtId="165" fontId="4" fillId="0" borderId="4" xfId="1" applyFont="1" applyFill="1" applyBorder="1" applyAlignment="1">
      <alignment horizontal="center"/>
    </xf>
    <xf numFmtId="0" fontId="4" fillId="2" borderId="8" xfId="0" applyFont="1" applyFill="1" applyBorder="1" applyAlignment="1">
      <alignment wrapText="1"/>
    </xf>
    <xf numFmtId="0" fontId="4" fillId="0" borderId="8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5" fontId="2" fillId="0" borderId="11" xfId="1" applyFont="1" applyBorder="1" applyAlignment="1">
      <alignment horizontal="center"/>
    </xf>
    <xf numFmtId="165" fontId="2" fillId="0" borderId="11" xfId="1" applyFont="1" applyFill="1" applyBorder="1" applyAlignment="1">
      <alignment horizontal="center"/>
    </xf>
    <xf numFmtId="165" fontId="3" fillId="0" borderId="11" xfId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5" fontId="3" fillId="0" borderId="11" xfId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textRotation="60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textRotation="60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/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/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7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5" fontId="8" fillId="0" borderId="1" xfId="1" applyFont="1" applyFill="1" applyBorder="1" applyAlignment="1">
      <alignment horizontal="center"/>
    </xf>
    <xf numFmtId="0" fontId="8" fillId="0" borderId="2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65" fontId="5" fillId="4" borderId="1" xfId="1" applyFont="1" applyFill="1" applyBorder="1" applyAlignment="1">
      <alignment horizontal="center" vertical="center"/>
    </xf>
    <xf numFmtId="165" fontId="13" fillId="4" borderId="1" xfId="1" applyFont="1" applyFill="1" applyBorder="1" applyAlignment="1">
      <alignment horizontal="center" vertical="center" wrapText="1"/>
    </xf>
    <xf numFmtId="165" fontId="5" fillId="4" borderId="1" xfId="1" applyFont="1" applyFill="1" applyBorder="1" applyAlignment="1">
      <alignment horizontal="center" vertical="center" wrapText="1"/>
    </xf>
    <xf numFmtId="165" fontId="5" fillId="4" borderId="1" xfId="1" applyFont="1" applyFill="1" applyBorder="1" applyAlignment="1">
      <alignment horizontal="center"/>
    </xf>
    <xf numFmtId="165" fontId="5" fillId="4" borderId="1" xfId="1" applyFont="1" applyFill="1" applyBorder="1" applyAlignment="1">
      <alignment horizontal="center" wrapText="1"/>
    </xf>
    <xf numFmtId="165" fontId="5" fillId="5" borderId="1" xfId="1" applyFont="1" applyFill="1" applyBorder="1" applyAlignment="1">
      <alignment horizontal="center"/>
    </xf>
    <xf numFmtId="165" fontId="4" fillId="4" borderId="1" xfId="1" applyFont="1" applyFill="1" applyBorder="1" applyAlignment="1">
      <alignment horizontal="center"/>
    </xf>
    <xf numFmtId="165" fontId="2" fillId="0" borderId="0" xfId="1" applyFont="1" applyBorder="1" applyAlignment="1">
      <alignment horizontal="center" wrapText="1"/>
    </xf>
    <xf numFmtId="165" fontId="4" fillId="0" borderId="0" xfId="0" applyNumberFormat="1" applyFont="1" applyBorder="1" applyAlignment="1"/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5" fontId="2" fillId="0" borderId="4" xfId="1" applyFont="1" applyBorder="1" applyAlignment="1">
      <alignment horizontal="center"/>
    </xf>
    <xf numFmtId="165" fontId="2" fillId="0" borderId="4" xfId="1" applyFont="1" applyFill="1" applyBorder="1" applyAlignment="1">
      <alignment horizontal="center"/>
    </xf>
    <xf numFmtId="165" fontId="3" fillId="0" borderId="4" xfId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/>
    </xf>
    <xf numFmtId="165" fontId="2" fillId="0" borderId="5" xfId="1" applyFont="1" applyBorder="1" applyAlignment="1">
      <alignment horizontal="center"/>
    </xf>
    <xf numFmtId="165" fontId="2" fillId="0" borderId="5" xfId="1" applyFont="1" applyFill="1" applyBorder="1" applyAlignment="1">
      <alignment horizontal="center"/>
    </xf>
    <xf numFmtId="165" fontId="3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5" fontId="3" fillId="0" borderId="5" xfId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/>
    <xf numFmtId="165" fontId="2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4" fillId="0" borderId="30" xfId="1" applyFont="1" applyBorder="1" applyAlignment="1">
      <alignment horizontal="center"/>
    </xf>
    <xf numFmtId="165" fontId="4" fillId="0" borderId="30" xfId="1" applyNumberFormat="1" applyFont="1" applyBorder="1" applyAlignment="1">
      <alignment horizontal="center"/>
    </xf>
    <xf numFmtId="165" fontId="4" fillId="0" borderId="30" xfId="1" applyFont="1" applyFill="1" applyBorder="1" applyAlignment="1">
      <alignment horizontal="center"/>
    </xf>
    <xf numFmtId="164" fontId="4" fillId="0" borderId="30" xfId="1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5" fontId="7" fillId="0" borderId="4" xfId="1" applyFont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5" fontId="4" fillId="0" borderId="4" xfId="1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4" fillId="2" borderId="8" xfId="0" applyFont="1" applyFill="1" applyBorder="1"/>
    <xf numFmtId="0" fontId="5" fillId="0" borderId="31" xfId="0" applyFont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165" fontId="7" fillId="0" borderId="5" xfId="1" applyFont="1" applyBorder="1" applyAlignment="1">
      <alignment horizontal="center"/>
    </xf>
    <xf numFmtId="165" fontId="7" fillId="0" borderId="5" xfId="1" applyFont="1" applyFill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165" fontId="4" fillId="0" borderId="5" xfId="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165" fontId="2" fillId="0" borderId="11" xfId="1" applyNumberFormat="1" applyFont="1" applyBorder="1" applyAlignment="1">
      <alignment horizontal="center"/>
    </xf>
    <xf numFmtId="165" fontId="3" fillId="0" borderId="11" xfId="1" applyNumberFormat="1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4" fillId="0" borderId="30" xfId="1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right"/>
    </xf>
    <xf numFmtId="165" fontId="4" fillId="0" borderId="10" xfId="1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wrapText="1"/>
    </xf>
    <xf numFmtId="165" fontId="4" fillId="0" borderId="5" xfId="1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5" fillId="6" borderId="4" xfId="1" applyNumberFormat="1" applyFont="1" applyFill="1" applyBorder="1" applyAlignment="1">
      <alignment horizontal="center"/>
    </xf>
    <xf numFmtId="165" fontId="4" fillId="0" borderId="10" xfId="1" applyNumberFormat="1" applyFont="1" applyBorder="1" applyAlignment="1">
      <alignment horizontal="center"/>
    </xf>
    <xf numFmtId="165" fontId="5" fillId="6" borderId="5" xfId="1" applyNumberFormat="1" applyFont="1" applyFill="1" applyBorder="1" applyAlignment="1">
      <alignment horizontal="center"/>
    </xf>
    <xf numFmtId="165" fontId="5" fillId="0" borderId="32" xfId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0" fontId="4" fillId="6" borderId="8" xfId="0" applyFont="1" applyFill="1" applyBorder="1" applyAlignment="1">
      <alignment wrapText="1"/>
    </xf>
    <xf numFmtId="165" fontId="5" fillId="0" borderId="33" xfId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0" fontId="4" fillId="6" borderId="5" xfId="0" applyFont="1" applyFill="1" applyBorder="1"/>
    <xf numFmtId="0" fontId="4" fillId="2" borderId="8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165" fontId="4" fillId="0" borderId="7" xfId="1" applyNumberFormat="1" applyFont="1" applyBorder="1" applyAlignment="1">
      <alignment horizontal="center"/>
    </xf>
    <xf numFmtId="165" fontId="7" fillId="0" borderId="10" xfId="1" applyFont="1" applyFill="1" applyBorder="1" applyAlignment="1">
      <alignment horizontal="center"/>
    </xf>
    <xf numFmtId="0" fontId="4" fillId="0" borderId="5" xfId="0" applyFont="1" applyBorder="1"/>
    <xf numFmtId="0" fontId="2" fillId="4" borderId="14" xfId="0" applyFont="1" applyFill="1" applyBorder="1" applyAlignment="1">
      <alignment horizontal="center" vertical="center" wrapText="1"/>
    </xf>
    <xf numFmtId="9" fontId="2" fillId="4" borderId="13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6" borderId="35" xfId="0" applyFont="1" applyFill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165" fontId="4" fillId="0" borderId="10" xfId="1" applyFont="1" applyBorder="1" applyAlignment="1">
      <alignment horizontal="center"/>
    </xf>
    <xf numFmtId="0" fontId="4" fillId="0" borderId="8" xfId="0" applyFont="1" applyFill="1" applyBorder="1"/>
    <xf numFmtId="0" fontId="3" fillId="0" borderId="30" xfId="0" applyFont="1" applyBorder="1" applyAlignment="1">
      <alignment horizontal="right"/>
    </xf>
    <xf numFmtId="0" fontId="4" fillId="0" borderId="5" xfId="0" applyFont="1" applyFill="1" applyBorder="1"/>
    <xf numFmtId="165" fontId="7" fillId="0" borderId="10" xfId="1" applyFont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2" xfId="0" applyFont="1" applyFill="1" applyBorder="1" applyAlignment="1">
      <alignment horizontal="center"/>
    </xf>
    <xf numFmtId="165" fontId="5" fillId="0" borderId="4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5" fontId="5" fillId="0" borderId="10" xfId="1" applyFont="1" applyFill="1" applyBorder="1" applyAlignment="1">
      <alignment horizontal="center"/>
    </xf>
    <xf numFmtId="165" fontId="5" fillId="0" borderId="5" xfId="1" applyNumberFormat="1" applyFont="1" applyFill="1" applyBorder="1" applyAlignment="1">
      <alignment horizontal="center"/>
    </xf>
    <xf numFmtId="165" fontId="5" fillId="0" borderId="10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6" borderId="8" xfId="0" applyFont="1" applyFill="1" applyBorder="1"/>
    <xf numFmtId="0" fontId="4" fillId="0" borderId="8" xfId="0" applyFont="1" applyBorder="1"/>
    <xf numFmtId="165" fontId="4" fillId="2" borderId="4" xfId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2" borderId="5" xfId="1" applyFont="1" applyFill="1" applyBorder="1" applyAlignment="1">
      <alignment horizontal="center"/>
    </xf>
    <xf numFmtId="164" fontId="4" fillId="2" borderId="5" xfId="1" applyNumberFormat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5" fontId="5" fillId="2" borderId="10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165" fontId="5" fillId="0" borderId="11" xfId="0" applyNumberFormat="1" applyFont="1" applyBorder="1" applyAlignment="1">
      <alignment horizontal="center"/>
    </xf>
    <xf numFmtId="165" fontId="4" fillId="0" borderId="11" xfId="1" applyFont="1" applyFill="1" applyBorder="1" applyAlignment="1">
      <alignment horizontal="center"/>
    </xf>
    <xf numFmtId="0" fontId="5" fillId="0" borderId="30" xfId="0" quotePrefix="1" applyFont="1" applyBorder="1" applyAlignment="1">
      <alignment horizontal="right"/>
    </xf>
    <xf numFmtId="164" fontId="3" fillId="0" borderId="30" xfId="1" applyNumberFormat="1" applyFont="1" applyBorder="1" applyAlignment="1">
      <alignment horizontal="center"/>
    </xf>
    <xf numFmtId="165" fontId="3" fillId="0" borderId="30" xfId="1" applyFont="1" applyFill="1" applyBorder="1" applyAlignment="1">
      <alignment horizontal="center"/>
    </xf>
    <xf numFmtId="165" fontId="5" fillId="2" borderId="4" xfId="1" applyFont="1" applyFill="1" applyBorder="1" applyAlignment="1">
      <alignment horizontal="center"/>
    </xf>
    <xf numFmtId="165" fontId="5" fillId="2" borderId="5" xfId="1" applyFont="1" applyFill="1" applyBorder="1" applyAlignment="1">
      <alignment horizontal="center"/>
    </xf>
    <xf numFmtId="165" fontId="7" fillId="0" borderId="7" xfId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5" fontId="12" fillId="0" borderId="0" xfId="1" applyFont="1" applyBorder="1" applyAlignment="1">
      <alignment horizontal="center"/>
    </xf>
    <xf numFmtId="165" fontId="12" fillId="0" borderId="0" xfId="1" applyFont="1" applyFill="1" applyBorder="1" applyAlignment="1">
      <alignment horizontal="center"/>
    </xf>
    <xf numFmtId="0" fontId="3" fillId="0" borderId="0" xfId="0" applyFont="1" applyBorder="1"/>
    <xf numFmtId="0" fontId="5" fillId="2" borderId="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5" fontId="5" fillId="0" borderId="8" xfId="1" applyFont="1" applyBorder="1" applyAlignment="1">
      <alignment horizontal="center"/>
    </xf>
    <xf numFmtId="165" fontId="5" fillId="0" borderId="8" xfId="1" applyNumberFormat="1" applyFont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0" borderId="0" xfId="0" applyFont="1" applyBorder="1" applyAlignment="1">
      <alignment horizontal="right"/>
    </xf>
    <xf numFmtId="165" fontId="7" fillId="0" borderId="8" xfId="1" applyFont="1" applyFill="1" applyBorder="1" applyAlignment="1">
      <alignment horizontal="center"/>
    </xf>
    <xf numFmtId="165" fontId="4" fillId="0" borderId="8" xfId="1" applyFont="1" applyFill="1" applyBorder="1" applyAlignment="1">
      <alignment horizontal="center"/>
    </xf>
    <xf numFmtId="165" fontId="7" fillId="6" borderId="4" xfId="1" applyFont="1" applyFill="1" applyBorder="1" applyAlignment="1">
      <alignment horizontal="center"/>
    </xf>
    <xf numFmtId="165" fontId="7" fillId="6" borderId="5" xfId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wrapText="1"/>
    </xf>
    <xf numFmtId="164" fontId="3" fillId="0" borderId="11" xfId="1" applyNumberFormat="1" applyFont="1" applyFill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6" borderId="4" xfId="1" applyNumberFormat="1" applyFont="1" applyFill="1" applyBorder="1" applyAlignment="1">
      <alignment horizontal="center"/>
    </xf>
    <xf numFmtId="165" fontId="14" fillId="0" borderId="4" xfId="1" applyFont="1" applyBorder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0" fontId="3" fillId="2" borderId="8" xfId="0" applyFont="1" applyFill="1" applyBorder="1"/>
    <xf numFmtId="165" fontId="2" fillId="0" borderId="5" xfId="1" applyNumberFormat="1" applyFont="1" applyBorder="1" applyAlignment="1">
      <alignment horizontal="center"/>
    </xf>
    <xf numFmtId="165" fontId="2" fillId="6" borderId="5" xfId="1" applyNumberFormat="1" applyFont="1" applyFill="1" applyBorder="1" applyAlignment="1">
      <alignment horizontal="center"/>
    </xf>
    <xf numFmtId="165" fontId="14" fillId="0" borderId="5" xfId="1" applyFont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3" fillId="0" borderId="5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5" fillId="0" borderId="31" xfId="0" applyFont="1" applyBorder="1" applyAlignment="1">
      <alignment horizontal="center"/>
    </xf>
    <xf numFmtId="165" fontId="5" fillId="0" borderId="10" xfId="1" applyFont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165" fontId="5" fillId="2" borderId="10" xfId="1" applyNumberFormat="1" applyFont="1" applyFill="1" applyBorder="1" applyAlignment="1">
      <alignment horizontal="center"/>
    </xf>
    <xf numFmtId="165" fontId="7" fillId="0" borderId="10" xfId="1" applyFont="1" applyBorder="1" applyAlignment="1">
      <alignment horizontal="center"/>
    </xf>
    <xf numFmtId="165" fontId="7" fillId="0" borderId="10" xfId="1" applyFont="1" applyFill="1" applyBorder="1" applyAlignment="1">
      <alignment horizontal="center"/>
    </xf>
    <xf numFmtId="165" fontId="4" fillId="0" borderId="10" xfId="1" applyFont="1" applyFill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6" borderId="8" xfId="0" applyFont="1" applyFill="1" applyBorder="1"/>
    <xf numFmtId="0" fontId="5" fillId="6" borderId="5" xfId="0" applyFont="1" applyFill="1" applyBorder="1"/>
    <xf numFmtId="165" fontId="4" fillId="0" borderId="10" xfId="1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165" fontId="5" fillId="0" borderId="36" xfId="1" applyFont="1" applyBorder="1" applyAlignment="1">
      <alignment horizontal="center"/>
    </xf>
    <xf numFmtId="165" fontId="7" fillId="0" borderId="8" xfId="1" applyFont="1" applyBorder="1" applyAlignment="1">
      <alignment horizontal="center"/>
    </xf>
    <xf numFmtId="165" fontId="14" fillId="0" borderId="8" xfId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5" fontId="4" fillId="2" borderId="5" xfId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3" fillId="0" borderId="0" xfId="1" applyFont="1" applyBorder="1" applyAlignment="1"/>
    <xf numFmtId="0" fontId="4" fillId="0" borderId="8" xfId="0" applyFont="1" applyBorder="1" applyAlignment="1">
      <alignment horizontal="left"/>
    </xf>
    <xf numFmtId="0" fontId="4" fillId="2" borderId="8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wrapText="1"/>
    </xf>
    <xf numFmtId="165" fontId="2" fillId="0" borderId="8" xfId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6" borderId="8" xfId="0" applyFont="1" applyFill="1" applyBorder="1"/>
    <xf numFmtId="165" fontId="2" fillId="0" borderId="10" xfId="1" applyFont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wrapText="1"/>
    </xf>
    <xf numFmtId="165" fontId="2" fillId="0" borderId="10" xfId="1" applyNumberFormat="1" applyFont="1" applyBorder="1" applyAlignment="1">
      <alignment horizontal="center"/>
    </xf>
    <xf numFmtId="165" fontId="3" fillId="0" borderId="10" xfId="1" applyNumberFormat="1" applyFont="1" applyFill="1" applyBorder="1" applyAlignment="1">
      <alignment horizontal="center"/>
    </xf>
    <xf numFmtId="0" fontId="2" fillId="2" borderId="0" xfId="0" applyFont="1" applyFill="1" applyBorder="1"/>
    <xf numFmtId="0" fontId="5" fillId="2" borderId="2" xfId="0" applyFont="1" applyFill="1" applyBorder="1" applyAlignment="1">
      <alignment horizontal="center"/>
    </xf>
    <xf numFmtId="165" fontId="2" fillId="2" borderId="4" xfId="1" applyFont="1" applyFill="1" applyBorder="1" applyAlignment="1">
      <alignment horizontal="center"/>
    </xf>
    <xf numFmtId="165" fontId="14" fillId="6" borderId="4" xfId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/>
    <xf numFmtId="0" fontId="5" fillId="2" borderId="6" xfId="0" applyFont="1" applyFill="1" applyBorder="1" applyAlignment="1">
      <alignment horizontal="center"/>
    </xf>
    <xf numFmtId="165" fontId="2" fillId="2" borderId="10" xfId="1" applyFont="1" applyFill="1" applyBorder="1" applyAlignment="1">
      <alignment horizontal="center"/>
    </xf>
    <xf numFmtId="165" fontId="2" fillId="2" borderId="10" xfId="1" applyNumberFormat="1" applyFont="1" applyFill="1" applyBorder="1" applyAlignment="1">
      <alignment horizontal="center"/>
    </xf>
    <xf numFmtId="165" fontId="14" fillId="6" borderId="5" xfId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8" xfId="0" applyFont="1" applyFill="1" applyBorder="1"/>
    <xf numFmtId="0" fontId="4" fillId="0" borderId="5" xfId="0" applyFont="1" applyBorder="1" applyAlignment="1">
      <alignment horizontal="left"/>
    </xf>
    <xf numFmtId="165" fontId="5" fillId="4" borderId="13" xfId="0" applyNumberFormat="1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5" fontId="9" fillId="4" borderId="13" xfId="0" applyNumberFormat="1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5" fontId="5" fillId="4" borderId="19" xfId="0" applyNumberFormat="1" applyFont="1" applyFill="1" applyBorder="1" applyAlignment="1">
      <alignment horizontal="center" vertical="center"/>
    </xf>
    <xf numFmtId="165" fontId="2" fillId="4" borderId="19" xfId="0" applyNumberFormat="1" applyFont="1" applyFill="1" applyBorder="1" applyAlignment="1">
      <alignment horizontal="center" vertical="center"/>
    </xf>
    <xf numFmtId="165" fontId="9" fillId="4" borderId="19" xfId="0" applyNumberFormat="1" applyFont="1" applyFill="1" applyBorder="1" applyAlignment="1">
      <alignment horizontal="center" vertical="center"/>
    </xf>
    <xf numFmtId="165" fontId="2" fillId="4" borderId="19" xfId="0" applyNumberFormat="1" applyFont="1" applyFill="1" applyBorder="1" applyAlignment="1">
      <alignment horizontal="center" vertical="center"/>
    </xf>
    <xf numFmtId="165" fontId="5" fillId="4" borderId="27" xfId="0" applyNumberFormat="1" applyFont="1" applyFill="1" applyBorder="1" applyAlignment="1">
      <alignment horizontal="center"/>
    </xf>
    <xf numFmtId="165" fontId="5" fillId="4" borderId="28" xfId="0" applyNumberFormat="1" applyFont="1" applyFill="1" applyBorder="1" applyAlignment="1">
      <alignment horizontal="center"/>
    </xf>
    <xf numFmtId="165" fontId="5" fillId="4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 wrapText="1"/>
    </xf>
    <xf numFmtId="165" fontId="5" fillId="0" borderId="31" xfId="0" applyNumberFormat="1" applyFont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" fontId="5" fillId="0" borderId="0" xfId="0" quotePrefix="1" applyNumberFormat="1" applyFont="1" applyBorder="1" applyAlignment="1">
      <alignment horizontal="right"/>
    </xf>
    <xf numFmtId="39" fontId="8" fillId="0" borderId="0" xfId="1" applyNumberFormat="1" applyFont="1" applyFill="1" applyBorder="1" applyAlignment="1">
      <alignment horizontal="left"/>
    </xf>
    <xf numFmtId="165" fontId="5" fillId="0" borderId="8" xfId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2" fillId="0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65" fontId="5" fillId="0" borderId="0" xfId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0" xfId="1" applyFont="1" applyFill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5" fontId="5" fillId="0" borderId="8" xfId="1" applyFont="1" applyBorder="1" applyAlignment="1">
      <alignment horizontal="center"/>
    </xf>
    <xf numFmtId="165" fontId="5" fillId="0" borderId="10" xfId="1" applyFont="1" applyFill="1" applyBorder="1" applyAlignment="1">
      <alignment horizontal="center"/>
    </xf>
    <xf numFmtId="165" fontId="5" fillId="0" borderId="10" xfId="1" applyNumberFormat="1" applyFont="1" applyFill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165" fontId="4" fillId="0" borderId="10" xfId="1" applyFont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165" fontId="2" fillId="6" borderId="8" xfId="1" applyNumberFormat="1" applyFont="1" applyFill="1" applyBorder="1" applyAlignment="1">
      <alignment horizontal="center"/>
    </xf>
    <xf numFmtId="165" fontId="2" fillId="0" borderId="8" xfId="1" applyFont="1" applyFill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4" fillId="0" borderId="30" xfId="0" applyFont="1" applyBorder="1" applyAlignment="1">
      <alignment horizontal="center"/>
    </xf>
    <xf numFmtId="165" fontId="5" fillId="0" borderId="30" xfId="1" applyFont="1" applyBorder="1" applyAlignment="1">
      <alignment horizontal="center"/>
    </xf>
    <xf numFmtId="165" fontId="5" fillId="0" borderId="30" xfId="1" applyNumberFormat="1" applyFont="1" applyBorder="1" applyAlignment="1">
      <alignment horizontal="center"/>
    </xf>
    <xf numFmtId="165" fontId="5" fillId="0" borderId="30" xfId="1" applyFont="1" applyFill="1" applyBorder="1" applyAlignment="1">
      <alignment horizontal="center"/>
    </xf>
    <xf numFmtId="164" fontId="5" fillId="0" borderId="30" xfId="1" applyNumberFormat="1" applyFont="1" applyBorder="1" applyAlignment="1">
      <alignment horizontal="center"/>
    </xf>
    <xf numFmtId="0" fontId="4" fillId="2" borderId="35" xfId="0" applyFont="1" applyFill="1" applyBorder="1"/>
    <xf numFmtId="0" fontId="4" fillId="6" borderId="8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5" fillId="0" borderId="30" xfId="1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Fill="1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165" fontId="14" fillId="0" borderId="10" xfId="1" applyFont="1" applyFill="1" applyBorder="1" applyAlignment="1">
      <alignment horizontal="center"/>
    </xf>
    <xf numFmtId="0" fontId="4" fillId="0" borderId="0" xfId="0" quotePrefix="1" applyFont="1" applyBorder="1" applyAlignment="1">
      <alignment horizontal="right"/>
    </xf>
    <xf numFmtId="165" fontId="5" fillId="0" borderId="37" xfId="1" applyNumberFormat="1" applyFont="1" applyBorder="1" applyAlignment="1">
      <alignment horizontal="center"/>
    </xf>
    <xf numFmtId="165" fontId="5" fillId="0" borderId="2" xfId="1" applyFont="1" applyBorder="1" applyAlignment="1">
      <alignment horizontal="center"/>
    </xf>
    <xf numFmtId="165" fontId="5" fillId="0" borderId="6" xfId="1" applyFont="1" applyBorder="1" applyAlignment="1">
      <alignment horizontal="center"/>
    </xf>
    <xf numFmtId="165" fontId="2" fillId="0" borderId="0" xfId="1" applyFont="1" applyBorder="1"/>
    <xf numFmtId="165" fontId="5" fillId="7" borderId="0" xfId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right"/>
    </xf>
    <xf numFmtId="0" fontId="4" fillId="0" borderId="4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165" fontId="2" fillId="0" borderId="5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17" fillId="0" borderId="0" xfId="0" applyFont="1"/>
    <xf numFmtId="0" fontId="17" fillId="0" borderId="0" xfId="0" applyFont="1" applyBorder="1" applyAlignment="1"/>
    <xf numFmtId="165" fontId="18" fillId="0" borderId="0" xfId="1" applyNumberFormat="1" applyFont="1" applyBorder="1" applyAlignment="1">
      <alignment horizontal="center"/>
    </xf>
    <xf numFmtId="0" fontId="17" fillId="0" borderId="0" xfId="0" applyFont="1" applyBorder="1"/>
    <xf numFmtId="0" fontId="19" fillId="0" borderId="8" xfId="0" applyFont="1" applyBorder="1" applyAlignment="1">
      <alignment horizontal="center"/>
    </xf>
    <xf numFmtId="165" fontId="20" fillId="0" borderId="8" xfId="1" applyNumberFormat="1" applyFont="1" applyBorder="1" applyAlignment="1">
      <alignment horizontal="center"/>
    </xf>
    <xf numFmtId="166" fontId="20" fillId="0" borderId="8" xfId="1" applyNumberFormat="1" applyFont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right"/>
    </xf>
    <xf numFmtId="0" fontId="19" fillId="8" borderId="1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wrapText="1"/>
    </xf>
    <xf numFmtId="0" fontId="19" fillId="8" borderId="1" xfId="0" applyFont="1" applyFill="1" applyBorder="1" applyAlignment="1">
      <alignment horizontal="center"/>
    </xf>
    <xf numFmtId="0" fontId="19" fillId="9" borderId="19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/>
    <xf numFmtId="0" fontId="19" fillId="4" borderId="8" xfId="0" applyFont="1" applyFill="1" applyBorder="1" applyAlignment="1">
      <alignment horizontal="center"/>
    </xf>
    <xf numFmtId="0" fontId="19" fillId="4" borderId="37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65" fontId="17" fillId="0" borderId="0" xfId="1" applyNumberFormat="1" applyFont="1" applyFill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23" fillId="0" borderId="0" xfId="1" applyNumberFormat="1" applyFont="1" applyBorder="1" applyAlignment="1">
      <alignment horizontal="center"/>
    </xf>
    <xf numFmtId="167" fontId="18" fillId="0" borderId="0" xfId="1" applyNumberFormat="1" applyFont="1" applyBorder="1" applyAlignment="1">
      <alignment horizontal="center"/>
    </xf>
    <xf numFmtId="165" fontId="18" fillId="0" borderId="0" xfId="1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22" fillId="0" borderId="4" xfId="0" applyFont="1" applyBorder="1" applyAlignment="1">
      <alignment horizontal="center"/>
    </xf>
    <xf numFmtId="165" fontId="17" fillId="0" borderId="4" xfId="1" applyNumberFormat="1" applyFont="1" applyFill="1" applyBorder="1" applyAlignment="1">
      <alignment horizontal="center"/>
    </xf>
    <xf numFmtId="165" fontId="17" fillId="0" borderId="4" xfId="1" applyNumberFormat="1" applyFont="1" applyBorder="1" applyAlignment="1">
      <alignment horizontal="center"/>
    </xf>
    <xf numFmtId="165" fontId="23" fillId="0" borderId="4" xfId="1" applyNumberFormat="1" applyFont="1" applyBorder="1" applyAlignment="1">
      <alignment horizontal="center"/>
    </xf>
    <xf numFmtId="165" fontId="17" fillId="0" borderId="8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167" fontId="18" fillId="0" borderId="4" xfId="1" applyNumberFormat="1" applyFont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8" xfId="0" applyFont="1" applyFill="1" applyBorder="1" applyAlignment="1">
      <alignment wrapText="1"/>
    </xf>
    <xf numFmtId="0" fontId="19" fillId="0" borderId="10" xfId="0" applyFont="1" applyBorder="1" applyAlignment="1">
      <alignment horizontal="center"/>
    </xf>
    <xf numFmtId="165" fontId="17" fillId="0" borderId="5" xfId="1" applyNumberFormat="1" applyFont="1" applyFill="1" applyBorder="1" applyAlignment="1">
      <alignment horizontal="center"/>
    </xf>
    <xf numFmtId="165" fontId="17" fillId="0" borderId="5" xfId="1" applyNumberFormat="1" applyFont="1" applyBorder="1" applyAlignment="1">
      <alignment horizontal="center"/>
    </xf>
    <xf numFmtId="165" fontId="23" fillId="0" borderId="5" xfId="1" applyNumberFormat="1" applyFont="1" applyBorder="1" applyAlignment="1">
      <alignment horizontal="center"/>
    </xf>
    <xf numFmtId="165" fontId="18" fillId="0" borderId="5" xfId="1" applyNumberFormat="1" applyFont="1" applyBorder="1" applyAlignment="1">
      <alignment horizontal="center"/>
    </xf>
    <xf numFmtId="167" fontId="18" fillId="0" borderId="5" xfId="1" applyNumberFormat="1" applyFont="1" applyBorder="1" applyAlignment="1">
      <alignment horizontal="center"/>
    </xf>
    <xf numFmtId="165" fontId="18" fillId="0" borderId="5" xfId="1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8" xfId="0" applyFont="1" applyBorder="1" applyAlignment="1">
      <alignment horizontal="right" wrapText="1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165" fontId="17" fillId="0" borderId="4" xfId="1" applyNumberFormat="1" applyFont="1" applyBorder="1" applyAlignment="1">
      <alignment horizontal="center"/>
    </xf>
    <xf numFmtId="165" fontId="23" fillId="0" borderId="4" xfId="1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65" fontId="17" fillId="0" borderId="5" xfId="1" applyNumberFormat="1" applyFont="1" applyBorder="1" applyAlignment="1">
      <alignment horizontal="center"/>
    </xf>
    <xf numFmtId="165" fontId="23" fillId="0" borderId="5" xfId="1" applyNumberFormat="1" applyFont="1" applyBorder="1" applyAlignment="1">
      <alignment horizontal="center"/>
    </xf>
    <xf numFmtId="165" fontId="17" fillId="0" borderId="2" xfId="1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65" fontId="17" fillId="0" borderId="6" xfId="1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165" fontId="17" fillId="0" borderId="4" xfId="1" applyNumberFormat="1" applyFont="1" applyFill="1" applyBorder="1" applyAlignment="1">
      <alignment horizontal="center"/>
    </xf>
    <xf numFmtId="165" fontId="23" fillId="0" borderId="4" xfId="1" applyNumberFormat="1" applyFont="1" applyFill="1" applyBorder="1" applyAlignment="1">
      <alignment horizontal="center"/>
    </xf>
    <xf numFmtId="165" fontId="23" fillId="0" borderId="4" xfId="1" applyNumberFormat="1" applyFont="1" applyFill="1" applyBorder="1" applyAlignment="1">
      <alignment horizontal="center"/>
    </xf>
    <xf numFmtId="167" fontId="18" fillId="0" borderId="4" xfId="1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65" fontId="17" fillId="0" borderId="5" xfId="1" applyNumberFormat="1" applyFont="1" applyFill="1" applyBorder="1" applyAlignment="1">
      <alignment horizontal="center"/>
    </xf>
    <xf numFmtId="165" fontId="23" fillId="0" borderId="5" xfId="1" applyNumberFormat="1" applyFont="1" applyFill="1" applyBorder="1" applyAlignment="1">
      <alignment horizontal="center"/>
    </xf>
    <xf numFmtId="165" fontId="23" fillId="0" borderId="5" xfId="1" applyNumberFormat="1" applyFont="1" applyFill="1" applyBorder="1" applyAlignment="1">
      <alignment horizontal="center"/>
    </xf>
    <xf numFmtId="167" fontId="18" fillId="0" borderId="5" xfId="1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8" xfId="0" applyFont="1" applyBorder="1" applyAlignment="1">
      <alignment wrapText="1"/>
    </xf>
    <xf numFmtId="165" fontId="19" fillId="0" borderId="4" xfId="1" applyNumberFormat="1" applyFont="1" applyFill="1" applyBorder="1" applyAlignment="1">
      <alignment horizontal="center"/>
    </xf>
    <xf numFmtId="165" fontId="19" fillId="0" borderId="4" xfId="1" applyNumberFormat="1" applyFont="1" applyBorder="1" applyAlignment="1">
      <alignment horizontal="center"/>
    </xf>
    <xf numFmtId="165" fontId="24" fillId="0" borderId="4" xfId="1" applyNumberFormat="1" applyFont="1" applyBorder="1" applyAlignment="1">
      <alignment horizontal="center"/>
    </xf>
    <xf numFmtId="165" fontId="19" fillId="0" borderId="8" xfId="1" applyNumberFormat="1" applyFont="1" applyBorder="1" applyAlignment="1">
      <alignment horizontal="center"/>
    </xf>
    <xf numFmtId="165" fontId="20" fillId="0" borderId="4" xfId="1" applyNumberFormat="1" applyFont="1" applyBorder="1" applyAlignment="1">
      <alignment horizontal="center"/>
    </xf>
    <xf numFmtId="167" fontId="20" fillId="0" borderId="4" xfId="1" applyNumberFormat="1" applyFont="1" applyBorder="1" applyAlignment="1">
      <alignment horizontal="center"/>
    </xf>
    <xf numFmtId="165" fontId="20" fillId="0" borderId="4" xfId="1" applyNumberFormat="1" applyFont="1" applyFill="1" applyBorder="1" applyAlignment="1">
      <alignment horizontal="center"/>
    </xf>
    <xf numFmtId="0" fontId="20" fillId="0" borderId="8" xfId="0" applyFont="1" applyBorder="1" applyAlignment="1">
      <alignment wrapText="1"/>
    </xf>
    <xf numFmtId="165" fontId="19" fillId="0" borderId="5" xfId="1" applyNumberFormat="1" applyFont="1" applyFill="1" applyBorder="1" applyAlignment="1">
      <alignment horizontal="center"/>
    </xf>
    <xf numFmtId="165" fontId="19" fillId="0" borderId="5" xfId="1" applyNumberFormat="1" applyFont="1" applyBorder="1" applyAlignment="1">
      <alignment horizontal="center"/>
    </xf>
    <xf numFmtId="165" fontId="24" fillId="0" borderId="5" xfId="1" applyNumberFormat="1" applyFont="1" applyBorder="1" applyAlignment="1">
      <alignment horizontal="center"/>
    </xf>
    <xf numFmtId="165" fontId="20" fillId="0" borderId="5" xfId="1" applyNumberFormat="1" applyFont="1" applyBorder="1" applyAlignment="1">
      <alignment horizontal="center"/>
    </xf>
    <xf numFmtId="167" fontId="20" fillId="0" borderId="5" xfId="1" applyNumberFormat="1" applyFont="1" applyBorder="1" applyAlignment="1">
      <alignment horizontal="center"/>
    </xf>
    <xf numFmtId="165" fontId="20" fillId="0" borderId="5" xfId="1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right" wrapText="1"/>
    </xf>
    <xf numFmtId="0" fontId="19" fillId="0" borderId="8" xfId="0" applyFont="1" applyBorder="1" applyAlignment="1">
      <alignment horizontal="center"/>
    </xf>
    <xf numFmtId="165" fontId="17" fillId="0" borderId="8" xfId="1" applyNumberFormat="1" applyFont="1" applyFill="1" applyBorder="1" applyAlignment="1">
      <alignment horizontal="center"/>
    </xf>
    <xf numFmtId="165" fontId="23" fillId="0" borderId="8" xfId="1" applyNumberFormat="1" applyFont="1" applyBorder="1" applyAlignment="1">
      <alignment horizontal="center"/>
    </xf>
    <xf numFmtId="165" fontId="18" fillId="0" borderId="8" xfId="1" applyNumberFormat="1" applyFont="1" applyBorder="1" applyAlignment="1">
      <alignment horizontal="center"/>
    </xf>
    <xf numFmtId="167" fontId="18" fillId="0" borderId="8" xfId="1" applyNumberFormat="1" applyFont="1" applyBorder="1" applyAlignment="1">
      <alignment horizontal="center"/>
    </xf>
    <xf numFmtId="165" fontId="18" fillId="0" borderId="8" xfId="1" applyNumberFormat="1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165" fontId="19" fillId="0" borderId="8" xfId="1" applyNumberFormat="1" applyFont="1" applyFill="1" applyBorder="1" applyAlignment="1">
      <alignment horizontal="center"/>
    </xf>
    <xf numFmtId="165" fontId="24" fillId="0" borderId="8" xfId="1" applyNumberFormat="1" applyFont="1" applyBorder="1" applyAlignment="1">
      <alignment horizontal="center"/>
    </xf>
    <xf numFmtId="165" fontId="20" fillId="0" borderId="8" xfId="1" applyNumberFormat="1" applyFont="1" applyBorder="1" applyAlignment="1">
      <alignment horizontal="center"/>
    </xf>
    <xf numFmtId="167" fontId="20" fillId="0" borderId="8" xfId="1" applyNumberFormat="1" applyFont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3" fillId="0" borderId="8" xfId="1" applyNumberFormat="1" applyFont="1" applyFill="1" applyBorder="1" applyAlignment="1">
      <alignment horizontal="center"/>
    </xf>
    <xf numFmtId="167" fontId="18" fillId="0" borderId="8" xfId="1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 wrapText="1"/>
    </xf>
    <xf numFmtId="0" fontId="20" fillId="3" borderId="8" xfId="0" applyFont="1" applyFill="1" applyBorder="1"/>
    <xf numFmtId="0" fontId="20" fillId="6" borderId="8" xfId="0" applyFont="1" applyFill="1" applyBorder="1" applyAlignment="1">
      <alignment horizontal="right"/>
    </xf>
    <xf numFmtId="0" fontId="20" fillId="6" borderId="8" xfId="0" applyFont="1" applyFill="1" applyBorder="1"/>
    <xf numFmtId="0" fontId="20" fillId="6" borderId="8" xfId="0" applyFont="1" applyFill="1" applyBorder="1" applyAlignment="1">
      <alignment wrapText="1"/>
    </xf>
    <xf numFmtId="0" fontId="20" fillId="6" borderId="8" xfId="0" applyFont="1" applyFill="1" applyBorder="1" applyAlignment="1">
      <alignment horizontal="right" wrapText="1"/>
    </xf>
    <xf numFmtId="0" fontId="18" fillId="6" borderId="8" xfId="0" applyFont="1" applyFill="1" applyBorder="1"/>
    <xf numFmtId="0" fontId="18" fillId="6" borderId="8" xfId="0" applyFont="1" applyFill="1" applyBorder="1" applyAlignment="1">
      <alignment horizontal="right" wrapText="1"/>
    </xf>
    <xf numFmtId="0" fontId="17" fillId="0" borderId="0" xfId="0" applyFont="1" applyFill="1"/>
    <xf numFmtId="0" fontId="18" fillId="6" borderId="8" xfId="0" applyFont="1" applyFill="1" applyBorder="1" applyAlignment="1">
      <alignment wrapText="1"/>
    </xf>
    <xf numFmtId="0" fontId="18" fillId="6" borderId="8" xfId="0" applyFont="1" applyFill="1" applyBorder="1" applyAlignment="1">
      <alignment horizontal="right"/>
    </xf>
    <xf numFmtId="0" fontId="17" fillId="2" borderId="0" xfId="0" applyFont="1" applyFill="1" applyAlignment="1">
      <alignment horizontal="center"/>
    </xf>
    <xf numFmtId="0" fontId="19" fillId="2" borderId="8" xfId="0" applyFont="1" applyFill="1" applyBorder="1" applyAlignment="1">
      <alignment horizontal="left" vertical="center"/>
    </xf>
    <xf numFmtId="0" fontId="19" fillId="6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textRotation="60" wrapText="1"/>
    </xf>
    <xf numFmtId="0" fontId="17" fillId="0" borderId="0" xfId="0" applyFont="1" applyAlignment="1"/>
    <xf numFmtId="0" fontId="17" fillId="0" borderId="0" xfId="0" applyFont="1" applyFill="1" applyBorder="1" applyAlignment="1"/>
    <xf numFmtId="165" fontId="19" fillId="6" borderId="13" xfId="0" applyNumberFormat="1" applyFont="1" applyFill="1" applyBorder="1" applyAlignment="1"/>
    <xf numFmtId="0" fontId="17" fillId="10" borderId="0" xfId="0" applyFont="1" applyFill="1" applyBorder="1" applyAlignment="1"/>
    <xf numFmtId="0" fontId="26" fillId="10" borderId="0" xfId="0" applyFont="1" applyFill="1" applyBorder="1" applyAlignment="1"/>
    <xf numFmtId="0" fontId="19" fillId="11" borderId="20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28" fillId="9" borderId="19" xfId="0" applyFont="1" applyFill="1" applyBorder="1" applyAlignment="1">
      <alignment horizontal="center" vertical="center" wrapText="1"/>
    </xf>
    <xf numFmtId="0" fontId="29" fillId="8" borderId="29" xfId="0" applyFont="1" applyFill="1" applyBorder="1" applyAlignment="1">
      <alignment horizontal="center" wrapText="1"/>
    </xf>
    <xf numFmtId="165" fontId="19" fillId="0" borderId="0" xfId="0" applyNumberFormat="1" applyFont="1" applyBorder="1" applyAlignment="1"/>
    <xf numFmtId="165" fontId="19" fillId="0" borderId="38" xfId="0" applyNumberFormat="1" applyFont="1" applyBorder="1" applyAlignment="1"/>
    <xf numFmtId="0" fontId="19" fillId="0" borderId="0" xfId="0" applyFont="1" applyBorder="1" applyAlignment="1">
      <alignment horizontal="center"/>
    </xf>
    <xf numFmtId="168" fontId="20" fillId="0" borderId="4" xfId="1" applyNumberFormat="1" applyFont="1" applyBorder="1" applyAlignment="1">
      <alignment horizontal="center"/>
    </xf>
    <xf numFmtId="0" fontId="19" fillId="0" borderId="4" xfId="0" applyNumberFormat="1" applyFont="1" applyBorder="1" applyAlignment="1">
      <alignment horizontal="center"/>
    </xf>
    <xf numFmtId="168" fontId="20" fillId="0" borderId="5" xfId="1" applyNumberFormat="1" applyFont="1" applyBorder="1" applyAlignment="1">
      <alignment horizontal="center"/>
    </xf>
    <xf numFmtId="0" fontId="19" fillId="0" borderId="5" xfId="0" applyNumberFormat="1" applyFont="1" applyBorder="1" applyAlignment="1">
      <alignment horizontal="center"/>
    </xf>
    <xf numFmtId="168" fontId="20" fillId="0" borderId="4" xfId="1" applyNumberFormat="1" applyFont="1" applyFill="1" applyBorder="1" applyAlignment="1">
      <alignment horizontal="center"/>
    </xf>
    <xf numFmtId="0" fontId="20" fillId="6" borderId="5" xfId="0" applyFont="1" applyFill="1" applyBorder="1"/>
    <xf numFmtId="168" fontId="20" fillId="0" borderId="5" xfId="1" applyNumberFormat="1" applyFont="1" applyFill="1" applyBorder="1" applyAlignment="1">
      <alignment horizontal="center"/>
    </xf>
    <xf numFmtId="165" fontId="19" fillId="0" borderId="4" xfId="0" applyNumberFormat="1" applyFont="1" applyBorder="1" applyAlignment="1">
      <alignment horizontal="center"/>
    </xf>
    <xf numFmtId="165" fontId="19" fillId="0" borderId="5" xfId="0" applyNumberFormat="1" applyFont="1" applyBorder="1" applyAlignment="1">
      <alignment horizontal="center"/>
    </xf>
    <xf numFmtId="0" fontId="17" fillId="12" borderId="0" xfId="0" applyFont="1" applyFill="1"/>
    <xf numFmtId="165" fontId="19" fillId="0" borderId="4" xfId="1" applyFont="1" applyFill="1" applyBorder="1" applyAlignment="1">
      <alignment horizontal="center"/>
    </xf>
    <xf numFmtId="165" fontId="19" fillId="0" borderId="4" xfId="1" applyFont="1" applyBorder="1" applyAlignment="1">
      <alignment horizontal="center"/>
    </xf>
    <xf numFmtId="0" fontId="20" fillId="0" borderId="8" xfId="0" applyFont="1" applyFill="1" applyBorder="1"/>
    <xf numFmtId="165" fontId="19" fillId="0" borderId="5" xfId="1" applyFont="1" applyFill="1" applyBorder="1" applyAlignment="1">
      <alignment horizontal="center"/>
    </xf>
    <xf numFmtId="165" fontId="19" fillId="0" borderId="5" xfId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9" fontId="17" fillId="4" borderId="13" xfId="0" applyNumberFormat="1" applyFont="1" applyFill="1" applyBorder="1" applyAlignment="1">
      <alignment horizontal="center" vertical="center"/>
    </xf>
    <xf numFmtId="165" fontId="19" fillId="4" borderId="13" xfId="0" applyNumberFormat="1" applyFont="1" applyFill="1" applyBorder="1" applyAlignment="1">
      <alignment horizontal="center" vertical="center" wrapText="1"/>
    </xf>
    <xf numFmtId="165" fontId="17" fillId="4" borderId="13" xfId="0" applyNumberFormat="1" applyFont="1" applyFill="1" applyBorder="1" applyAlignment="1">
      <alignment horizontal="center" vertical="center" wrapText="1"/>
    </xf>
    <xf numFmtId="165" fontId="25" fillId="4" borderId="13" xfId="0" applyNumberFormat="1" applyFont="1" applyFill="1" applyBorder="1" applyAlignment="1">
      <alignment horizontal="center" vertical="center" wrapText="1"/>
    </xf>
    <xf numFmtId="165" fontId="9" fillId="4" borderId="13" xfId="0" applyNumberFormat="1" applyFont="1" applyFill="1" applyBorder="1" applyAlignment="1">
      <alignment horizontal="center" vertical="center" wrapText="1"/>
    </xf>
    <xf numFmtId="165" fontId="17" fillId="4" borderId="13" xfId="0" applyNumberFormat="1" applyFont="1" applyFill="1" applyBorder="1" applyAlignment="1">
      <alignment horizontal="center" vertical="center" wrapText="1"/>
    </xf>
    <xf numFmtId="165" fontId="17" fillId="4" borderId="14" xfId="0" applyNumberFormat="1" applyFont="1" applyFill="1" applyBorder="1" applyAlignment="1">
      <alignment horizontal="center" vertical="center" wrapText="1"/>
    </xf>
    <xf numFmtId="165" fontId="11" fillId="4" borderId="17" xfId="0" applyNumberFormat="1" applyFont="1" applyFill="1" applyBorder="1" applyAlignment="1">
      <alignment horizontal="center" vertical="center" wrapText="1"/>
    </xf>
    <xf numFmtId="165" fontId="17" fillId="4" borderId="18" xfId="0" applyNumberFormat="1" applyFont="1" applyFill="1" applyBorder="1" applyAlignment="1">
      <alignment horizontal="center" vertical="center" textRotation="60" wrapText="1"/>
    </xf>
    <xf numFmtId="165" fontId="17" fillId="4" borderId="13" xfId="0" applyNumberFormat="1" applyFont="1" applyFill="1" applyBorder="1" applyAlignment="1">
      <alignment horizontal="center" vertical="center" textRotation="60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 wrapText="1"/>
    </xf>
    <xf numFmtId="0" fontId="19" fillId="4" borderId="42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165" fontId="19" fillId="4" borderId="19" xfId="0" applyNumberFormat="1" applyFont="1" applyFill="1" applyBorder="1" applyAlignment="1">
      <alignment horizontal="center" vertical="center" wrapText="1"/>
    </xf>
    <xf numFmtId="165" fontId="17" fillId="4" borderId="19" xfId="0" applyNumberFormat="1" applyFont="1" applyFill="1" applyBorder="1" applyAlignment="1">
      <alignment horizontal="center" vertical="center" wrapText="1"/>
    </xf>
    <xf numFmtId="165" fontId="9" fillId="4" borderId="19" xfId="0" applyNumberFormat="1" applyFont="1" applyFill="1" applyBorder="1" applyAlignment="1">
      <alignment horizontal="center" vertical="center" wrapText="1"/>
    </xf>
    <xf numFmtId="165" fontId="17" fillId="4" borderId="19" xfId="0" applyNumberFormat="1" applyFont="1" applyFill="1" applyBorder="1" applyAlignment="1">
      <alignment horizontal="center" vertical="center" wrapText="1"/>
    </xf>
    <xf numFmtId="165" fontId="17" fillId="4" borderId="20" xfId="0" applyNumberFormat="1" applyFont="1" applyFill="1" applyBorder="1" applyAlignment="1">
      <alignment horizontal="center" vertical="center" wrapText="1"/>
    </xf>
    <xf numFmtId="165" fontId="11" fillId="4" borderId="23" xfId="0" applyNumberFormat="1" applyFont="1" applyFill="1" applyBorder="1" applyAlignment="1">
      <alignment horizontal="center" vertical="center" wrapText="1"/>
    </xf>
    <xf numFmtId="165" fontId="17" fillId="4" borderId="24" xfId="0" applyNumberFormat="1" applyFont="1" applyFill="1" applyBorder="1" applyAlignment="1">
      <alignment horizontal="center" vertical="center" textRotation="60" wrapText="1"/>
    </xf>
    <xf numFmtId="165" fontId="17" fillId="4" borderId="19" xfId="0" applyNumberFormat="1" applyFont="1" applyFill="1" applyBorder="1" applyAlignment="1">
      <alignment horizontal="center" vertical="center" textRotation="60" wrapText="1"/>
    </xf>
    <xf numFmtId="0" fontId="19" fillId="4" borderId="43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/>
    <xf numFmtId="0" fontId="19" fillId="4" borderId="28" xfId="0" applyFont="1" applyFill="1" applyBorder="1" applyAlignment="1"/>
    <xf numFmtId="0" fontId="19" fillId="4" borderId="28" xfId="0" applyFont="1" applyFill="1" applyBorder="1" applyAlignment="1">
      <alignment horizontal="center"/>
    </xf>
    <xf numFmtId="0" fontId="19" fillId="4" borderId="28" xfId="0" applyFont="1" applyFill="1" applyBorder="1" applyAlignment="1">
      <alignment horizontal="center"/>
    </xf>
    <xf numFmtId="0" fontId="19" fillId="4" borderId="29" xfId="0" applyFont="1" applyFill="1" applyBorder="1" applyAlignment="1">
      <alignment horizontal="center"/>
    </xf>
    <xf numFmtId="165" fontId="19" fillId="4" borderId="27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>
      <alignment horizontal="center"/>
    </xf>
    <xf numFmtId="165" fontId="19" fillId="4" borderId="29" xfId="0" applyNumberFormat="1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 vertical="center" wrapText="1"/>
    </xf>
    <xf numFmtId="165" fontId="19" fillId="0" borderId="0" xfId="1" applyNumberFormat="1" applyFont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165" fontId="24" fillId="0" borderId="4" xfId="1" applyNumberFormat="1" applyFont="1" applyFill="1" applyBorder="1" applyAlignment="1">
      <alignment horizontal="center"/>
    </xf>
    <xf numFmtId="0" fontId="19" fillId="0" borderId="4" xfId="0" applyNumberFormat="1" applyFont="1" applyFill="1" applyBorder="1" applyAlignment="1">
      <alignment horizontal="center"/>
    </xf>
    <xf numFmtId="165" fontId="24" fillId="0" borderId="5" xfId="1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20" fillId="0" borderId="8" xfId="0" applyFont="1" applyBorder="1"/>
    <xf numFmtId="0" fontId="19" fillId="0" borderId="1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0" fontId="17" fillId="0" borderId="0" xfId="0" applyFont="1" applyFill="1" applyAlignment="1"/>
    <xf numFmtId="0" fontId="19" fillId="0" borderId="10" xfId="0" applyNumberFormat="1" applyFont="1" applyBorder="1" applyAlignment="1">
      <alignment horizontal="center"/>
    </xf>
    <xf numFmtId="0" fontId="20" fillId="0" borderId="5" xfId="0" applyFont="1" applyBorder="1"/>
    <xf numFmtId="165" fontId="19" fillId="0" borderId="4" xfId="0" applyNumberFormat="1" applyFont="1" applyFill="1" applyBorder="1" applyAlignment="1">
      <alignment horizontal="center"/>
    </xf>
    <xf numFmtId="0" fontId="20" fillId="3" borderId="5" xfId="0" applyFont="1" applyFill="1" applyBorder="1"/>
    <xf numFmtId="165" fontId="19" fillId="0" borderId="5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 horizontal="right"/>
    </xf>
    <xf numFmtId="0" fontId="19" fillId="4" borderId="37" xfId="0" applyFont="1" applyFill="1" applyBorder="1" applyAlignment="1">
      <alignment horizontal="center" vertical="center" wrapText="1"/>
    </xf>
    <xf numFmtId="165" fontId="19" fillId="4" borderId="14" xfId="0" applyNumberFormat="1" applyFont="1" applyFill="1" applyBorder="1" applyAlignment="1">
      <alignment horizontal="center" vertical="center" wrapText="1"/>
    </xf>
    <xf numFmtId="165" fontId="17" fillId="4" borderId="18" xfId="0" applyNumberFormat="1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165" fontId="19" fillId="4" borderId="20" xfId="0" applyNumberFormat="1" applyFont="1" applyFill="1" applyBorder="1" applyAlignment="1">
      <alignment horizontal="center" vertical="center" wrapText="1"/>
    </xf>
    <xf numFmtId="165" fontId="17" fillId="4" borderId="24" xfId="0" applyNumberFormat="1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/>
    </xf>
    <xf numFmtId="165" fontId="19" fillId="0" borderId="30" xfId="1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8" xfId="0" applyNumberFormat="1" applyFont="1" applyBorder="1" applyAlignment="1">
      <alignment horizontal="center"/>
    </xf>
    <xf numFmtId="0" fontId="19" fillId="6" borderId="8" xfId="0" applyFont="1" applyFill="1" applyBorder="1"/>
    <xf numFmtId="165" fontId="19" fillId="0" borderId="8" xfId="1" applyFont="1" applyFill="1" applyBorder="1" applyAlignment="1">
      <alignment horizontal="center"/>
    </xf>
    <xf numFmtId="165" fontId="19" fillId="0" borderId="8" xfId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1" applyFont="1" applyBorder="1" applyAlignment="1">
      <alignment horizontal="center"/>
    </xf>
    <xf numFmtId="165" fontId="17" fillId="0" borderId="0" xfId="1" applyFont="1" applyBorder="1"/>
    <xf numFmtId="0" fontId="19" fillId="2" borderId="0" xfId="0" applyFont="1" applyFill="1" applyBorder="1" applyAlignment="1">
      <alignment horizontal="left" vertical="center"/>
    </xf>
    <xf numFmtId="0" fontId="19" fillId="4" borderId="4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textRotation="60" wrapText="1"/>
    </xf>
    <xf numFmtId="0" fontId="19" fillId="4" borderId="46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textRotation="60" wrapText="1"/>
    </xf>
    <xf numFmtId="0" fontId="19" fillId="4" borderId="47" xfId="0" applyFont="1" applyFill="1" applyBorder="1" applyAlignment="1"/>
    <xf numFmtId="0" fontId="19" fillId="4" borderId="27" xfId="0" applyFont="1" applyFill="1" applyBorder="1" applyAlignment="1">
      <alignment horizontal="center"/>
    </xf>
    <xf numFmtId="165" fontId="20" fillId="0" borderId="0" xfId="1" applyNumberFormat="1" applyFont="1" applyFill="1" applyBorder="1" applyAlignment="1">
      <alignment horizontal="center"/>
    </xf>
    <xf numFmtId="166" fontId="20" fillId="0" borderId="0" xfId="1" applyNumberFormat="1" applyFont="1" applyFill="1" applyBorder="1" applyAlignment="1">
      <alignment horizontal="center"/>
    </xf>
    <xf numFmtId="165" fontId="20" fillId="0" borderId="0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166" fontId="20" fillId="0" borderId="4" xfId="1" applyNumberFormat="1" applyFont="1" applyBorder="1" applyAlignment="1">
      <alignment horizontal="center"/>
    </xf>
    <xf numFmtId="165" fontId="20" fillId="0" borderId="4" xfId="1" applyFont="1" applyFill="1" applyBorder="1" applyAlignment="1">
      <alignment horizontal="center"/>
    </xf>
    <xf numFmtId="0" fontId="30" fillId="0" borderId="8" xfId="0" applyFont="1" applyBorder="1"/>
    <xf numFmtId="166" fontId="20" fillId="0" borderId="5" xfId="1" applyNumberFormat="1" applyFont="1" applyBorder="1" applyAlignment="1">
      <alignment horizontal="center"/>
    </xf>
    <xf numFmtId="165" fontId="20" fillId="0" borderId="5" xfId="1" applyFont="1" applyFill="1" applyBorder="1" applyAlignment="1">
      <alignment horizontal="center"/>
    </xf>
    <xf numFmtId="165" fontId="0" fillId="0" borderId="4" xfId="0" applyNumberFormat="1" applyBorder="1"/>
    <xf numFmtId="0" fontId="0" fillId="0" borderId="4" xfId="0" applyBorder="1"/>
    <xf numFmtId="165" fontId="20" fillId="0" borderId="4" xfId="1" applyFont="1" applyBorder="1" applyAlignment="1">
      <alignment horizontal="center"/>
    </xf>
    <xf numFmtId="165" fontId="20" fillId="0" borderId="5" xfId="1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4" borderId="48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9" fillId="4" borderId="49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9" fillId="4" borderId="50" xfId="0" applyFont="1" applyFill="1" applyBorder="1" applyAlignment="1">
      <alignment horizontal="center" vertical="center" wrapText="1"/>
    </xf>
    <xf numFmtId="165" fontId="20" fillId="13" borderId="0" xfId="1" applyNumberFormat="1" applyFont="1" applyFill="1" applyBorder="1" applyAlignment="1">
      <alignment horizontal="center"/>
    </xf>
    <xf numFmtId="166" fontId="20" fillId="13" borderId="0" xfId="1" applyNumberFormat="1" applyFont="1" applyFill="1" applyBorder="1" applyAlignment="1">
      <alignment horizontal="center"/>
    </xf>
    <xf numFmtId="165" fontId="20" fillId="13" borderId="0" xfId="1" applyFont="1" applyFill="1" applyBorder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mayo/09%201er%20nomina%20mayo%202018/NOMINA%20EVENTUALES%20%201%20MAY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mayo/10%202DA%20MAYO%202018/NOMINA%20EVENTUALES%20%202%20MAYO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mayo/10%202DA%20MAYO%202018/Segu.P%20%202%20MAYO%20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mayo/10%202DA%20MAYO%202018/ProtC%20%202%20MAYO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mayo/10%202DA%20MAYO%202018/LUMBREROS%202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P9" sqref="P9:P10"/>
    </sheetView>
  </sheetViews>
  <sheetFormatPr baseColWidth="10" defaultColWidth="11.44140625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3" customWidth="1"/>
    <col min="6" max="6" width="14.44140625" style="4" customWidth="1"/>
    <col min="7" max="7" width="29" style="2" customWidth="1"/>
    <col min="8" max="8" width="13.88671875" style="2" hidden="1" customWidth="1"/>
    <col min="9" max="9" width="24.33203125" style="3" customWidth="1"/>
    <col min="10" max="10" width="15.88671875" style="2" customWidth="1"/>
    <col min="11" max="11" width="12.109375" style="2" hidden="1" customWidth="1"/>
    <col min="12" max="12" width="19.5546875" style="2" customWidth="1"/>
    <col min="13" max="13" width="29.88671875" style="2" customWidth="1"/>
    <col min="14" max="14" width="26.33203125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16384" width="11.44140625" style="1"/>
  </cols>
  <sheetData>
    <row r="1" spans="1:24" s="8" customFormat="1" ht="65.25" customHeight="1" thickBot="1" x14ac:dyDescent="0.55000000000000004">
      <c r="A1" s="110" t="s">
        <v>54</v>
      </c>
      <c r="B1" s="93" t="s">
        <v>53</v>
      </c>
      <c r="C1" s="109" t="s">
        <v>52</v>
      </c>
      <c r="D1" s="108"/>
      <c r="E1" s="108"/>
      <c r="F1" s="108"/>
      <c r="G1" s="108"/>
      <c r="H1" s="108"/>
      <c r="I1" s="108"/>
      <c r="J1" s="108"/>
      <c r="K1" s="108"/>
      <c r="L1" s="108"/>
      <c r="M1" s="107"/>
      <c r="N1" s="109" t="s">
        <v>51</v>
      </c>
      <c r="O1" s="108"/>
      <c r="P1" s="108"/>
      <c r="Q1" s="108"/>
      <c r="R1" s="108"/>
      <c r="S1" s="108"/>
      <c r="T1" s="107"/>
      <c r="U1" s="106"/>
      <c r="V1" s="105"/>
      <c r="W1" s="104"/>
      <c r="X1" s="69" t="s">
        <v>50</v>
      </c>
    </row>
    <row r="2" spans="1:24" s="8" customFormat="1" ht="65.25" customHeight="1" x14ac:dyDescent="0.45">
      <c r="A2" s="103"/>
      <c r="B2" s="102"/>
      <c r="C2" s="101" t="s">
        <v>49</v>
      </c>
      <c r="D2" s="101" t="s">
        <v>48</v>
      </c>
      <c r="E2" s="100" t="s">
        <v>26</v>
      </c>
      <c r="F2" s="99" t="s">
        <v>47</v>
      </c>
      <c r="G2" s="98" t="s">
        <v>46</v>
      </c>
      <c r="H2" s="97" t="s">
        <v>45</v>
      </c>
      <c r="I2" s="96" t="s">
        <v>44</v>
      </c>
      <c r="J2" s="95" t="s">
        <v>25</v>
      </c>
      <c r="K2" s="94" t="s">
        <v>43</v>
      </c>
      <c r="L2" s="94" t="s">
        <v>93</v>
      </c>
      <c r="M2" s="93" t="s">
        <v>35</v>
      </c>
      <c r="N2" s="90" t="s">
        <v>41</v>
      </c>
      <c r="O2" s="92" t="s">
        <v>40</v>
      </c>
      <c r="P2" s="91" t="s">
        <v>39</v>
      </c>
      <c r="Q2" s="90" t="s">
        <v>38</v>
      </c>
      <c r="R2" s="90" t="s">
        <v>37</v>
      </c>
      <c r="S2" s="90" t="s">
        <v>36</v>
      </c>
      <c r="T2" s="89" t="s">
        <v>412</v>
      </c>
      <c r="U2" s="87" t="s">
        <v>35</v>
      </c>
      <c r="V2" s="88" t="s">
        <v>34</v>
      </c>
      <c r="W2" s="87" t="s">
        <v>33</v>
      </c>
      <c r="X2" s="69"/>
    </row>
    <row r="3" spans="1:24" s="8" customFormat="1" ht="65.25" customHeight="1" thickBot="1" x14ac:dyDescent="0.5">
      <c r="A3" s="86" t="s">
        <v>32</v>
      </c>
      <c r="B3" s="76"/>
      <c r="C3" s="85"/>
      <c r="D3" s="85"/>
      <c r="E3" s="84" t="s">
        <v>31</v>
      </c>
      <c r="F3" s="83" t="s">
        <v>30</v>
      </c>
      <c r="G3" s="82"/>
      <c r="H3" s="81"/>
      <c r="I3" s="80" t="s">
        <v>29</v>
      </c>
      <c r="J3" s="79" t="s">
        <v>28</v>
      </c>
      <c r="K3" s="78" t="s">
        <v>92</v>
      </c>
      <c r="L3" s="77" t="s">
        <v>91</v>
      </c>
      <c r="M3" s="76"/>
      <c r="N3" s="199">
        <v>1</v>
      </c>
      <c r="O3" s="75"/>
      <c r="P3" s="74" t="s">
        <v>25</v>
      </c>
      <c r="Q3" s="73" t="s">
        <v>24</v>
      </c>
      <c r="R3" s="73" t="s">
        <v>23</v>
      </c>
      <c r="S3" s="73" t="s">
        <v>22</v>
      </c>
      <c r="T3" s="72"/>
      <c r="U3" s="70" t="s">
        <v>21</v>
      </c>
      <c r="V3" s="198" t="s">
        <v>90</v>
      </c>
      <c r="W3" s="70" t="s">
        <v>19</v>
      </c>
      <c r="X3" s="69"/>
    </row>
    <row r="4" spans="1:24" s="236" customFormat="1" ht="65.25" customHeight="1" x14ac:dyDescent="0.45">
      <c r="A4" s="365" t="s">
        <v>411</v>
      </c>
      <c r="B4" s="448"/>
      <c r="C4" s="448"/>
      <c r="D4" s="448"/>
      <c r="E4" s="448"/>
      <c r="F4" s="449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</row>
    <row r="5" spans="1:24" ht="65.25" customHeight="1" x14ac:dyDescent="0.5">
      <c r="A5" s="61" t="s">
        <v>402</v>
      </c>
      <c r="B5" s="44"/>
      <c r="C5" s="44">
        <v>1100</v>
      </c>
      <c r="D5" s="44">
        <v>1000</v>
      </c>
      <c r="E5" s="181">
        <v>718.17</v>
      </c>
      <c r="F5" s="42">
        <v>15</v>
      </c>
      <c r="G5" s="53">
        <f>E5*F5</f>
        <v>10772.55</v>
      </c>
      <c r="H5" s="40">
        <v>0</v>
      </c>
      <c r="I5" s="166">
        <v>0</v>
      </c>
      <c r="J5" s="37">
        <v>0</v>
      </c>
      <c r="K5" s="37">
        <v>0</v>
      </c>
      <c r="L5" s="37">
        <v>0</v>
      </c>
      <c r="M5" s="37">
        <f>G5+H5+I5+J5+K5+L5</f>
        <v>10772.55</v>
      </c>
      <c r="N5" s="224">
        <v>1662.84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f>N5+O5+P5+Q5+R5+S5</f>
        <v>1662.84</v>
      </c>
      <c r="U5" s="39">
        <f>M5-T5</f>
        <v>9109.7099999999991</v>
      </c>
      <c r="V5" s="37"/>
      <c r="W5" s="37">
        <f>U5-V5</f>
        <v>9109.7099999999991</v>
      </c>
      <c r="X5" s="36"/>
    </row>
    <row r="6" spans="1:24" ht="65.25" customHeight="1" x14ac:dyDescent="0.5">
      <c r="A6" s="229" t="s">
        <v>410</v>
      </c>
      <c r="B6" s="52"/>
      <c r="C6" s="52"/>
      <c r="D6" s="52"/>
      <c r="E6" s="209"/>
      <c r="F6" s="50"/>
      <c r="G6" s="57"/>
      <c r="H6" s="30"/>
      <c r="I6" s="158"/>
      <c r="J6" s="49"/>
      <c r="K6" s="49"/>
      <c r="L6" s="49"/>
      <c r="M6" s="49"/>
      <c r="N6" s="220"/>
      <c r="O6" s="46"/>
      <c r="P6" s="46"/>
      <c r="Q6" s="46"/>
      <c r="R6" s="46"/>
      <c r="S6" s="46"/>
      <c r="T6" s="46"/>
      <c r="U6" s="46"/>
      <c r="V6" s="49"/>
      <c r="W6" s="49"/>
      <c r="X6" s="27"/>
    </row>
    <row r="7" spans="1:24" ht="65.25" customHeight="1" x14ac:dyDescent="0.5">
      <c r="A7" s="61" t="s">
        <v>402</v>
      </c>
      <c r="B7" s="44"/>
      <c r="C7" s="44">
        <v>1100</v>
      </c>
      <c r="D7" s="44">
        <v>1000</v>
      </c>
      <c r="E7" s="181">
        <v>718.17</v>
      </c>
      <c r="F7" s="42">
        <v>15</v>
      </c>
      <c r="G7" s="53">
        <f>E7*F7</f>
        <v>10772.55</v>
      </c>
      <c r="H7" s="37">
        <v>0</v>
      </c>
      <c r="I7" s="166">
        <v>0</v>
      </c>
      <c r="J7" s="37">
        <v>0</v>
      </c>
      <c r="K7" s="37">
        <v>0</v>
      </c>
      <c r="L7" s="37">
        <v>0</v>
      </c>
      <c r="M7" s="37">
        <f>G7+H7+I7+J7+K7+L7</f>
        <v>10772.55</v>
      </c>
      <c r="N7" s="224">
        <v>1662.84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f>N7+O7+P7+Q7+R7+S7</f>
        <v>1662.84</v>
      </c>
      <c r="U7" s="39">
        <f>M7-T7</f>
        <v>9109.7099999999991</v>
      </c>
      <c r="V7" s="37">
        <f>G7*0.05</f>
        <v>538.62749999999994</v>
      </c>
      <c r="W7" s="37">
        <f>U7-V7</f>
        <v>8571.0824999999986</v>
      </c>
      <c r="X7" s="36"/>
    </row>
    <row r="8" spans="1:24" ht="65.25" customHeight="1" x14ac:dyDescent="0.5">
      <c r="A8" s="229" t="s">
        <v>409</v>
      </c>
      <c r="B8" s="52"/>
      <c r="C8" s="52"/>
      <c r="D8" s="52"/>
      <c r="E8" s="209"/>
      <c r="F8" s="50"/>
      <c r="G8" s="57"/>
      <c r="H8" s="49"/>
      <c r="I8" s="158"/>
      <c r="J8" s="49"/>
      <c r="K8" s="49"/>
      <c r="L8" s="49"/>
      <c r="M8" s="49"/>
      <c r="N8" s="220"/>
      <c r="O8" s="46"/>
      <c r="P8" s="46"/>
      <c r="Q8" s="46"/>
      <c r="R8" s="46"/>
      <c r="S8" s="46"/>
      <c r="T8" s="46"/>
      <c r="U8" s="46"/>
      <c r="V8" s="49"/>
      <c r="W8" s="49"/>
      <c r="X8" s="27"/>
    </row>
    <row r="9" spans="1:24" ht="65.25" customHeight="1" x14ac:dyDescent="0.5">
      <c r="A9" s="61" t="s">
        <v>402</v>
      </c>
      <c r="B9" s="44"/>
      <c r="C9" s="44">
        <v>1100</v>
      </c>
      <c r="D9" s="44">
        <v>1000</v>
      </c>
      <c r="E9" s="181">
        <v>718.17</v>
      </c>
      <c r="F9" s="42">
        <v>15</v>
      </c>
      <c r="G9" s="53">
        <f>E9*F9</f>
        <v>10772.55</v>
      </c>
      <c r="H9" s="37">
        <v>0</v>
      </c>
      <c r="I9" s="166">
        <v>0</v>
      </c>
      <c r="J9" s="37"/>
      <c r="K9" s="37">
        <v>0</v>
      </c>
      <c r="L9" s="37">
        <v>0</v>
      </c>
      <c r="M9" s="37">
        <f>G9+H9+I9+J9+K9+L9</f>
        <v>10772.55</v>
      </c>
      <c r="N9" s="224">
        <v>1662.84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f>N9+O9+P9+Q9+R9+S9</f>
        <v>1662.84</v>
      </c>
      <c r="U9" s="39">
        <f>M9-T9</f>
        <v>9109.7099999999991</v>
      </c>
      <c r="V9" s="37">
        <v>0</v>
      </c>
      <c r="W9" s="37">
        <f>U9-V9</f>
        <v>9109.7099999999991</v>
      </c>
      <c r="X9" s="36"/>
    </row>
    <row r="10" spans="1:24" ht="65.25" customHeight="1" x14ac:dyDescent="0.5">
      <c r="A10" s="207" t="s">
        <v>408</v>
      </c>
      <c r="B10" s="52"/>
      <c r="C10" s="52"/>
      <c r="D10" s="52"/>
      <c r="E10" s="209"/>
      <c r="F10" s="50"/>
      <c r="G10" s="57"/>
      <c r="H10" s="49"/>
      <c r="I10" s="158"/>
      <c r="J10" s="49"/>
      <c r="K10" s="49"/>
      <c r="L10" s="49"/>
      <c r="M10" s="49"/>
      <c r="N10" s="220"/>
      <c r="O10" s="46"/>
      <c r="P10" s="46"/>
      <c r="Q10" s="46"/>
      <c r="R10" s="46"/>
      <c r="S10" s="46"/>
      <c r="T10" s="46"/>
      <c r="U10" s="46"/>
      <c r="V10" s="49"/>
      <c r="W10" s="49"/>
      <c r="X10" s="27"/>
    </row>
    <row r="11" spans="1:24" ht="65.25" customHeight="1" x14ac:dyDescent="0.5">
      <c r="A11" s="61" t="s">
        <v>402</v>
      </c>
      <c r="B11" s="44"/>
      <c r="C11" s="44">
        <v>1100</v>
      </c>
      <c r="D11" s="44">
        <v>1000</v>
      </c>
      <c r="E11" s="181">
        <v>718.17</v>
      </c>
      <c r="F11" s="42">
        <v>15</v>
      </c>
      <c r="G11" s="53">
        <f>E11*F11</f>
        <v>10772.55</v>
      </c>
      <c r="H11" s="37">
        <v>0</v>
      </c>
      <c r="I11" s="166">
        <v>0</v>
      </c>
      <c r="J11" s="37">
        <v>0</v>
      </c>
      <c r="K11" s="37">
        <v>0</v>
      </c>
      <c r="L11" s="37">
        <v>0</v>
      </c>
      <c r="M11" s="37">
        <f>G11+H11+I11+J11+K11+L11</f>
        <v>10772.55</v>
      </c>
      <c r="N11" s="224">
        <v>1662.84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f>N11+O11+P11+Q11+R11+S11</f>
        <v>1662.84</v>
      </c>
      <c r="U11" s="39">
        <f>M11-T11</f>
        <v>9109.7099999999991</v>
      </c>
      <c r="V11" s="37">
        <v>0</v>
      </c>
      <c r="W11" s="37">
        <f>U11-V11</f>
        <v>9109.7099999999991</v>
      </c>
      <c r="X11" s="36"/>
    </row>
    <row r="12" spans="1:24" ht="65.25" customHeight="1" x14ac:dyDescent="0.5">
      <c r="A12" s="229" t="s">
        <v>407</v>
      </c>
      <c r="B12" s="52"/>
      <c r="C12" s="52"/>
      <c r="D12" s="52"/>
      <c r="E12" s="209"/>
      <c r="F12" s="50"/>
      <c r="G12" s="57"/>
      <c r="H12" s="49"/>
      <c r="I12" s="158"/>
      <c r="J12" s="49"/>
      <c r="K12" s="49"/>
      <c r="L12" s="49"/>
      <c r="M12" s="49"/>
      <c r="N12" s="220"/>
      <c r="O12" s="46"/>
      <c r="P12" s="46"/>
      <c r="Q12" s="46"/>
      <c r="R12" s="46"/>
      <c r="S12" s="46"/>
      <c r="T12" s="46"/>
      <c r="U12" s="46"/>
      <c r="V12" s="49"/>
      <c r="W12" s="49"/>
      <c r="X12" s="27"/>
    </row>
    <row r="13" spans="1:24" ht="65.25" customHeight="1" x14ac:dyDescent="0.5">
      <c r="A13" s="61" t="s">
        <v>402</v>
      </c>
      <c r="B13" s="44"/>
      <c r="C13" s="44">
        <v>1100</v>
      </c>
      <c r="D13" s="44">
        <v>1000</v>
      </c>
      <c r="E13" s="181">
        <v>718.17</v>
      </c>
      <c r="F13" s="42">
        <v>15</v>
      </c>
      <c r="G13" s="53">
        <f>E13*F13</f>
        <v>10772.55</v>
      </c>
      <c r="H13" s="37">
        <v>0</v>
      </c>
      <c r="I13" s="166">
        <v>0</v>
      </c>
      <c r="J13" s="37">
        <v>0</v>
      </c>
      <c r="K13" s="37">
        <v>0</v>
      </c>
      <c r="L13" s="37">
        <v>0</v>
      </c>
      <c r="M13" s="37">
        <f>G13+H13+I13+J13+K13+L13</f>
        <v>10772.55</v>
      </c>
      <c r="N13" s="224">
        <v>1662.84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f>N13+O13+P13+Q13+R13+S13</f>
        <v>1662.84</v>
      </c>
      <c r="U13" s="39">
        <f>M13-T13</f>
        <v>9109.7099999999991</v>
      </c>
      <c r="V13" s="37"/>
      <c r="W13" s="37">
        <f>U13-V13</f>
        <v>9109.7099999999991</v>
      </c>
      <c r="X13" s="36"/>
    </row>
    <row r="14" spans="1:24" ht="65.25" customHeight="1" x14ac:dyDescent="0.5">
      <c r="A14" s="207" t="s">
        <v>406</v>
      </c>
      <c r="B14" s="52"/>
      <c r="C14" s="52"/>
      <c r="D14" s="52"/>
      <c r="E14" s="209"/>
      <c r="F14" s="50"/>
      <c r="G14" s="57"/>
      <c r="H14" s="49"/>
      <c r="I14" s="158"/>
      <c r="J14" s="49"/>
      <c r="K14" s="49"/>
      <c r="L14" s="49"/>
      <c r="M14" s="49"/>
      <c r="N14" s="220"/>
      <c r="O14" s="46"/>
      <c r="P14" s="46"/>
      <c r="Q14" s="46"/>
      <c r="R14" s="46"/>
      <c r="S14" s="46"/>
      <c r="T14" s="46"/>
      <c r="U14" s="46"/>
      <c r="V14" s="49"/>
      <c r="W14" s="49"/>
      <c r="X14" s="27"/>
    </row>
    <row r="15" spans="1:24" ht="65.25" customHeight="1" x14ac:dyDescent="0.5">
      <c r="A15" s="61" t="s">
        <v>402</v>
      </c>
      <c r="B15" s="44"/>
      <c r="C15" s="44">
        <v>1100</v>
      </c>
      <c r="D15" s="44">
        <v>1000</v>
      </c>
      <c r="E15" s="181">
        <v>718.17</v>
      </c>
      <c r="F15" s="42">
        <v>15</v>
      </c>
      <c r="G15" s="53">
        <f>E15*F15</f>
        <v>10772.55</v>
      </c>
      <c r="H15" s="37">
        <v>0</v>
      </c>
      <c r="I15" s="166">
        <v>0</v>
      </c>
      <c r="J15" s="37">
        <v>0</v>
      </c>
      <c r="K15" s="37">
        <v>0</v>
      </c>
      <c r="L15" s="37">
        <v>0</v>
      </c>
      <c r="M15" s="37">
        <f>G15+H15+I15+J15+K15+L15</f>
        <v>10772.55</v>
      </c>
      <c r="N15" s="224">
        <v>1662.84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f>N15+O15+P15+Q15+R15+S15</f>
        <v>1662.84</v>
      </c>
      <c r="U15" s="39">
        <f>M15-T15</f>
        <v>9109.7099999999991</v>
      </c>
      <c r="V15" s="37">
        <v>0</v>
      </c>
      <c r="W15" s="37">
        <f>U15-V15</f>
        <v>9109.7099999999991</v>
      </c>
      <c r="X15" s="36"/>
    </row>
    <row r="16" spans="1:24" ht="65.25" customHeight="1" x14ac:dyDescent="0.5">
      <c r="A16" s="207" t="s">
        <v>405</v>
      </c>
      <c r="B16" s="52"/>
      <c r="C16" s="52"/>
      <c r="D16" s="52"/>
      <c r="E16" s="209"/>
      <c r="F16" s="50"/>
      <c r="G16" s="57"/>
      <c r="H16" s="49"/>
      <c r="I16" s="158"/>
      <c r="J16" s="49"/>
      <c r="K16" s="49"/>
      <c r="L16" s="49"/>
      <c r="M16" s="49"/>
      <c r="N16" s="220"/>
      <c r="O16" s="46"/>
      <c r="P16" s="46"/>
      <c r="Q16" s="46"/>
      <c r="R16" s="46"/>
      <c r="S16" s="46"/>
      <c r="T16" s="46"/>
      <c r="U16" s="46"/>
      <c r="V16" s="49"/>
      <c r="W16" s="49"/>
      <c r="X16" s="27"/>
    </row>
    <row r="17" spans="1:24" ht="65.25" customHeight="1" x14ac:dyDescent="0.5">
      <c r="A17" s="61" t="s">
        <v>402</v>
      </c>
      <c r="B17" s="44"/>
      <c r="C17" s="44">
        <v>1100</v>
      </c>
      <c r="D17" s="44">
        <v>1000</v>
      </c>
      <c r="E17" s="181">
        <v>718.17</v>
      </c>
      <c r="F17" s="42">
        <v>15</v>
      </c>
      <c r="G17" s="53">
        <f>E17*F17</f>
        <v>10772.55</v>
      </c>
      <c r="H17" s="37">
        <v>0</v>
      </c>
      <c r="I17" s="166">
        <v>0</v>
      </c>
      <c r="J17" s="37">
        <v>0</v>
      </c>
      <c r="K17" s="37">
        <v>0</v>
      </c>
      <c r="L17" s="37">
        <v>0</v>
      </c>
      <c r="M17" s="37">
        <f>G17+H17+I17+J17+K17+L17</f>
        <v>10772.55</v>
      </c>
      <c r="N17" s="224">
        <v>1662.84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f>N17+O17+P17+Q17+R17+S17</f>
        <v>1662.84</v>
      </c>
      <c r="U17" s="39">
        <f>M17-T17</f>
        <v>9109.7099999999991</v>
      </c>
      <c r="V17" s="37">
        <v>0</v>
      </c>
      <c r="W17" s="37">
        <f>U17-V17</f>
        <v>9109.7099999999991</v>
      </c>
      <c r="X17" s="36"/>
    </row>
    <row r="18" spans="1:24" ht="65.25" customHeight="1" x14ac:dyDescent="0.5">
      <c r="A18" s="207" t="s">
        <v>404</v>
      </c>
      <c r="B18" s="52"/>
      <c r="C18" s="52"/>
      <c r="D18" s="52"/>
      <c r="E18" s="209"/>
      <c r="F18" s="50"/>
      <c r="G18" s="57"/>
      <c r="H18" s="49"/>
      <c r="I18" s="158"/>
      <c r="J18" s="49"/>
      <c r="K18" s="49"/>
      <c r="L18" s="49"/>
      <c r="M18" s="49"/>
      <c r="N18" s="220"/>
      <c r="O18" s="46"/>
      <c r="P18" s="46"/>
      <c r="Q18" s="46"/>
      <c r="R18" s="46"/>
      <c r="S18" s="46"/>
      <c r="T18" s="46"/>
      <c r="U18" s="46"/>
      <c r="V18" s="49"/>
      <c r="W18" s="49"/>
      <c r="X18" s="27"/>
    </row>
    <row r="19" spans="1:24" ht="65.25" customHeight="1" x14ac:dyDescent="0.45">
      <c r="A19" s="400" t="s">
        <v>402</v>
      </c>
      <c r="B19" s="147"/>
      <c r="C19" s="147">
        <v>1100</v>
      </c>
      <c r="D19" s="147">
        <v>1000</v>
      </c>
      <c r="E19" s="275">
        <v>718.17</v>
      </c>
      <c r="F19" s="145">
        <v>15</v>
      </c>
      <c r="G19" s="144">
        <f>E19*F19</f>
        <v>10772.55</v>
      </c>
      <c r="H19" s="142">
        <v>0</v>
      </c>
      <c r="I19" s="274">
        <v>0</v>
      </c>
      <c r="J19" s="142">
        <v>0</v>
      </c>
      <c r="K19" s="142">
        <v>0</v>
      </c>
      <c r="L19" s="142">
        <v>0</v>
      </c>
      <c r="M19" s="142">
        <f>G19+H19+I19+J19+K19+L19</f>
        <v>10772.55</v>
      </c>
      <c r="N19" s="447">
        <v>1662.84</v>
      </c>
      <c r="O19" s="271">
        <v>0</v>
      </c>
      <c r="P19" s="271">
        <v>0</v>
      </c>
      <c r="Q19" s="271">
        <v>0</v>
      </c>
      <c r="R19" s="271">
        <v>0</v>
      </c>
      <c r="S19" s="271">
        <v>0</v>
      </c>
      <c r="T19" s="271">
        <f>N19+O19+P19+Q19+R19+S19</f>
        <v>1662.84</v>
      </c>
      <c r="U19" s="271">
        <f>M19-T19</f>
        <v>9109.7099999999991</v>
      </c>
      <c r="V19" s="142">
        <v>528.74</v>
      </c>
      <c r="W19" s="142">
        <f>U19-V19</f>
        <v>8580.9699999999993</v>
      </c>
      <c r="X19" s="36"/>
    </row>
    <row r="20" spans="1:24" ht="65.25" customHeight="1" x14ac:dyDescent="0.45">
      <c r="A20" s="446" t="s">
        <v>403</v>
      </c>
      <c r="B20" s="138"/>
      <c r="C20" s="138"/>
      <c r="D20" s="138"/>
      <c r="E20" s="269"/>
      <c r="F20" s="136"/>
      <c r="G20" s="135"/>
      <c r="H20" s="133"/>
      <c r="I20" s="268"/>
      <c r="J20" s="133"/>
      <c r="K20" s="133"/>
      <c r="L20" s="133"/>
      <c r="M20" s="133"/>
      <c r="N20" s="445"/>
      <c r="O20" s="265"/>
      <c r="P20" s="265"/>
      <c r="Q20" s="265"/>
      <c r="R20" s="265"/>
      <c r="S20" s="265"/>
      <c r="T20" s="265"/>
      <c r="U20" s="265"/>
      <c r="V20" s="133"/>
      <c r="W20" s="133"/>
      <c r="X20" s="27"/>
    </row>
    <row r="21" spans="1:24" ht="65.25" customHeight="1" x14ac:dyDescent="0.5">
      <c r="A21" s="61" t="s">
        <v>402</v>
      </c>
      <c r="B21" s="44"/>
      <c r="C21" s="44">
        <v>1100</v>
      </c>
      <c r="D21" s="44">
        <v>1000</v>
      </c>
      <c r="E21" s="181">
        <v>718.17</v>
      </c>
      <c r="F21" s="42">
        <v>15</v>
      </c>
      <c r="G21" s="53">
        <f>E21*F21</f>
        <v>10772.55</v>
      </c>
      <c r="H21" s="37">
        <v>0</v>
      </c>
      <c r="I21" s="166">
        <v>0</v>
      </c>
      <c r="J21" s="37">
        <v>0</v>
      </c>
      <c r="K21" s="37">
        <v>0</v>
      </c>
      <c r="L21" s="37">
        <v>0</v>
      </c>
      <c r="M21" s="37">
        <f>G21+H21+I21+J21+K21+L21</f>
        <v>10772.55</v>
      </c>
      <c r="N21" s="224">
        <v>1662.84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f>N21+O21+P21+Q21+R21+S21</f>
        <v>1662.84</v>
      </c>
      <c r="U21" s="39">
        <f>M21-T21</f>
        <v>9109.7099999999991</v>
      </c>
      <c r="V21" s="37">
        <v>0</v>
      </c>
      <c r="W21" s="37">
        <f>U21-V21</f>
        <v>9109.7099999999991</v>
      </c>
      <c r="X21" s="36"/>
    </row>
    <row r="22" spans="1:24" ht="65.25" customHeight="1" x14ac:dyDescent="0.5">
      <c r="A22" s="211" t="s">
        <v>401</v>
      </c>
      <c r="B22" s="52"/>
      <c r="C22" s="52"/>
      <c r="D22" s="52"/>
      <c r="E22" s="209"/>
      <c r="F22" s="50"/>
      <c r="G22" s="57"/>
      <c r="H22" s="49"/>
      <c r="I22" s="158"/>
      <c r="J22" s="49"/>
      <c r="K22" s="49"/>
      <c r="L22" s="49"/>
      <c r="M22" s="49"/>
      <c r="N22" s="220"/>
      <c r="O22" s="46"/>
      <c r="P22" s="46"/>
      <c r="Q22" s="46"/>
      <c r="R22" s="46"/>
      <c r="S22" s="46"/>
      <c r="T22" s="46"/>
      <c r="U22" s="46"/>
      <c r="V22" s="49"/>
      <c r="W22" s="49"/>
      <c r="X22" s="27"/>
    </row>
    <row r="23" spans="1:24" ht="65.25" hidden="1" customHeight="1" x14ac:dyDescent="0.5">
      <c r="A23" s="444"/>
      <c r="B23" s="443"/>
      <c r="C23" s="291"/>
      <c r="D23" s="291"/>
      <c r="E23" s="290"/>
      <c r="F23" s="285"/>
      <c r="G23" s="393"/>
      <c r="H23" s="279"/>
      <c r="I23" s="390"/>
      <c r="J23" s="279"/>
      <c r="K23" s="279"/>
      <c r="L23" s="279"/>
      <c r="M23" s="279"/>
      <c r="N23" s="391"/>
      <c r="O23" s="280"/>
      <c r="P23" s="280"/>
      <c r="Q23" s="280"/>
      <c r="R23" s="280"/>
      <c r="S23" s="280"/>
      <c r="T23" s="280"/>
      <c r="U23" s="280"/>
      <c r="V23" s="279"/>
      <c r="W23" s="279"/>
      <c r="X23" s="278"/>
    </row>
    <row r="24" spans="1:24" ht="65.25" hidden="1" customHeight="1" x14ac:dyDescent="0.5">
      <c r="A24" s="442"/>
      <c r="B24" s="291"/>
      <c r="C24" s="291"/>
      <c r="D24" s="291"/>
      <c r="E24" s="290"/>
      <c r="F24" s="285"/>
      <c r="G24" s="393"/>
      <c r="H24" s="279"/>
      <c r="I24" s="390"/>
      <c r="J24" s="279"/>
      <c r="K24" s="279"/>
      <c r="L24" s="279"/>
      <c r="M24" s="279"/>
      <c r="N24" s="391"/>
      <c r="O24" s="280"/>
      <c r="P24" s="280"/>
      <c r="Q24" s="280"/>
      <c r="R24" s="280"/>
      <c r="S24" s="280"/>
      <c r="T24" s="280"/>
      <c r="U24" s="280"/>
      <c r="V24" s="279"/>
      <c r="W24" s="279"/>
      <c r="X24" s="278"/>
    </row>
    <row r="25" spans="1:24" ht="65.25" customHeight="1" x14ac:dyDescent="0.5">
      <c r="A25" s="61" t="s">
        <v>400</v>
      </c>
      <c r="B25" s="44"/>
      <c r="C25" s="44">
        <v>1100</v>
      </c>
      <c r="D25" s="44">
        <v>1000</v>
      </c>
      <c r="E25" s="181">
        <v>795.63</v>
      </c>
      <c r="F25" s="42">
        <v>15</v>
      </c>
      <c r="G25" s="53">
        <f>E25*F25</f>
        <v>11934.45</v>
      </c>
      <c r="H25" s="37">
        <v>0</v>
      </c>
      <c r="I25" s="40">
        <v>0</v>
      </c>
      <c r="J25" s="37">
        <v>0</v>
      </c>
      <c r="K25" s="37">
        <v>0</v>
      </c>
      <c r="L25" s="37">
        <v>0</v>
      </c>
      <c r="M25" s="37">
        <f>G25+H25+I25+J25+K25+L25</f>
        <v>11934.45</v>
      </c>
      <c r="N25" s="224">
        <v>1911.02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f>N25+O25+P25+Q25+R25+S25</f>
        <v>1911.02</v>
      </c>
      <c r="U25" s="39">
        <f>M25-T25</f>
        <v>10023.43</v>
      </c>
      <c r="V25" s="37">
        <v>353.28</v>
      </c>
      <c r="W25" s="37">
        <f>U25-V25</f>
        <v>9670.15</v>
      </c>
      <c r="X25" s="36"/>
    </row>
    <row r="26" spans="1:24" ht="65.25" customHeight="1" x14ac:dyDescent="0.5">
      <c r="A26" s="60" t="s">
        <v>399</v>
      </c>
      <c r="B26" s="52"/>
      <c r="C26" s="52"/>
      <c r="D26" s="52"/>
      <c r="E26" s="209"/>
      <c r="F26" s="50"/>
      <c r="G26" s="57"/>
      <c r="H26" s="49"/>
      <c r="I26" s="30"/>
      <c r="J26" s="49"/>
      <c r="K26" s="49"/>
      <c r="L26" s="49"/>
      <c r="M26" s="49"/>
      <c r="N26" s="220"/>
      <c r="O26" s="46"/>
      <c r="P26" s="46"/>
      <c r="Q26" s="46"/>
      <c r="R26" s="46"/>
      <c r="S26" s="46"/>
      <c r="T26" s="46"/>
      <c r="U26" s="46"/>
      <c r="V26" s="49"/>
      <c r="W26" s="49"/>
      <c r="X26" s="27"/>
    </row>
    <row r="27" spans="1:24" ht="65.25" hidden="1" customHeight="1" x14ac:dyDescent="0.5">
      <c r="A27" s="61"/>
      <c r="B27" s="44"/>
      <c r="C27" s="44"/>
      <c r="D27" s="44"/>
      <c r="E27" s="43"/>
      <c r="F27" s="42"/>
      <c r="G27" s="53">
        <f>E27*F27</f>
        <v>0</v>
      </c>
      <c r="H27" s="37">
        <v>0</v>
      </c>
      <c r="I27" s="40">
        <v>0</v>
      </c>
      <c r="J27" s="37">
        <v>0</v>
      </c>
      <c r="K27" s="37">
        <v>0</v>
      </c>
      <c r="L27" s="37">
        <v>0</v>
      </c>
      <c r="M27" s="37">
        <f>G27+H27+I27+J27+K27+L27</f>
        <v>0</v>
      </c>
      <c r="N27" s="224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f>N27+O27+P27+Q27+R27+S27</f>
        <v>0</v>
      </c>
      <c r="U27" s="39">
        <f>M27-T27</f>
        <v>0</v>
      </c>
      <c r="V27" s="37">
        <v>0</v>
      </c>
      <c r="W27" s="37">
        <f>U27-V27</f>
        <v>0</v>
      </c>
      <c r="X27" s="36"/>
    </row>
    <row r="28" spans="1:24" ht="65.25" hidden="1" customHeight="1" x14ac:dyDescent="0.5">
      <c r="A28" s="229"/>
      <c r="B28" s="52"/>
      <c r="C28" s="52"/>
      <c r="D28" s="52"/>
      <c r="E28" s="59"/>
      <c r="F28" s="50"/>
      <c r="G28" s="57"/>
      <c r="H28" s="49"/>
      <c r="I28" s="30"/>
      <c r="J28" s="49"/>
      <c r="K28" s="49"/>
      <c r="L28" s="49"/>
      <c r="M28" s="49"/>
      <c r="N28" s="220"/>
      <c r="O28" s="46"/>
      <c r="P28" s="46"/>
      <c r="Q28" s="46"/>
      <c r="R28" s="46"/>
      <c r="S28" s="46"/>
      <c r="T28" s="46"/>
      <c r="U28" s="46"/>
      <c r="V28" s="49"/>
      <c r="W28" s="49"/>
      <c r="X28" s="27"/>
    </row>
    <row r="29" spans="1:24" ht="65.25" customHeight="1" thickBot="1" x14ac:dyDescent="0.65">
      <c r="A29" s="441"/>
      <c r="B29" s="440" t="s">
        <v>398</v>
      </c>
      <c r="C29" s="439"/>
      <c r="D29" s="439"/>
      <c r="E29" s="439"/>
      <c r="F29" s="387"/>
      <c r="G29" s="384">
        <f>SUM(G5:G28)</f>
        <v>108887.40000000001</v>
      </c>
      <c r="H29" s="384">
        <f>SUM(H5:H28)</f>
        <v>0</v>
      </c>
      <c r="I29" s="386">
        <f>SUM(I5:I28)</f>
        <v>0</v>
      </c>
      <c r="J29" s="384">
        <f>SUM(J5:J28)</f>
        <v>0</v>
      </c>
      <c r="K29" s="384">
        <f>SUM(K5:K28)</f>
        <v>0</v>
      </c>
      <c r="L29" s="384">
        <f>SUM(L5:L28)</f>
        <v>0</v>
      </c>
      <c r="M29" s="384">
        <f>SUM(M5:M28)</f>
        <v>108887.40000000001</v>
      </c>
      <c r="N29" s="385">
        <f>SUM(N5:N28)</f>
        <v>16876.579999999998</v>
      </c>
      <c r="O29" s="385">
        <f>SUM(O5:O28)</f>
        <v>0</v>
      </c>
      <c r="P29" s="385">
        <f>SUM(P5:P28)</f>
        <v>0</v>
      </c>
      <c r="Q29" s="385">
        <f>SUM(Q5:Q28)</f>
        <v>0</v>
      </c>
      <c r="R29" s="385">
        <f>SUM(R5:R28)</f>
        <v>0</v>
      </c>
      <c r="S29" s="385">
        <f>SUM(S5:S28)</f>
        <v>0</v>
      </c>
      <c r="T29" s="385">
        <f>SUM(T5:T28)</f>
        <v>16876.579999999998</v>
      </c>
      <c r="U29" s="385">
        <f>SUM(U5:U28)</f>
        <v>92010.819999999978</v>
      </c>
      <c r="V29" s="384">
        <f>SUM(V5:V28)</f>
        <v>1420.6474999999998</v>
      </c>
      <c r="W29" s="384">
        <f>SUM(W5:W28)</f>
        <v>90590.172499999986</v>
      </c>
      <c r="X29" s="19"/>
    </row>
    <row r="30" spans="1:24" s="8" customFormat="1" ht="65.25" customHeight="1" thickBot="1" x14ac:dyDescent="0.55000000000000004">
      <c r="A30" s="110" t="s">
        <v>54</v>
      </c>
      <c r="B30" s="93" t="s">
        <v>53</v>
      </c>
      <c r="C30" s="109" t="s">
        <v>52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7"/>
      <c r="N30" s="109" t="s">
        <v>51</v>
      </c>
      <c r="O30" s="108"/>
      <c r="P30" s="108"/>
      <c r="Q30" s="108"/>
      <c r="R30" s="108"/>
      <c r="S30" s="108"/>
      <c r="T30" s="107"/>
      <c r="U30" s="106"/>
      <c r="V30" s="105"/>
      <c r="W30" s="104"/>
      <c r="X30" s="69" t="s">
        <v>50</v>
      </c>
    </row>
    <row r="31" spans="1:24" s="8" customFormat="1" ht="65.25" customHeight="1" thickBot="1" x14ac:dyDescent="0.5">
      <c r="A31" s="103"/>
      <c r="B31" s="102"/>
      <c r="C31" s="101" t="s">
        <v>49</v>
      </c>
      <c r="D31" s="101" t="s">
        <v>48</v>
      </c>
      <c r="E31" s="100" t="s">
        <v>26</v>
      </c>
      <c r="F31" s="99" t="s">
        <v>47</v>
      </c>
      <c r="G31" s="98" t="s">
        <v>46</v>
      </c>
      <c r="H31" s="97" t="s">
        <v>45</v>
      </c>
      <c r="I31" s="96" t="s">
        <v>44</v>
      </c>
      <c r="J31" s="95" t="s">
        <v>25</v>
      </c>
      <c r="K31" s="94" t="s">
        <v>43</v>
      </c>
      <c r="L31" s="94" t="s">
        <v>93</v>
      </c>
      <c r="M31" s="93" t="s">
        <v>35</v>
      </c>
      <c r="N31" s="90" t="s">
        <v>41</v>
      </c>
      <c r="O31" s="92" t="s">
        <v>40</v>
      </c>
      <c r="P31" s="91" t="s">
        <v>39</v>
      </c>
      <c r="Q31" s="90" t="s">
        <v>38</v>
      </c>
      <c r="R31" s="90" t="s">
        <v>37</v>
      </c>
      <c r="S31" s="90" t="s">
        <v>36</v>
      </c>
      <c r="T31" s="89" t="s">
        <v>35</v>
      </c>
      <c r="U31" s="87" t="s">
        <v>35</v>
      </c>
      <c r="V31" s="88" t="s">
        <v>34</v>
      </c>
      <c r="W31" s="87" t="s">
        <v>33</v>
      </c>
      <c r="X31" s="69"/>
    </row>
    <row r="32" spans="1:24" s="8" customFormat="1" ht="65.25" customHeight="1" thickBot="1" x14ac:dyDescent="0.5">
      <c r="A32" s="86" t="s">
        <v>32</v>
      </c>
      <c r="B32" s="76"/>
      <c r="C32" s="85"/>
      <c r="D32" s="85"/>
      <c r="E32" s="84" t="s">
        <v>31</v>
      </c>
      <c r="F32" s="83" t="s">
        <v>30</v>
      </c>
      <c r="G32" s="82"/>
      <c r="H32" s="81"/>
      <c r="I32" s="80" t="s">
        <v>29</v>
      </c>
      <c r="J32" s="95" t="s">
        <v>28</v>
      </c>
      <c r="K32" s="78" t="s">
        <v>92</v>
      </c>
      <c r="L32" s="77" t="s">
        <v>91</v>
      </c>
      <c r="M32" s="76"/>
      <c r="N32" s="199">
        <v>1</v>
      </c>
      <c r="O32" s="75"/>
      <c r="P32" s="74" t="s">
        <v>25</v>
      </c>
      <c r="Q32" s="73" t="s">
        <v>24</v>
      </c>
      <c r="R32" s="73" t="s">
        <v>23</v>
      </c>
      <c r="S32" s="73" t="s">
        <v>22</v>
      </c>
      <c r="T32" s="72"/>
      <c r="U32" s="70" t="s">
        <v>21</v>
      </c>
      <c r="V32" s="198" t="s">
        <v>90</v>
      </c>
      <c r="W32" s="70" t="s">
        <v>19</v>
      </c>
      <c r="X32" s="69"/>
    </row>
    <row r="33" spans="1:24" ht="65.25" customHeight="1" x14ac:dyDescent="0.45">
      <c r="A33" s="354" t="s">
        <v>397</v>
      </c>
      <c r="B33" s="149"/>
      <c r="C33" s="8"/>
      <c r="D33" s="8"/>
      <c r="E33" s="13"/>
      <c r="F33" s="12"/>
      <c r="G33" s="11"/>
      <c r="H33" s="9"/>
      <c r="I33" s="10"/>
      <c r="J33" s="9"/>
      <c r="K33" s="9"/>
      <c r="L33" s="9"/>
      <c r="M33" s="9"/>
      <c r="N33" s="438"/>
      <c r="O33" s="438"/>
      <c r="P33" s="438"/>
      <c r="Q33" s="438"/>
      <c r="R33" s="438" t="s">
        <v>396</v>
      </c>
      <c r="S33" s="438"/>
      <c r="T33" s="9"/>
      <c r="U33" s="9"/>
      <c r="V33" s="9"/>
      <c r="W33" s="9"/>
      <c r="X33" s="149"/>
    </row>
    <row r="34" spans="1:24" ht="65.25" customHeight="1" x14ac:dyDescent="0.5">
      <c r="A34" s="61" t="s">
        <v>395</v>
      </c>
      <c r="B34" s="54"/>
      <c r="C34" s="54">
        <v>1100</v>
      </c>
      <c r="D34" s="54">
        <v>1000</v>
      </c>
      <c r="E34" s="256">
        <v>1780.55</v>
      </c>
      <c r="F34" s="42">
        <v>15</v>
      </c>
      <c r="G34" s="53">
        <f>E34*F34</f>
        <v>26708.25</v>
      </c>
      <c r="H34" s="254">
        <v>0</v>
      </c>
      <c r="I34" s="166">
        <v>0</v>
      </c>
      <c r="J34" s="37">
        <v>0</v>
      </c>
      <c r="K34" s="37">
        <v>0</v>
      </c>
      <c r="L34" s="437">
        <v>0</v>
      </c>
      <c r="M34" s="254">
        <f>G34+H34+I34+J34+K34+L34</f>
        <v>26708.25</v>
      </c>
      <c r="N34" s="435">
        <v>5895.45</v>
      </c>
      <c r="O34" s="255">
        <v>0</v>
      </c>
      <c r="P34" s="39">
        <v>0</v>
      </c>
      <c r="Q34" s="39">
        <v>0</v>
      </c>
      <c r="R34" s="39">
        <v>0</v>
      </c>
      <c r="S34" s="39">
        <v>0</v>
      </c>
      <c r="T34" s="39">
        <f>N34+O34+P34+Q34+R34+S34</f>
        <v>5895.45</v>
      </c>
      <c r="U34" s="37">
        <f>M34-T34</f>
        <v>20812.8</v>
      </c>
      <c r="V34" s="37">
        <f>G34*0.05</f>
        <v>1335.4125000000001</v>
      </c>
      <c r="W34" s="254">
        <f>U34-V34</f>
        <v>19477.387500000001</v>
      </c>
      <c r="X34" s="47"/>
    </row>
    <row r="35" spans="1:24" ht="65.25" customHeight="1" x14ac:dyDescent="0.5">
      <c r="A35" s="377" t="s">
        <v>394</v>
      </c>
      <c r="B35" s="54"/>
      <c r="C35" s="54"/>
      <c r="D35" s="54"/>
      <c r="E35" s="256"/>
      <c r="F35" s="50"/>
      <c r="G35" s="57"/>
      <c r="H35" s="254"/>
      <c r="I35" s="158"/>
      <c r="J35" s="49"/>
      <c r="K35" s="49"/>
      <c r="L35" s="436"/>
      <c r="M35" s="254"/>
      <c r="N35" s="435"/>
      <c r="O35" s="255"/>
      <c r="P35" s="46"/>
      <c r="Q35" s="46"/>
      <c r="R35" s="46"/>
      <c r="S35" s="46"/>
      <c r="T35" s="46"/>
      <c r="U35" s="49"/>
      <c r="V35" s="49"/>
      <c r="W35" s="254"/>
      <c r="X35" s="47"/>
    </row>
    <row r="36" spans="1:24" ht="65.25" customHeight="1" x14ac:dyDescent="0.5">
      <c r="A36" s="61" t="s">
        <v>393</v>
      </c>
      <c r="B36" s="54"/>
      <c r="C36" s="54">
        <v>1100</v>
      </c>
      <c r="D36" s="54">
        <v>1000</v>
      </c>
      <c r="E36" s="181">
        <v>719.46</v>
      </c>
      <c r="F36" s="42">
        <v>15</v>
      </c>
      <c r="G36" s="53">
        <f>E36*F36</f>
        <v>10791.900000000001</v>
      </c>
      <c r="H36" s="375">
        <v>0</v>
      </c>
      <c r="I36" s="166">
        <v>0</v>
      </c>
      <c r="J36" s="165">
        <v>0</v>
      </c>
      <c r="K36" s="165">
        <v>0</v>
      </c>
      <c r="L36" s="165">
        <v>0</v>
      </c>
      <c r="M36" s="49">
        <f>G36+H36+I36+J36+K36+L36</f>
        <v>10791.900000000001</v>
      </c>
      <c r="N36" s="255">
        <v>1666.98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f>N36+O36+P36+Q36+R36+S36</f>
        <v>1666.98</v>
      </c>
      <c r="U36" s="37">
        <f>M36-T36</f>
        <v>9124.9200000000019</v>
      </c>
      <c r="V36" s="37">
        <f>G36*0.05</f>
        <v>539.59500000000014</v>
      </c>
      <c r="W36" s="254">
        <f>U36-V36</f>
        <v>8585.3250000000025</v>
      </c>
      <c r="X36" s="47"/>
    </row>
    <row r="37" spans="1:24" ht="65.25" customHeight="1" x14ac:dyDescent="0.5">
      <c r="A37" s="189" t="s">
        <v>392</v>
      </c>
      <c r="B37" s="54"/>
      <c r="C37" s="54"/>
      <c r="D37" s="54"/>
      <c r="E37" s="209"/>
      <c r="F37" s="50"/>
      <c r="G37" s="57"/>
      <c r="H37" s="375"/>
      <c r="I37" s="158"/>
      <c r="J37" s="157"/>
      <c r="K37" s="157"/>
      <c r="L37" s="157"/>
      <c r="M37" s="254"/>
      <c r="N37" s="255"/>
      <c r="O37" s="46"/>
      <c r="P37" s="46"/>
      <c r="Q37" s="46"/>
      <c r="R37" s="46"/>
      <c r="S37" s="46"/>
      <c r="T37" s="46"/>
      <c r="U37" s="49"/>
      <c r="V37" s="49"/>
      <c r="W37" s="254"/>
      <c r="X37" s="47"/>
    </row>
    <row r="38" spans="1:24" ht="65.25" customHeight="1" x14ac:dyDescent="0.5">
      <c r="A38" s="61" t="s">
        <v>349</v>
      </c>
      <c r="B38" s="44"/>
      <c r="C38" s="54">
        <v>1100</v>
      </c>
      <c r="D38" s="54">
        <v>1000</v>
      </c>
      <c r="E38" s="256">
        <v>292.32</v>
      </c>
      <c r="F38" s="42">
        <v>15</v>
      </c>
      <c r="G38" s="53">
        <f>E38*F38</f>
        <v>4384.8</v>
      </c>
      <c r="H38" s="254">
        <v>0</v>
      </c>
      <c r="I38" s="166">
        <v>0</v>
      </c>
      <c r="J38" s="165">
        <v>0</v>
      </c>
      <c r="K38" s="165">
        <v>0</v>
      </c>
      <c r="L38" s="165">
        <v>0</v>
      </c>
      <c r="M38" s="254">
        <f>G38+H38+I38+J38+K38+L38</f>
        <v>4384.8</v>
      </c>
      <c r="N38" s="255">
        <v>362.15</v>
      </c>
      <c r="O38" s="39">
        <f>G38*1.1875%</f>
        <v>52.069500000000005</v>
      </c>
      <c r="P38" s="39">
        <v>0</v>
      </c>
      <c r="Q38" s="39">
        <v>0</v>
      </c>
      <c r="R38" s="39">
        <f>G38*1%</f>
        <v>43.848000000000006</v>
      </c>
      <c r="S38" s="39">
        <f>H38*1%</f>
        <v>0</v>
      </c>
      <c r="T38" s="39">
        <f>N38+O38+P38+Q38+R38+S38</f>
        <v>458.0675</v>
      </c>
      <c r="U38" s="37">
        <f>M38-T38</f>
        <v>3926.7325000000001</v>
      </c>
      <c r="V38" s="254">
        <v>0</v>
      </c>
      <c r="W38" s="254">
        <f>U38-V38</f>
        <v>3926.7325000000001</v>
      </c>
      <c r="X38" s="36"/>
    </row>
    <row r="39" spans="1:24" ht="65.25" customHeight="1" x14ac:dyDescent="0.5">
      <c r="A39" s="189" t="s">
        <v>391</v>
      </c>
      <c r="B39" s="52"/>
      <c r="C39" s="54"/>
      <c r="D39" s="54"/>
      <c r="E39" s="256"/>
      <c r="F39" s="50"/>
      <c r="G39" s="57"/>
      <c r="H39" s="254"/>
      <c r="I39" s="158"/>
      <c r="J39" s="157"/>
      <c r="K39" s="157"/>
      <c r="L39" s="157"/>
      <c r="M39" s="254"/>
      <c r="N39" s="255"/>
      <c r="O39" s="46"/>
      <c r="P39" s="46"/>
      <c r="Q39" s="46"/>
      <c r="R39" s="46"/>
      <c r="S39" s="46"/>
      <c r="T39" s="46"/>
      <c r="U39" s="49"/>
      <c r="V39" s="254"/>
      <c r="W39" s="254"/>
      <c r="X39" s="27"/>
    </row>
    <row r="40" spans="1:24" ht="65.25" customHeight="1" x14ac:dyDescent="0.5">
      <c r="A40" s="45" t="s">
        <v>390</v>
      </c>
      <c r="B40" s="44"/>
      <c r="C40" s="54">
        <v>1100</v>
      </c>
      <c r="D40" s="54">
        <v>1000</v>
      </c>
      <c r="E40" s="256">
        <v>207.77</v>
      </c>
      <c r="F40" s="42">
        <v>15</v>
      </c>
      <c r="G40" s="53">
        <f>E40*F40</f>
        <v>3116.55</v>
      </c>
      <c r="H40" s="254">
        <v>0</v>
      </c>
      <c r="I40" s="166">
        <v>0</v>
      </c>
      <c r="J40" s="37">
        <v>0</v>
      </c>
      <c r="K40" s="37">
        <v>0</v>
      </c>
      <c r="L40" s="37">
        <v>0</v>
      </c>
      <c r="M40" s="254">
        <f>G40+H40+I40+J40+K40+L40</f>
        <v>3116.55</v>
      </c>
      <c r="N40" s="255">
        <v>92.58</v>
      </c>
      <c r="O40" s="39">
        <f>G40*1.1875%</f>
        <v>37.00903125</v>
      </c>
      <c r="P40" s="39">
        <v>0</v>
      </c>
      <c r="Q40" s="39">
        <v>0</v>
      </c>
      <c r="R40" s="185">
        <f>G40*1%</f>
        <v>31.165500000000002</v>
      </c>
      <c r="S40" s="39">
        <v>0</v>
      </c>
      <c r="T40" s="39">
        <f>N40+O40+P40+Q40+R40+S40</f>
        <v>160.75453125000001</v>
      </c>
      <c r="U40" s="37">
        <f>M40-T40</f>
        <v>2955.7954687500001</v>
      </c>
      <c r="V40" s="254"/>
      <c r="W40" s="254">
        <f>U40-V40</f>
        <v>2955.7954687500001</v>
      </c>
      <c r="X40" s="36"/>
    </row>
    <row r="41" spans="1:24" ht="65.25" customHeight="1" x14ac:dyDescent="0.5">
      <c r="A41" s="162" t="s">
        <v>389</v>
      </c>
      <c r="B41" s="52"/>
      <c r="C41" s="54"/>
      <c r="D41" s="54"/>
      <c r="E41" s="256"/>
      <c r="F41" s="50"/>
      <c r="G41" s="57"/>
      <c r="H41" s="254"/>
      <c r="I41" s="158"/>
      <c r="J41" s="49"/>
      <c r="K41" s="49"/>
      <c r="L41" s="49"/>
      <c r="M41" s="254"/>
      <c r="N41" s="255"/>
      <c r="O41" s="46"/>
      <c r="P41" s="46"/>
      <c r="Q41" s="46"/>
      <c r="R41" s="183"/>
      <c r="S41" s="46"/>
      <c r="T41" s="46"/>
      <c r="U41" s="49"/>
      <c r="V41" s="254"/>
      <c r="W41" s="254"/>
      <c r="X41" s="27"/>
    </row>
    <row r="42" spans="1:24" ht="65.25" customHeight="1" x14ac:dyDescent="0.5">
      <c r="A42" s="61" t="s">
        <v>103</v>
      </c>
      <c r="B42" s="44"/>
      <c r="C42" s="54">
        <v>1100</v>
      </c>
      <c r="D42" s="54">
        <v>1000</v>
      </c>
      <c r="E42" s="181">
        <v>257.26</v>
      </c>
      <c r="F42" s="42">
        <v>15</v>
      </c>
      <c r="G42" s="53">
        <f>E42*F42</f>
        <v>3858.8999999999996</v>
      </c>
      <c r="H42" s="254">
        <v>0</v>
      </c>
      <c r="I42" s="166">
        <v>0</v>
      </c>
      <c r="J42" s="37">
        <v>0</v>
      </c>
      <c r="K42" s="37">
        <v>0</v>
      </c>
      <c r="L42" s="37">
        <v>0</v>
      </c>
      <c r="M42" s="254">
        <f>G42+H42+I42+J42+K42+L42</f>
        <v>3858.8999999999996</v>
      </c>
      <c r="N42" s="255">
        <v>298.45</v>
      </c>
      <c r="O42" s="39">
        <v>0</v>
      </c>
      <c r="P42" s="39">
        <v>0</v>
      </c>
      <c r="Q42" s="39">
        <v>0</v>
      </c>
      <c r="R42" s="185">
        <v>0</v>
      </c>
      <c r="S42" s="39">
        <v>0</v>
      </c>
      <c r="T42" s="39">
        <f>N42+O42+P42+Q42+R42+S42</f>
        <v>298.45</v>
      </c>
      <c r="U42" s="37">
        <f>M42-T42</f>
        <v>3560.45</v>
      </c>
      <c r="V42" s="254">
        <v>0</v>
      </c>
      <c r="W42" s="254">
        <f>U42-V42</f>
        <v>3560.45</v>
      </c>
      <c r="X42" s="36"/>
    </row>
    <row r="43" spans="1:24" ht="65.25" customHeight="1" x14ac:dyDescent="0.5">
      <c r="A43" s="35" t="s">
        <v>388</v>
      </c>
      <c r="B43" s="169"/>
      <c r="C43" s="54"/>
      <c r="D43" s="54"/>
      <c r="E43" s="209"/>
      <c r="F43" s="50"/>
      <c r="G43" s="57"/>
      <c r="H43" s="254"/>
      <c r="I43" s="158"/>
      <c r="J43" s="49"/>
      <c r="K43" s="49"/>
      <c r="L43" s="49"/>
      <c r="M43" s="254"/>
      <c r="N43" s="255"/>
      <c r="O43" s="46"/>
      <c r="P43" s="46"/>
      <c r="Q43" s="46"/>
      <c r="R43" s="183"/>
      <c r="S43" s="46"/>
      <c r="T43" s="46"/>
      <c r="U43" s="49"/>
      <c r="V43" s="254"/>
      <c r="W43" s="254"/>
      <c r="X43" s="163"/>
    </row>
    <row r="44" spans="1:24" ht="65.25" customHeight="1" x14ac:dyDescent="0.5">
      <c r="A44" s="61" t="s">
        <v>153</v>
      </c>
      <c r="B44" s="44"/>
      <c r="C44" s="54">
        <v>1100</v>
      </c>
      <c r="D44" s="54">
        <v>1000</v>
      </c>
      <c r="E44" s="256">
        <v>172.91</v>
      </c>
      <c r="F44" s="42">
        <v>15</v>
      </c>
      <c r="G44" s="53">
        <f>E44*F44</f>
        <v>2593.65</v>
      </c>
      <c r="H44" s="254">
        <v>0</v>
      </c>
      <c r="I44" s="166">
        <v>0</v>
      </c>
      <c r="J44" s="165">
        <v>0</v>
      </c>
      <c r="K44" s="165">
        <v>0</v>
      </c>
      <c r="L44" s="165">
        <v>0</v>
      </c>
      <c r="M44" s="254">
        <f>G44+H44+I44+J44+K44+L44</f>
        <v>2593.65</v>
      </c>
      <c r="N44" s="255">
        <v>0.44</v>
      </c>
      <c r="O44" s="39">
        <f>G44*1.1875%</f>
        <v>30.799593750000003</v>
      </c>
      <c r="P44" s="39">
        <v>0</v>
      </c>
      <c r="Q44" s="39">
        <v>0</v>
      </c>
      <c r="R44" s="185">
        <v>0</v>
      </c>
      <c r="S44" s="39">
        <v>0</v>
      </c>
      <c r="T44" s="39">
        <f>N44+O44+P44+Q44+R44+S44</f>
        <v>31.239593750000004</v>
      </c>
      <c r="U44" s="37">
        <f>M44-T44</f>
        <v>2562.4104062500001</v>
      </c>
      <c r="V44" s="37">
        <v>225.81</v>
      </c>
      <c r="W44" s="254">
        <f>U44-V44</f>
        <v>2336.6004062500001</v>
      </c>
      <c r="X44" s="36"/>
    </row>
    <row r="45" spans="1:24" ht="65.25" customHeight="1" x14ac:dyDescent="0.5">
      <c r="A45" s="35" t="s">
        <v>387</v>
      </c>
      <c r="B45" s="169"/>
      <c r="C45" s="54"/>
      <c r="D45" s="54"/>
      <c r="E45" s="256"/>
      <c r="F45" s="50"/>
      <c r="G45" s="57"/>
      <c r="H45" s="254"/>
      <c r="I45" s="158"/>
      <c r="J45" s="157"/>
      <c r="K45" s="157"/>
      <c r="L45" s="157"/>
      <c r="M45" s="254"/>
      <c r="N45" s="255"/>
      <c r="O45" s="46"/>
      <c r="P45" s="46"/>
      <c r="Q45" s="46"/>
      <c r="R45" s="183"/>
      <c r="S45" s="46"/>
      <c r="T45" s="46"/>
      <c r="U45" s="49"/>
      <c r="V45" s="49"/>
      <c r="W45" s="254"/>
      <c r="X45" s="163"/>
    </row>
    <row r="46" spans="1:24" ht="65.25" customHeight="1" x14ac:dyDescent="0.5">
      <c r="A46" s="404"/>
      <c r="B46" s="156" t="s">
        <v>70</v>
      </c>
      <c r="C46" s="405"/>
      <c r="D46" s="405"/>
      <c r="E46" s="407"/>
      <c r="F46" s="408"/>
      <c r="G46" s="405">
        <f>SUM(G34:G45)</f>
        <v>51454.05000000001</v>
      </c>
      <c r="H46" s="405">
        <f>SUM(H34:H45)</f>
        <v>0</v>
      </c>
      <c r="I46" s="407">
        <f>SUM(I34:I45)</f>
        <v>0</v>
      </c>
      <c r="J46" s="405">
        <f>SUM(J34:J45)</f>
        <v>0</v>
      </c>
      <c r="K46" s="405">
        <f>SUM(K34:K45)</f>
        <v>0</v>
      </c>
      <c r="L46" s="405">
        <f>SUM(L34:L45)</f>
        <v>0</v>
      </c>
      <c r="M46" s="405">
        <f>SUM(M34:M45)</f>
        <v>51454.05000000001</v>
      </c>
      <c r="N46" s="406">
        <f>SUM(N34:N45)</f>
        <v>8316.0500000000011</v>
      </c>
      <c r="O46" s="406">
        <f>SUM(O34:O45)</f>
        <v>119.878125</v>
      </c>
      <c r="P46" s="406">
        <f>SUM(P34:P45)</f>
        <v>0</v>
      </c>
      <c r="Q46" s="406">
        <f>SUM(Q34:Q45)</f>
        <v>0</v>
      </c>
      <c r="R46" s="406">
        <f>SUM(R34:R45)</f>
        <v>75.013500000000008</v>
      </c>
      <c r="S46" s="406">
        <f>SUM(S34:S45)</f>
        <v>0</v>
      </c>
      <c r="T46" s="406">
        <f>SUM(T34:T45)</f>
        <v>8510.9416250000013</v>
      </c>
      <c r="U46" s="405">
        <f>SUM(U34:U45)</f>
        <v>42943.108374999996</v>
      </c>
      <c r="V46" s="405">
        <f>SUM(V34:V45)</f>
        <v>2100.8175000000001</v>
      </c>
      <c r="W46" s="405">
        <f>SUM(W34:W45)</f>
        <v>40842.290874999999</v>
      </c>
      <c r="X46" s="404"/>
    </row>
    <row r="47" spans="1:24" ht="65.25" customHeight="1" x14ac:dyDescent="0.5">
      <c r="A47" s="413" t="s">
        <v>386</v>
      </c>
      <c r="B47" s="413"/>
      <c r="C47" s="413"/>
      <c r="D47" s="413"/>
      <c r="E47" s="414"/>
      <c r="F47" s="415"/>
      <c r="G47" s="412"/>
      <c r="H47" s="412"/>
      <c r="I47" s="414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34" t="s">
        <v>385</v>
      </c>
    </row>
    <row r="48" spans="1:24" ht="65.25" customHeight="1" x14ac:dyDescent="0.45">
      <c r="A48" s="354"/>
      <c r="B48" s="8"/>
      <c r="C48" s="8"/>
      <c r="D48" s="8"/>
      <c r="E48" s="13"/>
      <c r="F48" s="12"/>
      <c r="G48" s="11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5">
      <c r="A49" s="61" t="s">
        <v>384</v>
      </c>
      <c r="B49" s="54"/>
      <c r="C49" s="54">
        <v>1100</v>
      </c>
      <c r="D49" s="54">
        <v>1000</v>
      </c>
      <c r="E49" s="256">
        <v>225.9</v>
      </c>
      <c r="F49" s="42"/>
      <c r="G49" s="53">
        <f>E49*F49</f>
        <v>0</v>
      </c>
      <c r="H49" s="375">
        <v>0</v>
      </c>
      <c r="I49" s="166">
        <v>0</v>
      </c>
      <c r="J49" s="165">
        <v>0</v>
      </c>
      <c r="K49" s="165">
        <v>0</v>
      </c>
      <c r="L49" s="165">
        <v>0</v>
      </c>
      <c r="M49" s="254">
        <f>G49+H49+I49+J49+K49+L49</f>
        <v>0</v>
      </c>
      <c r="N49" s="255"/>
      <c r="O49" s="39">
        <f>G49*1.1875%</f>
        <v>0</v>
      </c>
      <c r="P49" s="39">
        <v>0</v>
      </c>
      <c r="Q49" s="39">
        <v>0</v>
      </c>
      <c r="R49" s="39">
        <f>G49*1%</f>
        <v>0</v>
      </c>
      <c r="S49" s="39">
        <v>0</v>
      </c>
      <c r="T49" s="39">
        <f>N49+O49+P49+Q49+R49+S49</f>
        <v>0</v>
      </c>
      <c r="U49" s="37">
        <f>M49-T49</f>
        <v>0</v>
      </c>
      <c r="V49" s="254"/>
      <c r="W49" s="254">
        <f>U49-V49</f>
        <v>0</v>
      </c>
      <c r="X49" s="47"/>
    </row>
    <row r="50" spans="1:24" ht="65.25" customHeight="1" x14ac:dyDescent="0.5">
      <c r="A50" s="189"/>
      <c r="B50" s="54"/>
      <c r="C50" s="54"/>
      <c r="D50" s="54"/>
      <c r="E50" s="256"/>
      <c r="F50" s="50"/>
      <c r="G50" s="57"/>
      <c r="H50" s="375"/>
      <c r="I50" s="158"/>
      <c r="J50" s="157"/>
      <c r="K50" s="157"/>
      <c r="L50" s="157"/>
      <c r="M50" s="254"/>
      <c r="N50" s="255"/>
      <c r="O50" s="46"/>
      <c r="P50" s="46"/>
      <c r="Q50" s="46"/>
      <c r="R50" s="46"/>
      <c r="S50" s="46"/>
      <c r="T50" s="46"/>
      <c r="U50" s="49"/>
      <c r="V50" s="254"/>
      <c r="W50" s="254"/>
      <c r="X50" s="47"/>
    </row>
    <row r="51" spans="1:24" ht="65.25" customHeight="1" x14ac:dyDescent="0.5">
      <c r="A51" s="61" t="s">
        <v>383</v>
      </c>
      <c r="B51" s="44"/>
      <c r="C51" s="54">
        <v>1100</v>
      </c>
      <c r="D51" s="54">
        <v>1000</v>
      </c>
      <c r="E51" s="256">
        <v>225.9</v>
      </c>
      <c r="F51" s="42">
        <v>15</v>
      </c>
      <c r="G51" s="53">
        <f>E51*F51</f>
        <v>3388.5</v>
      </c>
      <c r="H51" s="254">
        <v>0</v>
      </c>
      <c r="I51" s="166">
        <v>0</v>
      </c>
      <c r="J51" s="165">
        <v>0</v>
      </c>
      <c r="K51" s="165">
        <v>0</v>
      </c>
      <c r="L51" s="165">
        <v>0</v>
      </c>
      <c r="M51" s="254">
        <f>G51+H51+I51+J51+K51+L51</f>
        <v>3388.5</v>
      </c>
      <c r="N51" s="255">
        <v>122.17</v>
      </c>
      <c r="O51" s="39">
        <f>G51*1.1875%</f>
        <v>40.238437500000003</v>
      </c>
      <c r="P51" s="39">
        <v>0</v>
      </c>
      <c r="Q51" s="39">
        <v>0</v>
      </c>
      <c r="R51" s="39">
        <f>G51*1%</f>
        <v>33.884999999999998</v>
      </c>
      <c r="S51" s="39">
        <f>H51*1%</f>
        <v>0</v>
      </c>
      <c r="T51" s="39">
        <f>N51+O51+P51+Q51+R51+S51</f>
        <v>196.29343749999998</v>
      </c>
      <c r="U51" s="37">
        <f>M51-T51</f>
        <v>3192.2065625</v>
      </c>
      <c r="V51" s="254">
        <v>0</v>
      </c>
      <c r="W51" s="254">
        <f>U51-V51</f>
        <v>3192.2065625</v>
      </c>
      <c r="X51" s="36"/>
    </row>
    <row r="52" spans="1:24" ht="65.25" customHeight="1" x14ac:dyDescent="0.5">
      <c r="A52" s="60" t="s">
        <v>382</v>
      </c>
      <c r="B52" s="52"/>
      <c r="C52" s="54"/>
      <c r="D52" s="54"/>
      <c r="E52" s="256"/>
      <c r="F52" s="50"/>
      <c r="G52" s="57"/>
      <c r="H52" s="254"/>
      <c r="I52" s="158"/>
      <c r="J52" s="157"/>
      <c r="K52" s="157"/>
      <c r="L52" s="157"/>
      <c r="M52" s="254"/>
      <c r="N52" s="255"/>
      <c r="O52" s="46"/>
      <c r="P52" s="46"/>
      <c r="Q52" s="46"/>
      <c r="R52" s="46"/>
      <c r="S52" s="46"/>
      <c r="T52" s="46"/>
      <c r="U52" s="49"/>
      <c r="V52" s="254"/>
      <c r="W52" s="254"/>
      <c r="X52" s="27"/>
    </row>
    <row r="53" spans="1:24" ht="65.25" hidden="1" customHeight="1" x14ac:dyDescent="0.5">
      <c r="A53" s="61"/>
      <c r="B53" s="44"/>
      <c r="C53" s="54"/>
      <c r="D53" s="54"/>
      <c r="E53" s="260">
        <v>0</v>
      </c>
      <c r="F53" s="42">
        <v>0</v>
      </c>
      <c r="G53" s="53">
        <f>E53*F53</f>
        <v>0</v>
      </c>
      <c r="H53" s="254">
        <v>0</v>
      </c>
      <c r="I53" s="259">
        <v>0</v>
      </c>
      <c r="J53" s="165">
        <v>0</v>
      </c>
      <c r="K53" s="165">
        <v>0</v>
      </c>
      <c r="L53" s="165">
        <v>0</v>
      </c>
      <c r="M53" s="254">
        <f>G53+H53+I53+J53+K53+L53</f>
        <v>0</v>
      </c>
      <c r="N53" s="255">
        <v>0</v>
      </c>
      <c r="O53" s="39"/>
      <c r="P53" s="39">
        <v>0</v>
      </c>
      <c r="Q53" s="39">
        <v>0</v>
      </c>
      <c r="R53" s="39"/>
      <c r="S53" s="39">
        <f>H53*1%</f>
        <v>0</v>
      </c>
      <c r="T53" s="39">
        <f>N53+O53+P53+Q53+R53+S53</f>
        <v>0</v>
      </c>
      <c r="U53" s="37">
        <f>M53-T53</f>
        <v>0</v>
      </c>
      <c r="V53" s="254"/>
      <c r="W53" s="254">
        <f>U53-V53</f>
        <v>0</v>
      </c>
      <c r="X53" s="36"/>
    </row>
    <row r="54" spans="1:24" ht="65.25" hidden="1" customHeight="1" x14ac:dyDescent="0.5">
      <c r="A54" s="229"/>
      <c r="B54" s="52"/>
      <c r="C54" s="54"/>
      <c r="D54" s="54"/>
      <c r="E54" s="260"/>
      <c r="F54" s="50"/>
      <c r="G54" s="57"/>
      <c r="H54" s="254"/>
      <c r="I54" s="259"/>
      <c r="J54" s="157"/>
      <c r="K54" s="157"/>
      <c r="L54" s="157"/>
      <c r="M54" s="254"/>
      <c r="N54" s="255"/>
      <c r="O54" s="46"/>
      <c r="P54" s="46"/>
      <c r="Q54" s="46"/>
      <c r="R54" s="46"/>
      <c r="S54" s="46"/>
      <c r="T54" s="46"/>
      <c r="U54" s="49"/>
      <c r="V54" s="254"/>
      <c r="W54" s="254"/>
      <c r="X54" s="27"/>
    </row>
    <row r="55" spans="1:24" ht="65.25" customHeight="1" thickBot="1" x14ac:dyDescent="0.55000000000000004">
      <c r="A55" s="425"/>
      <c r="B55" s="156" t="s">
        <v>70</v>
      </c>
      <c r="C55" s="405"/>
      <c r="D55" s="405"/>
      <c r="E55" s="407"/>
      <c r="F55" s="408"/>
      <c r="G55" s="405">
        <f>SUM(G49:G54)</f>
        <v>3388.5</v>
      </c>
      <c r="H55" s="405">
        <f>SUM(H49:H54)</f>
        <v>0</v>
      </c>
      <c r="I55" s="407">
        <f>SUM(I49:I54)</f>
        <v>0</v>
      </c>
      <c r="J55" s="405">
        <f>SUM(J49:J54)</f>
        <v>0</v>
      </c>
      <c r="K55" s="405">
        <f>SUM(K49:K54)</f>
        <v>0</v>
      </c>
      <c r="L55" s="405">
        <f>SUM(L49:L54)</f>
        <v>0</v>
      </c>
      <c r="M55" s="405">
        <f>SUM(M49:M54)</f>
        <v>3388.5</v>
      </c>
      <c r="N55" s="406">
        <f>SUM(N49:N54)</f>
        <v>122.17</v>
      </c>
      <c r="O55" s="406">
        <f>SUM(O49:O54)</f>
        <v>40.238437500000003</v>
      </c>
      <c r="P55" s="406">
        <f>SUM(P49:P54)</f>
        <v>0</v>
      </c>
      <c r="Q55" s="406">
        <f>SUM(Q49:Q54)</f>
        <v>0</v>
      </c>
      <c r="R55" s="406">
        <f>SUM(R49:R54)</f>
        <v>33.884999999999998</v>
      </c>
      <c r="S55" s="406">
        <f>SUM(S49:S54)</f>
        <v>0</v>
      </c>
      <c r="T55" s="406">
        <f>SUM(T49:T54)</f>
        <v>196.29343749999998</v>
      </c>
      <c r="U55" s="405">
        <f>SUM(U49:U54)</f>
        <v>3192.2065625</v>
      </c>
      <c r="V55" s="405">
        <f>SUM(V49:V54)</f>
        <v>0</v>
      </c>
      <c r="W55" s="405">
        <f>SUM(W49:W54)</f>
        <v>3192.2065625</v>
      </c>
      <c r="X55" s="404"/>
    </row>
    <row r="56" spans="1:24" s="8" customFormat="1" ht="65.25" customHeight="1" thickBot="1" x14ac:dyDescent="0.55000000000000004">
      <c r="A56" s="110" t="s">
        <v>54</v>
      </c>
      <c r="B56" s="93" t="s">
        <v>53</v>
      </c>
      <c r="C56" s="109" t="s">
        <v>52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7"/>
      <c r="N56" s="109" t="s">
        <v>51</v>
      </c>
      <c r="O56" s="108"/>
      <c r="P56" s="108"/>
      <c r="Q56" s="108"/>
      <c r="R56" s="108"/>
      <c r="S56" s="108"/>
      <c r="T56" s="107"/>
      <c r="U56" s="106"/>
      <c r="V56" s="105"/>
      <c r="W56" s="104"/>
      <c r="X56" s="69" t="s">
        <v>50</v>
      </c>
    </row>
    <row r="57" spans="1:24" s="8" customFormat="1" ht="65.25" customHeight="1" x14ac:dyDescent="0.45">
      <c r="A57" s="103"/>
      <c r="B57" s="102"/>
      <c r="C57" s="101" t="s">
        <v>49</v>
      </c>
      <c r="D57" s="101" t="s">
        <v>48</v>
      </c>
      <c r="E57" s="100" t="s">
        <v>26</v>
      </c>
      <c r="F57" s="99" t="s">
        <v>47</v>
      </c>
      <c r="G57" s="98" t="s">
        <v>46</v>
      </c>
      <c r="H57" s="97" t="s">
        <v>45</v>
      </c>
      <c r="I57" s="96" t="s">
        <v>44</v>
      </c>
      <c r="J57" s="95" t="s">
        <v>25</v>
      </c>
      <c r="K57" s="94" t="s">
        <v>43</v>
      </c>
      <c r="L57" s="94" t="s">
        <v>93</v>
      </c>
      <c r="M57" s="93" t="s">
        <v>35</v>
      </c>
      <c r="N57" s="90" t="s">
        <v>41</v>
      </c>
      <c r="O57" s="92" t="s">
        <v>40</v>
      </c>
      <c r="P57" s="91" t="s">
        <v>39</v>
      </c>
      <c r="Q57" s="90" t="s">
        <v>38</v>
      </c>
      <c r="R57" s="90" t="s">
        <v>37</v>
      </c>
      <c r="S57" s="90" t="s">
        <v>36</v>
      </c>
      <c r="T57" s="89" t="s">
        <v>35</v>
      </c>
      <c r="U57" s="87" t="s">
        <v>35</v>
      </c>
      <c r="V57" s="88" t="s">
        <v>34</v>
      </c>
      <c r="W57" s="87" t="s">
        <v>33</v>
      </c>
      <c r="X57" s="69"/>
    </row>
    <row r="58" spans="1:24" s="8" customFormat="1" ht="65.25" customHeight="1" thickBot="1" x14ac:dyDescent="0.5">
      <c r="A58" s="86" t="s">
        <v>32</v>
      </c>
      <c r="B58" s="76"/>
      <c r="C58" s="85"/>
      <c r="D58" s="85"/>
      <c r="E58" s="84" t="s">
        <v>31</v>
      </c>
      <c r="F58" s="83" t="s">
        <v>30</v>
      </c>
      <c r="G58" s="82"/>
      <c r="H58" s="81"/>
      <c r="I58" s="80" t="s">
        <v>29</v>
      </c>
      <c r="J58" s="79" t="s">
        <v>28</v>
      </c>
      <c r="K58" s="78" t="s">
        <v>92</v>
      </c>
      <c r="L58" s="77" t="s">
        <v>91</v>
      </c>
      <c r="M58" s="76"/>
      <c r="N58" s="199">
        <v>1</v>
      </c>
      <c r="O58" s="75"/>
      <c r="P58" s="74" t="s">
        <v>25</v>
      </c>
      <c r="Q58" s="73" t="s">
        <v>24</v>
      </c>
      <c r="R58" s="73" t="s">
        <v>23</v>
      </c>
      <c r="S58" s="73" t="s">
        <v>22</v>
      </c>
      <c r="T58" s="72"/>
      <c r="U58" s="70" t="s">
        <v>21</v>
      </c>
      <c r="V58" s="198" t="s">
        <v>90</v>
      </c>
      <c r="W58" s="70" t="s">
        <v>19</v>
      </c>
      <c r="X58" s="69"/>
    </row>
    <row r="59" spans="1:24" ht="65.25" customHeight="1" x14ac:dyDescent="0.5">
      <c r="A59" s="68" t="s">
        <v>381</v>
      </c>
      <c r="B59" s="413"/>
      <c r="C59" s="412"/>
      <c r="D59" s="412"/>
      <c r="E59" s="414"/>
      <c r="F59" s="415"/>
      <c r="G59" s="412"/>
      <c r="H59" s="412"/>
      <c r="I59" s="414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</row>
    <row r="60" spans="1:24" ht="65.25" customHeight="1" x14ac:dyDescent="0.5">
      <c r="A60" s="171" t="s">
        <v>380</v>
      </c>
      <c r="B60" s="44"/>
      <c r="C60" s="44">
        <v>1100</v>
      </c>
      <c r="D60" s="44">
        <v>1000</v>
      </c>
      <c r="E60" s="181">
        <v>705.14</v>
      </c>
      <c r="F60" s="42">
        <v>15</v>
      </c>
      <c r="G60" s="53">
        <f>E60*F60</f>
        <v>10577.1</v>
      </c>
      <c r="H60" s="37">
        <v>0</v>
      </c>
      <c r="I60" s="166">
        <v>0</v>
      </c>
      <c r="J60" s="166">
        <v>0</v>
      </c>
      <c r="K60" s="166">
        <v>0</v>
      </c>
      <c r="L60" s="166">
        <v>0</v>
      </c>
      <c r="M60" s="254">
        <f>G60+H60+I60+J60+K60+L60</f>
        <v>10577.1</v>
      </c>
      <c r="N60" s="39">
        <v>1621.09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f>N60+O60+P60+Q60+R60+S60</f>
        <v>1621.09</v>
      </c>
      <c r="U60" s="37">
        <f>M60-T60</f>
        <v>8956.01</v>
      </c>
      <c r="V60" s="37">
        <f>G60*0.04</f>
        <v>423.084</v>
      </c>
      <c r="W60" s="254">
        <f>U60-V60</f>
        <v>8532.9259999999995</v>
      </c>
      <c r="X60" s="36"/>
    </row>
    <row r="61" spans="1:24" ht="65.25" customHeight="1" x14ac:dyDescent="0.5">
      <c r="A61" s="207" t="s">
        <v>379</v>
      </c>
      <c r="B61" s="52"/>
      <c r="C61" s="52"/>
      <c r="D61" s="52"/>
      <c r="E61" s="209"/>
      <c r="F61" s="50"/>
      <c r="G61" s="57"/>
      <c r="H61" s="49"/>
      <c r="I61" s="158"/>
      <c r="J61" s="158"/>
      <c r="K61" s="158"/>
      <c r="L61" s="158"/>
      <c r="M61" s="254"/>
      <c r="N61" s="46"/>
      <c r="O61" s="46"/>
      <c r="P61" s="46"/>
      <c r="Q61" s="46"/>
      <c r="R61" s="46"/>
      <c r="S61" s="46"/>
      <c r="T61" s="46"/>
      <c r="U61" s="49"/>
      <c r="V61" s="49"/>
      <c r="W61" s="254"/>
      <c r="X61" s="27"/>
    </row>
    <row r="62" spans="1:24" ht="65.25" hidden="1" customHeight="1" x14ac:dyDescent="0.5">
      <c r="A62" s="61" t="s">
        <v>88</v>
      </c>
      <c r="B62" s="44"/>
      <c r="C62" s="44">
        <v>1100</v>
      </c>
      <c r="D62" s="44">
        <v>1000</v>
      </c>
      <c r="E62" s="179"/>
      <c r="F62" s="42"/>
      <c r="G62" s="53">
        <f>E62*F62</f>
        <v>0</v>
      </c>
      <c r="H62" s="48">
        <v>0</v>
      </c>
      <c r="I62" s="166">
        <v>0</v>
      </c>
      <c r="J62" s="196"/>
      <c r="K62" s="196">
        <v>0</v>
      </c>
      <c r="L62" s="196">
        <v>0</v>
      </c>
      <c r="M62" s="254">
        <f>G62+H62+I62+J62+K62+L62</f>
        <v>0</v>
      </c>
      <c r="N62" s="164"/>
      <c r="O62" s="39">
        <v>0</v>
      </c>
      <c r="P62" s="39"/>
      <c r="Q62" s="39">
        <v>0</v>
      </c>
      <c r="R62" s="39">
        <f>G62*1%</f>
        <v>0</v>
      </c>
      <c r="S62" s="39">
        <v>0</v>
      </c>
      <c r="T62" s="39">
        <f>N62+O62+P62+Q62+R62+S62</f>
        <v>0</v>
      </c>
      <c r="U62" s="37">
        <f>M62-T62</f>
        <v>0</v>
      </c>
      <c r="V62" s="48">
        <v>0</v>
      </c>
      <c r="W62" s="254">
        <f>U62-V62</f>
        <v>0</v>
      </c>
      <c r="X62" s="36"/>
    </row>
    <row r="63" spans="1:24" ht="65.25" hidden="1" customHeight="1" x14ac:dyDescent="0.5">
      <c r="A63" s="289"/>
      <c r="B63" s="169"/>
      <c r="C63" s="169"/>
      <c r="D63" s="169"/>
      <c r="E63" s="209"/>
      <c r="F63" s="50"/>
      <c r="G63" s="57"/>
      <c r="H63" s="49"/>
      <c r="I63" s="158"/>
      <c r="J63" s="158"/>
      <c r="K63" s="158"/>
      <c r="L63" s="158"/>
      <c r="M63" s="254"/>
      <c r="N63" s="46"/>
      <c r="O63" s="46"/>
      <c r="P63" s="46"/>
      <c r="Q63" s="46"/>
      <c r="R63" s="46"/>
      <c r="S63" s="46"/>
      <c r="T63" s="46"/>
      <c r="U63" s="49"/>
      <c r="V63" s="49"/>
      <c r="W63" s="254"/>
      <c r="X63" s="163"/>
    </row>
    <row r="64" spans="1:24" ht="66.75" customHeight="1" x14ac:dyDescent="0.45">
      <c r="A64" s="400" t="s">
        <v>378</v>
      </c>
      <c r="B64" s="147"/>
      <c r="C64" s="147">
        <v>1100</v>
      </c>
      <c r="D64" s="147">
        <v>1000</v>
      </c>
      <c r="E64" s="324">
        <v>388</v>
      </c>
      <c r="F64" s="145">
        <v>15</v>
      </c>
      <c r="G64" s="144">
        <f>E64*F64</f>
        <v>5820</v>
      </c>
      <c r="H64" s="319">
        <v>0</v>
      </c>
      <c r="I64" s="274">
        <v>0</v>
      </c>
      <c r="J64" s="433">
        <v>0</v>
      </c>
      <c r="K64" s="433">
        <v>0</v>
      </c>
      <c r="L64" s="433">
        <v>0</v>
      </c>
      <c r="M64" s="314">
        <f>G64+H64+I64+J64+K64+L64</f>
        <v>5820</v>
      </c>
      <c r="N64" s="323">
        <v>608.53</v>
      </c>
      <c r="O64" s="271">
        <v>0</v>
      </c>
      <c r="P64" s="271"/>
      <c r="Q64" s="271">
        <v>0</v>
      </c>
      <c r="R64" s="271">
        <v>0</v>
      </c>
      <c r="S64" s="271">
        <f>H64*0.8%/2</f>
        <v>0</v>
      </c>
      <c r="T64" s="271">
        <f>N64+O64+P64+Q64+R64+S64</f>
        <v>608.53</v>
      </c>
      <c r="U64" s="142">
        <f>M64-T64</f>
        <v>5211.47</v>
      </c>
      <c r="V64" s="142"/>
      <c r="W64" s="314">
        <f>U64-V64</f>
        <v>5211.47</v>
      </c>
      <c r="X64" s="36"/>
    </row>
    <row r="65" spans="1:24" ht="65.25" customHeight="1" x14ac:dyDescent="0.45">
      <c r="A65" s="432" t="s">
        <v>377</v>
      </c>
      <c r="B65" s="431"/>
      <c r="C65" s="138"/>
      <c r="D65" s="138"/>
      <c r="E65" s="269"/>
      <c r="F65" s="136"/>
      <c r="G65" s="135"/>
      <c r="H65" s="133"/>
      <c r="I65" s="268"/>
      <c r="J65" s="268"/>
      <c r="K65" s="268"/>
      <c r="L65" s="268"/>
      <c r="M65" s="314"/>
      <c r="N65" s="265"/>
      <c r="O65" s="265"/>
      <c r="P65" s="265"/>
      <c r="Q65" s="265"/>
      <c r="R65" s="265"/>
      <c r="S65" s="265"/>
      <c r="T65" s="265"/>
      <c r="U65" s="133"/>
      <c r="V65" s="133"/>
      <c r="W65" s="314"/>
      <c r="X65" s="163"/>
    </row>
    <row r="66" spans="1:24" ht="66.75" hidden="1" customHeight="1" x14ac:dyDescent="0.5">
      <c r="A66" s="61"/>
      <c r="B66" s="44"/>
      <c r="C66" s="44">
        <v>1100</v>
      </c>
      <c r="D66" s="44">
        <v>1000</v>
      </c>
      <c r="E66" s="179">
        <v>0</v>
      </c>
      <c r="F66" s="42"/>
      <c r="G66" s="53">
        <f>E66*F66</f>
        <v>0</v>
      </c>
      <c r="H66" s="48">
        <v>0</v>
      </c>
      <c r="I66" s="196">
        <v>0</v>
      </c>
      <c r="J66" s="196">
        <v>0</v>
      </c>
      <c r="K66" s="196">
        <v>0</v>
      </c>
      <c r="L66" s="196">
        <v>0</v>
      </c>
      <c r="M66" s="254">
        <f>G66+H66+I66+J66+K66+L66</f>
        <v>0</v>
      </c>
      <c r="N66" s="164">
        <v>0</v>
      </c>
      <c r="O66" s="39">
        <f>G66*1.187%</f>
        <v>0</v>
      </c>
      <c r="P66" s="39">
        <v>0</v>
      </c>
      <c r="Q66" s="39">
        <f>F66*0.8%/2</f>
        <v>0</v>
      </c>
      <c r="R66" s="39">
        <f>G66*0.8%/2</f>
        <v>0</v>
      </c>
      <c r="S66" s="39">
        <f>H66*0.8%/2</f>
        <v>0</v>
      </c>
      <c r="T66" s="39">
        <f>N66+O66+P66+Q66+R66+S66</f>
        <v>0</v>
      </c>
      <c r="U66" s="37">
        <f>M66-T66</f>
        <v>0</v>
      </c>
      <c r="V66" s="48">
        <v>0</v>
      </c>
      <c r="W66" s="254">
        <f>U66-V66</f>
        <v>0</v>
      </c>
      <c r="X66" s="36"/>
    </row>
    <row r="67" spans="1:24" ht="65.25" hidden="1" customHeight="1" x14ac:dyDescent="0.5">
      <c r="A67" s="197"/>
      <c r="B67" s="169"/>
      <c r="C67" s="52"/>
      <c r="D67" s="52"/>
      <c r="E67" s="209"/>
      <c r="F67" s="50"/>
      <c r="G67" s="57"/>
      <c r="H67" s="49"/>
      <c r="I67" s="158"/>
      <c r="J67" s="158"/>
      <c r="K67" s="158"/>
      <c r="L67" s="158"/>
      <c r="M67" s="254"/>
      <c r="N67" s="46"/>
      <c r="O67" s="46"/>
      <c r="P67" s="46"/>
      <c r="Q67" s="46"/>
      <c r="R67" s="46"/>
      <c r="S67" s="46"/>
      <c r="T67" s="46"/>
      <c r="U67" s="49"/>
      <c r="V67" s="49"/>
      <c r="W67" s="254"/>
      <c r="X67" s="163"/>
    </row>
    <row r="68" spans="1:24" ht="65.25" customHeight="1" x14ac:dyDescent="0.5">
      <c r="A68" s="425"/>
      <c r="B68" s="156" t="s">
        <v>70</v>
      </c>
      <c r="C68" s="405"/>
      <c r="D68" s="405"/>
      <c r="E68" s="424"/>
      <c r="F68" s="408"/>
      <c r="G68" s="405">
        <f>SUM(G60:G67)</f>
        <v>16397.099999999999</v>
      </c>
      <c r="H68" s="405">
        <f>SUM(H60:H67)</f>
        <v>0</v>
      </c>
      <c r="I68" s="407">
        <f>SUM(I60:I67)</f>
        <v>0</v>
      </c>
      <c r="J68" s="405">
        <f>SUM(J60:J67)</f>
        <v>0</v>
      </c>
      <c r="K68" s="405">
        <f>SUM(K60:K67)</f>
        <v>0</v>
      </c>
      <c r="L68" s="405">
        <f>SUM(L60:L67)</f>
        <v>0</v>
      </c>
      <c r="M68" s="405">
        <f>SUM(M60:M67)</f>
        <v>16397.099999999999</v>
      </c>
      <c r="N68" s="406">
        <f>SUM(N60:N67)</f>
        <v>2229.62</v>
      </c>
      <c r="O68" s="406">
        <f>SUM(O60:O67)</f>
        <v>0</v>
      </c>
      <c r="P68" s="406">
        <f>SUM(P60:P67)</f>
        <v>0</v>
      </c>
      <c r="Q68" s="406">
        <f>SUM(Q60:Q67)</f>
        <v>0</v>
      </c>
      <c r="R68" s="406">
        <f>SUM(R60:R67)</f>
        <v>0</v>
      </c>
      <c r="S68" s="406">
        <f>SUM(S60:S67)</f>
        <v>0</v>
      </c>
      <c r="T68" s="406">
        <f>SUM(T60:T67)</f>
        <v>2229.62</v>
      </c>
      <c r="U68" s="405">
        <f>SUM(U60:U67)</f>
        <v>14167.48</v>
      </c>
      <c r="V68" s="405">
        <f>SUM(V60:V67)</f>
        <v>423.084</v>
      </c>
      <c r="W68" s="405">
        <f>SUM(W60:W67)</f>
        <v>13744.396000000001</v>
      </c>
      <c r="X68" s="404"/>
    </row>
    <row r="69" spans="1:24" ht="65.25" customHeight="1" x14ac:dyDescent="0.5">
      <c r="A69" s="68" t="s">
        <v>376</v>
      </c>
      <c r="B69" s="420"/>
      <c r="C69" s="419"/>
      <c r="D69" s="419"/>
      <c r="E69" s="423"/>
      <c r="F69" s="422"/>
      <c r="G69" s="419"/>
      <c r="H69" s="419"/>
      <c r="I69" s="421"/>
      <c r="J69" s="419"/>
      <c r="K69" s="419"/>
      <c r="L69" s="419"/>
      <c r="M69" s="419"/>
      <c r="N69" s="420"/>
      <c r="O69" s="420"/>
      <c r="P69" s="420"/>
      <c r="Q69" s="420"/>
      <c r="R69" s="420"/>
      <c r="S69" s="420"/>
      <c r="T69" s="420"/>
      <c r="U69" s="419"/>
      <c r="V69" s="419"/>
      <c r="W69" s="419"/>
      <c r="X69" s="419"/>
    </row>
    <row r="70" spans="1:24" ht="65.25" customHeight="1" x14ac:dyDescent="0.5">
      <c r="A70" s="171" t="s">
        <v>375</v>
      </c>
      <c r="B70" s="169"/>
      <c r="C70" s="169">
        <v>1100</v>
      </c>
      <c r="D70" s="169">
        <v>1000</v>
      </c>
      <c r="E70" s="179">
        <v>262.45999999999998</v>
      </c>
      <c r="F70" s="42">
        <v>15</v>
      </c>
      <c r="G70" s="53">
        <f>E70*F70</f>
        <v>3936.8999999999996</v>
      </c>
      <c r="H70" s="48">
        <v>0</v>
      </c>
      <c r="I70" s="166">
        <v>0</v>
      </c>
      <c r="J70" s="37">
        <v>0</v>
      </c>
      <c r="K70" s="37">
        <v>0</v>
      </c>
      <c r="L70" s="37">
        <v>0</v>
      </c>
      <c r="M70" s="254">
        <f>G70+H70+I70+J70+K70+L70</f>
        <v>3936.8999999999996</v>
      </c>
      <c r="N70" s="164">
        <v>306.93</v>
      </c>
      <c r="O70" s="164">
        <v>0</v>
      </c>
      <c r="P70" s="39">
        <v>0</v>
      </c>
      <c r="Q70" s="39">
        <v>0</v>
      </c>
      <c r="R70" s="39">
        <v>0</v>
      </c>
      <c r="S70" s="39">
        <v>0</v>
      </c>
      <c r="T70" s="39">
        <f>N70+O70+P70+Q70+R70+S70</f>
        <v>306.93</v>
      </c>
      <c r="U70" s="37">
        <f>M70-T70</f>
        <v>3629.97</v>
      </c>
      <c r="V70" s="37">
        <v>0</v>
      </c>
      <c r="W70" s="254">
        <f>U70-V70</f>
        <v>3629.97</v>
      </c>
      <c r="X70" s="163"/>
    </row>
    <row r="71" spans="1:24" ht="65.25" customHeight="1" x14ac:dyDescent="0.5">
      <c r="A71" s="207" t="s">
        <v>374</v>
      </c>
      <c r="B71" s="52"/>
      <c r="C71" s="52"/>
      <c r="D71" s="52"/>
      <c r="E71" s="209"/>
      <c r="F71" s="50"/>
      <c r="G71" s="57"/>
      <c r="H71" s="49"/>
      <c r="I71" s="158"/>
      <c r="J71" s="49"/>
      <c r="K71" s="49"/>
      <c r="L71" s="49"/>
      <c r="M71" s="254"/>
      <c r="N71" s="46"/>
      <c r="O71" s="46"/>
      <c r="P71" s="46"/>
      <c r="Q71" s="46"/>
      <c r="R71" s="46"/>
      <c r="S71" s="46"/>
      <c r="T71" s="46"/>
      <c r="U71" s="49"/>
      <c r="V71" s="49"/>
      <c r="W71" s="254"/>
      <c r="X71" s="27"/>
    </row>
    <row r="72" spans="1:24" ht="65.25" customHeight="1" x14ac:dyDescent="0.5">
      <c r="A72" s="430"/>
      <c r="B72" s="156" t="s">
        <v>70</v>
      </c>
      <c r="C72" s="405"/>
      <c r="D72" s="405"/>
      <c r="E72" s="424"/>
      <c r="F72" s="408"/>
      <c r="G72" s="405">
        <f>SUM(G70)</f>
        <v>3936.8999999999996</v>
      </c>
      <c r="H72" s="405">
        <f>SUM(H70)</f>
        <v>0</v>
      </c>
      <c r="I72" s="407">
        <f>SUM(I70)</f>
        <v>0</v>
      </c>
      <c r="J72" s="405">
        <f>SUM(J70)</f>
        <v>0</v>
      </c>
      <c r="K72" s="405">
        <f>SUM(K70)</f>
        <v>0</v>
      </c>
      <c r="L72" s="405">
        <f>SUM(L70)</f>
        <v>0</v>
      </c>
      <c r="M72" s="405">
        <f>SUM(M70)</f>
        <v>3936.8999999999996</v>
      </c>
      <c r="N72" s="406">
        <f>SUM(N70)</f>
        <v>306.93</v>
      </c>
      <c r="O72" s="406">
        <f>SUM(O70)</f>
        <v>0</v>
      </c>
      <c r="P72" s="406">
        <f>SUM(P70)</f>
        <v>0</v>
      </c>
      <c r="Q72" s="406">
        <f>SUM(Q70)</f>
        <v>0</v>
      </c>
      <c r="R72" s="406">
        <f>SUM(R70)</f>
        <v>0</v>
      </c>
      <c r="S72" s="406">
        <f>SUM(S70)</f>
        <v>0</v>
      </c>
      <c r="T72" s="406">
        <f>SUM(T70)</f>
        <v>306.93</v>
      </c>
      <c r="U72" s="405">
        <f>SUM(U70)</f>
        <v>3629.97</v>
      </c>
      <c r="V72" s="405">
        <f>SUM(V70)</f>
        <v>0</v>
      </c>
      <c r="W72" s="405">
        <f>SUM(W70)</f>
        <v>3629.97</v>
      </c>
      <c r="X72" s="404"/>
    </row>
    <row r="73" spans="1:24" ht="65.25" customHeight="1" x14ac:dyDescent="0.5">
      <c r="A73" s="429" t="s">
        <v>373</v>
      </c>
      <c r="B73" s="420"/>
      <c r="C73" s="419"/>
      <c r="D73" s="419"/>
      <c r="E73" s="423"/>
      <c r="F73" s="422"/>
      <c r="G73" s="419"/>
      <c r="H73" s="419"/>
      <c r="I73" s="421"/>
      <c r="J73" s="419"/>
      <c r="K73" s="419"/>
      <c r="L73" s="419"/>
      <c r="M73" s="419"/>
      <c r="N73" s="420"/>
      <c r="O73" s="420"/>
      <c r="P73" s="420"/>
      <c r="Q73" s="420"/>
      <c r="R73" s="420"/>
      <c r="S73" s="420"/>
      <c r="T73" s="420"/>
      <c r="U73" s="419"/>
      <c r="V73" s="419"/>
      <c r="W73" s="419"/>
      <c r="X73" s="419"/>
    </row>
    <row r="74" spans="1:24" ht="65.25" customHeight="1" x14ac:dyDescent="0.5">
      <c r="A74" s="61" t="s">
        <v>372</v>
      </c>
      <c r="B74" s="44"/>
      <c r="C74" s="44">
        <v>1100</v>
      </c>
      <c r="D74" s="44">
        <v>1000</v>
      </c>
      <c r="E74" s="181">
        <v>303.66000000000003</v>
      </c>
      <c r="F74" s="42">
        <v>15</v>
      </c>
      <c r="G74" s="53">
        <f>E74*F74</f>
        <v>4554.9000000000005</v>
      </c>
      <c r="H74" s="37">
        <v>0</v>
      </c>
      <c r="I74" s="166">
        <v>0</v>
      </c>
      <c r="J74" s="165">
        <v>0</v>
      </c>
      <c r="K74" s="165">
        <v>0</v>
      </c>
      <c r="L74" s="165">
        <v>0</v>
      </c>
      <c r="M74" s="254">
        <f>G74+H74+I74+J74+K74+L74</f>
        <v>4554.9000000000005</v>
      </c>
      <c r="N74" s="39">
        <v>389.37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f>N74+O74+P74+Q74+R74+S74</f>
        <v>389.37</v>
      </c>
      <c r="U74" s="37">
        <f>M74-T74</f>
        <v>4165.5300000000007</v>
      </c>
      <c r="V74" s="37">
        <v>175.19</v>
      </c>
      <c r="W74" s="254">
        <f>U74-V74</f>
        <v>3990.3400000000006</v>
      </c>
      <c r="X74" s="36"/>
    </row>
    <row r="75" spans="1:24" ht="65.25" customHeight="1" x14ac:dyDescent="0.5">
      <c r="A75" s="229" t="s">
        <v>371</v>
      </c>
      <c r="B75" s="52"/>
      <c r="C75" s="52"/>
      <c r="D75" s="52"/>
      <c r="E75" s="209"/>
      <c r="F75" s="50"/>
      <c r="G75" s="57"/>
      <c r="H75" s="49"/>
      <c r="I75" s="158"/>
      <c r="J75" s="157"/>
      <c r="K75" s="157"/>
      <c r="L75" s="157"/>
      <c r="M75" s="254"/>
      <c r="N75" s="46"/>
      <c r="O75" s="46"/>
      <c r="P75" s="46"/>
      <c r="Q75" s="46"/>
      <c r="R75" s="46"/>
      <c r="S75" s="46"/>
      <c r="T75" s="46"/>
      <c r="U75" s="49"/>
      <c r="V75" s="49"/>
      <c r="W75" s="254"/>
      <c r="X75" s="27"/>
    </row>
    <row r="76" spans="1:24" ht="65.25" hidden="1" customHeight="1" x14ac:dyDescent="0.5">
      <c r="A76" s="61" t="s">
        <v>370</v>
      </c>
      <c r="B76" s="44"/>
      <c r="C76" s="44"/>
      <c r="D76" s="44"/>
      <c r="E76" s="181"/>
      <c r="F76" s="42"/>
      <c r="G76" s="53">
        <f>E76*F76</f>
        <v>0</v>
      </c>
      <c r="H76" s="40">
        <v>0</v>
      </c>
      <c r="I76" s="166">
        <f>E76*1.04</f>
        <v>0</v>
      </c>
      <c r="J76" s="165">
        <v>0</v>
      </c>
      <c r="K76" s="165">
        <v>0</v>
      </c>
      <c r="L76" s="165">
        <v>0</v>
      </c>
      <c r="M76" s="254">
        <f>G76+H76+I76+J76+K76+L76</f>
        <v>0</v>
      </c>
      <c r="N76" s="185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f>N76+O76+P76+Q76+R76+S76</f>
        <v>0</v>
      </c>
      <c r="U76" s="37">
        <f>M76-T76</f>
        <v>0</v>
      </c>
      <c r="V76" s="37">
        <v>0</v>
      </c>
      <c r="W76" s="254">
        <f>U76-V76</f>
        <v>0</v>
      </c>
      <c r="X76" s="36"/>
    </row>
    <row r="77" spans="1:24" ht="65.25" hidden="1" customHeight="1" x14ac:dyDescent="0.5">
      <c r="A77" s="162"/>
      <c r="B77" s="52"/>
      <c r="C77" s="52"/>
      <c r="D77" s="52"/>
      <c r="E77" s="209"/>
      <c r="F77" s="50"/>
      <c r="G77" s="57"/>
      <c r="H77" s="30"/>
      <c r="I77" s="158"/>
      <c r="J77" s="157"/>
      <c r="K77" s="157"/>
      <c r="L77" s="157"/>
      <c r="M77" s="254"/>
      <c r="N77" s="183"/>
      <c r="O77" s="46"/>
      <c r="P77" s="46"/>
      <c r="Q77" s="46"/>
      <c r="R77" s="46"/>
      <c r="S77" s="46"/>
      <c r="T77" s="46"/>
      <c r="U77" s="49"/>
      <c r="V77" s="49"/>
      <c r="W77" s="254"/>
      <c r="X77" s="27"/>
    </row>
    <row r="78" spans="1:24" ht="65.25" hidden="1" customHeight="1" x14ac:dyDescent="0.5">
      <c r="A78" s="61" t="s">
        <v>369</v>
      </c>
      <c r="B78" s="44"/>
      <c r="C78" s="44"/>
      <c r="D78" s="44"/>
      <c r="E78" s="181"/>
      <c r="F78" s="42"/>
      <c r="G78" s="53">
        <f>E78*F78</f>
        <v>0</v>
      </c>
      <c r="H78" s="37">
        <v>0</v>
      </c>
      <c r="I78" s="166">
        <f>E78*1.04</f>
        <v>0</v>
      </c>
      <c r="J78" s="165">
        <v>0</v>
      </c>
      <c r="K78" s="165">
        <v>0</v>
      </c>
      <c r="L78" s="165">
        <v>0</v>
      </c>
      <c r="M78" s="254">
        <f>G78+H78+I78+J78+K78+L78</f>
        <v>0</v>
      </c>
      <c r="N78" s="39"/>
      <c r="O78" s="39"/>
      <c r="P78" s="39">
        <v>0</v>
      </c>
      <c r="Q78" s="39">
        <v>0</v>
      </c>
      <c r="R78" s="39"/>
      <c r="S78" s="39">
        <f>H78*1%</f>
        <v>0</v>
      </c>
      <c r="T78" s="39">
        <f>N78+O78+P78+Q78+R78+S78</f>
        <v>0</v>
      </c>
      <c r="U78" s="37">
        <f>M78-T78</f>
        <v>0</v>
      </c>
      <c r="V78" s="37">
        <v>0</v>
      </c>
      <c r="W78" s="254">
        <f>U78-V78</f>
        <v>0</v>
      </c>
      <c r="X78" s="36"/>
    </row>
    <row r="79" spans="1:24" ht="65.25" hidden="1" customHeight="1" x14ac:dyDescent="0.5">
      <c r="A79" s="55"/>
      <c r="B79" s="169"/>
      <c r="C79" s="52"/>
      <c r="D79" s="52"/>
      <c r="E79" s="209"/>
      <c r="F79" s="50"/>
      <c r="G79" s="57"/>
      <c r="H79" s="49"/>
      <c r="I79" s="158"/>
      <c r="J79" s="157"/>
      <c r="K79" s="157"/>
      <c r="L79" s="157"/>
      <c r="M79" s="254"/>
      <c r="N79" s="46"/>
      <c r="O79" s="46"/>
      <c r="P79" s="46"/>
      <c r="Q79" s="46"/>
      <c r="R79" s="46"/>
      <c r="S79" s="46"/>
      <c r="T79" s="46"/>
      <c r="U79" s="49"/>
      <c r="V79" s="49"/>
      <c r="W79" s="254"/>
      <c r="X79" s="163"/>
    </row>
    <row r="80" spans="1:24" ht="65.25" customHeight="1" x14ac:dyDescent="0.5">
      <c r="A80" s="61" t="s">
        <v>368</v>
      </c>
      <c r="B80" s="44"/>
      <c r="C80" s="44">
        <v>1100</v>
      </c>
      <c r="D80" s="44">
        <v>1000</v>
      </c>
      <c r="E80" s="181">
        <v>258.20999999999998</v>
      </c>
      <c r="F80" s="42"/>
      <c r="G80" s="53">
        <f>E80*F80</f>
        <v>0</v>
      </c>
      <c r="H80" s="37">
        <v>0</v>
      </c>
      <c r="I80" s="166">
        <v>0</v>
      </c>
      <c r="J80" s="165">
        <v>0</v>
      </c>
      <c r="K80" s="165">
        <v>0</v>
      </c>
      <c r="L80" s="165">
        <v>0</v>
      </c>
      <c r="M80" s="254">
        <f>G80+H80+I80+J80+K80+L80</f>
        <v>0</v>
      </c>
      <c r="N80" s="39"/>
      <c r="O80" s="39">
        <f>G80*1.1875%</f>
        <v>0</v>
      </c>
      <c r="P80" s="39">
        <v>0</v>
      </c>
      <c r="Q80" s="39">
        <v>0</v>
      </c>
      <c r="R80" s="185">
        <f>G80*1%</f>
        <v>0</v>
      </c>
      <c r="S80" s="39">
        <v>0</v>
      </c>
      <c r="T80" s="39">
        <f>N80+O80+P80+Q80+R80+S80</f>
        <v>0</v>
      </c>
      <c r="U80" s="37">
        <f>M80-T80</f>
        <v>0</v>
      </c>
      <c r="V80" s="37">
        <v>0</v>
      </c>
      <c r="W80" s="254">
        <f>U80-V80</f>
        <v>0</v>
      </c>
      <c r="X80" s="36"/>
    </row>
    <row r="81" spans="1:24" ht="65.25" customHeight="1" x14ac:dyDescent="0.5">
      <c r="A81" s="35"/>
      <c r="B81" s="169"/>
      <c r="C81" s="52"/>
      <c r="D81" s="52"/>
      <c r="E81" s="209"/>
      <c r="F81" s="50"/>
      <c r="G81" s="57"/>
      <c r="H81" s="49"/>
      <c r="I81" s="158"/>
      <c r="J81" s="157"/>
      <c r="K81" s="157"/>
      <c r="L81" s="157"/>
      <c r="M81" s="254"/>
      <c r="N81" s="46"/>
      <c r="O81" s="46"/>
      <c r="P81" s="46"/>
      <c r="Q81" s="46"/>
      <c r="R81" s="183"/>
      <c r="S81" s="46"/>
      <c r="T81" s="46"/>
      <c r="U81" s="49"/>
      <c r="V81" s="49"/>
      <c r="W81" s="254"/>
      <c r="X81" s="163"/>
    </row>
    <row r="82" spans="1:24" ht="65.25" customHeight="1" x14ac:dyDescent="0.5">
      <c r="A82" s="425"/>
      <c r="B82" s="156" t="s">
        <v>70</v>
      </c>
      <c r="C82" s="405"/>
      <c r="D82" s="405"/>
      <c r="E82" s="407"/>
      <c r="F82" s="408"/>
      <c r="G82" s="405">
        <f>SUM(G74:G81)</f>
        <v>4554.9000000000005</v>
      </c>
      <c r="H82" s="405">
        <f>SUM(H74:H81)</f>
        <v>0</v>
      </c>
      <c r="I82" s="407">
        <f>SUM(I74:I81)</f>
        <v>0</v>
      </c>
      <c r="J82" s="405">
        <f>SUM(J74:J81)</f>
        <v>0</v>
      </c>
      <c r="K82" s="405">
        <f>SUM(K74:K81)</f>
        <v>0</v>
      </c>
      <c r="L82" s="405">
        <f>SUM(L74:L81)</f>
        <v>0</v>
      </c>
      <c r="M82" s="405">
        <f>SUM(M74:M81)</f>
        <v>4554.9000000000005</v>
      </c>
      <c r="N82" s="406">
        <f>SUM(N74:N81)</f>
        <v>389.37</v>
      </c>
      <c r="O82" s="406">
        <f>SUM(O74:O81)</f>
        <v>0</v>
      </c>
      <c r="P82" s="406">
        <f>SUM(P74:P81)</f>
        <v>0</v>
      </c>
      <c r="Q82" s="406">
        <f>SUM(Q74:Q81)</f>
        <v>0</v>
      </c>
      <c r="R82" s="406">
        <f>SUM(R74:R81)</f>
        <v>0</v>
      </c>
      <c r="S82" s="406">
        <f>SUM(S74:S81)</f>
        <v>0</v>
      </c>
      <c r="T82" s="406">
        <f>SUM(T74:T81)</f>
        <v>389.37</v>
      </c>
      <c r="U82" s="405">
        <f>SUM(U74:U81)</f>
        <v>4165.5300000000007</v>
      </c>
      <c r="V82" s="405">
        <f>SUM(V74:V81)</f>
        <v>175.19</v>
      </c>
      <c r="W82" s="405">
        <f>SUM(W74:W81)</f>
        <v>3990.3400000000006</v>
      </c>
      <c r="X82" s="404"/>
    </row>
    <row r="83" spans="1:24" ht="65.25" customHeight="1" thickBot="1" x14ac:dyDescent="0.55000000000000004">
      <c r="A83" s="418"/>
      <c r="B83" s="19"/>
      <c r="C83" s="384"/>
      <c r="D83" s="384"/>
      <c r="E83" s="386"/>
      <c r="F83" s="387"/>
      <c r="G83" s="384"/>
      <c r="H83" s="384"/>
      <c r="I83" s="386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412"/>
    </row>
    <row r="84" spans="1:24" ht="65.25" customHeight="1" thickBot="1" x14ac:dyDescent="0.55000000000000004">
      <c r="A84" s="110" t="s">
        <v>54</v>
      </c>
      <c r="B84" s="93" t="s">
        <v>53</v>
      </c>
      <c r="C84" s="109" t="s">
        <v>52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7"/>
      <c r="N84" s="109" t="s">
        <v>51</v>
      </c>
      <c r="O84" s="108"/>
      <c r="P84" s="108"/>
      <c r="Q84" s="108"/>
      <c r="R84" s="108"/>
      <c r="S84" s="108"/>
      <c r="T84" s="107"/>
      <c r="U84" s="106"/>
      <c r="V84" s="105"/>
      <c r="W84" s="104"/>
      <c r="X84" s="69" t="s">
        <v>50</v>
      </c>
    </row>
    <row r="85" spans="1:24" ht="65.25" customHeight="1" x14ac:dyDescent="0.45">
      <c r="A85" s="103"/>
      <c r="B85" s="102"/>
      <c r="C85" s="101" t="s">
        <v>49</v>
      </c>
      <c r="D85" s="101" t="s">
        <v>48</v>
      </c>
      <c r="E85" s="100" t="s">
        <v>26</v>
      </c>
      <c r="F85" s="99" t="s">
        <v>47</v>
      </c>
      <c r="G85" s="98" t="s">
        <v>46</v>
      </c>
      <c r="H85" s="97" t="s">
        <v>45</v>
      </c>
      <c r="I85" s="96" t="s">
        <v>44</v>
      </c>
      <c r="J85" s="95" t="s">
        <v>25</v>
      </c>
      <c r="K85" s="94" t="s">
        <v>43</v>
      </c>
      <c r="L85" s="94" t="s">
        <v>93</v>
      </c>
      <c r="M85" s="93" t="s">
        <v>35</v>
      </c>
      <c r="N85" s="90" t="s">
        <v>41</v>
      </c>
      <c r="O85" s="92" t="s">
        <v>40</v>
      </c>
      <c r="P85" s="91" t="s">
        <v>39</v>
      </c>
      <c r="Q85" s="90" t="s">
        <v>38</v>
      </c>
      <c r="R85" s="90" t="s">
        <v>37</v>
      </c>
      <c r="S85" s="90" t="s">
        <v>36</v>
      </c>
      <c r="T85" s="89" t="s">
        <v>35</v>
      </c>
      <c r="U85" s="87" t="s">
        <v>35</v>
      </c>
      <c r="V85" s="88" t="s">
        <v>34</v>
      </c>
      <c r="W85" s="87" t="s">
        <v>33</v>
      </c>
      <c r="X85" s="69"/>
    </row>
    <row r="86" spans="1:24" ht="65.25" customHeight="1" thickBot="1" x14ac:dyDescent="0.5">
      <c r="A86" s="86" t="s">
        <v>32</v>
      </c>
      <c r="B86" s="76"/>
      <c r="C86" s="85"/>
      <c r="D86" s="85"/>
      <c r="E86" s="84" t="s">
        <v>31</v>
      </c>
      <c r="F86" s="83" t="s">
        <v>30</v>
      </c>
      <c r="G86" s="82"/>
      <c r="H86" s="81"/>
      <c r="I86" s="80" t="s">
        <v>29</v>
      </c>
      <c r="J86" s="79" t="s">
        <v>28</v>
      </c>
      <c r="K86" s="78" t="s">
        <v>92</v>
      </c>
      <c r="L86" s="77" t="s">
        <v>91</v>
      </c>
      <c r="M86" s="76"/>
      <c r="N86" s="199">
        <v>1</v>
      </c>
      <c r="O86" s="75"/>
      <c r="P86" s="74" t="s">
        <v>25</v>
      </c>
      <c r="Q86" s="73" t="s">
        <v>24</v>
      </c>
      <c r="R86" s="73" t="s">
        <v>23</v>
      </c>
      <c r="S86" s="73" t="s">
        <v>22</v>
      </c>
      <c r="T86" s="72"/>
      <c r="U86" s="70" t="s">
        <v>21</v>
      </c>
      <c r="V86" s="198" t="s">
        <v>90</v>
      </c>
      <c r="W86" s="70" t="s">
        <v>19</v>
      </c>
      <c r="X86" s="69"/>
    </row>
    <row r="87" spans="1:24" ht="65.25" customHeight="1" x14ac:dyDescent="0.5">
      <c r="A87" s="68" t="s">
        <v>367</v>
      </c>
      <c r="B87" s="420"/>
      <c r="C87" s="419"/>
      <c r="D87" s="419"/>
      <c r="E87" s="421"/>
      <c r="F87" s="422"/>
      <c r="G87" s="419"/>
      <c r="H87" s="419"/>
      <c r="I87" s="421"/>
      <c r="J87" s="419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419"/>
    </row>
    <row r="88" spans="1:24" ht="65.25" customHeight="1" x14ac:dyDescent="0.5">
      <c r="A88" s="171" t="s">
        <v>366</v>
      </c>
      <c r="B88" s="169"/>
      <c r="C88" s="44">
        <v>1100</v>
      </c>
      <c r="D88" s="44">
        <v>1000</v>
      </c>
      <c r="E88" s="181">
        <v>258.20999999999998</v>
      </c>
      <c r="F88" s="42">
        <v>15</v>
      </c>
      <c r="G88" s="233">
        <f>E88*F88</f>
        <v>3873.1499999999996</v>
      </c>
      <c r="H88" s="37">
        <v>0</v>
      </c>
      <c r="I88" s="166">
        <v>0</v>
      </c>
      <c r="J88" s="165">
        <v>0</v>
      </c>
      <c r="K88" s="165">
        <v>0</v>
      </c>
      <c r="L88" s="165">
        <v>0</v>
      </c>
      <c r="M88" s="254">
        <f>G88+H88+I88+J88+K88+L88</f>
        <v>3873.1499999999996</v>
      </c>
      <c r="N88" s="39">
        <v>300</v>
      </c>
      <c r="O88" s="39">
        <f>G88*1.1875%</f>
        <v>45.993656249999994</v>
      </c>
      <c r="P88" s="39">
        <v>0</v>
      </c>
      <c r="Q88" s="39">
        <v>0</v>
      </c>
      <c r="R88" s="185">
        <f>G88*1%</f>
        <v>38.731499999999997</v>
      </c>
      <c r="S88" s="39">
        <f>H88*1%</f>
        <v>0</v>
      </c>
      <c r="T88" s="39">
        <f>N88+O88+P88+Q88+R88+S88</f>
        <v>384.72515625</v>
      </c>
      <c r="U88" s="37">
        <f>M88-T88</f>
        <v>3488.4248437499996</v>
      </c>
      <c r="V88" s="37">
        <v>0</v>
      </c>
      <c r="W88" s="254">
        <f>U88-V88</f>
        <v>3488.4248437499996</v>
      </c>
      <c r="X88" s="163"/>
    </row>
    <row r="89" spans="1:24" ht="65.25" customHeight="1" x14ac:dyDescent="0.5">
      <c r="A89" s="35" t="s">
        <v>365</v>
      </c>
      <c r="B89" s="169"/>
      <c r="C89" s="52"/>
      <c r="D89" s="52"/>
      <c r="E89" s="209"/>
      <c r="F89" s="50"/>
      <c r="G89" s="230"/>
      <c r="H89" s="49"/>
      <c r="I89" s="158"/>
      <c r="J89" s="157"/>
      <c r="K89" s="157"/>
      <c r="L89" s="157"/>
      <c r="M89" s="254"/>
      <c r="N89" s="46"/>
      <c r="O89" s="46"/>
      <c r="P89" s="46"/>
      <c r="Q89" s="46"/>
      <c r="R89" s="183"/>
      <c r="S89" s="46"/>
      <c r="T89" s="46"/>
      <c r="U89" s="49"/>
      <c r="V89" s="49"/>
      <c r="W89" s="254"/>
      <c r="X89" s="163"/>
    </row>
    <row r="90" spans="1:24" ht="65.25" customHeight="1" x14ac:dyDescent="0.5">
      <c r="A90" s="425"/>
      <c r="B90" s="156" t="s">
        <v>70</v>
      </c>
      <c r="C90" s="405"/>
      <c r="D90" s="405"/>
      <c r="E90" s="424"/>
      <c r="F90" s="408"/>
      <c r="G90" s="405">
        <f>SUM(G88)</f>
        <v>3873.1499999999996</v>
      </c>
      <c r="H90" s="405">
        <f>SUM(H88)</f>
        <v>0</v>
      </c>
      <c r="I90" s="407">
        <f>SUM(I88)</f>
        <v>0</v>
      </c>
      <c r="J90" s="405">
        <f>SUM(J88)</f>
        <v>0</v>
      </c>
      <c r="K90" s="405">
        <f>SUM(K88)</f>
        <v>0</v>
      </c>
      <c r="L90" s="405">
        <f>SUM(L88)</f>
        <v>0</v>
      </c>
      <c r="M90" s="405">
        <f>SUM(M88)</f>
        <v>3873.1499999999996</v>
      </c>
      <c r="N90" s="406">
        <f>SUM(N88)</f>
        <v>300</v>
      </c>
      <c r="O90" s="406">
        <f>SUM(O88)</f>
        <v>45.993656249999994</v>
      </c>
      <c r="P90" s="406">
        <f>SUM(P88)</f>
        <v>0</v>
      </c>
      <c r="Q90" s="406">
        <f>SUM(Q88)</f>
        <v>0</v>
      </c>
      <c r="R90" s="406">
        <f>SUM(R88)</f>
        <v>38.731499999999997</v>
      </c>
      <c r="S90" s="406">
        <f>SUM(S88)</f>
        <v>0</v>
      </c>
      <c r="T90" s="406">
        <f>SUM(T88)</f>
        <v>384.72515625</v>
      </c>
      <c r="U90" s="405">
        <f>SUM(U88)</f>
        <v>3488.4248437499996</v>
      </c>
      <c r="V90" s="405">
        <f>SUM(V88)</f>
        <v>0</v>
      </c>
      <c r="W90" s="405">
        <f>SUM(W88)</f>
        <v>3488.4248437499996</v>
      </c>
      <c r="X90" s="405">
        <f>SUM(X88)</f>
        <v>0</v>
      </c>
    </row>
    <row r="91" spans="1:24" ht="65.25" customHeight="1" x14ac:dyDescent="0.5">
      <c r="A91" s="428"/>
      <c r="E91" s="427"/>
      <c r="N91" s="426"/>
      <c r="O91" s="426"/>
      <c r="P91" s="426"/>
      <c r="Q91" s="426"/>
      <c r="R91" s="426"/>
      <c r="S91" s="426"/>
      <c r="T91" s="426"/>
    </row>
    <row r="92" spans="1:24" ht="65.25" customHeight="1" x14ac:dyDescent="0.5">
      <c r="A92" s="68" t="s">
        <v>364</v>
      </c>
      <c r="B92" s="420"/>
      <c r="C92" s="419"/>
      <c r="D92" s="419"/>
      <c r="E92" s="423"/>
      <c r="F92" s="422"/>
      <c r="G92" s="419"/>
      <c r="H92" s="419"/>
      <c r="I92" s="421"/>
      <c r="J92" s="419"/>
      <c r="K92" s="419"/>
      <c r="L92" s="419"/>
      <c r="M92" s="419"/>
      <c r="N92" s="420"/>
      <c r="O92" s="420"/>
      <c r="P92" s="420"/>
      <c r="Q92" s="420"/>
      <c r="R92" s="420"/>
      <c r="S92" s="420"/>
      <c r="T92" s="420"/>
      <c r="U92" s="419"/>
      <c r="V92" s="419"/>
      <c r="W92" s="419"/>
      <c r="X92" s="419"/>
    </row>
    <row r="93" spans="1:24" ht="65.25" hidden="1" customHeight="1" x14ac:dyDescent="0.5">
      <c r="A93" s="171" t="s">
        <v>363</v>
      </c>
      <c r="B93" s="169"/>
      <c r="C93" s="169"/>
      <c r="D93" s="169"/>
      <c r="E93" s="179">
        <v>0</v>
      </c>
      <c r="F93" s="226">
        <v>0</v>
      </c>
      <c r="G93" s="53">
        <f>E93*F93</f>
        <v>0</v>
      </c>
      <c r="H93" s="48">
        <v>0</v>
      </c>
      <c r="I93" s="196">
        <v>0</v>
      </c>
      <c r="J93" s="165">
        <v>0</v>
      </c>
      <c r="K93" s="165">
        <v>0</v>
      </c>
      <c r="L93" s="165">
        <v>0</v>
      </c>
      <c r="M93" s="254">
        <f>G93+H93+I93+J93+K93+L93</f>
        <v>0</v>
      </c>
      <c r="N93" s="164">
        <v>0</v>
      </c>
      <c r="O93" s="164">
        <v>0</v>
      </c>
      <c r="P93" s="39">
        <v>0</v>
      </c>
      <c r="Q93" s="39">
        <v>0</v>
      </c>
      <c r="R93" s="39">
        <v>0</v>
      </c>
      <c r="S93" s="39">
        <f>H93*1%</f>
        <v>0</v>
      </c>
      <c r="T93" s="39">
        <f>N93+O93+P93+Q93+R93+S93</f>
        <v>0</v>
      </c>
      <c r="U93" s="37">
        <f>M93-T93</f>
        <v>0</v>
      </c>
      <c r="V93" s="48">
        <f>G93*3%</f>
        <v>0</v>
      </c>
      <c r="W93" s="254">
        <f>U93-V93</f>
        <v>0</v>
      </c>
      <c r="X93" s="163"/>
    </row>
    <row r="94" spans="1:24" ht="65.25" hidden="1" customHeight="1" x14ac:dyDescent="0.5">
      <c r="A94" s="197"/>
      <c r="B94" s="169"/>
      <c r="C94" s="169"/>
      <c r="D94" s="169"/>
      <c r="E94" s="179"/>
      <c r="F94" s="221"/>
      <c r="G94" s="57"/>
      <c r="H94" s="48"/>
      <c r="I94" s="196"/>
      <c r="J94" s="157"/>
      <c r="K94" s="157"/>
      <c r="L94" s="157"/>
      <c r="M94" s="254"/>
      <c r="N94" s="164"/>
      <c r="O94" s="164"/>
      <c r="P94" s="46"/>
      <c r="Q94" s="46"/>
      <c r="R94" s="46"/>
      <c r="S94" s="46"/>
      <c r="T94" s="46"/>
      <c r="U94" s="49"/>
      <c r="V94" s="48"/>
      <c r="W94" s="254"/>
      <c r="X94" s="163"/>
    </row>
    <row r="95" spans="1:24" ht="65.25" customHeight="1" x14ac:dyDescent="0.5">
      <c r="A95" s="425"/>
      <c r="B95" s="156" t="s">
        <v>70</v>
      </c>
      <c r="C95" s="405"/>
      <c r="D95" s="405"/>
      <c r="E95" s="424"/>
      <c r="F95" s="408"/>
      <c r="G95" s="405">
        <f>SUM(G93)</f>
        <v>0</v>
      </c>
      <c r="H95" s="405">
        <f>SUM(H93)</f>
        <v>0</v>
      </c>
      <c r="I95" s="407">
        <f>SUM(I93)</f>
        <v>0</v>
      </c>
      <c r="J95" s="405">
        <f>SUM(J93)</f>
        <v>0</v>
      </c>
      <c r="K95" s="405">
        <f>SUM(K93)</f>
        <v>0</v>
      </c>
      <c r="L95" s="405">
        <f>SUM(L93)</f>
        <v>0</v>
      </c>
      <c r="M95" s="405">
        <f>SUM(M93)</f>
        <v>0</v>
      </c>
      <c r="N95" s="406">
        <f>SUM(N93)</f>
        <v>0</v>
      </c>
      <c r="O95" s="406">
        <f>SUM(O93)</f>
        <v>0</v>
      </c>
      <c r="P95" s="406">
        <f>SUM(P93)</f>
        <v>0</v>
      </c>
      <c r="Q95" s="406">
        <f>SUM(Q93)</f>
        <v>0</v>
      </c>
      <c r="R95" s="406">
        <f>SUM(R93)</f>
        <v>0</v>
      </c>
      <c r="S95" s="406">
        <f>SUM(S93)</f>
        <v>0</v>
      </c>
      <c r="T95" s="406"/>
      <c r="U95" s="405">
        <f>SUM(U93)</f>
        <v>0</v>
      </c>
      <c r="V95" s="405">
        <f>SUM(V93)</f>
        <v>0</v>
      </c>
      <c r="W95" s="405">
        <f>SUM(W93)</f>
        <v>0</v>
      </c>
      <c r="X95" s="404"/>
    </row>
    <row r="96" spans="1:24" ht="65.25" customHeight="1" x14ac:dyDescent="0.5">
      <c r="A96" s="68" t="s">
        <v>362</v>
      </c>
      <c r="B96" s="420"/>
      <c r="C96" s="419"/>
      <c r="D96" s="419"/>
      <c r="E96" s="423"/>
      <c r="F96" s="422"/>
      <c r="G96" s="419"/>
      <c r="H96" s="419"/>
      <c r="I96" s="421"/>
      <c r="J96" s="419"/>
      <c r="K96" s="419"/>
      <c r="L96" s="419"/>
      <c r="M96" s="419"/>
      <c r="N96" s="420"/>
      <c r="O96" s="420"/>
      <c r="P96" s="420"/>
      <c r="Q96" s="420"/>
      <c r="R96" s="420"/>
      <c r="S96" s="420"/>
      <c r="T96" s="420"/>
      <c r="U96" s="419"/>
      <c r="V96" s="419"/>
      <c r="W96" s="419"/>
      <c r="X96" s="419"/>
    </row>
    <row r="97" spans="1:24" ht="65.25" customHeight="1" x14ac:dyDescent="0.5">
      <c r="A97" s="171" t="s">
        <v>361</v>
      </c>
      <c r="B97" s="169"/>
      <c r="C97" s="169">
        <v>1100</v>
      </c>
      <c r="D97" s="169">
        <v>1000</v>
      </c>
      <c r="E97" s="179">
        <v>449.95</v>
      </c>
      <c r="F97" s="42">
        <v>15</v>
      </c>
      <c r="G97" s="53">
        <f>E97*F97</f>
        <v>6749.25</v>
      </c>
      <c r="H97" s="48">
        <v>0</v>
      </c>
      <c r="I97" s="166">
        <v>0</v>
      </c>
      <c r="J97" s="165">
        <v>0</v>
      </c>
      <c r="K97" s="165">
        <v>0</v>
      </c>
      <c r="L97" s="165">
        <v>0</v>
      </c>
      <c r="M97" s="254">
        <f>G97+H97+I97+J97+K97+L97</f>
        <v>6749.25</v>
      </c>
      <c r="N97" s="164">
        <v>803.47</v>
      </c>
      <c r="O97" s="164">
        <v>0</v>
      </c>
      <c r="P97" s="39">
        <v>0</v>
      </c>
      <c r="Q97" s="39">
        <v>0</v>
      </c>
      <c r="R97" s="39">
        <v>0</v>
      </c>
      <c r="S97" s="39">
        <v>0</v>
      </c>
      <c r="T97" s="39">
        <f>N97+O97+P97+Q97+R97+S97</f>
        <v>803.47</v>
      </c>
      <c r="U97" s="37">
        <f>M97-T97</f>
        <v>5945.78</v>
      </c>
      <c r="V97" s="37">
        <v>259.58</v>
      </c>
      <c r="W97" s="254">
        <f>U97-V97</f>
        <v>5686.2</v>
      </c>
      <c r="X97" s="163"/>
    </row>
    <row r="98" spans="1:24" ht="65.25" customHeight="1" x14ac:dyDescent="0.5">
      <c r="A98" s="207" t="s">
        <v>360</v>
      </c>
      <c r="B98" s="52"/>
      <c r="C98" s="52"/>
      <c r="D98" s="52"/>
      <c r="E98" s="209"/>
      <c r="F98" s="50"/>
      <c r="G98" s="57"/>
      <c r="H98" s="49"/>
      <c r="I98" s="158"/>
      <c r="J98" s="157"/>
      <c r="K98" s="157"/>
      <c r="L98" s="157"/>
      <c r="M98" s="254"/>
      <c r="N98" s="46"/>
      <c r="O98" s="46"/>
      <c r="P98" s="46"/>
      <c r="Q98" s="46"/>
      <c r="R98" s="46"/>
      <c r="S98" s="46"/>
      <c r="T98" s="46"/>
      <c r="U98" s="49"/>
      <c r="V98" s="49"/>
      <c r="W98" s="254"/>
      <c r="X98" s="27"/>
    </row>
    <row r="99" spans="1:24" ht="65.25" customHeight="1" x14ac:dyDescent="0.5">
      <c r="A99" s="171" t="s">
        <v>359</v>
      </c>
      <c r="B99" s="169"/>
      <c r="C99" s="169">
        <v>1100</v>
      </c>
      <c r="D99" s="169">
        <v>1000</v>
      </c>
      <c r="E99" s="179">
        <v>0</v>
      </c>
      <c r="F99" s="42">
        <v>0</v>
      </c>
      <c r="G99" s="53">
        <f>E99*F99</f>
        <v>0</v>
      </c>
      <c r="H99" s="48">
        <v>0</v>
      </c>
      <c r="I99" s="166">
        <v>0</v>
      </c>
      <c r="J99" s="165">
        <v>0</v>
      </c>
      <c r="K99" s="165">
        <v>0</v>
      </c>
      <c r="L99" s="165">
        <v>0</v>
      </c>
      <c r="M99" s="254">
        <f>G99+H99+I99+J99+K99+L99</f>
        <v>0</v>
      </c>
      <c r="N99" s="164">
        <v>0</v>
      </c>
      <c r="O99" s="164">
        <v>0</v>
      </c>
      <c r="P99" s="39">
        <v>0</v>
      </c>
      <c r="Q99" s="39">
        <v>0</v>
      </c>
      <c r="R99" s="39">
        <v>0</v>
      </c>
      <c r="S99" s="39">
        <v>0</v>
      </c>
      <c r="T99" s="39">
        <f>N99+O99+P99+Q99+R99+S99</f>
        <v>0</v>
      </c>
      <c r="U99" s="37">
        <f>M99-T99</f>
        <v>0</v>
      </c>
      <c r="V99" s="37">
        <f>G99*0.04</f>
        <v>0</v>
      </c>
      <c r="W99" s="254">
        <f>U99-V99</f>
        <v>0</v>
      </c>
      <c r="X99" s="163"/>
    </row>
    <row r="100" spans="1:24" ht="65.25" customHeight="1" x14ac:dyDescent="0.5">
      <c r="A100" s="189"/>
      <c r="B100" s="52"/>
      <c r="C100" s="52"/>
      <c r="D100" s="52"/>
      <c r="E100" s="209"/>
      <c r="F100" s="50"/>
      <c r="G100" s="57"/>
      <c r="H100" s="49"/>
      <c r="I100" s="158"/>
      <c r="J100" s="157"/>
      <c r="K100" s="157"/>
      <c r="L100" s="157"/>
      <c r="M100" s="254"/>
      <c r="N100" s="46"/>
      <c r="O100" s="46"/>
      <c r="P100" s="46"/>
      <c r="Q100" s="46"/>
      <c r="R100" s="46"/>
      <c r="S100" s="46"/>
      <c r="T100" s="46"/>
      <c r="U100" s="49"/>
      <c r="V100" s="49"/>
      <c r="W100" s="254"/>
      <c r="X100" s="27"/>
    </row>
    <row r="101" spans="1:24" ht="65.25" customHeight="1" x14ac:dyDescent="0.5">
      <c r="A101" s="171" t="s">
        <v>358</v>
      </c>
      <c r="B101" s="169"/>
      <c r="C101" s="169">
        <v>1100</v>
      </c>
      <c r="D101" s="169">
        <v>1000</v>
      </c>
      <c r="E101" s="179">
        <v>238.71</v>
      </c>
      <c r="F101" s="42">
        <v>15</v>
      </c>
      <c r="G101" s="53">
        <f>E101*F101</f>
        <v>3580.65</v>
      </c>
      <c r="H101" s="48">
        <v>0</v>
      </c>
      <c r="I101" s="166">
        <v>0</v>
      </c>
      <c r="J101" s="165">
        <v>0</v>
      </c>
      <c r="K101" s="165">
        <v>0</v>
      </c>
      <c r="L101" s="165"/>
      <c r="M101" s="254">
        <f>G101+H101+I101+J101+K101+L101</f>
        <v>3580.65</v>
      </c>
      <c r="N101" s="164">
        <v>160.77000000000001</v>
      </c>
      <c r="O101" s="39">
        <v>0</v>
      </c>
      <c r="P101" s="39"/>
      <c r="Q101" s="39">
        <v>0</v>
      </c>
      <c r="R101" s="39"/>
      <c r="S101" s="39">
        <v>0</v>
      </c>
      <c r="T101" s="39">
        <f>N101+O101+P101+Q101+R101+S101</f>
        <v>160.77000000000001</v>
      </c>
      <c r="U101" s="37">
        <f>M101-T101</f>
        <v>3419.88</v>
      </c>
      <c r="V101" s="37">
        <v>0</v>
      </c>
      <c r="W101" s="254">
        <f>U101-V101</f>
        <v>3419.88</v>
      </c>
      <c r="X101" s="163"/>
    </row>
    <row r="102" spans="1:24" ht="65.25" customHeight="1" x14ac:dyDescent="0.5">
      <c r="A102" s="207" t="s">
        <v>357</v>
      </c>
      <c r="B102" s="52"/>
      <c r="C102" s="52"/>
      <c r="D102" s="52"/>
      <c r="E102" s="209"/>
      <c r="F102" s="50"/>
      <c r="G102" s="57"/>
      <c r="H102" s="49"/>
      <c r="I102" s="158"/>
      <c r="J102" s="157"/>
      <c r="K102" s="157"/>
      <c r="L102" s="157"/>
      <c r="M102" s="254"/>
      <c r="N102" s="46"/>
      <c r="O102" s="46"/>
      <c r="P102" s="46"/>
      <c r="Q102" s="46"/>
      <c r="R102" s="46"/>
      <c r="S102" s="46"/>
      <c r="T102" s="46"/>
      <c r="U102" s="49"/>
      <c r="V102" s="49"/>
      <c r="W102" s="254"/>
      <c r="X102" s="27"/>
    </row>
    <row r="103" spans="1:24" ht="65.25" customHeight="1" x14ac:dyDescent="0.5">
      <c r="A103" s="171" t="s">
        <v>356</v>
      </c>
      <c r="B103" s="169"/>
      <c r="C103" s="169">
        <v>1100</v>
      </c>
      <c r="D103" s="169">
        <v>1000</v>
      </c>
      <c r="E103" s="179">
        <v>348.03</v>
      </c>
      <c r="F103" s="42">
        <v>15</v>
      </c>
      <c r="G103" s="53">
        <f>E103*F103</f>
        <v>5220.45</v>
      </c>
      <c r="H103" s="48">
        <v>0</v>
      </c>
      <c r="I103" s="166">
        <v>0</v>
      </c>
      <c r="J103" s="165">
        <v>0</v>
      </c>
      <c r="K103" s="165">
        <v>0</v>
      </c>
      <c r="L103" s="165">
        <v>0</v>
      </c>
      <c r="M103" s="254">
        <f>G103+H103+I103+J103+K103+L103</f>
        <v>5220.45</v>
      </c>
      <c r="N103" s="164">
        <v>501.09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f>N103+O103+P103+Q103+R103+S103</f>
        <v>501.09</v>
      </c>
      <c r="U103" s="37">
        <f>M103-T103</f>
        <v>4719.3599999999997</v>
      </c>
      <c r="V103" s="37">
        <v>200.78</v>
      </c>
      <c r="W103" s="254">
        <f>U103-V103</f>
        <v>4518.58</v>
      </c>
      <c r="X103" s="163"/>
    </row>
    <row r="104" spans="1:24" ht="65.25" customHeight="1" x14ac:dyDescent="0.5">
      <c r="A104" s="60" t="s">
        <v>355</v>
      </c>
      <c r="B104" s="52"/>
      <c r="C104" s="52"/>
      <c r="D104" s="52"/>
      <c r="E104" s="209"/>
      <c r="F104" s="50"/>
      <c r="G104" s="57"/>
      <c r="H104" s="49"/>
      <c r="I104" s="158"/>
      <c r="J104" s="157"/>
      <c r="K104" s="157"/>
      <c r="L104" s="157"/>
      <c r="M104" s="254"/>
      <c r="N104" s="46"/>
      <c r="O104" s="46"/>
      <c r="P104" s="46"/>
      <c r="Q104" s="46"/>
      <c r="R104" s="46"/>
      <c r="S104" s="46"/>
      <c r="T104" s="46"/>
      <c r="U104" s="49"/>
      <c r="V104" s="49"/>
      <c r="W104" s="254"/>
      <c r="X104" s="27"/>
    </row>
    <row r="105" spans="1:24" ht="65.25" customHeight="1" x14ac:dyDescent="0.5">
      <c r="A105" s="418"/>
      <c r="B105" s="19" t="s">
        <v>70</v>
      </c>
      <c r="C105" s="384"/>
      <c r="D105" s="384"/>
      <c r="E105" s="417"/>
      <c r="F105" s="387"/>
      <c r="G105" s="384">
        <f>SUM(G97:G104)</f>
        <v>15550.349999999999</v>
      </c>
      <c r="H105" s="384">
        <f>SUM(H97:H104)</f>
        <v>0</v>
      </c>
      <c r="I105" s="386">
        <f>SUM(I97:I104)</f>
        <v>0</v>
      </c>
      <c r="J105" s="384">
        <f>SUM(J97:J104)</f>
        <v>0</v>
      </c>
      <c r="K105" s="384">
        <f>SUM(K97:K104)</f>
        <v>0</v>
      </c>
      <c r="L105" s="384">
        <f>SUM(L97:L104)</f>
        <v>0</v>
      </c>
      <c r="M105" s="384">
        <f>SUM(M97:M104)</f>
        <v>15550.349999999999</v>
      </c>
      <c r="N105" s="385">
        <f>SUM(N97:N104)</f>
        <v>1465.33</v>
      </c>
      <c r="O105" s="385">
        <f>SUM(O97:O104)</f>
        <v>0</v>
      </c>
      <c r="P105" s="385">
        <f>SUM(P97:P104)</f>
        <v>0</v>
      </c>
      <c r="Q105" s="385">
        <f>SUM(Q97:Q104)</f>
        <v>0</v>
      </c>
      <c r="R105" s="385">
        <f>SUM(R97:R104)</f>
        <v>0</v>
      </c>
      <c r="S105" s="385">
        <f>SUM(S97:S104)</f>
        <v>0</v>
      </c>
      <c r="T105" s="385">
        <f>SUM(T97:T104)</f>
        <v>1465.33</v>
      </c>
      <c r="U105" s="384">
        <f>SUM(U97:U104)</f>
        <v>14085.02</v>
      </c>
      <c r="V105" s="384">
        <f>SUM(V97:V104)</f>
        <v>460.36</v>
      </c>
      <c r="W105" s="384">
        <f>SUM(W97:W104)</f>
        <v>13624.66</v>
      </c>
      <c r="X105" s="412"/>
    </row>
    <row r="106" spans="1:24" ht="65.25" customHeight="1" x14ac:dyDescent="0.5">
      <c r="A106" s="68" t="s">
        <v>354</v>
      </c>
      <c r="B106" s="413"/>
      <c r="C106" s="412"/>
      <c r="D106" s="412"/>
      <c r="E106" s="416"/>
      <c r="F106" s="415"/>
      <c r="G106" s="412"/>
      <c r="H106" s="412"/>
      <c r="I106" s="414"/>
      <c r="J106" s="412"/>
      <c r="K106" s="412"/>
      <c r="L106" s="412"/>
      <c r="M106" s="412"/>
      <c r="N106" s="413"/>
      <c r="O106" s="413"/>
      <c r="P106" s="413"/>
      <c r="Q106" s="413"/>
      <c r="R106" s="413"/>
      <c r="S106" s="413"/>
      <c r="T106" s="413"/>
      <c r="U106" s="412"/>
      <c r="V106" s="412"/>
      <c r="W106" s="412"/>
      <c r="X106" s="412"/>
    </row>
    <row r="107" spans="1:24" ht="65.25" customHeight="1" x14ac:dyDescent="0.5">
      <c r="A107" s="171" t="s">
        <v>353</v>
      </c>
      <c r="B107" s="44"/>
      <c r="C107" s="44">
        <v>1100</v>
      </c>
      <c r="D107" s="44">
        <v>1000</v>
      </c>
      <c r="E107" s="181">
        <v>423.02</v>
      </c>
      <c r="F107" s="42">
        <v>15</v>
      </c>
      <c r="G107" s="53">
        <f>E107*F107</f>
        <v>6345.2999999999993</v>
      </c>
      <c r="H107" s="37">
        <v>0</v>
      </c>
      <c r="I107" s="166">
        <v>0</v>
      </c>
      <c r="J107" s="165">
        <v>0</v>
      </c>
      <c r="K107" s="165">
        <v>0</v>
      </c>
      <c r="L107" s="165">
        <v>0</v>
      </c>
      <c r="M107" s="254">
        <f>G107+H107+I107+J107+K107+L107</f>
        <v>6345.2999999999993</v>
      </c>
      <c r="N107" s="39">
        <v>717.18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f>N107+O107+P107+Q107+R107+S107</f>
        <v>717.18</v>
      </c>
      <c r="U107" s="37">
        <f>M107-T107</f>
        <v>5628.119999999999</v>
      </c>
      <c r="V107" s="37">
        <v>244.05</v>
      </c>
      <c r="W107" s="254">
        <f>U107-V107</f>
        <v>5384.0699999999988</v>
      </c>
      <c r="X107" s="36"/>
    </row>
    <row r="108" spans="1:24" ht="65.25" customHeight="1" x14ac:dyDescent="0.5">
      <c r="A108" s="189" t="s">
        <v>352</v>
      </c>
      <c r="B108" s="52"/>
      <c r="C108" s="52"/>
      <c r="D108" s="52"/>
      <c r="E108" s="209"/>
      <c r="F108" s="50"/>
      <c r="G108" s="57"/>
      <c r="H108" s="49"/>
      <c r="I108" s="158"/>
      <c r="J108" s="157"/>
      <c r="K108" s="157"/>
      <c r="L108" s="157"/>
      <c r="M108" s="254"/>
      <c r="N108" s="46"/>
      <c r="O108" s="46"/>
      <c r="P108" s="46"/>
      <c r="Q108" s="46"/>
      <c r="R108" s="46"/>
      <c r="S108" s="46"/>
      <c r="T108" s="46"/>
      <c r="U108" s="49"/>
      <c r="V108" s="49"/>
      <c r="W108" s="254"/>
      <c r="X108" s="27"/>
    </row>
    <row r="109" spans="1:24" ht="65.25" customHeight="1" x14ac:dyDescent="0.5">
      <c r="A109" s="411" t="s">
        <v>351</v>
      </c>
      <c r="B109" s="169"/>
      <c r="C109" s="169">
        <v>1100</v>
      </c>
      <c r="D109" s="169">
        <v>1000</v>
      </c>
      <c r="E109" s="179">
        <v>225.21</v>
      </c>
      <c r="F109" s="42">
        <v>15</v>
      </c>
      <c r="G109" s="53">
        <f>E109*F109</f>
        <v>3378.15</v>
      </c>
      <c r="H109" s="48">
        <v>0</v>
      </c>
      <c r="I109" s="166">
        <v>0</v>
      </c>
      <c r="J109" s="216">
        <v>0</v>
      </c>
      <c r="K109" s="216">
        <v>0</v>
      </c>
      <c r="L109" s="216">
        <v>0</v>
      </c>
      <c r="M109" s="254">
        <f>G109+H109+I109+J109+K109+L109</f>
        <v>3378.15</v>
      </c>
      <c r="N109" s="164">
        <v>121.04</v>
      </c>
      <c r="O109" s="39">
        <f>G109*1.1875%</f>
        <v>40.115531250000004</v>
      </c>
      <c r="P109" s="39"/>
      <c r="Q109" s="39">
        <v>0</v>
      </c>
      <c r="R109" s="185">
        <f>G109*1%</f>
        <v>33.781500000000001</v>
      </c>
      <c r="S109" s="39">
        <f>H109*1%</f>
        <v>0</v>
      </c>
      <c r="T109" s="39">
        <f>N109+O109+P109+Q109+R109+S109</f>
        <v>194.93703125000002</v>
      </c>
      <c r="U109" s="37">
        <f>M109-T109</f>
        <v>3183.2129687500001</v>
      </c>
      <c r="V109" s="48"/>
      <c r="W109" s="254">
        <f>U109-V109</f>
        <v>3183.2129687500001</v>
      </c>
      <c r="X109" s="163"/>
    </row>
    <row r="110" spans="1:24" ht="65.25" customHeight="1" x14ac:dyDescent="0.5">
      <c r="A110" s="228" t="s">
        <v>350</v>
      </c>
      <c r="B110" s="52"/>
      <c r="C110" s="52"/>
      <c r="D110" s="52"/>
      <c r="E110" s="209"/>
      <c r="F110" s="50"/>
      <c r="G110" s="57"/>
      <c r="H110" s="49"/>
      <c r="I110" s="158"/>
      <c r="J110" s="157"/>
      <c r="K110" s="157"/>
      <c r="L110" s="157"/>
      <c r="M110" s="254"/>
      <c r="N110" s="46"/>
      <c r="O110" s="46"/>
      <c r="P110" s="46"/>
      <c r="Q110" s="46"/>
      <c r="R110" s="183"/>
      <c r="S110" s="46"/>
      <c r="T110" s="46"/>
      <c r="U110" s="49"/>
      <c r="V110" s="49"/>
      <c r="W110" s="254"/>
      <c r="X110" s="27"/>
    </row>
    <row r="111" spans="1:24" ht="65.25" customHeight="1" x14ac:dyDescent="0.5">
      <c r="A111" s="410" t="s">
        <v>349</v>
      </c>
      <c r="B111" s="44"/>
      <c r="C111" s="44">
        <v>1100</v>
      </c>
      <c r="D111" s="44">
        <v>1000</v>
      </c>
      <c r="E111" s="179">
        <v>207.79</v>
      </c>
      <c r="F111" s="42">
        <v>15</v>
      </c>
      <c r="G111" s="53">
        <f>E111*F111</f>
        <v>3116.85</v>
      </c>
      <c r="H111" s="48">
        <v>0</v>
      </c>
      <c r="I111" s="166">
        <v>0</v>
      </c>
      <c r="J111" s="216">
        <v>0</v>
      </c>
      <c r="K111" s="216">
        <v>0</v>
      </c>
      <c r="L111" s="216">
        <v>0</v>
      </c>
      <c r="M111" s="254">
        <f>G111+H111+I111+J111+K111+L111</f>
        <v>3116.85</v>
      </c>
      <c r="N111" s="164">
        <v>92.61</v>
      </c>
      <c r="O111" s="39">
        <f>G111*1.1875%</f>
        <v>37.012593750000001</v>
      </c>
      <c r="P111" s="39">
        <v>0</v>
      </c>
      <c r="Q111" s="39">
        <v>0</v>
      </c>
      <c r="R111" s="185">
        <f>G111*1%</f>
        <v>31.168499999999998</v>
      </c>
      <c r="S111" s="39">
        <f>H111*1%</f>
        <v>0</v>
      </c>
      <c r="T111" s="39">
        <f>N111+O111+P111+Q111+R111+S111</f>
        <v>160.79109374999999</v>
      </c>
      <c r="U111" s="37">
        <f>M111-T111</f>
        <v>2956.0589062499998</v>
      </c>
      <c r="V111" s="48">
        <v>0</v>
      </c>
      <c r="W111" s="254">
        <f>U111-V111</f>
        <v>2956.0589062499998</v>
      </c>
      <c r="X111" s="36"/>
    </row>
    <row r="112" spans="1:24" ht="65.25" customHeight="1" x14ac:dyDescent="0.5">
      <c r="A112" s="189" t="s">
        <v>348</v>
      </c>
      <c r="B112" s="52"/>
      <c r="C112" s="52"/>
      <c r="D112" s="52"/>
      <c r="E112" s="209"/>
      <c r="F112" s="50"/>
      <c r="G112" s="57"/>
      <c r="H112" s="49"/>
      <c r="I112" s="158"/>
      <c r="J112" s="157"/>
      <c r="K112" s="157"/>
      <c r="L112" s="157"/>
      <c r="M112" s="254"/>
      <c r="N112" s="46"/>
      <c r="O112" s="46"/>
      <c r="P112" s="46"/>
      <c r="Q112" s="46"/>
      <c r="R112" s="183"/>
      <c r="S112" s="46"/>
      <c r="T112" s="46"/>
      <c r="U112" s="49"/>
      <c r="V112" s="49"/>
      <c r="W112" s="254"/>
      <c r="X112" s="27"/>
    </row>
    <row r="113" spans="1:24" ht="65.25" customHeight="1" x14ac:dyDescent="0.5">
      <c r="A113" s="45" t="s">
        <v>88</v>
      </c>
      <c r="B113" s="44"/>
      <c r="C113" s="44">
        <v>1100</v>
      </c>
      <c r="D113" s="44">
        <v>1000</v>
      </c>
      <c r="E113" s="179">
        <v>207.79</v>
      </c>
      <c r="F113" s="292">
        <v>15</v>
      </c>
      <c r="G113" s="53">
        <f>E113*F113</f>
        <v>3116.85</v>
      </c>
      <c r="H113" s="48">
        <v>0</v>
      </c>
      <c r="I113" s="166">
        <v>0</v>
      </c>
      <c r="J113" s="216">
        <v>0</v>
      </c>
      <c r="K113" s="216">
        <v>0</v>
      </c>
      <c r="L113" s="216">
        <v>0</v>
      </c>
      <c r="M113" s="254">
        <f>G113+H113+I113+J113+K113+L113</f>
        <v>3116.85</v>
      </c>
      <c r="N113" s="164">
        <v>92.61</v>
      </c>
      <c r="O113" s="39">
        <f>G113*1.1875%</f>
        <v>37.012593750000001</v>
      </c>
      <c r="P113" s="164">
        <v>0</v>
      </c>
      <c r="Q113" s="164">
        <v>0</v>
      </c>
      <c r="R113" s="238">
        <f>G113*1%</f>
        <v>31.168499999999998</v>
      </c>
      <c r="S113" s="164">
        <f>H113*1%</f>
        <v>0</v>
      </c>
      <c r="T113" s="39">
        <f>N113+O113+P113+Q113+R113+S113</f>
        <v>160.79109374999999</v>
      </c>
      <c r="U113" s="37">
        <f>M113-T113</f>
        <v>2956.0589062499998</v>
      </c>
      <c r="V113" s="48">
        <v>0</v>
      </c>
      <c r="W113" s="254">
        <f>U113-V113</f>
        <v>2956.0589062499998</v>
      </c>
      <c r="X113" s="36"/>
    </row>
    <row r="114" spans="1:24" ht="65.25" customHeight="1" thickBot="1" x14ac:dyDescent="0.55000000000000004">
      <c r="A114" s="409" t="s">
        <v>347</v>
      </c>
      <c r="B114" s="34"/>
      <c r="C114" s="34"/>
      <c r="D114" s="34"/>
      <c r="E114" s="209"/>
      <c r="F114" s="50"/>
      <c r="G114" s="57"/>
      <c r="H114" s="49"/>
      <c r="I114" s="158"/>
      <c r="J114" s="157"/>
      <c r="K114" s="157"/>
      <c r="L114" s="157"/>
      <c r="M114" s="254"/>
      <c r="N114" s="46"/>
      <c r="O114" s="46"/>
      <c r="P114" s="46"/>
      <c r="Q114" s="46"/>
      <c r="R114" s="183"/>
      <c r="S114" s="46"/>
      <c r="T114" s="46"/>
      <c r="U114" s="49"/>
      <c r="V114" s="49"/>
      <c r="W114" s="254"/>
      <c r="X114" s="201"/>
    </row>
    <row r="115" spans="1:24" ht="65.25" customHeight="1" thickBot="1" x14ac:dyDescent="0.55000000000000004">
      <c r="A115" s="110" t="s">
        <v>54</v>
      </c>
      <c r="B115" s="93" t="s">
        <v>53</v>
      </c>
      <c r="C115" s="109" t="s">
        <v>52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7"/>
      <c r="N115" s="109" t="s">
        <v>51</v>
      </c>
      <c r="O115" s="108"/>
      <c r="P115" s="108"/>
      <c r="Q115" s="108"/>
      <c r="R115" s="108"/>
      <c r="S115" s="108"/>
      <c r="T115" s="107"/>
      <c r="U115" s="106"/>
      <c r="V115" s="105"/>
      <c r="W115" s="104"/>
      <c r="X115" s="69" t="s">
        <v>50</v>
      </c>
    </row>
    <row r="116" spans="1:24" ht="65.25" customHeight="1" x14ac:dyDescent="0.45">
      <c r="A116" s="103"/>
      <c r="B116" s="102"/>
      <c r="C116" s="101" t="s">
        <v>49</v>
      </c>
      <c r="D116" s="101" t="s">
        <v>48</v>
      </c>
      <c r="E116" s="100" t="s">
        <v>26</v>
      </c>
      <c r="F116" s="99" t="s">
        <v>47</v>
      </c>
      <c r="G116" s="98" t="s">
        <v>46</v>
      </c>
      <c r="H116" s="97" t="s">
        <v>45</v>
      </c>
      <c r="I116" s="96" t="s">
        <v>44</v>
      </c>
      <c r="J116" s="95" t="s">
        <v>25</v>
      </c>
      <c r="K116" s="94" t="s">
        <v>43</v>
      </c>
      <c r="L116" s="94" t="s">
        <v>93</v>
      </c>
      <c r="M116" s="93" t="s">
        <v>35</v>
      </c>
      <c r="N116" s="90" t="s">
        <v>41</v>
      </c>
      <c r="O116" s="92" t="s">
        <v>40</v>
      </c>
      <c r="P116" s="91" t="s">
        <v>39</v>
      </c>
      <c r="Q116" s="90" t="s">
        <v>38</v>
      </c>
      <c r="R116" s="90" t="s">
        <v>37</v>
      </c>
      <c r="S116" s="90" t="s">
        <v>36</v>
      </c>
      <c r="T116" s="89" t="s">
        <v>35</v>
      </c>
      <c r="U116" s="87" t="s">
        <v>35</v>
      </c>
      <c r="V116" s="88" t="s">
        <v>34</v>
      </c>
      <c r="W116" s="87" t="s">
        <v>33</v>
      </c>
      <c r="X116" s="69"/>
    </row>
    <row r="117" spans="1:24" s="5" customFormat="1" ht="65.25" customHeight="1" thickBot="1" x14ac:dyDescent="0.5">
      <c r="A117" s="86" t="s">
        <v>32</v>
      </c>
      <c r="B117" s="76"/>
      <c r="C117" s="85"/>
      <c r="D117" s="85"/>
      <c r="E117" s="84" t="s">
        <v>31</v>
      </c>
      <c r="F117" s="83" t="s">
        <v>30</v>
      </c>
      <c r="G117" s="82"/>
      <c r="H117" s="81"/>
      <c r="I117" s="80" t="s">
        <v>29</v>
      </c>
      <c r="J117" s="79" t="s">
        <v>28</v>
      </c>
      <c r="K117" s="78" t="s">
        <v>92</v>
      </c>
      <c r="L117" s="77" t="s">
        <v>91</v>
      </c>
      <c r="M117" s="76"/>
      <c r="N117" s="199">
        <v>1</v>
      </c>
      <c r="O117" s="75"/>
      <c r="P117" s="74" t="s">
        <v>25</v>
      </c>
      <c r="Q117" s="73" t="s">
        <v>24</v>
      </c>
      <c r="R117" s="73" t="s">
        <v>23</v>
      </c>
      <c r="S117" s="73" t="s">
        <v>22</v>
      </c>
      <c r="T117" s="72"/>
      <c r="U117" s="70" t="s">
        <v>21</v>
      </c>
      <c r="V117" s="198" t="s">
        <v>90</v>
      </c>
      <c r="W117" s="70" t="s">
        <v>19</v>
      </c>
      <c r="X117" s="69"/>
    </row>
    <row r="118" spans="1:24" ht="65.25" hidden="1" customHeight="1" x14ac:dyDescent="0.5">
      <c r="A118" s="61" t="s">
        <v>88</v>
      </c>
      <c r="B118" s="44"/>
      <c r="C118" s="44">
        <v>1100</v>
      </c>
      <c r="D118" s="44">
        <v>1000</v>
      </c>
      <c r="E118" s="51">
        <v>0</v>
      </c>
      <c r="F118" s="292">
        <v>0</v>
      </c>
      <c r="G118" s="212">
        <f>E118*F118</f>
        <v>0</v>
      </c>
      <c r="H118" s="48">
        <v>0</v>
      </c>
      <c r="I118" s="196">
        <v>0</v>
      </c>
      <c r="J118" s="216">
        <v>0</v>
      </c>
      <c r="K118" s="216">
        <v>0</v>
      </c>
      <c r="L118" s="216">
        <v>0</v>
      </c>
      <c r="M118" s="254">
        <f>G118+H118+I118+J118+K118+L118</f>
        <v>0</v>
      </c>
      <c r="N118" s="48">
        <v>0</v>
      </c>
      <c r="O118" s="38">
        <f>G118*1.187%</f>
        <v>0</v>
      </c>
      <c r="P118" s="38">
        <v>0</v>
      </c>
      <c r="Q118" s="48">
        <v>0</v>
      </c>
      <c r="R118" s="48">
        <f>G118*1%</f>
        <v>0</v>
      </c>
      <c r="S118" s="48">
        <f>H118*1%</f>
        <v>0</v>
      </c>
      <c r="T118" s="37">
        <f>N118+O118+P118+Q118+R118+S118</f>
        <v>0</v>
      </c>
      <c r="U118" s="37">
        <f>M118-T118</f>
        <v>0</v>
      </c>
      <c r="V118" s="48">
        <v>0</v>
      </c>
      <c r="W118" s="254">
        <f>U118-V118</f>
        <v>0</v>
      </c>
      <c r="X118" s="36"/>
    </row>
    <row r="119" spans="1:24" ht="65.25" hidden="1" customHeight="1" x14ac:dyDescent="0.5">
      <c r="A119" s="197"/>
      <c r="B119" s="169"/>
      <c r="C119" s="169"/>
      <c r="D119" s="169"/>
      <c r="E119" s="59"/>
      <c r="F119" s="50"/>
      <c r="G119" s="57"/>
      <c r="H119" s="49"/>
      <c r="I119" s="158"/>
      <c r="J119" s="157"/>
      <c r="K119" s="157"/>
      <c r="L119" s="157"/>
      <c r="M119" s="254"/>
      <c r="N119" s="49"/>
      <c r="O119" s="48"/>
      <c r="P119" s="49"/>
      <c r="Q119" s="49"/>
      <c r="R119" s="49"/>
      <c r="S119" s="49"/>
      <c r="T119" s="49"/>
      <c r="U119" s="49"/>
      <c r="V119" s="49"/>
      <c r="W119" s="254"/>
      <c r="X119" s="163"/>
    </row>
    <row r="120" spans="1:24" ht="65.25" hidden="1" customHeight="1" x14ac:dyDescent="0.5">
      <c r="A120" s="61" t="s">
        <v>88</v>
      </c>
      <c r="B120" s="44"/>
      <c r="C120" s="44">
        <v>1100</v>
      </c>
      <c r="D120" s="44">
        <v>1000</v>
      </c>
      <c r="E120" s="51">
        <v>0</v>
      </c>
      <c r="F120" s="292">
        <v>0</v>
      </c>
      <c r="G120" s="212">
        <f>E120*F120</f>
        <v>0</v>
      </c>
      <c r="H120" s="48">
        <v>0</v>
      </c>
      <c r="I120" s="196">
        <v>0</v>
      </c>
      <c r="J120" s="216">
        <v>0</v>
      </c>
      <c r="K120" s="216">
        <v>0</v>
      </c>
      <c r="L120" s="216">
        <v>0</v>
      </c>
      <c r="M120" s="254">
        <f>G120+H120+I120+J120+K120+L120</f>
        <v>0</v>
      </c>
      <c r="N120" s="48">
        <v>0</v>
      </c>
      <c r="O120" s="254">
        <f>G120*1.187%</f>
        <v>0</v>
      </c>
      <c r="P120" s="37">
        <v>0</v>
      </c>
      <c r="Q120" s="48">
        <f>F120*1%</f>
        <v>0</v>
      </c>
      <c r="R120" s="48">
        <f>G120*1%</f>
        <v>0</v>
      </c>
      <c r="S120" s="48">
        <v>0</v>
      </c>
      <c r="T120" s="37">
        <f>N120+O120+P120+Q120+R120+S120</f>
        <v>0</v>
      </c>
      <c r="U120" s="37">
        <f>M120-T120</f>
        <v>0</v>
      </c>
      <c r="V120" s="48">
        <v>0</v>
      </c>
      <c r="W120" s="254">
        <f>U120-V120</f>
        <v>0</v>
      </c>
      <c r="X120" s="36"/>
    </row>
    <row r="121" spans="1:24" ht="65.25" hidden="1" customHeight="1" x14ac:dyDescent="0.5">
      <c r="A121" s="197"/>
      <c r="B121" s="169"/>
      <c r="C121" s="169"/>
      <c r="D121" s="169"/>
      <c r="E121" s="59"/>
      <c r="F121" s="50"/>
      <c r="G121" s="57"/>
      <c r="H121" s="49"/>
      <c r="I121" s="158"/>
      <c r="J121" s="157"/>
      <c r="K121" s="157"/>
      <c r="L121" s="157"/>
      <c r="M121" s="254"/>
      <c r="N121" s="49"/>
      <c r="O121" s="254"/>
      <c r="P121" s="49"/>
      <c r="Q121" s="49"/>
      <c r="R121" s="49"/>
      <c r="S121" s="49"/>
      <c r="T121" s="49"/>
      <c r="U121" s="49"/>
      <c r="V121" s="49"/>
      <c r="W121" s="254"/>
      <c r="X121" s="163"/>
    </row>
    <row r="122" spans="1:24" ht="65.25" customHeight="1" x14ac:dyDescent="0.5">
      <c r="A122" s="404"/>
      <c r="B122" s="156" t="s">
        <v>70</v>
      </c>
      <c r="C122" s="405"/>
      <c r="D122" s="405"/>
      <c r="E122" s="407"/>
      <c r="F122" s="408"/>
      <c r="G122" s="405">
        <f>G120+G118+G113+G111+G109+G107</f>
        <v>15957.15</v>
      </c>
      <c r="H122" s="405">
        <f>H120+H118+H113+H111+H109+H107</f>
        <v>0</v>
      </c>
      <c r="I122" s="407">
        <f>I120+I118+I113+I111+I109+I107</f>
        <v>0</v>
      </c>
      <c r="J122" s="405">
        <f>J120+J118+J113+J111+J109+J107</f>
        <v>0</v>
      </c>
      <c r="K122" s="405">
        <f>K120+K118+K113+K111+K109+K107</f>
        <v>0</v>
      </c>
      <c r="L122" s="405">
        <f>L120+L118+L113+L111+L109+L107</f>
        <v>0</v>
      </c>
      <c r="M122" s="405">
        <f>M120+M118+M113+M111+M109+M107</f>
        <v>15957.15</v>
      </c>
      <c r="N122" s="406">
        <f>N120+N118+N113+N111+N109+N107</f>
        <v>1023.4399999999999</v>
      </c>
      <c r="O122" s="406">
        <f>O120+O118+O113+O111+O109+O107</f>
        <v>114.14071875</v>
      </c>
      <c r="P122" s="406">
        <v>0</v>
      </c>
      <c r="Q122" s="406">
        <f>Q120+Q118+Q113+Q111+Q109+Q107</f>
        <v>0</v>
      </c>
      <c r="R122" s="406">
        <f>R120+R118+R113+R111+R109+R107</f>
        <v>96.118499999999997</v>
      </c>
      <c r="S122" s="406">
        <f>S120+S118+S113+S111+S109+S107</f>
        <v>0</v>
      </c>
      <c r="T122" s="406">
        <f>T120+T118+T113+T111+T109+T107</f>
        <v>1233.69921875</v>
      </c>
      <c r="U122" s="405">
        <f>U120+U118+U113+U111+U109+U107</f>
        <v>14723.450781249998</v>
      </c>
      <c r="V122" s="405">
        <f>V120+V118+V113+V111+V109+V107</f>
        <v>244.05</v>
      </c>
      <c r="W122" s="405">
        <f>W120+W118+W113+W111+W109+W107</f>
        <v>14479.400781249999</v>
      </c>
      <c r="X122" s="404"/>
    </row>
    <row r="123" spans="1:24" s="5" customFormat="1" ht="65.25" customHeight="1" x14ac:dyDescent="0.45">
      <c r="A123" s="354" t="s">
        <v>346</v>
      </c>
      <c r="B123" s="8"/>
      <c r="C123" s="8"/>
      <c r="D123" s="8"/>
      <c r="E123" s="13"/>
      <c r="F123" s="12"/>
      <c r="G123" s="11"/>
      <c r="H123" s="9"/>
      <c r="I123" s="10"/>
      <c r="J123" s="9"/>
      <c r="K123" s="9"/>
      <c r="L123" s="9"/>
      <c r="M123" s="9"/>
      <c r="N123" s="150"/>
      <c r="O123" s="150"/>
      <c r="P123" s="150"/>
      <c r="Q123" s="150"/>
      <c r="R123" s="150"/>
      <c r="S123" s="150"/>
      <c r="T123" s="150"/>
      <c r="U123" s="9"/>
      <c r="V123" s="9"/>
      <c r="W123" s="9"/>
      <c r="X123" s="8"/>
    </row>
    <row r="124" spans="1:24" s="5" customFormat="1" ht="65.25" customHeight="1" x14ac:dyDescent="0.5">
      <c r="A124" s="194" t="s">
        <v>345</v>
      </c>
      <c r="B124" s="54"/>
      <c r="C124" s="54">
        <v>1100</v>
      </c>
      <c r="D124" s="54">
        <v>1000</v>
      </c>
      <c r="E124" s="256">
        <v>386.26</v>
      </c>
      <c r="F124" s="42">
        <v>15</v>
      </c>
      <c r="G124" s="53">
        <f>E124*F124</f>
        <v>5793.9</v>
      </c>
      <c r="H124" s="375">
        <v>0</v>
      </c>
      <c r="I124" s="166">
        <v>0</v>
      </c>
      <c r="J124" s="165">
        <v>0</v>
      </c>
      <c r="K124" s="165">
        <v>0</v>
      </c>
      <c r="L124" s="165">
        <v>0</v>
      </c>
      <c r="M124" s="254">
        <f>G124+H124+I124+J124+K124+L124</f>
        <v>5793.9</v>
      </c>
      <c r="N124" s="255">
        <v>603.86</v>
      </c>
      <c r="O124" s="255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f>N124+O124+P124+Q124+R124+S124</f>
        <v>603.86</v>
      </c>
      <c r="U124" s="37">
        <f>M124-T124</f>
        <v>5190.04</v>
      </c>
      <c r="V124" s="37">
        <v>372.84</v>
      </c>
      <c r="W124" s="254">
        <f>U124-V124</f>
        <v>4817.2</v>
      </c>
      <c r="X124" s="47"/>
    </row>
    <row r="125" spans="1:24" s="5" customFormat="1" ht="65.25" customHeight="1" x14ac:dyDescent="0.5">
      <c r="A125" s="309" t="s">
        <v>344</v>
      </c>
      <c r="B125" s="54"/>
      <c r="C125" s="54"/>
      <c r="D125" s="54"/>
      <c r="E125" s="256"/>
      <c r="F125" s="50"/>
      <c r="G125" s="57"/>
      <c r="H125" s="375"/>
      <c r="I125" s="158"/>
      <c r="J125" s="157"/>
      <c r="K125" s="157"/>
      <c r="L125" s="157"/>
      <c r="M125" s="254"/>
      <c r="N125" s="255"/>
      <c r="O125" s="255"/>
      <c r="P125" s="46"/>
      <c r="Q125" s="46"/>
      <c r="R125" s="46"/>
      <c r="S125" s="46"/>
      <c r="T125" s="46"/>
      <c r="U125" s="49"/>
      <c r="V125" s="49"/>
      <c r="W125" s="254"/>
      <c r="X125" s="47"/>
    </row>
    <row r="126" spans="1:24" ht="65.25" customHeight="1" x14ac:dyDescent="0.5">
      <c r="A126" s="61" t="s">
        <v>343</v>
      </c>
      <c r="B126" s="182"/>
      <c r="C126" s="44">
        <v>1100</v>
      </c>
      <c r="D126" s="44">
        <v>1000</v>
      </c>
      <c r="E126" s="181">
        <v>145.51</v>
      </c>
      <c r="F126" s="42">
        <v>15</v>
      </c>
      <c r="G126" s="53">
        <f>E126*F126</f>
        <v>2182.6499999999996</v>
      </c>
      <c r="H126" s="40">
        <v>0</v>
      </c>
      <c r="I126" s="166">
        <v>0</v>
      </c>
      <c r="J126" s="165">
        <v>0</v>
      </c>
      <c r="K126" s="165">
        <v>0</v>
      </c>
      <c r="L126" s="165">
        <v>61.63</v>
      </c>
      <c r="M126" s="254">
        <f>G126+H126+I126+J126+K126+L126</f>
        <v>2244.2799999999997</v>
      </c>
      <c r="N126" s="39"/>
      <c r="O126" s="39"/>
      <c r="P126" s="39">
        <v>0</v>
      </c>
      <c r="Q126" s="39">
        <v>0</v>
      </c>
      <c r="R126" s="185"/>
      <c r="S126" s="39">
        <v>0</v>
      </c>
      <c r="T126" s="39">
        <f>N126+O126+P126+Q126+R126+S126</f>
        <v>0</v>
      </c>
      <c r="U126" s="37">
        <f>M126-T126</f>
        <v>2244.2799999999997</v>
      </c>
      <c r="V126" s="37">
        <v>0</v>
      </c>
      <c r="W126" s="254">
        <f>U126-V126</f>
        <v>2244.2799999999997</v>
      </c>
      <c r="X126" s="36"/>
    </row>
    <row r="127" spans="1:24" ht="65.25" customHeight="1" x14ac:dyDescent="0.5">
      <c r="A127" s="357" t="s">
        <v>342</v>
      </c>
      <c r="B127" s="161"/>
      <c r="C127" s="52"/>
      <c r="D127" s="52"/>
      <c r="E127" s="209"/>
      <c r="F127" s="50"/>
      <c r="G127" s="57"/>
      <c r="H127" s="30"/>
      <c r="I127" s="158"/>
      <c r="J127" s="157"/>
      <c r="K127" s="157"/>
      <c r="L127" s="157"/>
      <c r="M127" s="254"/>
      <c r="N127" s="46"/>
      <c r="O127" s="46"/>
      <c r="P127" s="46"/>
      <c r="Q127" s="46"/>
      <c r="R127" s="183"/>
      <c r="S127" s="46"/>
      <c r="T127" s="46"/>
      <c r="U127" s="49"/>
      <c r="V127" s="49"/>
      <c r="W127" s="254"/>
      <c r="X127" s="27"/>
    </row>
    <row r="128" spans="1:24" ht="65.25" customHeight="1" x14ac:dyDescent="0.5">
      <c r="A128" s="45" t="s">
        <v>341</v>
      </c>
      <c r="B128" s="44"/>
      <c r="C128" s="44">
        <v>1100</v>
      </c>
      <c r="D128" s="44">
        <v>1000</v>
      </c>
      <c r="E128" s="256">
        <v>207.79</v>
      </c>
      <c r="F128" s="42">
        <v>15</v>
      </c>
      <c r="G128" s="53">
        <f>E128*F128</f>
        <v>3116.85</v>
      </c>
      <c r="H128" s="375">
        <v>0</v>
      </c>
      <c r="I128" s="166">
        <v>0</v>
      </c>
      <c r="J128" s="165">
        <v>0</v>
      </c>
      <c r="K128" s="165">
        <v>0</v>
      </c>
      <c r="L128" s="165">
        <v>0</v>
      </c>
      <c r="M128" s="254">
        <f>G128+H128+I128+J128+K128+L128</f>
        <v>3116.85</v>
      </c>
      <c r="N128" s="255">
        <v>92.61</v>
      </c>
      <c r="O128" s="39">
        <f>G128*1.1875%</f>
        <v>37.012593750000001</v>
      </c>
      <c r="P128" s="39">
        <v>0</v>
      </c>
      <c r="Q128" s="39">
        <v>0</v>
      </c>
      <c r="R128" s="185">
        <f>G128*1%</f>
        <v>31.168499999999998</v>
      </c>
      <c r="S128" s="39">
        <f>H128*1%</f>
        <v>0</v>
      </c>
      <c r="T128" s="39">
        <f>N128+O128+P128+Q128+R128+S128</f>
        <v>160.79109374999999</v>
      </c>
      <c r="U128" s="37">
        <f>M128-T128</f>
        <v>2956.0589062499998</v>
      </c>
      <c r="V128" s="254">
        <v>0</v>
      </c>
      <c r="W128" s="254">
        <f>U128-V128</f>
        <v>2956.0589062499998</v>
      </c>
      <c r="X128" s="36"/>
    </row>
    <row r="129" spans="1:24" ht="65.25" customHeight="1" x14ac:dyDescent="0.5">
      <c r="A129" s="228" t="s">
        <v>340</v>
      </c>
      <c r="B129" s="52"/>
      <c r="C129" s="52"/>
      <c r="D129" s="52"/>
      <c r="E129" s="256"/>
      <c r="F129" s="50"/>
      <c r="G129" s="57"/>
      <c r="H129" s="375"/>
      <c r="I129" s="158"/>
      <c r="J129" s="157"/>
      <c r="K129" s="157"/>
      <c r="L129" s="157"/>
      <c r="M129" s="254"/>
      <c r="N129" s="255"/>
      <c r="O129" s="46"/>
      <c r="P129" s="46"/>
      <c r="Q129" s="46"/>
      <c r="R129" s="183"/>
      <c r="S129" s="46"/>
      <c r="T129" s="46"/>
      <c r="U129" s="49"/>
      <c r="V129" s="254"/>
      <c r="W129" s="254"/>
      <c r="X129" s="27"/>
    </row>
    <row r="130" spans="1:24" ht="65.25" hidden="1" customHeight="1" x14ac:dyDescent="0.5">
      <c r="A130" s="45" t="s">
        <v>339</v>
      </c>
      <c r="B130" s="44"/>
      <c r="C130" s="44">
        <v>1100</v>
      </c>
      <c r="D130" s="44">
        <v>1000</v>
      </c>
      <c r="E130" s="256">
        <v>207.79</v>
      </c>
      <c r="F130" s="42">
        <v>0</v>
      </c>
      <c r="G130" s="53">
        <f>E130*F130</f>
        <v>0</v>
      </c>
      <c r="H130" s="375">
        <v>0</v>
      </c>
      <c r="I130" s="166"/>
      <c r="J130" s="165">
        <v>0</v>
      </c>
      <c r="K130" s="165">
        <v>0</v>
      </c>
      <c r="L130" s="165">
        <v>0</v>
      </c>
      <c r="M130" s="254">
        <f>G130+H130+I130+J130+K130+L130</f>
        <v>0</v>
      </c>
      <c r="N130" s="255">
        <v>0</v>
      </c>
      <c r="O130" s="39">
        <f>G130*1.1875%</f>
        <v>0</v>
      </c>
      <c r="P130" s="39">
        <v>0</v>
      </c>
      <c r="Q130" s="39">
        <v>0</v>
      </c>
      <c r="R130" s="185">
        <f>G130*1%</f>
        <v>0</v>
      </c>
      <c r="S130" s="39">
        <f>H130*1%</f>
        <v>0</v>
      </c>
      <c r="T130" s="39">
        <f>N130+O130+P130+Q130+R130+S130</f>
        <v>0</v>
      </c>
      <c r="U130" s="37">
        <f>M130-T130</f>
        <v>0</v>
      </c>
      <c r="V130" s="254">
        <v>0</v>
      </c>
      <c r="W130" s="254">
        <f>U130-V130</f>
        <v>0</v>
      </c>
      <c r="X130" s="36"/>
    </row>
    <row r="131" spans="1:24" ht="65.25" hidden="1" customHeight="1" x14ac:dyDescent="0.45">
      <c r="A131" s="332"/>
      <c r="B131" s="52"/>
      <c r="C131" s="52"/>
      <c r="D131" s="52"/>
      <c r="E131" s="256"/>
      <c r="F131" s="50"/>
      <c r="G131" s="57"/>
      <c r="H131" s="375"/>
      <c r="I131" s="158"/>
      <c r="J131" s="157"/>
      <c r="K131" s="157"/>
      <c r="L131" s="157"/>
      <c r="M131" s="254"/>
      <c r="N131" s="255"/>
      <c r="O131" s="46"/>
      <c r="P131" s="46"/>
      <c r="Q131" s="46"/>
      <c r="R131" s="183"/>
      <c r="S131" s="46"/>
      <c r="T131" s="46"/>
      <c r="U131" s="49"/>
      <c r="V131" s="254"/>
      <c r="W131" s="254"/>
      <c r="X131" s="27"/>
    </row>
    <row r="132" spans="1:24" ht="65.25" customHeight="1" x14ac:dyDescent="0.45">
      <c r="A132" s="403" t="s">
        <v>336</v>
      </c>
      <c r="B132" s="147"/>
      <c r="C132" s="147">
        <v>1100</v>
      </c>
      <c r="D132" s="147">
        <v>1000</v>
      </c>
      <c r="E132" s="316">
        <v>225.48</v>
      </c>
      <c r="F132" s="145">
        <v>15</v>
      </c>
      <c r="G132" s="144">
        <f>E132*F132</f>
        <v>3382.2</v>
      </c>
      <c r="H132" s="399">
        <v>0</v>
      </c>
      <c r="I132" s="274"/>
      <c r="J132" s="273">
        <v>0</v>
      </c>
      <c r="K132" s="273">
        <v>0</v>
      </c>
      <c r="L132" s="273">
        <v>0</v>
      </c>
      <c r="M132" s="314">
        <f>G132+H132+I132+J132+K132+L132</f>
        <v>3382.2</v>
      </c>
      <c r="N132" s="315">
        <v>121.48</v>
      </c>
      <c r="O132" s="271">
        <f>G132*1.1875%</f>
        <v>40.163624999999996</v>
      </c>
      <c r="P132" s="271">
        <v>0</v>
      </c>
      <c r="Q132" s="271">
        <v>0</v>
      </c>
      <c r="R132" s="272">
        <f>(G132*1%)+225.48</f>
        <v>259.30199999999996</v>
      </c>
      <c r="S132" s="271">
        <f>H132*1%</f>
        <v>0</v>
      </c>
      <c r="T132" s="271">
        <f>N132+O132+P132+Q132+R132+S132</f>
        <v>420.94562499999995</v>
      </c>
      <c r="U132" s="142">
        <f>M132-T132</f>
        <v>2961.254375</v>
      </c>
      <c r="V132" s="314">
        <v>0</v>
      </c>
      <c r="W132" s="314">
        <f>U132-V132</f>
        <v>2961.254375</v>
      </c>
      <c r="X132" s="36"/>
    </row>
    <row r="133" spans="1:24" ht="65.25" customHeight="1" x14ac:dyDescent="0.45">
      <c r="A133" s="322" t="s">
        <v>338</v>
      </c>
      <c r="B133" s="138"/>
      <c r="C133" s="138"/>
      <c r="D133" s="138"/>
      <c r="E133" s="316"/>
      <c r="F133" s="136"/>
      <c r="G133" s="135"/>
      <c r="H133" s="399"/>
      <c r="I133" s="268"/>
      <c r="J133" s="267"/>
      <c r="K133" s="267"/>
      <c r="L133" s="267"/>
      <c r="M133" s="314"/>
      <c r="N133" s="315"/>
      <c r="O133" s="265"/>
      <c r="P133" s="265"/>
      <c r="Q133" s="265"/>
      <c r="R133" s="266"/>
      <c r="S133" s="265"/>
      <c r="T133" s="265"/>
      <c r="U133" s="133"/>
      <c r="V133" s="314"/>
      <c r="W133" s="314"/>
      <c r="X133" s="27"/>
    </row>
    <row r="134" spans="1:24" ht="65.25" hidden="1" customHeight="1" x14ac:dyDescent="0.45">
      <c r="A134" s="320" t="s">
        <v>336</v>
      </c>
      <c r="B134" s="402"/>
      <c r="C134" s="147">
        <v>1100</v>
      </c>
      <c r="D134" s="147">
        <v>1000</v>
      </c>
      <c r="E134" s="275"/>
      <c r="F134" s="145"/>
      <c r="G134" s="144">
        <f>E134*F134</f>
        <v>0</v>
      </c>
      <c r="H134" s="143">
        <v>0</v>
      </c>
      <c r="I134" s="274">
        <f>E134*1.04</f>
        <v>0</v>
      </c>
      <c r="J134" s="273">
        <v>0</v>
      </c>
      <c r="K134" s="273">
        <v>0</v>
      </c>
      <c r="L134" s="273">
        <v>0</v>
      </c>
      <c r="M134" s="314">
        <f>G134+H134+I134+J134+K134+L134</f>
        <v>0</v>
      </c>
      <c r="N134" s="271"/>
      <c r="O134" s="271">
        <v>0</v>
      </c>
      <c r="P134" s="271">
        <v>0</v>
      </c>
      <c r="Q134" s="271">
        <v>0</v>
      </c>
      <c r="R134" s="271">
        <v>0</v>
      </c>
      <c r="S134" s="271">
        <v>0</v>
      </c>
      <c r="T134" s="271"/>
      <c r="U134" s="142"/>
      <c r="V134" s="142"/>
      <c r="W134" s="314"/>
      <c r="X134" s="36"/>
    </row>
    <row r="135" spans="1:24" ht="65.25" hidden="1" customHeight="1" x14ac:dyDescent="0.45">
      <c r="A135" s="270"/>
      <c r="B135" s="401"/>
      <c r="C135" s="138"/>
      <c r="D135" s="138"/>
      <c r="E135" s="269"/>
      <c r="F135" s="136"/>
      <c r="G135" s="135"/>
      <c r="H135" s="134"/>
      <c r="I135" s="268"/>
      <c r="J135" s="267"/>
      <c r="K135" s="267"/>
      <c r="L135" s="267"/>
      <c r="M135" s="314"/>
      <c r="N135" s="265"/>
      <c r="O135" s="265"/>
      <c r="P135" s="265"/>
      <c r="Q135" s="265"/>
      <c r="R135" s="265"/>
      <c r="S135" s="265"/>
      <c r="T135" s="265"/>
      <c r="U135" s="133"/>
      <c r="V135" s="133"/>
      <c r="W135" s="314"/>
      <c r="X135" s="27"/>
    </row>
    <row r="136" spans="1:24" ht="65.25" hidden="1" customHeight="1" x14ac:dyDescent="0.45">
      <c r="A136" s="400"/>
      <c r="B136" s="147"/>
      <c r="C136" s="147">
        <v>1100</v>
      </c>
      <c r="D136" s="147">
        <v>1000</v>
      </c>
      <c r="E136" s="316"/>
      <c r="F136" s="145"/>
      <c r="G136" s="144">
        <f>E136*F136</f>
        <v>0</v>
      </c>
      <c r="H136" s="399">
        <v>0</v>
      </c>
      <c r="I136" s="274">
        <f>E136*1.04</f>
        <v>0</v>
      </c>
      <c r="J136" s="273">
        <v>0</v>
      </c>
      <c r="K136" s="273">
        <v>0</v>
      </c>
      <c r="L136" s="273">
        <v>0</v>
      </c>
      <c r="M136" s="314">
        <f>G136+H136+I136+J136+K136+L136</f>
        <v>0</v>
      </c>
      <c r="N136" s="315"/>
      <c r="O136" s="315">
        <f>G136*1.187%</f>
        <v>0</v>
      </c>
      <c r="P136" s="271">
        <v>0</v>
      </c>
      <c r="Q136" s="271">
        <v>0</v>
      </c>
      <c r="R136" s="271"/>
      <c r="S136" s="271">
        <f>H136*1%</f>
        <v>0</v>
      </c>
      <c r="T136" s="271">
        <f>N136+O136+P136+Q136+R136+S136</f>
        <v>0</v>
      </c>
      <c r="U136" s="142">
        <f>M136-T136</f>
        <v>0</v>
      </c>
      <c r="V136" s="314">
        <v>0</v>
      </c>
      <c r="W136" s="314">
        <f>U136-V136</f>
        <v>0</v>
      </c>
      <c r="X136" s="36"/>
    </row>
    <row r="137" spans="1:24" ht="65.25" hidden="1" customHeight="1" x14ac:dyDescent="0.45">
      <c r="A137" s="140"/>
      <c r="B137" s="138"/>
      <c r="C137" s="138"/>
      <c r="D137" s="138"/>
      <c r="E137" s="316"/>
      <c r="F137" s="136"/>
      <c r="G137" s="135"/>
      <c r="H137" s="399"/>
      <c r="I137" s="268"/>
      <c r="J137" s="267"/>
      <c r="K137" s="267"/>
      <c r="L137" s="267"/>
      <c r="M137" s="314"/>
      <c r="N137" s="315"/>
      <c r="O137" s="315"/>
      <c r="P137" s="265"/>
      <c r="Q137" s="265"/>
      <c r="R137" s="265"/>
      <c r="S137" s="265"/>
      <c r="T137" s="265"/>
      <c r="U137" s="133"/>
      <c r="V137" s="314"/>
      <c r="W137" s="314"/>
      <c r="X137" s="27"/>
    </row>
    <row r="138" spans="1:24" ht="65.25" customHeight="1" x14ac:dyDescent="0.45">
      <c r="A138" s="400" t="s">
        <v>336</v>
      </c>
      <c r="B138" s="147"/>
      <c r="C138" s="147">
        <v>1100</v>
      </c>
      <c r="D138" s="147">
        <v>1000</v>
      </c>
      <c r="E138" s="316">
        <v>284.97000000000003</v>
      </c>
      <c r="F138" s="145">
        <v>15</v>
      </c>
      <c r="G138" s="144">
        <f>E138*F138</f>
        <v>4274.55</v>
      </c>
      <c r="H138" s="399">
        <v>0</v>
      </c>
      <c r="I138" s="274">
        <v>0</v>
      </c>
      <c r="J138" s="273">
        <v>0</v>
      </c>
      <c r="K138" s="273">
        <v>0</v>
      </c>
      <c r="L138" s="273">
        <v>0</v>
      </c>
      <c r="M138" s="314">
        <f>G138+H138+I138+J138+K138+L138</f>
        <v>4274.55</v>
      </c>
      <c r="N138" s="398">
        <v>344.51</v>
      </c>
      <c r="O138" s="271">
        <f>G138*1.1875%</f>
        <v>50.760281250000006</v>
      </c>
      <c r="P138" s="271">
        <v>0</v>
      </c>
      <c r="Q138" s="271">
        <v>0</v>
      </c>
      <c r="R138" s="271">
        <f>G138*1%</f>
        <v>42.7455</v>
      </c>
      <c r="S138" s="271">
        <f>H138*1%</f>
        <v>0</v>
      </c>
      <c r="T138" s="271">
        <f>N138+O138+P138+Q138+R138+S138</f>
        <v>438.01578124999997</v>
      </c>
      <c r="U138" s="142">
        <f>M138-T138</f>
        <v>3836.53421875</v>
      </c>
      <c r="V138" s="314">
        <v>0</v>
      </c>
      <c r="W138" s="314">
        <f>U138-V138</f>
        <v>3836.53421875</v>
      </c>
      <c r="X138" s="36"/>
    </row>
    <row r="139" spans="1:24" ht="65.25" customHeight="1" x14ac:dyDescent="0.45">
      <c r="A139" s="322" t="s">
        <v>337</v>
      </c>
      <c r="B139" s="138"/>
      <c r="C139" s="138"/>
      <c r="D139" s="138"/>
      <c r="E139" s="316"/>
      <c r="F139" s="136"/>
      <c r="G139" s="135"/>
      <c r="H139" s="399"/>
      <c r="I139" s="268"/>
      <c r="J139" s="267"/>
      <c r="K139" s="267"/>
      <c r="L139" s="267"/>
      <c r="M139" s="314"/>
      <c r="N139" s="398"/>
      <c r="O139" s="265"/>
      <c r="P139" s="265"/>
      <c r="Q139" s="265"/>
      <c r="R139" s="265"/>
      <c r="S139" s="265"/>
      <c r="T139" s="265"/>
      <c r="U139" s="133"/>
      <c r="V139" s="314"/>
      <c r="W139" s="314"/>
      <c r="X139" s="27"/>
    </row>
    <row r="140" spans="1:24" ht="65.25" customHeight="1" x14ac:dyDescent="0.5">
      <c r="A140" s="45" t="s">
        <v>336</v>
      </c>
      <c r="B140" s="44"/>
      <c r="C140" s="44">
        <v>1100</v>
      </c>
      <c r="D140" s="44">
        <v>1000</v>
      </c>
      <c r="E140" s="256">
        <v>284.97000000000003</v>
      </c>
      <c r="F140" s="42">
        <v>15</v>
      </c>
      <c r="G140" s="53">
        <f>E140*F140</f>
        <v>4274.55</v>
      </c>
      <c r="H140" s="375">
        <v>0</v>
      </c>
      <c r="I140" s="166">
        <v>0</v>
      </c>
      <c r="J140" s="165">
        <v>0</v>
      </c>
      <c r="K140" s="165">
        <v>0</v>
      </c>
      <c r="L140" s="165">
        <v>0</v>
      </c>
      <c r="M140" s="254">
        <f>G140+H140+I140+J140+K140+L140</f>
        <v>4274.55</v>
      </c>
      <c r="N140" s="255">
        <v>344.51</v>
      </c>
      <c r="O140" s="255">
        <v>0</v>
      </c>
      <c r="P140" s="39">
        <v>0</v>
      </c>
      <c r="Q140" s="39">
        <v>0</v>
      </c>
      <c r="R140" s="39">
        <f>G140*1%</f>
        <v>42.7455</v>
      </c>
      <c r="S140" s="39">
        <f>H140*1%</f>
        <v>0</v>
      </c>
      <c r="T140" s="39">
        <f>N140+O140+P140+Q140+R140+S140</f>
        <v>387.25549999999998</v>
      </c>
      <c r="U140" s="37">
        <f>M140-T140</f>
        <v>3887.2945</v>
      </c>
      <c r="V140" s="254">
        <v>0</v>
      </c>
      <c r="W140" s="254">
        <f>U140-V140</f>
        <v>3887.2945</v>
      </c>
      <c r="X140" s="36"/>
    </row>
    <row r="141" spans="1:24" ht="65.25" customHeight="1" x14ac:dyDescent="0.5">
      <c r="A141" s="189" t="s">
        <v>335</v>
      </c>
      <c r="B141" s="52"/>
      <c r="C141" s="52"/>
      <c r="D141" s="52"/>
      <c r="E141" s="256"/>
      <c r="F141" s="50"/>
      <c r="G141" s="57"/>
      <c r="H141" s="375"/>
      <c r="I141" s="158"/>
      <c r="J141" s="157"/>
      <c r="K141" s="157"/>
      <c r="L141" s="157"/>
      <c r="M141" s="254"/>
      <c r="N141" s="255"/>
      <c r="O141" s="255"/>
      <c r="P141" s="46"/>
      <c r="Q141" s="46"/>
      <c r="R141" s="46"/>
      <c r="S141" s="46"/>
      <c r="T141" s="46"/>
      <c r="U141" s="49"/>
      <c r="V141" s="254"/>
      <c r="W141" s="254"/>
      <c r="X141" s="27"/>
    </row>
    <row r="142" spans="1:24" ht="65.25" customHeight="1" x14ac:dyDescent="0.5">
      <c r="A142" s="45" t="s">
        <v>333</v>
      </c>
      <c r="B142" s="44"/>
      <c r="C142" s="44">
        <v>1100</v>
      </c>
      <c r="D142" s="44">
        <v>1000</v>
      </c>
      <c r="E142" s="256">
        <v>211.27</v>
      </c>
      <c r="F142" s="42">
        <v>15</v>
      </c>
      <c r="G142" s="53">
        <f>E142*F142</f>
        <v>3169.05</v>
      </c>
      <c r="H142" s="375">
        <v>0</v>
      </c>
      <c r="I142" s="166">
        <v>0</v>
      </c>
      <c r="J142" s="165">
        <v>0</v>
      </c>
      <c r="K142" s="165">
        <v>0</v>
      </c>
      <c r="L142" s="165">
        <v>0</v>
      </c>
      <c r="M142" s="254">
        <f>G142+H142+I142+J142+K142+L142</f>
        <v>3169.05</v>
      </c>
      <c r="N142" s="255">
        <v>98.29</v>
      </c>
      <c r="O142" s="164">
        <v>0</v>
      </c>
      <c r="P142" s="39">
        <v>0</v>
      </c>
      <c r="Q142" s="39">
        <v>0</v>
      </c>
      <c r="R142" s="39"/>
      <c r="S142" s="39">
        <f>H142*1%</f>
        <v>0</v>
      </c>
      <c r="T142" s="39">
        <f>N142+O142+P142+Q142+R142+S142</f>
        <v>98.29</v>
      </c>
      <c r="U142" s="37">
        <f>M142-T142</f>
        <v>3070.76</v>
      </c>
      <c r="V142" s="37">
        <v>60.94</v>
      </c>
      <c r="W142" s="254">
        <f>U142-V142</f>
        <v>3009.82</v>
      </c>
      <c r="X142" s="36"/>
    </row>
    <row r="143" spans="1:24" ht="65.25" customHeight="1" x14ac:dyDescent="0.5">
      <c r="A143" s="228" t="s">
        <v>334</v>
      </c>
      <c r="B143" s="52"/>
      <c r="C143" s="52"/>
      <c r="D143" s="52"/>
      <c r="E143" s="256"/>
      <c r="F143" s="50"/>
      <c r="G143" s="57"/>
      <c r="H143" s="375"/>
      <c r="I143" s="158"/>
      <c r="J143" s="157"/>
      <c r="K143" s="157"/>
      <c r="L143" s="157"/>
      <c r="M143" s="254"/>
      <c r="N143" s="255"/>
      <c r="O143" s="46"/>
      <c r="P143" s="46"/>
      <c r="Q143" s="46"/>
      <c r="R143" s="46"/>
      <c r="S143" s="46"/>
      <c r="T143" s="46"/>
      <c r="U143" s="49"/>
      <c r="V143" s="49"/>
      <c r="W143" s="254"/>
      <c r="X143" s="27"/>
    </row>
    <row r="144" spans="1:24" ht="65.25" customHeight="1" x14ac:dyDescent="0.5">
      <c r="A144" s="61" t="s">
        <v>333</v>
      </c>
      <c r="B144" s="44"/>
      <c r="C144" s="44">
        <v>1100</v>
      </c>
      <c r="D144" s="44">
        <v>1000</v>
      </c>
      <c r="E144" s="256">
        <v>166.56</v>
      </c>
      <c r="F144" s="42">
        <v>15</v>
      </c>
      <c r="G144" s="53">
        <f>E144*F144</f>
        <v>2498.4</v>
      </c>
      <c r="H144" s="375">
        <v>0</v>
      </c>
      <c r="I144" s="166">
        <v>0</v>
      </c>
      <c r="J144" s="165">
        <v>0</v>
      </c>
      <c r="K144" s="165">
        <v>0</v>
      </c>
      <c r="L144" s="165">
        <v>9.93</v>
      </c>
      <c r="M144" s="254">
        <f>G144+H144+I144+J144+K144+L144</f>
        <v>2508.33</v>
      </c>
      <c r="N144" s="255">
        <v>0</v>
      </c>
      <c r="O144" s="255"/>
      <c r="P144" s="39">
        <v>0</v>
      </c>
      <c r="Q144" s="39">
        <v>0</v>
      </c>
      <c r="R144" s="39"/>
      <c r="S144" s="39">
        <f>H144*1%</f>
        <v>0</v>
      </c>
      <c r="T144" s="39">
        <f>N144+O144+P144+Q144+R144+S144</f>
        <v>0</v>
      </c>
      <c r="U144" s="37">
        <f>M144-T144</f>
        <v>2508.33</v>
      </c>
      <c r="V144" s="37">
        <v>48.05</v>
      </c>
      <c r="W144" s="254">
        <f>U144-V144</f>
        <v>2460.2799999999997</v>
      </c>
      <c r="X144" s="36"/>
    </row>
    <row r="145" spans="1:24" ht="65.25" customHeight="1" x14ac:dyDescent="0.5">
      <c r="A145" s="377" t="s">
        <v>332</v>
      </c>
      <c r="B145" s="52"/>
      <c r="C145" s="52"/>
      <c r="D145" s="52"/>
      <c r="E145" s="256"/>
      <c r="F145" s="50"/>
      <c r="G145" s="57"/>
      <c r="H145" s="375"/>
      <c r="I145" s="158"/>
      <c r="J145" s="157"/>
      <c r="K145" s="157"/>
      <c r="L145" s="157"/>
      <c r="M145" s="254"/>
      <c r="N145" s="255"/>
      <c r="O145" s="255"/>
      <c r="P145" s="46"/>
      <c r="Q145" s="46"/>
      <c r="R145" s="46"/>
      <c r="S145" s="46"/>
      <c r="T145" s="46"/>
      <c r="U145" s="49"/>
      <c r="V145" s="49"/>
      <c r="W145" s="254"/>
      <c r="X145" s="27"/>
    </row>
    <row r="146" spans="1:24" s="218" customFormat="1" ht="65.25" customHeight="1" x14ac:dyDescent="0.5">
      <c r="A146" s="397" t="s">
        <v>331</v>
      </c>
      <c r="B146" s="170"/>
      <c r="C146" s="182">
        <v>1100</v>
      </c>
      <c r="D146" s="182">
        <v>1000</v>
      </c>
      <c r="E146" s="179">
        <v>225.89</v>
      </c>
      <c r="F146" s="226">
        <v>15</v>
      </c>
      <c r="G146" s="53">
        <f>E146*F146</f>
        <v>3388.35</v>
      </c>
      <c r="H146" s="223">
        <v>0</v>
      </c>
      <c r="I146" s="166">
        <v>0</v>
      </c>
      <c r="J146" s="196">
        <v>0</v>
      </c>
      <c r="K146" s="196">
        <v>0</v>
      </c>
      <c r="L146" s="196">
        <v>0</v>
      </c>
      <c r="M146" s="254">
        <f>G146+H146+I146+J146+K146+L146</f>
        <v>3388.35</v>
      </c>
      <c r="N146" s="225">
        <v>122.15</v>
      </c>
      <c r="O146" s="39">
        <f>G146*1.1875%</f>
        <v>40.236656250000003</v>
      </c>
      <c r="P146" s="224">
        <v>0</v>
      </c>
      <c r="Q146" s="224">
        <v>0</v>
      </c>
      <c r="R146" s="185">
        <f>G146*1%</f>
        <v>33.883499999999998</v>
      </c>
      <c r="S146" s="224">
        <v>0</v>
      </c>
      <c r="T146" s="39">
        <f>N146+O146+P146+Q146+R146+S146</f>
        <v>196.27015625000001</v>
      </c>
      <c r="U146" s="37">
        <f>M146-T146</f>
        <v>3192.0798437499998</v>
      </c>
      <c r="V146" s="223">
        <v>0</v>
      </c>
      <c r="W146" s="254">
        <f>U146-V146</f>
        <v>3192.0798437499998</v>
      </c>
      <c r="X146" s="222"/>
    </row>
    <row r="147" spans="1:24" s="218" customFormat="1" ht="65.25" customHeight="1" x14ac:dyDescent="0.5">
      <c r="A147" s="396" t="s">
        <v>330</v>
      </c>
      <c r="B147" s="161"/>
      <c r="C147" s="161"/>
      <c r="D147" s="161"/>
      <c r="E147" s="209"/>
      <c r="F147" s="221"/>
      <c r="G147" s="57"/>
      <c r="H147" s="30"/>
      <c r="I147" s="158"/>
      <c r="J147" s="158"/>
      <c r="K147" s="158"/>
      <c r="L147" s="158"/>
      <c r="M147" s="254"/>
      <c r="N147" s="220"/>
      <c r="O147" s="46"/>
      <c r="P147" s="220"/>
      <c r="Q147" s="220"/>
      <c r="R147" s="183"/>
      <c r="S147" s="220"/>
      <c r="T147" s="46"/>
      <c r="U147" s="49"/>
      <c r="V147" s="30"/>
      <c r="W147" s="254"/>
      <c r="X147" s="219"/>
    </row>
    <row r="148" spans="1:24" s="218" customFormat="1" ht="65.25" hidden="1" customHeight="1" x14ac:dyDescent="0.5">
      <c r="A148" s="297"/>
      <c r="B148" s="395"/>
      <c r="C148" s="395"/>
      <c r="D148" s="395"/>
      <c r="E148" s="290"/>
      <c r="F148" s="394"/>
      <c r="G148" s="393"/>
      <c r="H148" s="390"/>
      <c r="I148" s="283"/>
      <c r="J148" s="283"/>
      <c r="K148" s="283"/>
      <c r="L148" s="283"/>
      <c r="M148" s="389"/>
      <c r="N148" s="391"/>
      <c r="O148" s="392"/>
      <c r="P148" s="391"/>
      <c r="Q148" s="391"/>
      <c r="R148" s="281"/>
      <c r="S148" s="391"/>
      <c r="T148" s="280"/>
      <c r="U148" s="279"/>
      <c r="V148" s="390"/>
      <c r="W148" s="389"/>
      <c r="X148" s="388"/>
    </row>
    <row r="149" spans="1:24" ht="72" customHeight="1" x14ac:dyDescent="0.5">
      <c r="A149" s="45" t="s">
        <v>329</v>
      </c>
      <c r="B149" s="169"/>
      <c r="C149" s="44">
        <v>1100</v>
      </c>
      <c r="D149" s="169">
        <v>1000</v>
      </c>
      <c r="E149" s="181">
        <v>112.49</v>
      </c>
      <c r="F149" s="42">
        <v>15</v>
      </c>
      <c r="G149" s="53">
        <f>E149*F149</f>
        <v>1687.35</v>
      </c>
      <c r="H149" s="37">
        <v>0</v>
      </c>
      <c r="I149" s="166">
        <v>0</v>
      </c>
      <c r="J149" s="165">
        <v>0</v>
      </c>
      <c r="K149" s="165">
        <v>0</v>
      </c>
      <c r="L149" s="262">
        <v>105.43</v>
      </c>
      <c r="M149" s="254">
        <f>G149+H149+I149+J149+K149+L149</f>
        <v>1792.78</v>
      </c>
      <c r="N149" s="39">
        <v>0</v>
      </c>
      <c r="O149" s="39">
        <f>G149*1.1875%</f>
        <v>20.037281249999999</v>
      </c>
      <c r="P149" s="39">
        <v>0</v>
      </c>
      <c r="Q149" s="39">
        <v>0</v>
      </c>
      <c r="R149" s="39">
        <v>0</v>
      </c>
      <c r="S149" s="39">
        <f>H149*1%</f>
        <v>0</v>
      </c>
      <c r="T149" s="39">
        <f>N149+O149+P149+Q149+R149+S149</f>
        <v>20.037281249999999</v>
      </c>
      <c r="U149" s="37">
        <f>M149-T149</f>
        <v>1772.74271875</v>
      </c>
      <c r="V149" s="48">
        <v>0</v>
      </c>
      <c r="W149" s="254">
        <f>U149-V149</f>
        <v>1772.74271875</v>
      </c>
      <c r="X149" s="36"/>
    </row>
    <row r="150" spans="1:24" ht="65.25" customHeight="1" x14ac:dyDescent="0.5">
      <c r="A150" s="162" t="s">
        <v>328</v>
      </c>
      <c r="B150" s="52"/>
      <c r="C150" s="52"/>
      <c r="D150" s="52"/>
      <c r="E150" s="209"/>
      <c r="F150" s="50"/>
      <c r="G150" s="57"/>
      <c r="H150" s="49"/>
      <c r="I150" s="158"/>
      <c r="J150" s="157"/>
      <c r="K150" s="157"/>
      <c r="L150" s="261"/>
      <c r="M150" s="254"/>
      <c r="N150" s="46"/>
      <c r="O150" s="46"/>
      <c r="P150" s="46"/>
      <c r="Q150" s="46"/>
      <c r="R150" s="46"/>
      <c r="S150" s="46"/>
      <c r="T150" s="46"/>
      <c r="U150" s="49"/>
      <c r="V150" s="49"/>
      <c r="W150" s="254"/>
      <c r="X150" s="27"/>
    </row>
    <row r="151" spans="1:24" ht="65.25" customHeight="1" x14ac:dyDescent="0.5">
      <c r="A151" s="277" t="s">
        <v>327</v>
      </c>
      <c r="B151" s="169"/>
      <c r="C151" s="169">
        <v>1100</v>
      </c>
      <c r="D151" s="169">
        <v>1000</v>
      </c>
      <c r="E151" s="179">
        <v>253.09</v>
      </c>
      <c r="F151" s="42">
        <v>15</v>
      </c>
      <c r="G151" s="53">
        <f>E151*F151</f>
        <v>3796.35</v>
      </c>
      <c r="H151" s="48">
        <v>0</v>
      </c>
      <c r="I151" s="166">
        <v>0</v>
      </c>
      <c r="J151" s="216">
        <v>0</v>
      </c>
      <c r="K151" s="216">
        <v>0</v>
      </c>
      <c r="L151" s="216">
        <v>0</v>
      </c>
      <c r="M151" s="254">
        <f>G151+H151+I151+J151+K151+L151</f>
        <v>3796.35</v>
      </c>
      <c r="N151" s="164">
        <v>291.64</v>
      </c>
      <c r="O151" s="39">
        <v>0</v>
      </c>
      <c r="P151" s="39">
        <v>0</v>
      </c>
      <c r="Q151" s="39">
        <v>0</v>
      </c>
      <c r="R151" s="39">
        <f>(G151*1%)+253.09</f>
        <v>291.05349999999999</v>
      </c>
      <c r="S151" s="39">
        <v>0</v>
      </c>
      <c r="T151" s="39">
        <f>N151+O151+P151+Q151+R151+S151</f>
        <v>582.69349999999997</v>
      </c>
      <c r="U151" s="37">
        <f>M151-T151</f>
        <v>3213.6565000000001</v>
      </c>
      <c r="V151" s="48">
        <v>0</v>
      </c>
      <c r="W151" s="254">
        <f>U151-V151</f>
        <v>3213.6565000000001</v>
      </c>
      <c r="X151" s="163"/>
    </row>
    <row r="152" spans="1:24" ht="65.25" customHeight="1" x14ac:dyDescent="0.5">
      <c r="A152" s="162" t="s">
        <v>326</v>
      </c>
      <c r="B152" s="52"/>
      <c r="C152" s="52"/>
      <c r="D152" s="52"/>
      <c r="E152" s="209"/>
      <c r="F152" s="50"/>
      <c r="G152" s="57"/>
      <c r="H152" s="49"/>
      <c r="I152" s="158"/>
      <c r="J152" s="157"/>
      <c r="K152" s="157"/>
      <c r="L152" s="157"/>
      <c r="M152" s="254"/>
      <c r="N152" s="46"/>
      <c r="O152" s="46"/>
      <c r="P152" s="46"/>
      <c r="Q152" s="46"/>
      <c r="R152" s="46"/>
      <c r="S152" s="46"/>
      <c r="T152" s="46"/>
      <c r="U152" s="49"/>
      <c r="V152" s="49"/>
      <c r="W152" s="254"/>
      <c r="X152" s="27"/>
    </row>
    <row r="153" spans="1:24" ht="65.25" customHeight="1" thickBot="1" x14ac:dyDescent="0.55000000000000004">
      <c r="A153" s="15"/>
      <c r="B153" s="19" t="s">
        <v>70</v>
      </c>
      <c r="C153" s="384"/>
      <c r="D153" s="384"/>
      <c r="E153" s="386"/>
      <c r="F153" s="387"/>
      <c r="G153" s="384">
        <f>SUM(G124:G152)</f>
        <v>37564.199999999997</v>
      </c>
      <c r="H153" s="384">
        <f>SUM(H124:H152)</f>
        <v>0</v>
      </c>
      <c r="I153" s="386">
        <f>SUM(I124:I152)</f>
        <v>0</v>
      </c>
      <c r="J153" s="384">
        <f>SUM(J124:J152)</f>
        <v>0</v>
      </c>
      <c r="K153" s="384">
        <f>SUM(K124:K152)</f>
        <v>0</v>
      </c>
      <c r="L153" s="384">
        <f>SUM(L124:L152)</f>
        <v>176.99</v>
      </c>
      <c r="M153" s="384">
        <f>SUM(M124:M152)</f>
        <v>37741.189999999995</v>
      </c>
      <c r="N153" s="385">
        <f>SUM(N124:N152)</f>
        <v>2019.0500000000002</v>
      </c>
      <c r="O153" s="385">
        <f>SUM(O124:O152)</f>
        <v>188.21043750000001</v>
      </c>
      <c r="P153" s="385">
        <f>SUM(P124:P152)</f>
        <v>0</v>
      </c>
      <c r="Q153" s="385">
        <f>SUM(Q124:Q152)</f>
        <v>0</v>
      </c>
      <c r="R153" s="385">
        <f>SUM(R124:R152)</f>
        <v>700.8984999999999</v>
      </c>
      <c r="S153" s="385">
        <f>SUM(S124:S152)</f>
        <v>0</v>
      </c>
      <c r="T153" s="385">
        <f>SUM(T124:T152)</f>
        <v>2908.1589374999999</v>
      </c>
      <c r="U153" s="384">
        <f>SUM(U124:U152)</f>
        <v>34833.031062499998</v>
      </c>
      <c r="V153" s="384">
        <f>SUM(V124:V152)</f>
        <v>481.83</v>
      </c>
      <c r="W153" s="384">
        <f>SUM(W124:W152)</f>
        <v>34351.201062499997</v>
      </c>
      <c r="X153" s="8"/>
    </row>
    <row r="154" spans="1:24" s="8" customFormat="1" ht="65.25" customHeight="1" thickBot="1" x14ac:dyDescent="0.55000000000000004">
      <c r="A154" s="110" t="s">
        <v>54</v>
      </c>
      <c r="B154" s="93" t="s">
        <v>53</v>
      </c>
      <c r="C154" s="109" t="s">
        <v>52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7"/>
      <c r="N154" s="109" t="s">
        <v>51</v>
      </c>
      <c r="O154" s="108"/>
      <c r="P154" s="108"/>
      <c r="Q154" s="108"/>
      <c r="R154" s="108"/>
      <c r="S154" s="108"/>
      <c r="T154" s="107"/>
      <c r="U154" s="106"/>
      <c r="V154" s="105"/>
      <c r="W154" s="104"/>
      <c r="X154" s="69" t="s">
        <v>50</v>
      </c>
    </row>
    <row r="155" spans="1:24" s="8" customFormat="1" ht="65.25" customHeight="1" x14ac:dyDescent="0.45">
      <c r="A155" s="103"/>
      <c r="B155" s="102"/>
      <c r="C155" s="101" t="s">
        <v>49</v>
      </c>
      <c r="D155" s="101" t="s">
        <v>48</v>
      </c>
      <c r="E155" s="100" t="s">
        <v>26</v>
      </c>
      <c r="F155" s="99" t="s">
        <v>47</v>
      </c>
      <c r="G155" s="98" t="s">
        <v>46</v>
      </c>
      <c r="H155" s="97" t="s">
        <v>45</v>
      </c>
      <c r="I155" s="96" t="s">
        <v>44</v>
      </c>
      <c r="J155" s="95" t="s">
        <v>25</v>
      </c>
      <c r="K155" s="94" t="s">
        <v>43</v>
      </c>
      <c r="L155" s="94" t="s">
        <v>93</v>
      </c>
      <c r="M155" s="93" t="s">
        <v>35</v>
      </c>
      <c r="N155" s="90" t="s">
        <v>41</v>
      </c>
      <c r="O155" s="92" t="s">
        <v>40</v>
      </c>
      <c r="P155" s="91" t="s">
        <v>39</v>
      </c>
      <c r="Q155" s="90" t="s">
        <v>38</v>
      </c>
      <c r="R155" s="90" t="s">
        <v>37</v>
      </c>
      <c r="S155" s="90" t="s">
        <v>36</v>
      </c>
      <c r="T155" s="89" t="s">
        <v>35</v>
      </c>
      <c r="U155" s="87" t="s">
        <v>35</v>
      </c>
      <c r="V155" s="88" t="s">
        <v>34</v>
      </c>
      <c r="W155" s="87" t="s">
        <v>33</v>
      </c>
      <c r="X155" s="69"/>
    </row>
    <row r="156" spans="1:24" s="8" customFormat="1" ht="65.25" customHeight="1" thickBot="1" x14ac:dyDescent="0.5">
      <c r="A156" s="86" t="s">
        <v>32</v>
      </c>
      <c r="B156" s="76"/>
      <c r="C156" s="85"/>
      <c r="D156" s="85"/>
      <c r="E156" s="84" t="s">
        <v>31</v>
      </c>
      <c r="F156" s="83" t="s">
        <v>30</v>
      </c>
      <c r="G156" s="82"/>
      <c r="H156" s="81"/>
      <c r="I156" s="80" t="s">
        <v>29</v>
      </c>
      <c r="J156" s="79" t="s">
        <v>28</v>
      </c>
      <c r="K156" s="78" t="s">
        <v>92</v>
      </c>
      <c r="L156" s="77" t="s">
        <v>91</v>
      </c>
      <c r="M156" s="76"/>
      <c r="N156" s="199">
        <v>1</v>
      </c>
      <c r="O156" s="75"/>
      <c r="P156" s="74" t="s">
        <v>25</v>
      </c>
      <c r="Q156" s="73" t="s">
        <v>24</v>
      </c>
      <c r="R156" s="73" t="s">
        <v>23</v>
      </c>
      <c r="S156" s="73" t="s">
        <v>22</v>
      </c>
      <c r="T156" s="72"/>
      <c r="U156" s="70" t="s">
        <v>21</v>
      </c>
      <c r="V156" s="198" t="s">
        <v>90</v>
      </c>
      <c r="W156" s="70" t="s">
        <v>19</v>
      </c>
      <c r="X156" s="69"/>
    </row>
    <row r="157" spans="1:24" ht="65.25" customHeight="1" x14ac:dyDescent="0.45">
      <c r="A157" s="354" t="s">
        <v>325</v>
      </c>
      <c r="B157" s="149"/>
      <c r="C157" s="8"/>
      <c r="D157" s="8"/>
      <c r="E157" s="13"/>
      <c r="F157" s="12"/>
      <c r="G157" s="11"/>
      <c r="H157" s="9"/>
      <c r="I157" s="10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61" t="s">
        <v>266</v>
      </c>
      <c r="B158" s="380"/>
      <c r="C158" s="54">
        <v>1100</v>
      </c>
      <c r="D158" s="54">
        <v>1000</v>
      </c>
      <c r="E158" s="256">
        <v>348.03</v>
      </c>
      <c r="F158" s="42">
        <v>15</v>
      </c>
      <c r="G158" s="53">
        <f>E158*F158</f>
        <v>5220.45</v>
      </c>
      <c r="H158" s="254">
        <v>0</v>
      </c>
      <c r="I158" s="166">
        <v>0</v>
      </c>
      <c r="J158" s="37">
        <v>0</v>
      </c>
      <c r="K158" s="37">
        <v>0</v>
      </c>
      <c r="L158" s="37">
        <v>0</v>
      </c>
      <c r="M158" s="254">
        <f>G158+H158+I158+J158+K158+L158</f>
        <v>5220.45</v>
      </c>
      <c r="N158" s="255">
        <v>501.09</v>
      </c>
      <c r="O158" s="255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f>N158+O158+P158+Q158+R158+S158</f>
        <v>501.09</v>
      </c>
      <c r="U158" s="37">
        <f>M158-T158</f>
        <v>4719.3599999999997</v>
      </c>
      <c r="V158" s="37">
        <v>200.78</v>
      </c>
      <c r="W158" s="254">
        <f>U158-V158</f>
        <v>4518.58</v>
      </c>
      <c r="X158" s="47"/>
    </row>
    <row r="159" spans="1:24" ht="65.25" customHeight="1" x14ac:dyDescent="0.5">
      <c r="A159" s="321" t="s">
        <v>324</v>
      </c>
      <c r="B159" s="380"/>
      <c r="C159" s="54"/>
      <c r="D159" s="54"/>
      <c r="E159" s="256"/>
      <c r="F159" s="50"/>
      <c r="G159" s="57"/>
      <c r="H159" s="254"/>
      <c r="I159" s="158"/>
      <c r="J159" s="49"/>
      <c r="K159" s="49"/>
      <c r="L159" s="49"/>
      <c r="M159" s="254"/>
      <c r="N159" s="255"/>
      <c r="O159" s="255"/>
      <c r="P159" s="46"/>
      <c r="Q159" s="46"/>
      <c r="R159" s="46"/>
      <c r="S159" s="46"/>
      <c r="T159" s="46"/>
      <c r="U159" s="49"/>
      <c r="V159" s="49"/>
      <c r="W159" s="254"/>
      <c r="X159" s="47"/>
    </row>
    <row r="160" spans="1:24" ht="65.25" hidden="1" customHeight="1" x14ac:dyDescent="0.5">
      <c r="A160" s="61" t="s">
        <v>323</v>
      </c>
      <c r="B160" s="380"/>
      <c r="C160" s="54"/>
      <c r="D160" s="54"/>
      <c r="E160" s="256"/>
      <c r="F160" s="42"/>
      <c r="G160" s="53">
        <f>E160*F160</f>
        <v>0</v>
      </c>
      <c r="H160" s="254">
        <v>0</v>
      </c>
      <c r="I160" s="166">
        <f>E160*1.04</f>
        <v>0</v>
      </c>
      <c r="J160" s="37">
        <v>0</v>
      </c>
      <c r="K160" s="37">
        <v>0</v>
      </c>
      <c r="L160" s="246"/>
      <c r="M160" s="254">
        <f>G160+H160+I160+J160+K160+L160</f>
        <v>0</v>
      </c>
      <c r="N160" s="255">
        <v>0</v>
      </c>
      <c r="O160" s="255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f>N160+O160+P160+Q160+R160+S160</f>
        <v>0</v>
      </c>
      <c r="U160" s="37">
        <f>M160-T160</f>
        <v>0</v>
      </c>
      <c r="V160" s="37">
        <f>M160*3%</f>
        <v>0</v>
      </c>
      <c r="W160" s="254">
        <f>U160-V160</f>
        <v>0</v>
      </c>
      <c r="X160" s="47"/>
    </row>
    <row r="161" spans="1:24" ht="65.25" hidden="1" customHeight="1" x14ac:dyDescent="0.5">
      <c r="A161" s="308"/>
      <c r="B161" s="380"/>
      <c r="C161" s="54"/>
      <c r="D161" s="54"/>
      <c r="E161" s="256"/>
      <c r="F161" s="50"/>
      <c r="G161" s="57"/>
      <c r="H161" s="254"/>
      <c r="I161" s="158"/>
      <c r="J161" s="49"/>
      <c r="K161" s="49"/>
      <c r="L161" s="245"/>
      <c r="M161" s="254"/>
      <c r="N161" s="255"/>
      <c r="O161" s="255"/>
      <c r="P161" s="46"/>
      <c r="Q161" s="46"/>
      <c r="R161" s="46"/>
      <c r="S161" s="46"/>
      <c r="T161" s="46"/>
      <c r="U161" s="49"/>
      <c r="V161" s="49"/>
      <c r="W161" s="254"/>
      <c r="X161" s="47"/>
    </row>
    <row r="162" spans="1:24" ht="65.25" customHeight="1" x14ac:dyDescent="0.5">
      <c r="A162" s="194" t="s">
        <v>322</v>
      </c>
      <c r="B162" s="380"/>
      <c r="C162" s="54">
        <v>1100</v>
      </c>
      <c r="D162" s="54">
        <v>1000</v>
      </c>
      <c r="E162" s="256">
        <v>207.79</v>
      </c>
      <c r="F162" s="42">
        <v>15</v>
      </c>
      <c r="G162" s="53">
        <f>E162*F162</f>
        <v>3116.85</v>
      </c>
      <c r="H162" s="254">
        <v>0</v>
      </c>
      <c r="I162" s="166">
        <v>0</v>
      </c>
      <c r="J162" s="37">
        <v>0</v>
      </c>
      <c r="K162" s="37">
        <v>0</v>
      </c>
      <c r="L162" s="37">
        <v>0</v>
      </c>
      <c r="M162" s="254">
        <f>G162+H162+I162+J162+K162+L162</f>
        <v>3116.85</v>
      </c>
      <c r="N162" s="255">
        <v>92.61</v>
      </c>
      <c r="O162" s="255"/>
      <c r="P162" s="39">
        <v>0</v>
      </c>
      <c r="Q162" s="39">
        <v>0</v>
      </c>
      <c r="R162" s="39"/>
      <c r="S162" s="39">
        <v>0</v>
      </c>
      <c r="T162" s="39">
        <f>N162+O162+P162+Q162+R162+S162</f>
        <v>92.61</v>
      </c>
      <c r="U162" s="37">
        <f>M162-T162</f>
        <v>3024.24</v>
      </c>
      <c r="V162" s="37">
        <v>0</v>
      </c>
      <c r="W162" s="254">
        <f>U162-V162</f>
        <v>3024.24</v>
      </c>
      <c r="X162" s="47"/>
    </row>
    <row r="163" spans="1:24" ht="65.25" customHeight="1" x14ac:dyDescent="0.5">
      <c r="A163" s="377" t="s">
        <v>321</v>
      </c>
      <c r="B163" s="380"/>
      <c r="C163" s="54"/>
      <c r="D163" s="54"/>
      <c r="E163" s="256"/>
      <c r="F163" s="50"/>
      <c r="G163" s="57"/>
      <c r="H163" s="254"/>
      <c r="I163" s="158"/>
      <c r="J163" s="49"/>
      <c r="K163" s="49"/>
      <c r="L163" s="49"/>
      <c r="M163" s="254"/>
      <c r="N163" s="255"/>
      <c r="O163" s="255"/>
      <c r="P163" s="46"/>
      <c r="Q163" s="46"/>
      <c r="R163" s="46"/>
      <c r="S163" s="46"/>
      <c r="T163" s="46"/>
      <c r="U163" s="49"/>
      <c r="V163" s="49"/>
      <c r="W163" s="254"/>
      <c r="X163" s="47"/>
    </row>
    <row r="164" spans="1:24" ht="65.25" customHeight="1" x14ac:dyDescent="0.5">
      <c r="A164" s="61" t="s">
        <v>320</v>
      </c>
      <c r="B164" s="54"/>
      <c r="C164" s="54">
        <v>1100</v>
      </c>
      <c r="D164" s="54">
        <v>1000</v>
      </c>
      <c r="E164" s="256">
        <v>299.95999999999998</v>
      </c>
      <c r="F164" s="42">
        <v>15</v>
      </c>
      <c r="G164" s="53">
        <f>E164*F164</f>
        <v>4499.3999999999996</v>
      </c>
      <c r="H164" s="254">
        <v>0</v>
      </c>
      <c r="I164" s="166">
        <v>0</v>
      </c>
      <c r="J164" s="37">
        <v>0</v>
      </c>
      <c r="K164" s="37">
        <v>0</v>
      </c>
      <c r="L164" s="37">
        <v>0</v>
      </c>
      <c r="M164" s="254">
        <f>G164+H164+I164+J164+K164+L164</f>
        <v>4499.3999999999996</v>
      </c>
      <c r="N164" s="255">
        <v>380.49</v>
      </c>
      <c r="O164" s="255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f>N164+O164+P164+Q164+R164+S164</f>
        <v>380.49</v>
      </c>
      <c r="U164" s="37">
        <f>M164-T164</f>
        <v>4118.91</v>
      </c>
      <c r="V164" s="37">
        <v>173.05</v>
      </c>
      <c r="W164" s="254">
        <f>U164-V164</f>
        <v>3945.8599999999997</v>
      </c>
      <c r="X164" s="47"/>
    </row>
    <row r="165" spans="1:24" ht="65.25" customHeight="1" x14ac:dyDescent="0.5">
      <c r="A165" s="308" t="s">
        <v>319</v>
      </c>
      <c r="B165" s="54"/>
      <c r="C165" s="54"/>
      <c r="D165" s="54"/>
      <c r="E165" s="256"/>
      <c r="F165" s="50"/>
      <c r="G165" s="57"/>
      <c r="H165" s="254"/>
      <c r="I165" s="158"/>
      <c r="J165" s="49"/>
      <c r="K165" s="49"/>
      <c r="L165" s="49"/>
      <c r="M165" s="254"/>
      <c r="N165" s="255"/>
      <c r="O165" s="255"/>
      <c r="P165" s="46"/>
      <c r="Q165" s="46"/>
      <c r="R165" s="46"/>
      <c r="S165" s="46"/>
      <c r="T165" s="46"/>
      <c r="U165" s="49"/>
      <c r="V165" s="49"/>
      <c r="W165" s="254"/>
      <c r="X165" s="47"/>
    </row>
    <row r="166" spans="1:24" ht="65.25" customHeight="1" x14ac:dyDescent="0.5">
      <c r="A166" s="45" t="s">
        <v>318</v>
      </c>
      <c r="B166" s="44"/>
      <c r="C166" s="44">
        <v>1100</v>
      </c>
      <c r="D166" s="44">
        <v>1000</v>
      </c>
      <c r="E166" s="256">
        <v>207.79</v>
      </c>
      <c r="F166" s="42">
        <v>15</v>
      </c>
      <c r="G166" s="53">
        <f>E166*F166</f>
        <v>3116.85</v>
      </c>
      <c r="H166" s="375">
        <v>0</v>
      </c>
      <c r="I166" s="166">
        <v>0</v>
      </c>
      <c r="J166" s="165">
        <v>0</v>
      </c>
      <c r="K166" s="165">
        <v>0</v>
      </c>
      <c r="L166" s="165">
        <v>0</v>
      </c>
      <c r="M166" s="254">
        <f>G166+H166+I166+J166+K166+L166</f>
        <v>3116.85</v>
      </c>
      <c r="N166" s="255">
        <v>92.61</v>
      </c>
      <c r="O166" s="39">
        <f>G166*1.1875%</f>
        <v>37.012593750000001</v>
      </c>
      <c r="P166" s="39">
        <v>0</v>
      </c>
      <c r="Q166" s="39">
        <v>0</v>
      </c>
      <c r="R166" s="185">
        <f>G166*1%</f>
        <v>31.168499999999998</v>
      </c>
      <c r="S166" s="39">
        <f>H166*1%</f>
        <v>0</v>
      </c>
      <c r="T166" s="39">
        <f>N166+O166+P166+Q166+R166+S166</f>
        <v>160.79109374999999</v>
      </c>
      <c r="U166" s="37">
        <f>M166-T166</f>
        <v>2956.0589062499998</v>
      </c>
      <c r="V166" s="254">
        <v>177.43</v>
      </c>
      <c r="W166" s="254">
        <f>U166-V166</f>
        <v>2778.62890625</v>
      </c>
      <c r="X166" s="36"/>
    </row>
    <row r="167" spans="1:24" ht="65.25" customHeight="1" x14ac:dyDescent="0.5">
      <c r="A167" s="60" t="s">
        <v>317</v>
      </c>
      <c r="B167" s="52"/>
      <c r="C167" s="52"/>
      <c r="D167" s="52"/>
      <c r="E167" s="256"/>
      <c r="F167" s="50"/>
      <c r="G167" s="57"/>
      <c r="H167" s="375"/>
      <c r="I167" s="158"/>
      <c r="J167" s="157"/>
      <c r="K167" s="157"/>
      <c r="L167" s="157"/>
      <c r="M167" s="254"/>
      <c r="N167" s="255"/>
      <c r="O167" s="46"/>
      <c r="P167" s="46"/>
      <c r="Q167" s="46"/>
      <c r="R167" s="183"/>
      <c r="S167" s="46"/>
      <c r="T167" s="46"/>
      <c r="U167" s="49"/>
      <c r="V167" s="254"/>
      <c r="W167" s="254"/>
      <c r="X167" s="27"/>
    </row>
    <row r="168" spans="1:24" s="218" customFormat="1" ht="65.25" customHeight="1" x14ac:dyDescent="0.5">
      <c r="A168" s="193" t="s">
        <v>316</v>
      </c>
      <c r="B168" s="380"/>
      <c r="C168" s="380">
        <v>1100</v>
      </c>
      <c r="D168" s="380">
        <v>1000</v>
      </c>
      <c r="E168" s="256">
        <v>180.72</v>
      </c>
      <c r="F168" s="226">
        <v>15</v>
      </c>
      <c r="G168" s="53">
        <f>E168*F168</f>
        <v>2710.8</v>
      </c>
      <c r="H168" s="375">
        <v>0</v>
      </c>
      <c r="I168" s="166">
        <v>0</v>
      </c>
      <c r="J168" s="40">
        <v>0</v>
      </c>
      <c r="K168" s="40">
        <v>0</v>
      </c>
      <c r="L168" s="40">
        <v>0</v>
      </c>
      <c r="M168" s="254">
        <f>G168+H168+I168+J168+K168+L168</f>
        <v>2710.8</v>
      </c>
      <c r="N168" s="383">
        <v>28.18</v>
      </c>
      <c r="O168" s="383">
        <v>0</v>
      </c>
      <c r="P168" s="224">
        <v>0</v>
      </c>
      <c r="Q168" s="224">
        <v>0</v>
      </c>
      <c r="R168" s="185">
        <f>G168*1%</f>
        <v>27.108000000000004</v>
      </c>
      <c r="S168" s="224">
        <v>0</v>
      </c>
      <c r="T168" s="39">
        <f>N168+O168+P168+Q168+R168+S168</f>
        <v>55.288000000000004</v>
      </c>
      <c r="U168" s="37">
        <f>M168-T168</f>
        <v>2655.5120000000002</v>
      </c>
      <c r="V168" s="375">
        <v>0</v>
      </c>
      <c r="W168" s="254">
        <f>U168-V168</f>
        <v>2655.5120000000002</v>
      </c>
      <c r="X168" s="382"/>
    </row>
    <row r="169" spans="1:24" s="218" customFormat="1" ht="65.25" customHeight="1" x14ac:dyDescent="0.5">
      <c r="A169" s="321" t="s">
        <v>315</v>
      </c>
      <c r="B169" s="380"/>
      <c r="C169" s="380"/>
      <c r="D169" s="380"/>
      <c r="E169" s="256"/>
      <c r="F169" s="221"/>
      <c r="G169" s="57"/>
      <c r="H169" s="375"/>
      <c r="I169" s="158"/>
      <c r="J169" s="30"/>
      <c r="K169" s="30"/>
      <c r="L169" s="30"/>
      <c r="M169" s="254"/>
      <c r="N169" s="383"/>
      <c r="O169" s="383"/>
      <c r="P169" s="220"/>
      <c r="Q169" s="220"/>
      <c r="R169" s="183"/>
      <c r="S169" s="220"/>
      <c r="T169" s="46"/>
      <c r="U169" s="49"/>
      <c r="V169" s="375"/>
      <c r="W169" s="254"/>
      <c r="X169" s="382"/>
    </row>
    <row r="170" spans="1:24" ht="65.25" customHeight="1" x14ac:dyDescent="0.5">
      <c r="A170" s="45" t="s">
        <v>313</v>
      </c>
      <c r="B170" s="54"/>
      <c r="C170" s="54">
        <v>1100</v>
      </c>
      <c r="D170" s="54">
        <v>1000</v>
      </c>
      <c r="E170" s="256">
        <v>273.95</v>
      </c>
      <c r="F170" s="226">
        <v>15</v>
      </c>
      <c r="G170" s="53">
        <f>E170*F170</f>
        <v>4109.25</v>
      </c>
      <c r="H170" s="254">
        <v>0</v>
      </c>
      <c r="I170" s="166">
        <v>0</v>
      </c>
      <c r="J170" s="37">
        <v>0</v>
      </c>
      <c r="K170" s="37">
        <v>0</v>
      </c>
      <c r="L170" s="37"/>
      <c r="M170" s="254">
        <f>G170+H170+I170+J170+K170+L170</f>
        <v>4109.25</v>
      </c>
      <c r="N170" s="255">
        <v>325.68</v>
      </c>
      <c r="O170" s="39">
        <f>G170*1.1875%</f>
        <v>48.797343750000003</v>
      </c>
      <c r="P170" s="39">
        <v>0</v>
      </c>
      <c r="Q170" s="39">
        <v>0</v>
      </c>
      <c r="R170" s="185">
        <f>G170*1%</f>
        <v>41.092500000000001</v>
      </c>
      <c r="S170" s="39">
        <v>0</v>
      </c>
      <c r="T170" s="39">
        <f>N170+O170+P170+Q170+R170+S170</f>
        <v>415.56984375000002</v>
      </c>
      <c r="U170" s="37">
        <f>M170-T170</f>
        <v>3693.68015625</v>
      </c>
      <c r="V170" s="254">
        <v>0</v>
      </c>
      <c r="W170" s="254">
        <f>U170-V170</f>
        <v>3693.68015625</v>
      </c>
      <c r="X170" s="47"/>
    </row>
    <row r="171" spans="1:24" ht="65.25" customHeight="1" x14ac:dyDescent="0.5">
      <c r="A171" s="321" t="s">
        <v>314</v>
      </c>
      <c r="B171" s="54"/>
      <c r="C171" s="54"/>
      <c r="D171" s="54"/>
      <c r="E171" s="256"/>
      <c r="F171" s="221"/>
      <c r="G171" s="57"/>
      <c r="H171" s="254"/>
      <c r="I171" s="158"/>
      <c r="J171" s="49"/>
      <c r="K171" s="49"/>
      <c r="L171" s="49"/>
      <c r="M171" s="254"/>
      <c r="N171" s="255"/>
      <c r="O171" s="46"/>
      <c r="P171" s="46"/>
      <c r="Q171" s="46"/>
      <c r="R171" s="183"/>
      <c r="S171" s="46"/>
      <c r="T171" s="46"/>
      <c r="U171" s="49"/>
      <c r="V171" s="254"/>
      <c r="W171" s="254"/>
      <c r="X171" s="47"/>
    </row>
    <row r="172" spans="1:24" ht="65.25" customHeight="1" x14ac:dyDescent="0.5">
      <c r="A172" s="45" t="s">
        <v>313</v>
      </c>
      <c r="B172" s="54"/>
      <c r="C172" s="380">
        <v>1100</v>
      </c>
      <c r="D172" s="380">
        <v>1000</v>
      </c>
      <c r="E172" s="181">
        <v>175.86</v>
      </c>
      <c r="F172" s="226">
        <v>15</v>
      </c>
      <c r="G172" s="53">
        <f>E172*F172</f>
        <v>2637.9</v>
      </c>
      <c r="H172" s="254">
        <v>0</v>
      </c>
      <c r="I172" s="166">
        <v>0</v>
      </c>
      <c r="J172" s="37">
        <v>0</v>
      </c>
      <c r="K172" s="37">
        <v>0</v>
      </c>
      <c r="L172" s="37"/>
      <c r="M172" s="254">
        <f>G172+H172+I172+J172+K172+L172</f>
        <v>2637.9</v>
      </c>
      <c r="N172" s="255">
        <v>20.25</v>
      </c>
      <c r="O172" s="39">
        <f>G172*1.1875%</f>
        <v>31.325062500000001</v>
      </c>
      <c r="P172" s="39">
        <v>0</v>
      </c>
      <c r="Q172" s="39">
        <v>0</v>
      </c>
      <c r="R172" s="185">
        <f>G172*1%</f>
        <v>26.379000000000001</v>
      </c>
      <c r="S172" s="39">
        <v>0</v>
      </c>
      <c r="T172" s="39">
        <f>N172+O172+P172+Q172+R172+S172</f>
        <v>77.954062500000006</v>
      </c>
      <c r="U172" s="37">
        <f>M172-T172</f>
        <v>2559.9459375000001</v>
      </c>
      <c r="V172" s="254">
        <v>0</v>
      </c>
      <c r="W172" s="254">
        <f>U172-V172</f>
        <v>2559.9459375000001</v>
      </c>
      <c r="X172" s="47"/>
    </row>
    <row r="173" spans="1:24" ht="65.25" customHeight="1" x14ac:dyDescent="0.5">
      <c r="A173" s="357" t="s">
        <v>312</v>
      </c>
      <c r="B173" s="54"/>
      <c r="C173" s="380"/>
      <c r="D173" s="380"/>
      <c r="E173" s="209"/>
      <c r="F173" s="221"/>
      <c r="G173" s="57"/>
      <c r="H173" s="254"/>
      <c r="I173" s="158"/>
      <c r="J173" s="49"/>
      <c r="K173" s="49"/>
      <c r="L173" s="49"/>
      <c r="M173" s="254"/>
      <c r="N173" s="255"/>
      <c r="O173" s="46"/>
      <c r="P173" s="46"/>
      <c r="Q173" s="46"/>
      <c r="R173" s="183"/>
      <c r="S173" s="46"/>
      <c r="T173" s="46"/>
      <c r="U173" s="49"/>
      <c r="V173" s="254"/>
      <c r="W173" s="254"/>
      <c r="X173" s="47"/>
    </row>
    <row r="174" spans="1:24" ht="65.25" customHeight="1" x14ac:dyDescent="0.5">
      <c r="A174" s="15"/>
      <c r="B174" s="19" t="s">
        <v>70</v>
      </c>
      <c r="C174" s="8"/>
      <c r="D174" s="8"/>
      <c r="E174" s="176"/>
      <c r="F174" s="17"/>
      <c r="G174" s="16">
        <f>SUM(G158:G173)</f>
        <v>25411.5</v>
      </c>
      <c r="H174" s="16">
        <f>SUM(H158:H173)</f>
        <v>0</v>
      </c>
      <c r="I174" s="18">
        <f>SUM(I158:I173)</f>
        <v>0</v>
      </c>
      <c r="J174" s="16">
        <f>SUM(J158:J173)</f>
        <v>0</v>
      </c>
      <c r="K174" s="16">
        <f>SUM(K158:K173)</f>
        <v>0</v>
      </c>
      <c r="L174" s="16">
        <f>SUM(L158:L173)</f>
        <v>0</v>
      </c>
      <c r="M174" s="16">
        <f>SUM(M158:M173)</f>
        <v>25411.5</v>
      </c>
      <c r="N174" s="175">
        <f>SUM(N158:N173)</f>
        <v>1440.91</v>
      </c>
      <c r="O174" s="175">
        <f>SUM(O158:O173)</f>
        <v>117.13500000000001</v>
      </c>
      <c r="P174" s="175">
        <f>SUM(P158:P173)</f>
        <v>0</v>
      </c>
      <c r="Q174" s="175">
        <f>SUM(Q158:Q173)</f>
        <v>0</v>
      </c>
      <c r="R174" s="175">
        <f>SUM(R158:R173)</f>
        <v>125.748</v>
      </c>
      <c r="S174" s="175">
        <f>SUM(S158:S173)</f>
        <v>0</v>
      </c>
      <c r="T174" s="175">
        <f>SUM(T158:T173)</f>
        <v>1683.7929999999999</v>
      </c>
      <c r="U174" s="16">
        <f>SUM(U158:U173)</f>
        <v>23727.706999999999</v>
      </c>
      <c r="V174" s="16">
        <f>SUM(V158:V173)</f>
        <v>551.26</v>
      </c>
      <c r="W174" s="16">
        <f>SUM(W158:W173)</f>
        <v>23176.447</v>
      </c>
      <c r="X174" s="8"/>
    </row>
    <row r="175" spans="1:24" ht="65.25" customHeight="1" x14ac:dyDescent="0.5">
      <c r="A175" s="15"/>
      <c r="B175" s="19"/>
      <c r="C175" s="8"/>
      <c r="D175" s="8"/>
      <c r="E175" s="176"/>
      <c r="F175" s="17"/>
      <c r="G175" s="16"/>
      <c r="H175" s="16"/>
      <c r="I175" s="18"/>
      <c r="J175" s="16"/>
      <c r="K175" s="16"/>
      <c r="L175" s="16"/>
      <c r="M175" s="16"/>
      <c r="N175" s="175"/>
      <c r="O175" s="175"/>
      <c r="P175" s="175"/>
      <c r="Q175" s="175"/>
      <c r="R175" s="175"/>
      <c r="S175" s="175"/>
      <c r="T175" s="175"/>
      <c r="U175" s="16"/>
      <c r="V175" s="16"/>
      <c r="W175" s="16"/>
      <c r="X175" s="8"/>
    </row>
    <row r="176" spans="1:24" ht="65.25" customHeight="1" x14ac:dyDescent="0.45">
      <c r="A176" s="381" t="s">
        <v>311</v>
      </c>
      <c r="B176" s="149"/>
      <c r="C176" s="8"/>
      <c r="D176" s="8"/>
      <c r="E176" s="112"/>
      <c r="F176" s="12"/>
      <c r="G176" s="11"/>
      <c r="H176" s="9"/>
      <c r="I176" s="10"/>
      <c r="J176" s="9"/>
      <c r="K176" s="9"/>
      <c r="L176" s="9"/>
      <c r="M176" s="9"/>
      <c r="N176" s="150"/>
      <c r="O176" s="150"/>
      <c r="P176" s="150"/>
      <c r="Q176" s="150"/>
      <c r="R176" s="150"/>
      <c r="S176" s="150"/>
      <c r="T176" s="150"/>
      <c r="U176" s="9"/>
      <c r="V176" s="9"/>
      <c r="W176" s="9"/>
      <c r="X176" s="8"/>
    </row>
    <row r="177" spans="1:24" ht="65.25" hidden="1" customHeight="1" x14ac:dyDescent="0.5">
      <c r="A177" s="45" t="s">
        <v>310</v>
      </c>
      <c r="B177" s="380"/>
      <c r="C177" s="54">
        <v>1100</v>
      </c>
      <c r="D177" s="54">
        <v>1000</v>
      </c>
      <c r="E177" s="256"/>
      <c r="F177" s="42"/>
      <c r="G177" s="53">
        <f>E177*F177</f>
        <v>0</v>
      </c>
      <c r="H177" s="254">
        <v>0</v>
      </c>
      <c r="I177" s="375">
        <v>0</v>
      </c>
      <c r="J177" s="165">
        <v>0</v>
      </c>
      <c r="K177" s="165">
        <v>0</v>
      </c>
      <c r="L177" s="165">
        <v>0</v>
      </c>
      <c r="M177" s="254">
        <f>G177+H177+I177+J177+K177+L177</f>
        <v>0</v>
      </c>
      <c r="N177" s="255"/>
      <c r="O177" s="255">
        <v>0</v>
      </c>
      <c r="P177" s="39">
        <v>0</v>
      </c>
      <c r="Q177" s="39">
        <v>0</v>
      </c>
      <c r="R177" s="39"/>
      <c r="S177" s="39">
        <v>0</v>
      </c>
      <c r="T177" s="39">
        <f>N177+O177+P177+Q177+R177+S177</f>
        <v>0</v>
      </c>
      <c r="U177" s="37">
        <f>M177-T177</f>
        <v>0</v>
      </c>
      <c r="V177" s="37">
        <f>M177*3%</f>
        <v>0</v>
      </c>
      <c r="W177" s="254">
        <f>U177-V177</f>
        <v>0</v>
      </c>
      <c r="X177" s="47"/>
    </row>
    <row r="178" spans="1:24" ht="65.25" hidden="1" customHeight="1" x14ac:dyDescent="0.5">
      <c r="A178" s="297"/>
      <c r="B178" s="380"/>
      <c r="C178" s="54"/>
      <c r="D178" s="54"/>
      <c r="E178" s="256"/>
      <c r="F178" s="50"/>
      <c r="G178" s="57"/>
      <c r="H178" s="254"/>
      <c r="I178" s="375"/>
      <c r="J178" s="157"/>
      <c r="K178" s="157"/>
      <c r="L178" s="157"/>
      <c r="M178" s="254"/>
      <c r="N178" s="255"/>
      <c r="O178" s="255"/>
      <c r="P178" s="46"/>
      <c r="Q178" s="46"/>
      <c r="R178" s="46"/>
      <c r="S178" s="46"/>
      <c r="T178" s="46"/>
      <c r="U178" s="49"/>
      <c r="V178" s="49"/>
      <c r="W178" s="254"/>
      <c r="X178" s="47"/>
    </row>
    <row r="179" spans="1:24" ht="65.25" customHeight="1" x14ac:dyDescent="0.45">
      <c r="A179" s="320" t="s">
        <v>310</v>
      </c>
      <c r="B179" s="378"/>
      <c r="C179" s="317">
        <v>1100</v>
      </c>
      <c r="D179" s="317">
        <v>1000</v>
      </c>
      <c r="E179" s="316">
        <v>273.02999999999997</v>
      </c>
      <c r="F179" s="145">
        <v>15</v>
      </c>
      <c r="G179" s="144">
        <f>E179*F179</f>
        <v>4095.45</v>
      </c>
      <c r="H179" s="314">
        <v>0</v>
      </c>
      <c r="I179" s="274">
        <v>0</v>
      </c>
      <c r="J179" s="273">
        <v>0</v>
      </c>
      <c r="K179" s="273">
        <v>0</v>
      </c>
      <c r="L179" s="273">
        <v>0</v>
      </c>
      <c r="M179" s="314">
        <f>G179+H179+I179+J179+K179+L179</f>
        <v>4095.45</v>
      </c>
      <c r="N179" s="315">
        <v>324.18</v>
      </c>
      <c r="O179" s="315">
        <v>0</v>
      </c>
      <c r="P179" s="271"/>
      <c r="Q179" s="271">
        <v>0</v>
      </c>
      <c r="R179" s="271">
        <v>0</v>
      </c>
      <c r="S179" s="271">
        <v>0</v>
      </c>
      <c r="T179" s="271">
        <f>N179+O179+P179+Q179+R179+S179</f>
        <v>324.18</v>
      </c>
      <c r="U179" s="142">
        <f>M179-T179</f>
        <v>3771.27</v>
      </c>
      <c r="V179" s="142">
        <v>0</v>
      </c>
      <c r="W179" s="314">
        <f>U179-V179</f>
        <v>3771.27</v>
      </c>
      <c r="X179" s="47"/>
    </row>
    <row r="180" spans="1:24" ht="65.25" customHeight="1" x14ac:dyDescent="0.45">
      <c r="A180" s="379" t="s">
        <v>309</v>
      </c>
      <c r="B180" s="378"/>
      <c r="C180" s="317"/>
      <c r="D180" s="317"/>
      <c r="E180" s="316"/>
      <c r="F180" s="136"/>
      <c r="G180" s="135"/>
      <c r="H180" s="314"/>
      <c r="I180" s="268"/>
      <c r="J180" s="267"/>
      <c r="K180" s="267"/>
      <c r="L180" s="267"/>
      <c r="M180" s="314"/>
      <c r="N180" s="315"/>
      <c r="O180" s="315"/>
      <c r="P180" s="265"/>
      <c r="Q180" s="265"/>
      <c r="R180" s="265"/>
      <c r="S180" s="265"/>
      <c r="T180" s="265"/>
      <c r="U180" s="133"/>
      <c r="V180" s="133"/>
      <c r="W180" s="314"/>
      <c r="X180" s="47"/>
    </row>
    <row r="181" spans="1:24" ht="65.25" customHeight="1" x14ac:dyDescent="0.5">
      <c r="B181" s="19" t="s">
        <v>70</v>
      </c>
      <c r="C181" s="8"/>
      <c r="D181" s="8"/>
      <c r="E181" s="176"/>
      <c r="F181" s="17"/>
      <c r="G181" s="16">
        <f>G177+G179</f>
        <v>4095.45</v>
      </c>
      <c r="H181" s="16">
        <f>SUM(H179)</f>
        <v>0</v>
      </c>
      <c r="I181" s="18">
        <f>SUM(I177:I179)</f>
        <v>0</v>
      </c>
      <c r="J181" s="16">
        <f>SUM(J177+J179)</f>
        <v>0</v>
      </c>
      <c r="K181" s="16">
        <f>SUM(K179)</f>
        <v>0</v>
      </c>
      <c r="L181" s="16">
        <f>SUM(L179)</f>
        <v>0</v>
      </c>
      <c r="M181" s="16">
        <f>SUM(M177:M179)</f>
        <v>4095.45</v>
      </c>
      <c r="N181" s="175">
        <f>SUM(N177:N179)</f>
        <v>324.18</v>
      </c>
      <c r="O181" s="175">
        <f>SUM(O179)</f>
        <v>0</v>
      </c>
      <c r="P181" s="175">
        <f>SUM(P179)</f>
        <v>0</v>
      </c>
      <c r="Q181" s="175">
        <f>SUM(Q177+Q179)</f>
        <v>0</v>
      </c>
      <c r="R181" s="175">
        <f>SUM(R179)</f>
        <v>0</v>
      </c>
      <c r="S181" s="175">
        <f>SUM(S179)</f>
        <v>0</v>
      </c>
      <c r="T181" s="175">
        <f>SUM(T177:T179)</f>
        <v>324.18</v>
      </c>
      <c r="U181" s="16">
        <f>SUM(U177:U179)</f>
        <v>3771.27</v>
      </c>
      <c r="V181" s="16">
        <v>0</v>
      </c>
      <c r="W181" s="16">
        <f>SUM(W177:W179)</f>
        <v>3771.27</v>
      </c>
      <c r="X181" s="8"/>
    </row>
    <row r="182" spans="1:24" ht="65.25" customHeight="1" x14ac:dyDescent="0.45">
      <c r="A182" s="354" t="s">
        <v>308</v>
      </c>
      <c r="B182" s="149"/>
      <c r="C182" s="8"/>
      <c r="D182" s="8"/>
      <c r="E182" s="112"/>
      <c r="F182" s="12"/>
      <c r="G182" s="11"/>
      <c r="H182" s="9"/>
      <c r="I182" s="10"/>
      <c r="J182" s="9"/>
      <c r="K182" s="9"/>
      <c r="L182" s="9"/>
      <c r="M182" s="9"/>
      <c r="N182" s="150"/>
      <c r="O182" s="150"/>
      <c r="P182" s="150"/>
      <c r="Q182" s="150"/>
      <c r="R182" s="150"/>
      <c r="S182" s="150"/>
      <c r="T182" s="150"/>
      <c r="U182" s="9"/>
      <c r="V182" s="9"/>
      <c r="W182" s="9"/>
      <c r="X182" s="8"/>
    </row>
    <row r="183" spans="1:24" ht="65.25" customHeight="1" x14ac:dyDescent="0.5">
      <c r="A183" s="61" t="s">
        <v>307</v>
      </c>
      <c r="B183" s="54"/>
      <c r="C183" s="54">
        <v>1100</v>
      </c>
      <c r="D183" s="54">
        <v>1000</v>
      </c>
      <c r="E183" s="256">
        <v>337.46</v>
      </c>
      <c r="F183" s="42">
        <v>15</v>
      </c>
      <c r="G183" s="53">
        <f>E183*F183</f>
        <v>5061.8999999999996</v>
      </c>
      <c r="H183" s="254">
        <v>0</v>
      </c>
      <c r="I183" s="166">
        <v>0</v>
      </c>
      <c r="J183" s="37">
        <v>0</v>
      </c>
      <c r="K183" s="37">
        <v>0</v>
      </c>
      <c r="L183" s="37">
        <v>0</v>
      </c>
      <c r="M183" s="254">
        <f>G183+H183+I183+J183+K183+L183</f>
        <v>5061.8999999999996</v>
      </c>
      <c r="N183" s="255">
        <v>472.68</v>
      </c>
      <c r="O183" s="39">
        <f>G183*1.1875%</f>
        <v>60.110062499999998</v>
      </c>
      <c r="P183" s="39"/>
      <c r="Q183" s="39">
        <v>0</v>
      </c>
      <c r="R183" s="39">
        <v>0</v>
      </c>
      <c r="S183" s="39">
        <v>0</v>
      </c>
      <c r="T183" s="39">
        <f>N183+O183+P183+Q183+R183+S183</f>
        <v>532.79006249999998</v>
      </c>
      <c r="U183" s="37">
        <f>M183-T183</f>
        <v>4529.1099374999994</v>
      </c>
      <c r="V183" s="37">
        <v>194.69</v>
      </c>
      <c r="W183" s="254">
        <f>U183-V183</f>
        <v>4334.4199374999998</v>
      </c>
      <c r="X183" s="47"/>
    </row>
    <row r="184" spans="1:24" ht="65.25" customHeight="1" x14ac:dyDescent="0.5">
      <c r="A184" s="377" t="s">
        <v>306</v>
      </c>
      <c r="B184" s="54"/>
      <c r="C184" s="54"/>
      <c r="D184" s="54"/>
      <c r="E184" s="256"/>
      <c r="F184" s="50"/>
      <c r="G184" s="57"/>
      <c r="H184" s="254"/>
      <c r="I184" s="158"/>
      <c r="J184" s="49"/>
      <c r="K184" s="49"/>
      <c r="L184" s="49"/>
      <c r="M184" s="254"/>
      <c r="N184" s="255"/>
      <c r="O184" s="46"/>
      <c r="P184" s="46"/>
      <c r="Q184" s="46"/>
      <c r="R184" s="46"/>
      <c r="S184" s="46"/>
      <c r="T184" s="46"/>
      <c r="U184" s="49"/>
      <c r="V184" s="49"/>
      <c r="W184" s="254"/>
      <c r="X184" s="47"/>
    </row>
    <row r="185" spans="1:24" ht="65.25" customHeight="1" x14ac:dyDescent="0.5">
      <c r="A185" s="15"/>
      <c r="B185" s="19" t="s">
        <v>70</v>
      </c>
      <c r="C185" s="8"/>
      <c r="D185" s="8"/>
      <c r="E185" s="176"/>
      <c r="F185" s="17"/>
      <c r="G185" s="16">
        <f>SUM(G183)</f>
        <v>5061.8999999999996</v>
      </c>
      <c r="H185" s="16">
        <f>SUM(H183)</f>
        <v>0</v>
      </c>
      <c r="I185" s="18">
        <f>SUM(I183)</f>
        <v>0</v>
      </c>
      <c r="J185" s="16">
        <f>SUM(J183)</f>
        <v>0</v>
      </c>
      <c r="K185" s="16">
        <f>SUM(K183)</f>
        <v>0</v>
      </c>
      <c r="L185" s="16">
        <f>SUM(L183)</f>
        <v>0</v>
      </c>
      <c r="M185" s="16">
        <f>SUM(M183)</f>
        <v>5061.8999999999996</v>
      </c>
      <c r="N185" s="175">
        <f>SUM(N183)</f>
        <v>472.68</v>
      </c>
      <c r="O185" s="175">
        <f>SUM(O183)</f>
        <v>60.110062499999998</v>
      </c>
      <c r="P185" s="175">
        <f>SUM(P183)</f>
        <v>0</v>
      </c>
      <c r="Q185" s="175">
        <f>SUM(Q183)</f>
        <v>0</v>
      </c>
      <c r="R185" s="175">
        <f>SUM(R183)</f>
        <v>0</v>
      </c>
      <c r="S185" s="175">
        <f>SUM(S183)</f>
        <v>0</v>
      </c>
      <c r="T185" s="175">
        <f>SUM(T183)</f>
        <v>532.79006249999998</v>
      </c>
      <c r="U185" s="16">
        <f>SUM(U183)</f>
        <v>4529.1099374999994</v>
      </c>
      <c r="V185" s="16">
        <f>SUM(V183)</f>
        <v>194.69</v>
      </c>
      <c r="W185" s="16">
        <f>SUM(W183)</f>
        <v>4334.4199374999998</v>
      </c>
      <c r="X185" s="8"/>
    </row>
    <row r="186" spans="1:24" ht="65.25" hidden="1" customHeight="1" x14ac:dyDescent="0.5">
      <c r="A186" s="15"/>
      <c r="B186" s="19"/>
      <c r="C186" s="8"/>
      <c r="D186" s="8"/>
      <c r="E186" s="176"/>
      <c r="F186" s="17"/>
      <c r="G186" s="16"/>
      <c r="H186" s="16"/>
      <c r="I186" s="18"/>
      <c r="J186" s="16"/>
      <c r="K186" s="16"/>
      <c r="L186" s="16"/>
      <c r="M186" s="16"/>
      <c r="N186" s="175"/>
      <c r="O186" s="175"/>
      <c r="P186" s="175"/>
      <c r="Q186" s="175"/>
      <c r="R186" s="175"/>
      <c r="S186" s="175"/>
      <c r="T186" s="175"/>
      <c r="U186" s="16"/>
      <c r="V186" s="16"/>
      <c r="W186" s="16"/>
      <c r="X186" s="8"/>
    </row>
    <row r="187" spans="1:24" ht="65.25" hidden="1" customHeight="1" x14ac:dyDescent="0.5">
      <c r="A187" s="15"/>
      <c r="B187" s="19"/>
      <c r="C187" s="8"/>
      <c r="D187" s="8"/>
      <c r="E187" s="176"/>
      <c r="F187" s="17"/>
      <c r="G187" s="16"/>
      <c r="H187" s="16"/>
      <c r="I187" s="18"/>
      <c r="J187" s="16"/>
      <c r="K187" s="16"/>
      <c r="L187" s="16"/>
      <c r="M187" s="16"/>
      <c r="N187" s="175"/>
      <c r="O187" s="175"/>
      <c r="P187" s="175"/>
      <c r="Q187" s="175"/>
      <c r="R187" s="175"/>
      <c r="S187" s="175"/>
      <c r="T187" s="175"/>
      <c r="U187" s="16"/>
      <c r="V187" s="16"/>
      <c r="W187" s="16"/>
      <c r="X187" s="8"/>
    </row>
    <row r="188" spans="1:24" ht="65.25" customHeight="1" x14ac:dyDescent="0.45">
      <c r="A188" s="354" t="s">
        <v>305</v>
      </c>
      <c r="B188" s="149"/>
      <c r="C188" s="8"/>
      <c r="D188" s="8"/>
      <c r="E188" s="112"/>
      <c r="F188" s="12"/>
      <c r="G188" s="11"/>
      <c r="H188" s="9"/>
      <c r="I188" s="10"/>
      <c r="J188" s="9"/>
      <c r="K188" s="9"/>
      <c r="L188" s="9"/>
      <c r="M188" s="9"/>
      <c r="N188" s="150"/>
      <c r="O188" s="150"/>
      <c r="P188" s="150"/>
      <c r="Q188" s="150"/>
      <c r="R188" s="150"/>
      <c r="S188" s="150"/>
      <c r="T188" s="150"/>
      <c r="U188" s="9"/>
      <c r="V188" s="9"/>
      <c r="W188" s="9"/>
      <c r="X188" s="8"/>
    </row>
    <row r="189" spans="1:24" ht="65.25" customHeight="1" x14ac:dyDescent="0.5">
      <c r="A189" s="194" t="s">
        <v>304</v>
      </c>
      <c r="B189" s="54"/>
      <c r="C189" s="54">
        <v>1100</v>
      </c>
      <c r="D189" s="54">
        <v>1000</v>
      </c>
      <c r="E189" s="256">
        <v>423.02</v>
      </c>
      <c r="F189" s="42">
        <v>15</v>
      </c>
      <c r="G189" s="53">
        <f>E189*F189</f>
        <v>6345.2999999999993</v>
      </c>
      <c r="H189" s="254">
        <v>0</v>
      </c>
      <c r="I189" s="166">
        <v>0</v>
      </c>
      <c r="J189" s="37">
        <v>0</v>
      </c>
      <c r="K189" s="37">
        <v>0</v>
      </c>
      <c r="L189" s="37">
        <v>0</v>
      </c>
      <c r="M189" s="254">
        <f>G189+H189+I189+J189+K189+L189</f>
        <v>6345.2999999999993</v>
      </c>
      <c r="N189" s="255">
        <v>717.18</v>
      </c>
      <c r="O189" s="255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f>N189+O189+P189+Q189+R189+S189</f>
        <v>717.18</v>
      </c>
      <c r="U189" s="37">
        <f>M189-T189</f>
        <v>5628.119999999999</v>
      </c>
      <c r="V189" s="37">
        <v>244.05</v>
      </c>
      <c r="W189" s="254">
        <f>U189-V189</f>
        <v>5384.0699999999988</v>
      </c>
      <c r="X189" s="47"/>
    </row>
    <row r="190" spans="1:24" ht="65.25" customHeight="1" x14ac:dyDescent="0.5">
      <c r="A190" s="207" t="s">
        <v>303</v>
      </c>
      <c r="B190" s="54"/>
      <c r="C190" s="54"/>
      <c r="D190" s="54"/>
      <c r="E190" s="256"/>
      <c r="F190" s="50"/>
      <c r="G190" s="57"/>
      <c r="H190" s="254"/>
      <c r="I190" s="158"/>
      <c r="J190" s="49"/>
      <c r="K190" s="49"/>
      <c r="L190" s="49"/>
      <c r="M190" s="254"/>
      <c r="N190" s="255"/>
      <c r="O190" s="255"/>
      <c r="P190" s="46"/>
      <c r="Q190" s="46"/>
      <c r="R190" s="46"/>
      <c r="S190" s="46"/>
      <c r="T190" s="46"/>
      <c r="U190" s="49"/>
      <c r="V190" s="49"/>
      <c r="W190" s="254"/>
      <c r="X190" s="47"/>
    </row>
    <row r="191" spans="1:24" ht="65.25" customHeight="1" x14ac:dyDescent="0.5">
      <c r="A191" s="61" t="s">
        <v>302</v>
      </c>
      <c r="B191" s="54"/>
      <c r="C191" s="54">
        <v>1100</v>
      </c>
      <c r="D191" s="54">
        <v>1000</v>
      </c>
      <c r="E191" s="256">
        <v>348.03</v>
      </c>
      <c r="F191" s="42">
        <v>0</v>
      </c>
      <c r="G191" s="53">
        <f>E191*F191</f>
        <v>0</v>
      </c>
      <c r="H191" s="254">
        <v>0</v>
      </c>
      <c r="I191" s="166">
        <v>0</v>
      </c>
      <c r="J191" s="37">
        <v>0</v>
      </c>
      <c r="K191" s="37">
        <v>0</v>
      </c>
      <c r="L191" s="37">
        <v>0</v>
      </c>
      <c r="M191" s="254">
        <f>G191+H191+I191+J191+K191+L191</f>
        <v>0</v>
      </c>
      <c r="N191" s="255">
        <v>0</v>
      </c>
      <c r="O191" s="39">
        <f>G191*1.1875%</f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f>N191+O191+P191+Q191+R191+S191</f>
        <v>0</v>
      </c>
      <c r="U191" s="37">
        <f>M191-T191</f>
        <v>0</v>
      </c>
      <c r="V191" s="37">
        <v>0</v>
      </c>
      <c r="W191" s="254">
        <f>U191-V191</f>
        <v>0</v>
      </c>
      <c r="X191" s="47"/>
    </row>
    <row r="192" spans="1:24" ht="65.25" customHeight="1" x14ac:dyDescent="0.5">
      <c r="A192" s="60" t="s">
        <v>301</v>
      </c>
      <c r="B192" s="54"/>
      <c r="C192" s="54"/>
      <c r="D192" s="54"/>
      <c r="E192" s="256"/>
      <c r="F192" s="50"/>
      <c r="G192" s="57"/>
      <c r="H192" s="254"/>
      <c r="I192" s="158"/>
      <c r="J192" s="49"/>
      <c r="K192" s="49"/>
      <c r="L192" s="49"/>
      <c r="M192" s="254"/>
      <c r="N192" s="255"/>
      <c r="O192" s="46"/>
      <c r="P192" s="46"/>
      <c r="Q192" s="46"/>
      <c r="R192" s="46"/>
      <c r="S192" s="46"/>
      <c r="T192" s="46"/>
      <c r="U192" s="49"/>
      <c r="V192" s="49"/>
      <c r="W192" s="254"/>
      <c r="X192" s="47"/>
    </row>
    <row r="193" spans="1:26" ht="65.25" hidden="1" customHeight="1" x14ac:dyDescent="0.5">
      <c r="A193" s="61" t="s">
        <v>88</v>
      </c>
      <c r="B193" s="54"/>
      <c r="C193" s="54"/>
      <c r="D193" s="54"/>
      <c r="E193" s="260">
        <v>0</v>
      </c>
      <c r="F193" s="226">
        <v>0</v>
      </c>
      <c r="G193" s="53">
        <f>E193*F193</f>
        <v>0</v>
      </c>
      <c r="H193" s="254">
        <v>0</v>
      </c>
      <c r="I193" s="375">
        <v>0</v>
      </c>
      <c r="J193" s="37">
        <v>0</v>
      </c>
      <c r="K193" s="37">
        <v>0</v>
      </c>
      <c r="L193" s="37">
        <v>0</v>
      </c>
      <c r="M193" s="254">
        <f>G193+H193+I193+J193+K193+L193</f>
        <v>0</v>
      </c>
      <c r="N193" s="255">
        <v>0</v>
      </c>
      <c r="O193" s="255">
        <v>0</v>
      </c>
      <c r="P193" s="39">
        <v>0</v>
      </c>
      <c r="Q193" s="39">
        <f>F193*1%</f>
        <v>0</v>
      </c>
      <c r="R193" s="39">
        <f>G193*1%</f>
        <v>0</v>
      </c>
      <c r="S193" s="39">
        <f>H193*1%</f>
        <v>0</v>
      </c>
      <c r="T193" s="39">
        <f>N193+O193+P193+Q193+R193+S193</f>
        <v>0</v>
      </c>
      <c r="U193" s="37">
        <f>M193-T193</f>
        <v>0</v>
      </c>
      <c r="V193" s="254">
        <v>0</v>
      </c>
      <c r="W193" s="254">
        <f>U193-V193</f>
        <v>0</v>
      </c>
      <c r="X193" s="47"/>
    </row>
    <row r="194" spans="1:26" ht="65.25" hidden="1" customHeight="1" x14ac:dyDescent="0.5">
      <c r="A194" s="213"/>
      <c r="B194" s="54"/>
      <c r="C194" s="54"/>
      <c r="D194" s="54"/>
      <c r="E194" s="260"/>
      <c r="F194" s="221"/>
      <c r="G194" s="57"/>
      <c r="H194" s="254"/>
      <c r="I194" s="375"/>
      <c r="J194" s="49"/>
      <c r="K194" s="49"/>
      <c r="L194" s="49"/>
      <c r="M194" s="254"/>
      <c r="N194" s="255"/>
      <c r="O194" s="255"/>
      <c r="P194" s="46"/>
      <c r="Q194" s="46"/>
      <c r="R194" s="46"/>
      <c r="S194" s="46"/>
      <c r="T194" s="46"/>
      <c r="U194" s="49"/>
      <c r="V194" s="254"/>
      <c r="W194" s="254"/>
      <c r="X194" s="47"/>
    </row>
    <row r="195" spans="1:26" ht="65.25" customHeight="1" thickBot="1" x14ac:dyDescent="0.55000000000000004">
      <c r="A195" s="15"/>
      <c r="B195" s="19" t="s">
        <v>70</v>
      </c>
      <c r="C195" s="8"/>
      <c r="D195" s="8"/>
      <c r="E195" s="18"/>
      <c r="F195" s="17"/>
      <c r="G195" s="16">
        <f>SUM(G189:G194)</f>
        <v>6345.2999999999993</v>
      </c>
      <c r="H195" s="16">
        <f>SUM(H189:H194)</f>
        <v>0</v>
      </c>
      <c r="I195" s="18">
        <f>SUM(I189:I194)</f>
        <v>0</v>
      </c>
      <c r="J195" s="16">
        <f>SUM(J189:J194)</f>
        <v>0</v>
      </c>
      <c r="K195" s="16">
        <f>SUM(K189:K194)</f>
        <v>0</v>
      </c>
      <c r="L195" s="16">
        <f>SUM(L189:L194)</f>
        <v>0</v>
      </c>
      <c r="M195" s="16">
        <f>SUM(M189:M194)</f>
        <v>6345.2999999999993</v>
      </c>
      <c r="N195" s="175">
        <f>SUM(N189:N194)</f>
        <v>717.18</v>
      </c>
      <c r="O195" s="175">
        <f>SUM(O189:O194)</f>
        <v>0</v>
      </c>
      <c r="P195" s="175">
        <f>SUM(P189:P194)</f>
        <v>0</v>
      </c>
      <c r="Q195" s="175">
        <f>SUM(Q189:Q194)</f>
        <v>0</v>
      </c>
      <c r="R195" s="175">
        <f>SUM(R189:R194)</f>
        <v>0</v>
      </c>
      <c r="S195" s="175">
        <f>SUM(S189:S194)</f>
        <v>0</v>
      </c>
      <c r="T195" s="175">
        <f>SUM(T189:T194)</f>
        <v>717.18</v>
      </c>
      <c r="U195" s="16">
        <f>SUM(U189:U194)</f>
        <v>5628.119999999999</v>
      </c>
      <c r="V195" s="16">
        <f>SUM(V189:V194)</f>
        <v>244.05</v>
      </c>
      <c r="W195" s="16">
        <f>SUM(W189:W194)</f>
        <v>5384.0699999999988</v>
      </c>
      <c r="X195" s="8"/>
    </row>
    <row r="196" spans="1:26" s="8" customFormat="1" ht="65.25" customHeight="1" thickBot="1" x14ac:dyDescent="0.55000000000000004">
      <c r="A196" s="110" t="s">
        <v>54</v>
      </c>
      <c r="B196" s="93" t="s">
        <v>53</v>
      </c>
      <c r="C196" s="109" t="s">
        <v>52</v>
      </c>
      <c r="D196" s="108"/>
      <c r="E196" s="108"/>
      <c r="F196" s="108"/>
      <c r="G196" s="108"/>
      <c r="H196" s="108"/>
      <c r="I196" s="108"/>
      <c r="J196" s="108"/>
      <c r="K196" s="108"/>
      <c r="L196" s="108"/>
      <c r="M196" s="107"/>
      <c r="N196" s="109" t="s">
        <v>51</v>
      </c>
      <c r="O196" s="108"/>
      <c r="P196" s="108"/>
      <c r="Q196" s="108"/>
      <c r="R196" s="108"/>
      <c r="S196" s="108"/>
      <c r="T196" s="107"/>
      <c r="U196" s="106"/>
      <c r="V196" s="105"/>
      <c r="W196" s="104"/>
      <c r="X196" s="69" t="s">
        <v>50</v>
      </c>
    </row>
    <row r="197" spans="1:26" s="8" customFormat="1" ht="65.25" customHeight="1" x14ac:dyDescent="0.45">
      <c r="A197" s="103"/>
      <c r="B197" s="102"/>
      <c r="C197" s="101" t="s">
        <v>49</v>
      </c>
      <c r="D197" s="101" t="s">
        <v>48</v>
      </c>
      <c r="E197" s="100" t="s">
        <v>26</v>
      </c>
      <c r="F197" s="99" t="s">
        <v>47</v>
      </c>
      <c r="G197" s="98" t="s">
        <v>46</v>
      </c>
      <c r="H197" s="97" t="s">
        <v>45</v>
      </c>
      <c r="I197" s="96" t="s">
        <v>44</v>
      </c>
      <c r="J197" s="95" t="s">
        <v>25</v>
      </c>
      <c r="K197" s="94" t="s">
        <v>43</v>
      </c>
      <c r="L197" s="94" t="s">
        <v>93</v>
      </c>
      <c r="M197" s="93" t="s">
        <v>35</v>
      </c>
      <c r="N197" s="90" t="s">
        <v>41</v>
      </c>
      <c r="O197" s="92" t="s">
        <v>40</v>
      </c>
      <c r="P197" s="91" t="s">
        <v>39</v>
      </c>
      <c r="Q197" s="90" t="s">
        <v>38</v>
      </c>
      <c r="R197" s="90" t="s">
        <v>37</v>
      </c>
      <c r="S197" s="90" t="s">
        <v>36</v>
      </c>
      <c r="T197" s="89" t="s">
        <v>35</v>
      </c>
      <c r="U197" s="87" t="s">
        <v>35</v>
      </c>
      <c r="V197" s="88" t="s">
        <v>34</v>
      </c>
      <c r="W197" s="87" t="s">
        <v>33</v>
      </c>
      <c r="X197" s="69"/>
    </row>
    <row r="198" spans="1:26" s="8" customFormat="1" ht="65.25" customHeight="1" thickBot="1" x14ac:dyDescent="0.5">
      <c r="A198" s="86" t="s">
        <v>32</v>
      </c>
      <c r="B198" s="76"/>
      <c r="C198" s="85"/>
      <c r="D198" s="85"/>
      <c r="E198" s="84" t="s">
        <v>31</v>
      </c>
      <c r="F198" s="83" t="s">
        <v>30</v>
      </c>
      <c r="G198" s="82"/>
      <c r="H198" s="81"/>
      <c r="I198" s="80" t="s">
        <v>29</v>
      </c>
      <c r="J198" s="79" t="s">
        <v>28</v>
      </c>
      <c r="K198" s="78" t="s">
        <v>92</v>
      </c>
      <c r="L198" s="77" t="s">
        <v>91</v>
      </c>
      <c r="M198" s="76"/>
      <c r="N198" s="199">
        <v>1</v>
      </c>
      <c r="O198" s="75"/>
      <c r="P198" s="74" t="s">
        <v>25</v>
      </c>
      <c r="Q198" s="73" t="s">
        <v>24</v>
      </c>
      <c r="R198" s="73" t="s">
        <v>23</v>
      </c>
      <c r="S198" s="73" t="s">
        <v>22</v>
      </c>
      <c r="T198" s="72"/>
      <c r="U198" s="70" t="s">
        <v>21</v>
      </c>
      <c r="V198" s="198" t="s">
        <v>90</v>
      </c>
      <c r="W198" s="70" t="s">
        <v>19</v>
      </c>
      <c r="X198" s="69"/>
    </row>
    <row r="199" spans="1:26" ht="65.25" customHeight="1" x14ac:dyDescent="0.45">
      <c r="A199" s="354" t="s">
        <v>300</v>
      </c>
      <c r="B199" s="149"/>
      <c r="C199" s="8"/>
      <c r="D199" s="8"/>
      <c r="E199" s="13"/>
      <c r="F199" s="12"/>
      <c r="G199" s="11"/>
      <c r="H199" s="9"/>
      <c r="I199" s="10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61" t="s">
        <v>299</v>
      </c>
      <c r="B200" s="54"/>
      <c r="C200" s="54"/>
      <c r="D200" s="54"/>
      <c r="E200" s="260">
        <v>0</v>
      </c>
      <c r="F200" s="42">
        <v>0</v>
      </c>
      <c r="G200" s="53">
        <f>E200*F200</f>
        <v>0</v>
      </c>
      <c r="H200" s="254">
        <v>0</v>
      </c>
      <c r="I200" s="375">
        <v>0</v>
      </c>
      <c r="J200" s="37">
        <v>0</v>
      </c>
      <c r="K200" s="37">
        <v>0</v>
      </c>
      <c r="L200" s="37">
        <v>0</v>
      </c>
      <c r="M200" s="254">
        <f>G200+H200+I200+J200+K200+L200</f>
        <v>0</v>
      </c>
      <c r="N200" s="254">
        <v>0</v>
      </c>
      <c r="O200" s="254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f>N200+O200+P200+Q200+R200+S200</f>
        <v>0</v>
      </c>
      <c r="U200" s="37">
        <f>M200-T200</f>
        <v>0</v>
      </c>
      <c r="V200" s="254">
        <v>0</v>
      </c>
      <c r="W200" s="254">
        <f>U200-V200</f>
        <v>0</v>
      </c>
      <c r="X200" s="47"/>
    </row>
    <row r="201" spans="1:26" ht="65.25" hidden="1" customHeight="1" x14ac:dyDescent="0.5">
      <c r="A201" s="376"/>
      <c r="B201" s="54"/>
      <c r="C201" s="54"/>
      <c r="D201" s="54"/>
      <c r="E201" s="260"/>
      <c r="F201" s="50"/>
      <c r="G201" s="57"/>
      <c r="H201" s="254"/>
      <c r="I201" s="375"/>
      <c r="J201" s="49"/>
      <c r="K201" s="49"/>
      <c r="L201" s="49"/>
      <c r="M201" s="254"/>
      <c r="N201" s="254"/>
      <c r="O201" s="254"/>
      <c r="P201" s="49"/>
      <c r="Q201" s="49"/>
      <c r="R201" s="49"/>
      <c r="S201" s="49"/>
      <c r="T201" s="49"/>
      <c r="U201" s="49"/>
      <c r="V201" s="254"/>
      <c r="W201" s="254"/>
      <c r="X201" s="47"/>
    </row>
    <row r="202" spans="1:26" ht="65.25" customHeight="1" x14ac:dyDescent="0.5">
      <c r="A202" s="15"/>
      <c r="B202" s="19" t="s">
        <v>70</v>
      </c>
      <c r="C202" s="8"/>
      <c r="D202" s="8"/>
      <c r="E202" s="18"/>
      <c r="F202" s="17"/>
      <c r="G202" s="16">
        <f>SUM(G200)</f>
        <v>0</v>
      </c>
      <c r="H202" s="16">
        <f>SUM(H200)</f>
        <v>0</v>
      </c>
      <c r="I202" s="18">
        <f>SUM(I200)</f>
        <v>0</v>
      </c>
      <c r="J202" s="16">
        <f>SUM(J200)</f>
        <v>0</v>
      </c>
      <c r="K202" s="16">
        <f>SUM(K200)</f>
        <v>0</v>
      </c>
      <c r="L202" s="16">
        <f>SUM(L200)</f>
        <v>0</v>
      </c>
      <c r="M202" s="16">
        <f>SUM(M200)</f>
        <v>0</v>
      </c>
      <c r="N202" s="16">
        <f>SUM(N200)</f>
        <v>0</v>
      </c>
      <c r="O202" s="16">
        <f>SUM(O200)</f>
        <v>0</v>
      </c>
      <c r="P202" s="16">
        <f>SUM(P200)</f>
        <v>0</v>
      </c>
      <c r="Q202" s="16">
        <f>SUM(Q200)</f>
        <v>0</v>
      </c>
      <c r="R202" s="16">
        <f>SUM(R200)</f>
        <v>0</v>
      </c>
      <c r="S202" s="16">
        <f>SUM(S200)</f>
        <v>0</v>
      </c>
      <c r="T202" s="16"/>
      <c r="U202" s="16">
        <f>SUM(U200)</f>
        <v>0</v>
      </c>
      <c r="V202" s="16">
        <f>SUM(V200)</f>
        <v>0</v>
      </c>
      <c r="W202" s="16">
        <f>SUM(W200)</f>
        <v>0</v>
      </c>
      <c r="X202" s="8"/>
    </row>
    <row r="203" spans="1:26" ht="65.25" customHeight="1" thickBot="1" x14ac:dyDescent="0.55000000000000004">
      <c r="A203" s="14"/>
      <c r="B203" s="8"/>
      <c r="C203" s="8"/>
      <c r="D203" s="8"/>
      <c r="E203" s="13"/>
      <c r="F203" s="12"/>
      <c r="G203" s="11"/>
      <c r="H203" s="9"/>
      <c r="I203" s="10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0"/>
      <c r="X203" s="8"/>
    </row>
    <row r="204" spans="1:26" ht="65.25" customHeight="1" thickBot="1" x14ac:dyDescent="0.55000000000000004">
      <c r="A204" s="119" t="s">
        <v>69</v>
      </c>
      <c r="B204" s="130"/>
      <c r="C204" s="129"/>
      <c r="D204" s="129"/>
      <c r="E204" s="117"/>
      <c r="F204" s="116"/>
      <c r="G204" s="22">
        <f>G202+G195+G185+G181+G174+G153+G122+G105+G95+G90+G82+G72+G68+G55+G46</f>
        <v>193590.44999999998</v>
      </c>
      <c r="H204" s="22">
        <f>H202+H195+H185+H181+H174+H153+H122+H105+H95+H90+H82+H72+H68+H55+H46+H29</f>
        <v>0</v>
      </c>
      <c r="I204" s="22">
        <f>I202+I195+I185+I181+I174+I153+I122+I105+I95+I90+I82+I72+I68+I55+I46</f>
        <v>0</v>
      </c>
      <c r="J204" s="22">
        <f>J202+J195+J185+J181+J174+J153+J122+J105+J95+J90+J82+J72+J68+J55+J46+J29</f>
        <v>0</v>
      </c>
      <c r="K204" s="22">
        <f>K202+K195+K185+K181+K174+K153+K122+K105+K95+K90+K82+K72+K68+K55+K46+K29</f>
        <v>0</v>
      </c>
      <c r="L204" s="22">
        <f>L202+L195+L185+L181+L174+L153+L122+L105+L95+L90+L82+L72+L68+L55+L46</f>
        <v>176.99</v>
      </c>
      <c r="M204" s="22">
        <f>M202+M195+M185+M181+M174+M153+M122+M105+M95+M90+M82+M72+M68+M55+M46</f>
        <v>193767.44</v>
      </c>
      <c r="N204" s="115">
        <f>N202+N195+N185+N181+N174+N153+N122+N105+N95+N90+N82+N72+N68+N55+N46</f>
        <v>19126.91</v>
      </c>
      <c r="O204" s="115">
        <f>O202+O195+O185+O181+O174+O153+O122+O105+O95+O90+O82+O72+O68+O55+O46</f>
        <v>685.70643749999999</v>
      </c>
      <c r="P204" s="115">
        <f>P202+P195+P185+P181+P174+P153+P122+P105+P95+P90+P82+P72+P68+P55+P46</f>
        <v>0</v>
      </c>
      <c r="Q204" s="115">
        <f>Q202+Q195+Q185+Q181+Q174+Q153+Q122+Q105+Q95+Q90+Q82+Q72+Q68+Q55+Q46</f>
        <v>0</v>
      </c>
      <c r="R204" s="115">
        <f>R202+R195+R185+R181+R174+R153+R122+R105+R95+R90+R82+R72+R68+R55+R46</f>
        <v>1070.395</v>
      </c>
      <c r="S204" s="115">
        <f>S202+S195+S185+S181+S174+S153+S122+S105+S95+S90+S82+S72+S68+S55+S46</f>
        <v>0</v>
      </c>
      <c r="T204" s="115">
        <f>T202+T195+T185+T181+T174+T153+T122+T105+T95+T90+T82+T72+T68+T55+T46</f>
        <v>20883.011437500005</v>
      </c>
      <c r="U204" s="22">
        <f>U202+U195+U185+U181+U174+U153+U122+U105+U95+U90+U82+U72+U68+U55+U46</f>
        <v>172884.42856249999</v>
      </c>
      <c r="V204" s="22">
        <f>V202+V195+V185+V181+V174+V153+V122+V105+V95+V90+V82+V72+V68+V55+V46</f>
        <v>4875.3315000000002</v>
      </c>
      <c r="W204" s="22">
        <f>W202+W195+W185+W181+W174+W153+W122+W105+W95+W90+W82+W72+W68+W55+W46</f>
        <v>168009.09706249999</v>
      </c>
      <c r="X204" s="374"/>
    </row>
    <row r="205" spans="1:26" ht="65.25" customHeight="1" x14ac:dyDescent="0.5">
      <c r="A205" s="128"/>
      <c r="B205" s="149"/>
      <c r="C205" s="8"/>
      <c r="D205" s="8"/>
      <c r="E205" s="13"/>
      <c r="F205" s="12"/>
      <c r="G205" s="11"/>
      <c r="H205" s="9"/>
      <c r="I205" s="10"/>
      <c r="J205" s="9"/>
      <c r="K205" s="9"/>
      <c r="L205" s="9"/>
      <c r="M205" s="9"/>
      <c r="N205" s="150"/>
      <c r="O205" s="150"/>
      <c r="P205" s="150"/>
      <c r="Q205" s="150"/>
      <c r="R205" s="150"/>
      <c r="S205" s="150"/>
      <c r="T205" s="150"/>
      <c r="U205" s="9"/>
      <c r="V205" s="9"/>
      <c r="W205" s="9"/>
      <c r="X205" s="8"/>
    </row>
    <row r="206" spans="1:26" ht="65.25" customHeight="1" x14ac:dyDescent="0.5">
      <c r="A206" s="15"/>
      <c r="B206" s="8"/>
      <c r="C206" s="8"/>
      <c r="D206" s="8"/>
      <c r="E206" s="13"/>
      <c r="F206" s="12"/>
      <c r="G206" s="11"/>
      <c r="H206" s="9"/>
      <c r="I206" s="10"/>
      <c r="J206" s="9"/>
      <c r="K206" s="9"/>
      <c r="L206" s="9"/>
      <c r="M206" s="9"/>
      <c r="N206" s="150"/>
      <c r="O206" s="150"/>
      <c r="P206" s="150"/>
      <c r="Q206" s="150"/>
      <c r="R206" s="150"/>
      <c r="S206" s="150"/>
      <c r="T206" s="150"/>
      <c r="U206" s="9"/>
      <c r="V206" s="9"/>
      <c r="W206" s="9"/>
      <c r="X206" s="373" t="s">
        <v>298</v>
      </c>
      <c r="Y206" s="372"/>
      <c r="Z206" s="372"/>
    </row>
    <row r="207" spans="1:26" ht="65.25" customHeight="1" x14ac:dyDescent="0.45">
      <c r="A207" s="371" t="s">
        <v>297</v>
      </c>
      <c r="B207" s="364"/>
      <c r="C207" s="368"/>
      <c r="D207" s="368"/>
      <c r="E207" s="368"/>
      <c r="F207" s="370"/>
      <c r="G207" s="368"/>
      <c r="H207" s="369"/>
      <c r="I207" s="368"/>
      <c r="J207" s="368"/>
      <c r="K207" s="368"/>
      <c r="L207" s="368"/>
      <c r="M207" s="364"/>
      <c r="N207" s="367"/>
      <c r="O207" s="367"/>
      <c r="P207" s="367"/>
      <c r="Q207" s="367"/>
      <c r="R207" s="367"/>
      <c r="S207" s="367"/>
      <c r="T207" s="367"/>
      <c r="U207" s="366"/>
      <c r="V207" s="366"/>
      <c r="W207" s="365"/>
      <c r="X207" s="364"/>
    </row>
    <row r="208" spans="1:26" ht="65.25" customHeight="1" x14ac:dyDescent="0.5">
      <c r="A208" s="45" t="s">
        <v>296</v>
      </c>
      <c r="B208" s="182"/>
      <c r="C208" s="44">
        <v>1100</v>
      </c>
      <c r="D208" s="44">
        <v>1000</v>
      </c>
      <c r="E208" s="181">
        <v>164.98</v>
      </c>
      <c r="F208" s="42">
        <v>15</v>
      </c>
      <c r="G208" s="53">
        <f>E208*F208</f>
        <v>2474.6999999999998</v>
      </c>
      <c r="H208" s="37">
        <v>0</v>
      </c>
      <c r="I208" s="166">
        <v>0</v>
      </c>
      <c r="J208" s="165">
        <v>0</v>
      </c>
      <c r="K208" s="165">
        <v>0</v>
      </c>
      <c r="L208" s="165">
        <v>12.5</v>
      </c>
      <c r="M208" s="37">
        <f>G208+H208+I208+J208+K208+L208</f>
        <v>2487.1999999999998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f>N208+O208+P208+Q208+R208+S208</f>
        <v>0</v>
      </c>
      <c r="U208" s="37">
        <f>M208-T208</f>
        <v>2487.1999999999998</v>
      </c>
      <c r="V208" s="37">
        <v>47.59</v>
      </c>
      <c r="W208" s="254">
        <f>U208-V208</f>
        <v>2439.6099999999997</v>
      </c>
      <c r="X208" s="36"/>
    </row>
    <row r="209" spans="1:24" ht="65.25" customHeight="1" x14ac:dyDescent="0.5">
      <c r="A209" s="189" t="s">
        <v>295</v>
      </c>
      <c r="B209" s="161"/>
      <c r="C209" s="52"/>
      <c r="D209" s="52"/>
      <c r="E209" s="209"/>
      <c r="F209" s="50"/>
      <c r="G209" s="57"/>
      <c r="H209" s="49"/>
      <c r="I209" s="158"/>
      <c r="J209" s="157"/>
      <c r="K209" s="157"/>
      <c r="L209" s="157"/>
      <c r="M209" s="49"/>
      <c r="N209" s="46"/>
      <c r="O209" s="46"/>
      <c r="P209" s="46"/>
      <c r="Q209" s="46"/>
      <c r="R209" s="46"/>
      <c r="S209" s="46"/>
      <c r="T209" s="46"/>
      <c r="U209" s="49"/>
      <c r="V209" s="49"/>
      <c r="W209" s="254"/>
      <c r="X209" s="27"/>
    </row>
    <row r="210" spans="1:24" ht="65.25" customHeight="1" x14ac:dyDescent="0.45">
      <c r="A210" s="320" t="s">
        <v>294</v>
      </c>
      <c r="B210" s="147"/>
      <c r="C210" s="147">
        <v>1100</v>
      </c>
      <c r="D210" s="147">
        <v>1000</v>
      </c>
      <c r="E210" s="275">
        <v>108.16</v>
      </c>
      <c r="F210" s="145">
        <v>15</v>
      </c>
      <c r="G210" s="144">
        <f>E210*F210</f>
        <v>1622.3999999999999</v>
      </c>
      <c r="H210" s="142">
        <v>0</v>
      </c>
      <c r="I210" s="274">
        <v>0</v>
      </c>
      <c r="J210" s="273">
        <v>0</v>
      </c>
      <c r="K210" s="273">
        <v>0</v>
      </c>
      <c r="L210" s="273">
        <v>109.59</v>
      </c>
      <c r="M210" s="142">
        <f>G210+H210+I210+J210+K210+L210</f>
        <v>1731.9899999999998</v>
      </c>
      <c r="N210" s="271">
        <v>0</v>
      </c>
      <c r="O210" s="271">
        <v>0</v>
      </c>
      <c r="P210" s="271">
        <v>0</v>
      </c>
      <c r="Q210" s="271">
        <v>0</v>
      </c>
      <c r="R210" s="271">
        <v>0</v>
      </c>
      <c r="S210" s="271">
        <v>0</v>
      </c>
      <c r="T210" s="271">
        <f>N210+O210+P210+Q210+R210+S210</f>
        <v>0</v>
      </c>
      <c r="U210" s="142">
        <f>M210-T210</f>
        <v>1731.9899999999998</v>
      </c>
      <c r="V210" s="142">
        <v>0</v>
      </c>
      <c r="W210" s="314">
        <f>U210-V210</f>
        <v>1731.9899999999998</v>
      </c>
      <c r="X210" s="36"/>
    </row>
    <row r="211" spans="1:24" ht="65.25" customHeight="1" x14ac:dyDescent="0.45">
      <c r="A211" s="322" t="s">
        <v>293</v>
      </c>
      <c r="B211" s="138"/>
      <c r="C211" s="138"/>
      <c r="D211" s="138"/>
      <c r="E211" s="269"/>
      <c r="F211" s="136"/>
      <c r="G211" s="135"/>
      <c r="H211" s="133"/>
      <c r="I211" s="268"/>
      <c r="J211" s="267"/>
      <c r="K211" s="267"/>
      <c r="L211" s="267"/>
      <c r="M211" s="133"/>
      <c r="N211" s="265"/>
      <c r="O211" s="265"/>
      <c r="P211" s="265"/>
      <c r="Q211" s="265"/>
      <c r="R211" s="265"/>
      <c r="S211" s="265"/>
      <c r="T211" s="265"/>
      <c r="U211" s="133"/>
      <c r="V211" s="133"/>
      <c r="W211" s="314"/>
      <c r="X211" s="27"/>
    </row>
    <row r="212" spans="1:24" ht="65.25" customHeight="1" x14ac:dyDescent="0.5">
      <c r="A212" s="45" t="s">
        <v>148</v>
      </c>
      <c r="B212" s="44"/>
      <c r="C212" s="44">
        <v>1100</v>
      </c>
      <c r="D212" s="44">
        <v>1000</v>
      </c>
      <c r="E212" s="181">
        <v>100.86</v>
      </c>
      <c r="F212" s="42">
        <v>15</v>
      </c>
      <c r="G212" s="53">
        <f>E212*F212</f>
        <v>1512.9</v>
      </c>
      <c r="H212" s="37">
        <v>0</v>
      </c>
      <c r="I212" s="166">
        <v>0</v>
      </c>
      <c r="J212" s="165">
        <v>0</v>
      </c>
      <c r="K212" s="165">
        <v>0</v>
      </c>
      <c r="L212" s="165">
        <v>116.59</v>
      </c>
      <c r="M212" s="37">
        <f>G212+H212+I212+J212+K212+L212</f>
        <v>1629.49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f>N212+O212+P212+Q212+R212+S212</f>
        <v>0</v>
      </c>
      <c r="U212" s="37">
        <f>M212-T212</f>
        <v>1629.49</v>
      </c>
      <c r="V212" s="37">
        <v>0</v>
      </c>
      <c r="W212" s="254">
        <f>U212-V212</f>
        <v>1629.49</v>
      </c>
      <c r="X212" s="36"/>
    </row>
    <row r="213" spans="1:24" ht="65.25" customHeight="1" x14ac:dyDescent="0.5">
      <c r="A213" s="60" t="s">
        <v>292</v>
      </c>
      <c r="B213" s="52"/>
      <c r="C213" s="52"/>
      <c r="D213" s="52"/>
      <c r="E213" s="209"/>
      <c r="F213" s="50"/>
      <c r="G213" s="57"/>
      <c r="H213" s="49"/>
      <c r="I213" s="158"/>
      <c r="J213" s="157"/>
      <c r="K213" s="157"/>
      <c r="L213" s="157"/>
      <c r="M213" s="49"/>
      <c r="N213" s="46"/>
      <c r="O213" s="46"/>
      <c r="P213" s="46"/>
      <c r="Q213" s="46"/>
      <c r="R213" s="46"/>
      <c r="S213" s="46"/>
      <c r="T213" s="46"/>
      <c r="U213" s="49"/>
      <c r="V213" s="49"/>
      <c r="W213" s="254"/>
      <c r="X213" s="27"/>
    </row>
    <row r="214" spans="1:24" ht="65.25" customHeight="1" x14ac:dyDescent="0.5">
      <c r="A214" s="45" t="s">
        <v>291</v>
      </c>
      <c r="B214" s="54"/>
      <c r="C214" s="44">
        <v>1100</v>
      </c>
      <c r="D214" s="44">
        <v>1000</v>
      </c>
      <c r="E214" s="181">
        <v>86.37</v>
      </c>
      <c r="F214" s="42">
        <v>15</v>
      </c>
      <c r="G214" s="53">
        <f>E214*F214</f>
        <v>1295.5500000000002</v>
      </c>
      <c r="H214" s="37">
        <v>0</v>
      </c>
      <c r="I214" s="166">
        <v>0</v>
      </c>
      <c r="J214" s="165">
        <v>0</v>
      </c>
      <c r="K214" s="165">
        <v>0</v>
      </c>
      <c r="L214" s="165">
        <v>130.5</v>
      </c>
      <c r="M214" s="37">
        <f>G214+H214+I214+J214+K214+L214</f>
        <v>1426.0500000000002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f>N214+O214+P214+Q214+R214+S214</f>
        <v>0</v>
      </c>
      <c r="U214" s="37">
        <f>M214-T214</f>
        <v>1426.0500000000002</v>
      </c>
      <c r="V214" s="37">
        <v>0</v>
      </c>
      <c r="W214" s="254">
        <f>U214-V214</f>
        <v>1426.0500000000002</v>
      </c>
      <c r="X214" s="47"/>
    </row>
    <row r="215" spans="1:24" ht="65.25" customHeight="1" x14ac:dyDescent="0.5">
      <c r="A215" s="162" t="s">
        <v>290</v>
      </c>
      <c r="B215" s="54"/>
      <c r="C215" s="52"/>
      <c r="D215" s="52"/>
      <c r="E215" s="209"/>
      <c r="F215" s="50"/>
      <c r="G215" s="57"/>
      <c r="H215" s="49"/>
      <c r="I215" s="158"/>
      <c r="J215" s="157"/>
      <c r="K215" s="157"/>
      <c r="L215" s="157"/>
      <c r="M215" s="49"/>
      <c r="N215" s="46"/>
      <c r="O215" s="46"/>
      <c r="P215" s="46"/>
      <c r="Q215" s="46"/>
      <c r="R215" s="46"/>
      <c r="S215" s="46"/>
      <c r="T215" s="46"/>
      <c r="U215" s="49"/>
      <c r="V215" s="49"/>
      <c r="W215" s="254"/>
      <c r="X215" s="47"/>
    </row>
    <row r="216" spans="1:24" ht="65.25" customHeight="1" thickBot="1" x14ac:dyDescent="0.55000000000000004">
      <c r="A216" s="363"/>
      <c r="B216" s="19" t="s">
        <v>70</v>
      </c>
      <c r="C216" s="8"/>
      <c r="D216" s="8"/>
      <c r="E216" s="18"/>
      <c r="F216" s="17"/>
      <c r="G216" s="16">
        <f>SUM(G208:G215)</f>
        <v>6905.55</v>
      </c>
      <c r="H216" s="16">
        <f>SUM(H208:H215)</f>
        <v>0</v>
      </c>
      <c r="I216" s="18">
        <f>SUM(I208:I215)</f>
        <v>0</v>
      </c>
      <c r="J216" s="16">
        <f>SUM(J208:J215)</f>
        <v>0</v>
      </c>
      <c r="K216" s="16">
        <f>SUM(K208:K215)</f>
        <v>0</v>
      </c>
      <c r="L216" s="16">
        <f>SUM(L208:L215)</f>
        <v>369.18</v>
      </c>
      <c r="M216" s="16">
        <f>SUM(M208:M215)</f>
        <v>7274.73</v>
      </c>
      <c r="N216" s="175">
        <f>SUM(N208:N215)</f>
        <v>0</v>
      </c>
      <c r="O216" s="175">
        <f>SUM(O208:O215)</f>
        <v>0</v>
      </c>
      <c r="P216" s="175">
        <f>SUM(P208:P215)</f>
        <v>0</v>
      </c>
      <c r="Q216" s="175">
        <f>SUM(Q208:Q215)</f>
        <v>0</v>
      </c>
      <c r="R216" s="175">
        <f>SUM(R208:R215)</f>
        <v>0</v>
      </c>
      <c r="S216" s="175">
        <f>SUM(S208:S215)</f>
        <v>0</v>
      </c>
      <c r="T216" s="175">
        <f>SUM(T208:T215)</f>
        <v>0</v>
      </c>
      <c r="U216" s="16">
        <f>SUM(U208:U215)</f>
        <v>7274.73</v>
      </c>
      <c r="V216" s="16">
        <f>SUM(V208:V215)</f>
        <v>47.59</v>
      </c>
      <c r="W216" s="16">
        <f>SUM(W208:W215)</f>
        <v>7227.1399999999994</v>
      </c>
      <c r="X216" s="8"/>
    </row>
    <row r="217" spans="1:24" s="8" customFormat="1" ht="65.25" customHeight="1" thickBot="1" x14ac:dyDescent="0.55000000000000004">
      <c r="A217" s="110" t="s">
        <v>54</v>
      </c>
      <c r="B217" s="93" t="s">
        <v>53</v>
      </c>
      <c r="C217" s="109" t="s">
        <v>52</v>
      </c>
      <c r="D217" s="108"/>
      <c r="E217" s="108"/>
      <c r="F217" s="108"/>
      <c r="G217" s="108"/>
      <c r="H217" s="108"/>
      <c r="I217" s="108"/>
      <c r="J217" s="108"/>
      <c r="K217" s="108"/>
      <c r="L217" s="108"/>
      <c r="M217" s="107"/>
      <c r="N217" s="109" t="s">
        <v>51</v>
      </c>
      <c r="O217" s="108"/>
      <c r="P217" s="108"/>
      <c r="Q217" s="108"/>
      <c r="R217" s="108"/>
      <c r="S217" s="108"/>
      <c r="T217" s="107"/>
      <c r="U217" s="106"/>
      <c r="V217" s="105"/>
      <c r="W217" s="104"/>
      <c r="X217" s="69" t="s">
        <v>50</v>
      </c>
    </row>
    <row r="218" spans="1:24" s="8" customFormat="1" ht="65.25" customHeight="1" x14ac:dyDescent="0.45">
      <c r="A218" s="103"/>
      <c r="B218" s="102"/>
      <c r="C218" s="101" t="s">
        <v>49</v>
      </c>
      <c r="D218" s="101" t="s">
        <v>48</v>
      </c>
      <c r="E218" s="100" t="s">
        <v>26</v>
      </c>
      <c r="F218" s="99" t="s">
        <v>47</v>
      </c>
      <c r="G218" s="98" t="s">
        <v>46</v>
      </c>
      <c r="H218" s="97" t="s">
        <v>45</v>
      </c>
      <c r="I218" s="96" t="s">
        <v>44</v>
      </c>
      <c r="J218" s="95" t="s">
        <v>25</v>
      </c>
      <c r="K218" s="94" t="s">
        <v>43</v>
      </c>
      <c r="L218" s="94" t="s">
        <v>93</v>
      </c>
      <c r="M218" s="93" t="s">
        <v>35</v>
      </c>
      <c r="N218" s="90" t="s">
        <v>41</v>
      </c>
      <c r="O218" s="92" t="s">
        <v>40</v>
      </c>
      <c r="P218" s="91" t="s">
        <v>39</v>
      </c>
      <c r="Q218" s="90" t="s">
        <v>38</v>
      </c>
      <c r="R218" s="90" t="s">
        <v>37</v>
      </c>
      <c r="S218" s="90" t="s">
        <v>36</v>
      </c>
      <c r="T218" s="89" t="s">
        <v>35</v>
      </c>
      <c r="U218" s="87" t="s">
        <v>35</v>
      </c>
      <c r="V218" s="88" t="s">
        <v>34</v>
      </c>
      <c r="W218" s="87" t="s">
        <v>33</v>
      </c>
      <c r="X218" s="69"/>
    </row>
    <row r="219" spans="1:24" s="8" customFormat="1" ht="65.25" customHeight="1" thickBot="1" x14ac:dyDescent="0.5">
      <c r="A219" s="86" t="s">
        <v>32</v>
      </c>
      <c r="B219" s="76"/>
      <c r="C219" s="85"/>
      <c r="D219" s="85"/>
      <c r="E219" s="84" t="s">
        <v>31</v>
      </c>
      <c r="F219" s="83" t="s">
        <v>30</v>
      </c>
      <c r="G219" s="82"/>
      <c r="H219" s="81"/>
      <c r="I219" s="80" t="s">
        <v>29</v>
      </c>
      <c r="J219" s="79" t="s">
        <v>28</v>
      </c>
      <c r="K219" s="78" t="s">
        <v>92</v>
      </c>
      <c r="L219" s="77" t="s">
        <v>91</v>
      </c>
      <c r="M219" s="76"/>
      <c r="N219" s="199">
        <v>1</v>
      </c>
      <c r="O219" s="75"/>
      <c r="P219" s="74" t="s">
        <v>25</v>
      </c>
      <c r="Q219" s="73" t="s">
        <v>24</v>
      </c>
      <c r="R219" s="73" t="s">
        <v>23</v>
      </c>
      <c r="S219" s="73" t="s">
        <v>22</v>
      </c>
      <c r="T219" s="72"/>
      <c r="U219" s="70" t="s">
        <v>21</v>
      </c>
      <c r="V219" s="198" t="s">
        <v>90</v>
      </c>
      <c r="W219" s="70" t="s">
        <v>19</v>
      </c>
      <c r="X219" s="69"/>
    </row>
    <row r="220" spans="1:24" ht="65.25" customHeight="1" x14ac:dyDescent="0.45">
      <c r="A220" s="68" t="s">
        <v>289</v>
      </c>
      <c r="B220" s="149"/>
      <c r="C220" s="8"/>
      <c r="D220" s="8"/>
      <c r="E220" s="13"/>
      <c r="F220" s="12"/>
      <c r="G220" s="11"/>
      <c r="H220" s="9"/>
      <c r="I220" s="10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61" t="s">
        <v>288</v>
      </c>
      <c r="B221" s="182"/>
      <c r="C221" s="44">
        <v>1100</v>
      </c>
      <c r="D221" s="44">
        <v>1000</v>
      </c>
      <c r="E221" s="181">
        <v>164.98</v>
      </c>
      <c r="F221" s="42">
        <v>15</v>
      </c>
      <c r="G221" s="53">
        <f>E221*F221</f>
        <v>2474.6999999999998</v>
      </c>
      <c r="H221" s="37">
        <v>0</v>
      </c>
      <c r="I221" s="166">
        <v>0</v>
      </c>
      <c r="J221" s="165">
        <v>0</v>
      </c>
      <c r="K221" s="165">
        <v>0</v>
      </c>
      <c r="L221" s="165">
        <v>12.5</v>
      </c>
      <c r="M221" s="37">
        <f>G221+H221+I221+J221+K221+L221</f>
        <v>2487.1999999999998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f>N221+O221+P221+Q221+R221+S221</f>
        <v>0</v>
      </c>
      <c r="U221" s="37">
        <f>M221-T221</f>
        <v>2487.1999999999998</v>
      </c>
      <c r="V221" s="37">
        <v>47.59</v>
      </c>
      <c r="W221" s="37">
        <f>U221-V221</f>
        <v>2439.6099999999997</v>
      </c>
      <c r="X221" s="36"/>
    </row>
    <row r="222" spans="1:24" ht="65.25" customHeight="1" x14ac:dyDescent="0.5">
      <c r="A222" s="60" t="s">
        <v>287</v>
      </c>
      <c r="B222" s="161"/>
      <c r="C222" s="52"/>
      <c r="D222" s="52"/>
      <c r="E222" s="209"/>
      <c r="F222" s="50"/>
      <c r="G222" s="57"/>
      <c r="H222" s="49"/>
      <c r="I222" s="158"/>
      <c r="J222" s="157"/>
      <c r="K222" s="157"/>
      <c r="L222" s="157"/>
      <c r="M222" s="49"/>
      <c r="N222" s="46"/>
      <c r="O222" s="46"/>
      <c r="P222" s="46"/>
      <c r="Q222" s="46"/>
      <c r="R222" s="46"/>
      <c r="S222" s="46"/>
      <c r="T222" s="46"/>
      <c r="U222" s="49"/>
      <c r="V222" s="49"/>
      <c r="W222" s="49"/>
      <c r="X222" s="27"/>
    </row>
    <row r="223" spans="1:24" ht="65.25" customHeight="1" x14ac:dyDescent="0.5">
      <c r="A223" s="362" t="s">
        <v>286</v>
      </c>
      <c r="B223" s="44"/>
      <c r="C223" s="44">
        <v>1100</v>
      </c>
      <c r="D223" s="44">
        <v>1000</v>
      </c>
      <c r="E223" s="179">
        <v>144.52000000000001</v>
      </c>
      <c r="F223" s="42">
        <v>15</v>
      </c>
      <c r="G223" s="53">
        <f>E223*F223</f>
        <v>2167.8000000000002</v>
      </c>
      <c r="H223" s="48">
        <v>0</v>
      </c>
      <c r="I223" s="166">
        <v>0</v>
      </c>
      <c r="J223" s="216">
        <v>0</v>
      </c>
      <c r="K223" s="216">
        <v>0</v>
      </c>
      <c r="L223" s="216">
        <v>62.68</v>
      </c>
      <c r="M223" s="37">
        <f>G223+H223+I223+J223+K223+L223</f>
        <v>2230.48</v>
      </c>
      <c r="N223" s="164">
        <v>0</v>
      </c>
      <c r="O223" s="39">
        <v>0</v>
      </c>
      <c r="P223" s="39"/>
      <c r="Q223" s="39">
        <v>0</v>
      </c>
      <c r="R223" s="185">
        <f>G223*1%</f>
        <v>21.678000000000001</v>
      </c>
      <c r="S223" s="39">
        <v>0</v>
      </c>
      <c r="T223" s="39">
        <f>N223+O223+P223+Q223+R223+S223</f>
        <v>21.678000000000001</v>
      </c>
      <c r="U223" s="37">
        <f>M223-T223</f>
        <v>2208.8020000000001</v>
      </c>
      <c r="V223" s="48">
        <v>0</v>
      </c>
      <c r="W223" s="37">
        <f>U223-V223</f>
        <v>2208.8020000000001</v>
      </c>
      <c r="X223" s="36"/>
    </row>
    <row r="224" spans="1:24" ht="65.25" customHeight="1" x14ac:dyDescent="0.5">
      <c r="A224" s="341" t="s">
        <v>285</v>
      </c>
      <c r="B224" s="52"/>
      <c r="C224" s="52"/>
      <c r="D224" s="52"/>
      <c r="E224" s="209"/>
      <c r="F224" s="50"/>
      <c r="G224" s="57"/>
      <c r="H224" s="49"/>
      <c r="I224" s="158"/>
      <c r="J224" s="157"/>
      <c r="K224" s="157"/>
      <c r="L224" s="157"/>
      <c r="M224" s="49"/>
      <c r="N224" s="46"/>
      <c r="O224" s="46"/>
      <c r="P224" s="46"/>
      <c r="Q224" s="46"/>
      <c r="R224" s="183"/>
      <c r="S224" s="46"/>
      <c r="T224" s="46"/>
      <c r="U224" s="49"/>
      <c r="V224" s="49"/>
      <c r="W224" s="49"/>
      <c r="X224" s="27"/>
    </row>
    <row r="225" spans="1:24" ht="65.25" customHeight="1" x14ac:dyDescent="0.5">
      <c r="A225" s="45" t="s">
        <v>284</v>
      </c>
      <c r="B225" s="44"/>
      <c r="C225" s="44">
        <v>1100</v>
      </c>
      <c r="D225" s="44">
        <v>1000</v>
      </c>
      <c r="E225" s="179">
        <v>162.06</v>
      </c>
      <c r="F225" s="42">
        <v>15</v>
      </c>
      <c r="G225" s="53">
        <f>E225*F225</f>
        <v>2430.9</v>
      </c>
      <c r="H225" s="48">
        <v>0</v>
      </c>
      <c r="I225" s="166">
        <v>0</v>
      </c>
      <c r="J225" s="216">
        <v>0</v>
      </c>
      <c r="K225" s="216">
        <v>0</v>
      </c>
      <c r="L225" s="216">
        <v>17.27</v>
      </c>
      <c r="M225" s="37">
        <f>G225+H225+I225+J225+K225+L225</f>
        <v>2448.17</v>
      </c>
      <c r="N225" s="164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f>N225+O225+P225+Q225+R225+S225</f>
        <v>0</v>
      </c>
      <c r="U225" s="37">
        <f>M225-T225</f>
        <v>2448.17</v>
      </c>
      <c r="V225" s="37">
        <v>0</v>
      </c>
      <c r="W225" s="37">
        <f>U225-V225</f>
        <v>2448.17</v>
      </c>
      <c r="X225" s="36"/>
    </row>
    <row r="226" spans="1:24" ht="65.25" customHeight="1" x14ac:dyDescent="0.5">
      <c r="A226" s="162" t="s">
        <v>283</v>
      </c>
      <c r="B226" s="52"/>
      <c r="C226" s="52"/>
      <c r="D226" s="52"/>
      <c r="E226" s="209"/>
      <c r="F226" s="50"/>
      <c r="G226" s="57"/>
      <c r="H226" s="49"/>
      <c r="I226" s="158"/>
      <c r="J226" s="157"/>
      <c r="K226" s="157"/>
      <c r="L226" s="157"/>
      <c r="M226" s="49"/>
      <c r="N226" s="46"/>
      <c r="O226" s="46"/>
      <c r="P226" s="46"/>
      <c r="Q226" s="46"/>
      <c r="R226" s="46"/>
      <c r="S226" s="46"/>
      <c r="T226" s="46"/>
      <c r="U226" s="49"/>
      <c r="V226" s="49"/>
      <c r="W226" s="49"/>
      <c r="X226" s="27"/>
    </row>
    <row r="227" spans="1:24" ht="65.25" hidden="1" customHeight="1" x14ac:dyDescent="0.5">
      <c r="A227" s="45"/>
      <c r="B227" s="44"/>
      <c r="C227" s="44">
        <v>1100</v>
      </c>
      <c r="D227" s="44">
        <v>1000</v>
      </c>
      <c r="E227" s="179"/>
      <c r="F227" s="42"/>
      <c r="G227" s="53">
        <f>E227*F227</f>
        <v>0</v>
      </c>
      <c r="H227" s="48">
        <v>0</v>
      </c>
      <c r="I227" s="166">
        <f>E227*1.04</f>
        <v>0</v>
      </c>
      <c r="J227" s="216">
        <v>0</v>
      </c>
      <c r="K227" s="216">
        <v>0</v>
      </c>
      <c r="L227" s="216"/>
      <c r="M227" s="37">
        <f>G227+H227+I227+J227+K227+L227</f>
        <v>0</v>
      </c>
      <c r="N227" s="164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f>N227+O227+P227+Q227+R227+S227</f>
        <v>0</v>
      </c>
      <c r="U227" s="37">
        <f>M227-T227</f>
        <v>0</v>
      </c>
      <c r="V227" s="48">
        <v>0</v>
      </c>
      <c r="W227" s="37">
        <f>U227-V227</f>
        <v>0</v>
      </c>
      <c r="X227" s="36"/>
    </row>
    <row r="228" spans="1:24" ht="65.25" hidden="1" customHeight="1" x14ac:dyDescent="0.5">
      <c r="A228" s="162"/>
      <c r="B228" s="52"/>
      <c r="C228" s="52"/>
      <c r="D228" s="52"/>
      <c r="E228" s="209"/>
      <c r="F228" s="50"/>
      <c r="G228" s="57"/>
      <c r="H228" s="49"/>
      <c r="I228" s="158"/>
      <c r="J228" s="157"/>
      <c r="K228" s="157"/>
      <c r="L228" s="157"/>
      <c r="M228" s="49"/>
      <c r="N228" s="46"/>
      <c r="O228" s="46"/>
      <c r="P228" s="46"/>
      <c r="Q228" s="46"/>
      <c r="R228" s="46"/>
      <c r="S228" s="46"/>
      <c r="T228" s="46"/>
      <c r="U228" s="49"/>
      <c r="V228" s="49"/>
      <c r="W228" s="49"/>
      <c r="X228" s="27"/>
    </row>
    <row r="229" spans="1:24" ht="65.25" customHeight="1" x14ac:dyDescent="0.5">
      <c r="A229" s="45" t="s">
        <v>282</v>
      </c>
      <c r="B229" s="44"/>
      <c r="C229" s="44">
        <v>1100</v>
      </c>
      <c r="D229" s="44">
        <v>1000</v>
      </c>
      <c r="E229" s="179">
        <v>198.78</v>
      </c>
      <c r="F229" s="42">
        <v>15</v>
      </c>
      <c r="G229" s="53">
        <f>E229*F229</f>
        <v>2981.7</v>
      </c>
      <c r="H229" s="48">
        <v>0</v>
      </c>
      <c r="I229" s="166">
        <v>0</v>
      </c>
      <c r="J229" s="216">
        <v>0</v>
      </c>
      <c r="K229" s="216">
        <v>0</v>
      </c>
      <c r="L229" s="216">
        <v>0</v>
      </c>
      <c r="M229" s="37">
        <f>G229+H229+I229+J229+K229+L229</f>
        <v>2981.7</v>
      </c>
      <c r="N229" s="164">
        <v>57.66</v>
      </c>
      <c r="O229" s="39">
        <f>G229*1.1875%</f>
        <v>35.407687500000002</v>
      </c>
      <c r="P229" s="39">
        <v>0</v>
      </c>
      <c r="Q229" s="39">
        <v>0</v>
      </c>
      <c r="R229" s="185">
        <f>(G229*1%)+198.78</f>
        <v>228.59700000000001</v>
      </c>
      <c r="S229" s="39">
        <v>0</v>
      </c>
      <c r="T229" s="39">
        <f>N229+O229+P229+Q229+R229+S229</f>
        <v>321.66468750000001</v>
      </c>
      <c r="U229" s="37">
        <f>M229-T229</f>
        <v>2660.0353124999997</v>
      </c>
      <c r="V229" s="48">
        <v>0</v>
      </c>
      <c r="W229" s="37">
        <f>U229-V229</f>
        <v>2660.0353124999997</v>
      </c>
      <c r="X229" s="36"/>
    </row>
    <row r="230" spans="1:24" ht="65.25" customHeight="1" x14ac:dyDescent="0.5">
      <c r="A230" s="60" t="s">
        <v>281</v>
      </c>
      <c r="B230" s="52"/>
      <c r="C230" s="52"/>
      <c r="D230" s="52"/>
      <c r="E230" s="209"/>
      <c r="F230" s="50"/>
      <c r="G230" s="57"/>
      <c r="H230" s="49"/>
      <c r="I230" s="158"/>
      <c r="J230" s="157"/>
      <c r="K230" s="157"/>
      <c r="L230" s="157"/>
      <c r="M230" s="49"/>
      <c r="N230" s="46"/>
      <c r="O230" s="46"/>
      <c r="P230" s="46"/>
      <c r="Q230" s="46"/>
      <c r="R230" s="183"/>
      <c r="S230" s="46"/>
      <c r="T230" s="46"/>
      <c r="U230" s="49"/>
      <c r="V230" s="49"/>
      <c r="W230" s="49"/>
      <c r="X230" s="27"/>
    </row>
    <row r="231" spans="1:24" ht="65.25" customHeight="1" x14ac:dyDescent="0.5">
      <c r="A231" s="14"/>
      <c r="B231" s="19" t="s">
        <v>70</v>
      </c>
      <c r="C231" s="8"/>
      <c r="D231" s="8"/>
      <c r="E231" s="18"/>
      <c r="F231" s="17"/>
      <c r="G231" s="16">
        <f>SUM(G221:G230)</f>
        <v>10055.099999999999</v>
      </c>
      <c r="H231" s="16">
        <f>SUM(H221:H230)</f>
        <v>0</v>
      </c>
      <c r="I231" s="18">
        <f>SUM(I221:I230)</f>
        <v>0</v>
      </c>
      <c r="J231" s="16">
        <f>SUM(J221:J230)</f>
        <v>0</v>
      </c>
      <c r="K231" s="16">
        <f>SUM(K221:K230)</f>
        <v>0</v>
      </c>
      <c r="L231" s="16">
        <f>SUM(L221:L230)</f>
        <v>92.45</v>
      </c>
      <c r="M231" s="16">
        <f>SUM(M221:M230)</f>
        <v>10147.549999999999</v>
      </c>
      <c r="N231" s="175">
        <f>SUM(N221:N230)</f>
        <v>57.66</v>
      </c>
      <c r="O231" s="175">
        <f>SUM(O221:O230)</f>
        <v>35.407687500000002</v>
      </c>
      <c r="P231" s="175">
        <f>SUM(P221:P230)</f>
        <v>0</v>
      </c>
      <c r="Q231" s="175">
        <f>SUM(Q221:Q230)</f>
        <v>0</v>
      </c>
      <c r="R231" s="175">
        <f>SUM(R221:R230)</f>
        <v>250.27500000000001</v>
      </c>
      <c r="S231" s="175">
        <f>SUM(S221:S230)</f>
        <v>0</v>
      </c>
      <c r="T231" s="175">
        <f>SUM(T221:T230)</f>
        <v>343.34268750000001</v>
      </c>
      <c r="U231" s="16">
        <f>SUM(U221:U230)</f>
        <v>9804.2073125000006</v>
      </c>
      <c r="V231" s="16">
        <f>SUM(V221:V230)</f>
        <v>47.59</v>
      </c>
      <c r="W231" s="16">
        <f>SUM(W221:W230)</f>
        <v>9756.6173125000005</v>
      </c>
      <c r="X231" s="8"/>
    </row>
    <row r="232" spans="1:24" ht="65.25" customHeight="1" thickBot="1" x14ac:dyDescent="0.55000000000000004">
      <c r="A232" s="131"/>
      <c r="B232" s="149"/>
      <c r="C232" s="8"/>
      <c r="D232" s="8"/>
      <c r="E232" s="13"/>
      <c r="F232" s="12"/>
      <c r="G232" s="11"/>
      <c r="H232" s="11"/>
      <c r="I232" s="13"/>
      <c r="J232" s="11"/>
      <c r="K232" s="11"/>
      <c r="L232" s="11"/>
      <c r="M232" s="11"/>
      <c r="N232" s="111"/>
      <c r="O232" s="111"/>
      <c r="P232" s="111"/>
      <c r="Q232" s="111"/>
      <c r="R232" s="111"/>
      <c r="S232" s="111"/>
      <c r="T232" s="111"/>
      <c r="U232" s="11"/>
      <c r="V232" s="11"/>
      <c r="W232" s="11"/>
      <c r="X232" s="8"/>
    </row>
    <row r="233" spans="1:24" ht="65.25" customHeight="1" thickBot="1" x14ac:dyDescent="0.55000000000000004">
      <c r="A233" s="119" t="s">
        <v>69</v>
      </c>
      <c r="B233" s="130"/>
      <c r="C233" s="129"/>
      <c r="D233" s="129"/>
      <c r="E233" s="117"/>
      <c r="F233" s="116"/>
      <c r="G233" s="22">
        <f>G231+G216</f>
        <v>16960.649999999998</v>
      </c>
      <c r="H233" s="22">
        <f>H231+H216</f>
        <v>0</v>
      </c>
      <c r="I233" s="22">
        <f>I231+I216</f>
        <v>0</v>
      </c>
      <c r="J233" s="22">
        <f>J231+J216</f>
        <v>0</v>
      </c>
      <c r="K233" s="22">
        <f>K231+K216</f>
        <v>0</v>
      </c>
      <c r="L233" s="22">
        <f>L231+L216</f>
        <v>461.63</v>
      </c>
      <c r="M233" s="22">
        <f>M231+M216</f>
        <v>17422.28</v>
      </c>
      <c r="N233" s="115">
        <f>N231+N216</f>
        <v>57.66</v>
      </c>
      <c r="O233" s="115">
        <f>O231+O216</f>
        <v>35.407687500000002</v>
      </c>
      <c r="P233" s="115">
        <f>P231+P216</f>
        <v>0</v>
      </c>
      <c r="Q233" s="115">
        <f>Q231+Q216</f>
        <v>0</v>
      </c>
      <c r="R233" s="115">
        <f>R231+R216</f>
        <v>250.27500000000001</v>
      </c>
      <c r="S233" s="115">
        <f>S231+S216</f>
        <v>0</v>
      </c>
      <c r="T233" s="115">
        <f>T231+T216</f>
        <v>343.34268750000001</v>
      </c>
      <c r="U233" s="22">
        <f>U231+U216</f>
        <v>17078.937312499998</v>
      </c>
      <c r="V233" s="22">
        <f>V231+V216</f>
        <v>95.18</v>
      </c>
      <c r="W233" s="22">
        <f>W231+W216</f>
        <v>16983.757312499998</v>
      </c>
      <c r="X233" s="361"/>
    </row>
    <row r="234" spans="1:24" ht="65.25" customHeight="1" x14ac:dyDescent="0.5">
      <c r="A234" s="360"/>
      <c r="B234" s="114"/>
      <c r="C234" s="19"/>
      <c r="D234" s="19"/>
      <c r="E234" s="18"/>
      <c r="F234" s="17"/>
      <c r="G234" s="16"/>
      <c r="H234" s="16"/>
      <c r="I234" s="18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9"/>
    </row>
    <row r="235" spans="1:24" ht="65.25" customHeight="1" x14ac:dyDescent="0.5">
      <c r="A235" s="14"/>
      <c r="B235" s="114"/>
      <c r="C235" s="19"/>
      <c r="D235" s="19"/>
      <c r="E235" s="18"/>
      <c r="F235" s="17"/>
      <c r="G235" s="16"/>
      <c r="H235" s="16"/>
      <c r="I235" s="18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9"/>
    </row>
    <row r="236" spans="1:24" ht="65.25" customHeight="1" thickBot="1" x14ac:dyDescent="0.55000000000000004">
      <c r="A236" s="15"/>
      <c r="B236" s="8"/>
      <c r="C236" s="8"/>
      <c r="D236" s="8"/>
      <c r="E236" s="13"/>
      <c r="F236" s="12"/>
      <c r="G236" s="11"/>
      <c r="H236" s="9"/>
      <c r="I236" s="10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20" t="s">
        <v>0</v>
      </c>
    </row>
    <row r="237" spans="1:24" ht="65.25" customHeight="1" thickBot="1" x14ac:dyDescent="0.55000000000000004">
      <c r="A237" s="110" t="s">
        <v>54</v>
      </c>
      <c r="B237" s="93" t="s">
        <v>53</v>
      </c>
      <c r="C237" s="109" t="s">
        <v>52</v>
      </c>
      <c r="D237" s="108"/>
      <c r="E237" s="108"/>
      <c r="F237" s="108"/>
      <c r="G237" s="108"/>
      <c r="H237" s="108"/>
      <c r="I237" s="108"/>
      <c r="J237" s="108"/>
      <c r="K237" s="108"/>
      <c r="L237" s="108"/>
      <c r="M237" s="107"/>
      <c r="N237" s="109" t="s">
        <v>51</v>
      </c>
      <c r="O237" s="108"/>
      <c r="P237" s="108"/>
      <c r="Q237" s="108"/>
      <c r="R237" s="108"/>
      <c r="S237" s="108"/>
      <c r="T237" s="107"/>
      <c r="U237" s="106"/>
      <c r="V237" s="105"/>
      <c r="W237" s="104"/>
      <c r="X237" s="69" t="s">
        <v>50</v>
      </c>
    </row>
    <row r="238" spans="1:24" ht="65.25" customHeight="1" x14ac:dyDescent="0.45">
      <c r="A238" s="103"/>
      <c r="B238" s="102"/>
      <c r="C238" s="101" t="s">
        <v>49</v>
      </c>
      <c r="D238" s="101" t="s">
        <v>48</v>
      </c>
      <c r="E238" s="100" t="s">
        <v>26</v>
      </c>
      <c r="F238" s="99" t="s">
        <v>47</v>
      </c>
      <c r="G238" s="98" t="s">
        <v>55</v>
      </c>
      <c r="H238" s="97" t="s">
        <v>45</v>
      </c>
      <c r="I238" s="96" t="s">
        <v>44</v>
      </c>
      <c r="J238" s="95" t="s">
        <v>25</v>
      </c>
      <c r="K238" s="94" t="s">
        <v>43</v>
      </c>
      <c r="L238" s="94" t="s">
        <v>93</v>
      </c>
      <c r="M238" s="93" t="s">
        <v>35</v>
      </c>
      <c r="N238" s="90" t="s">
        <v>41</v>
      </c>
      <c r="O238" s="92" t="s">
        <v>40</v>
      </c>
      <c r="P238" s="91" t="s">
        <v>39</v>
      </c>
      <c r="Q238" s="90" t="s">
        <v>38</v>
      </c>
      <c r="R238" s="90" t="s">
        <v>37</v>
      </c>
      <c r="S238" s="90" t="s">
        <v>36</v>
      </c>
      <c r="T238" s="89" t="s">
        <v>35</v>
      </c>
      <c r="U238" s="87" t="s">
        <v>35</v>
      </c>
      <c r="V238" s="88" t="s">
        <v>34</v>
      </c>
      <c r="W238" s="87" t="s">
        <v>33</v>
      </c>
      <c r="X238" s="69"/>
    </row>
    <row r="239" spans="1:24" ht="65.25" customHeight="1" thickBot="1" x14ac:dyDescent="0.5">
      <c r="A239" s="86" t="s">
        <v>32</v>
      </c>
      <c r="B239" s="76"/>
      <c r="C239" s="85"/>
      <c r="D239" s="85"/>
      <c r="E239" s="84" t="s">
        <v>31</v>
      </c>
      <c r="F239" s="83" t="s">
        <v>30</v>
      </c>
      <c r="G239" s="82"/>
      <c r="H239" s="81"/>
      <c r="I239" s="80" t="s">
        <v>29</v>
      </c>
      <c r="J239" s="79" t="s">
        <v>28</v>
      </c>
      <c r="K239" s="78" t="s">
        <v>92</v>
      </c>
      <c r="L239" s="77" t="s">
        <v>91</v>
      </c>
      <c r="M239" s="76"/>
      <c r="N239" s="199">
        <v>1</v>
      </c>
      <c r="O239" s="75"/>
      <c r="P239" s="74" t="s">
        <v>25</v>
      </c>
      <c r="Q239" s="73" t="s">
        <v>24</v>
      </c>
      <c r="R239" s="73" t="s">
        <v>23</v>
      </c>
      <c r="S239" s="73" t="s">
        <v>22</v>
      </c>
      <c r="T239" s="72"/>
      <c r="U239" s="70" t="s">
        <v>21</v>
      </c>
      <c r="V239" s="198" t="s">
        <v>90</v>
      </c>
      <c r="W239" s="70" t="s">
        <v>19</v>
      </c>
      <c r="X239" s="69"/>
    </row>
    <row r="240" spans="1:24" ht="65.25" customHeight="1" x14ac:dyDescent="0.45">
      <c r="A240" s="354" t="s">
        <v>280</v>
      </c>
      <c r="B240" s="8"/>
      <c r="C240" s="8"/>
      <c r="D240" s="8"/>
      <c r="E240" s="13"/>
      <c r="F240" s="12"/>
      <c r="G240" s="11"/>
      <c r="H240" s="9"/>
      <c r="I240" s="10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61" t="s">
        <v>279</v>
      </c>
      <c r="B241" s="44"/>
      <c r="C241" s="44">
        <v>1100</v>
      </c>
      <c r="D241" s="44">
        <v>1000</v>
      </c>
      <c r="E241" s="181">
        <v>707.98</v>
      </c>
      <c r="F241" s="42">
        <v>15</v>
      </c>
      <c r="G241" s="53">
        <f>E241*F241</f>
        <v>10619.7</v>
      </c>
      <c r="H241" s="37">
        <v>0</v>
      </c>
      <c r="I241" s="166">
        <v>0</v>
      </c>
      <c r="J241" s="165">
        <v>0</v>
      </c>
      <c r="K241" s="165">
        <v>0</v>
      </c>
      <c r="L241" s="165">
        <v>0</v>
      </c>
      <c r="M241" s="37">
        <f>G241+H241+I241+J241+K241+L241</f>
        <v>10619.7</v>
      </c>
      <c r="N241" s="39">
        <v>1630.19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f>N241+O241+P241+Q241+R241+S241</f>
        <v>1630.19</v>
      </c>
      <c r="U241" s="37">
        <f>M241-T241</f>
        <v>8989.51</v>
      </c>
      <c r="V241" s="37">
        <v>1321.2</v>
      </c>
      <c r="W241" s="37">
        <f>U241-V241</f>
        <v>7668.31</v>
      </c>
      <c r="X241" s="36"/>
    </row>
    <row r="242" spans="1:24" ht="65.25" customHeight="1" x14ac:dyDescent="0.5">
      <c r="A242" s="207" t="s">
        <v>278</v>
      </c>
      <c r="B242" s="52"/>
      <c r="C242" s="52"/>
      <c r="D242" s="52"/>
      <c r="E242" s="209"/>
      <c r="F242" s="50"/>
      <c r="G242" s="57"/>
      <c r="H242" s="49"/>
      <c r="I242" s="158"/>
      <c r="J242" s="157"/>
      <c r="K242" s="157"/>
      <c r="L242" s="157"/>
      <c r="M242" s="49"/>
      <c r="N242" s="46"/>
      <c r="O242" s="46"/>
      <c r="P242" s="46"/>
      <c r="Q242" s="46"/>
      <c r="R242" s="46"/>
      <c r="S242" s="46"/>
      <c r="T242" s="46"/>
      <c r="U242" s="49"/>
      <c r="V242" s="49"/>
      <c r="W242" s="49"/>
      <c r="X242" s="27"/>
    </row>
    <row r="243" spans="1:24" ht="65.25" hidden="1" customHeight="1" x14ac:dyDescent="0.5">
      <c r="A243" s="61"/>
      <c r="B243" s="44"/>
      <c r="C243" s="44"/>
      <c r="D243" s="44"/>
      <c r="E243" s="181">
        <v>0</v>
      </c>
      <c r="F243" s="42">
        <v>0</v>
      </c>
      <c r="G243" s="53">
        <f>E243*F243</f>
        <v>0</v>
      </c>
      <c r="H243" s="37">
        <v>0</v>
      </c>
      <c r="I243" s="166">
        <f>E243*1.04</f>
        <v>0</v>
      </c>
      <c r="J243" s="165">
        <v>0</v>
      </c>
      <c r="K243" s="165">
        <v>0</v>
      </c>
      <c r="L243" s="165">
        <v>0</v>
      </c>
      <c r="M243" s="37">
        <f>G243+H243+I243+J243+K243+L243</f>
        <v>0</v>
      </c>
      <c r="N243" s="39">
        <v>0</v>
      </c>
      <c r="O243" s="224">
        <v>0</v>
      </c>
      <c r="P243" s="39">
        <v>0</v>
      </c>
      <c r="Q243" s="39">
        <v>0</v>
      </c>
      <c r="R243" s="39">
        <v>0</v>
      </c>
      <c r="S243" s="39">
        <f>H243*1%</f>
        <v>0</v>
      </c>
      <c r="T243" s="39">
        <f>N243+O243+P243+Q243+R243+S243</f>
        <v>0</v>
      </c>
      <c r="U243" s="37">
        <f>M243-T243</f>
        <v>0</v>
      </c>
      <c r="V243" s="37">
        <v>0</v>
      </c>
      <c r="W243" s="37">
        <f>U243-V243</f>
        <v>0</v>
      </c>
      <c r="X243" s="36"/>
    </row>
    <row r="244" spans="1:24" s="5" customFormat="1" ht="65.25" hidden="1" customHeight="1" x14ac:dyDescent="0.5">
      <c r="A244" s="215"/>
      <c r="B244" s="52"/>
      <c r="C244" s="52"/>
      <c r="D244" s="52"/>
      <c r="E244" s="209"/>
      <c r="F244" s="50"/>
      <c r="G244" s="57"/>
      <c r="H244" s="49"/>
      <c r="I244" s="158"/>
      <c r="J244" s="157"/>
      <c r="K244" s="157"/>
      <c r="L244" s="157"/>
      <c r="M244" s="49"/>
      <c r="N244" s="46"/>
      <c r="O244" s="220"/>
      <c r="P244" s="46"/>
      <c r="Q244" s="46"/>
      <c r="R244" s="46"/>
      <c r="S244" s="46"/>
      <c r="T244" s="46"/>
      <c r="U244" s="49"/>
      <c r="V244" s="49"/>
      <c r="W244" s="49"/>
      <c r="X244" s="27"/>
    </row>
    <row r="245" spans="1:24" ht="65.25" customHeight="1" x14ac:dyDescent="0.5">
      <c r="A245" s="61" t="s">
        <v>277</v>
      </c>
      <c r="B245" s="44"/>
      <c r="C245" s="44">
        <v>1100</v>
      </c>
      <c r="D245" s="44">
        <v>1000</v>
      </c>
      <c r="E245" s="181">
        <v>571.51</v>
      </c>
      <c r="F245" s="42">
        <v>15</v>
      </c>
      <c r="G245" s="53">
        <f>E245*F245</f>
        <v>8572.65</v>
      </c>
      <c r="H245" s="37">
        <v>0</v>
      </c>
      <c r="I245" s="166">
        <v>0</v>
      </c>
      <c r="J245" s="165">
        <v>0</v>
      </c>
      <c r="K245" s="165">
        <v>0</v>
      </c>
      <c r="L245" s="165">
        <v>0</v>
      </c>
      <c r="M245" s="37">
        <f>G245+H245+I245+J245+K245+L245</f>
        <v>8572.65</v>
      </c>
      <c r="N245" s="39">
        <v>1192.94</v>
      </c>
      <c r="O245" s="39">
        <f>G245*1.1875%</f>
        <v>101.80021875</v>
      </c>
      <c r="P245" s="39">
        <v>0</v>
      </c>
      <c r="Q245" s="39">
        <v>0</v>
      </c>
      <c r="R245" s="39">
        <f>G245*1%</f>
        <v>85.726500000000001</v>
      </c>
      <c r="S245" s="39">
        <f>H245*1%</f>
        <v>0</v>
      </c>
      <c r="T245" s="39">
        <f>N245+O245+P245+Q245+R245+S245</f>
        <v>1380.4667187500002</v>
      </c>
      <c r="U245" s="37">
        <f>M245-T245</f>
        <v>7192.1832812499997</v>
      </c>
      <c r="V245" s="37">
        <v>0</v>
      </c>
      <c r="W245" s="37">
        <f>U245-V245</f>
        <v>7192.1832812499997</v>
      </c>
      <c r="X245" s="36"/>
    </row>
    <row r="246" spans="1:24" s="5" customFormat="1" ht="65.25" customHeight="1" x14ac:dyDescent="0.5">
      <c r="A246" s="35" t="s">
        <v>276</v>
      </c>
      <c r="B246" s="52"/>
      <c r="C246" s="52"/>
      <c r="D246" s="52"/>
      <c r="E246" s="209"/>
      <c r="F246" s="50"/>
      <c r="G246" s="57"/>
      <c r="H246" s="49"/>
      <c r="I246" s="158"/>
      <c r="J246" s="157"/>
      <c r="K246" s="157"/>
      <c r="L246" s="157"/>
      <c r="M246" s="49"/>
      <c r="N246" s="46"/>
      <c r="O246" s="46"/>
      <c r="P246" s="46"/>
      <c r="Q246" s="46"/>
      <c r="R246" s="46"/>
      <c r="S246" s="46"/>
      <c r="T246" s="46"/>
      <c r="U246" s="49"/>
      <c r="V246" s="49"/>
      <c r="W246" s="49"/>
      <c r="X246" s="27"/>
    </row>
    <row r="247" spans="1:24" ht="65.25" customHeight="1" x14ac:dyDescent="0.5">
      <c r="A247" s="194" t="s">
        <v>275</v>
      </c>
      <c r="B247" s="182"/>
      <c r="C247" s="44">
        <v>1100</v>
      </c>
      <c r="D247" s="44">
        <v>1000</v>
      </c>
      <c r="E247" s="181">
        <v>403.87</v>
      </c>
      <c r="F247" s="42">
        <v>15</v>
      </c>
      <c r="G247" s="53">
        <f>E247*F247</f>
        <v>6058.05</v>
      </c>
      <c r="H247" s="37">
        <v>0</v>
      </c>
      <c r="I247" s="166">
        <v>0</v>
      </c>
      <c r="J247" s="165">
        <v>0</v>
      </c>
      <c r="K247" s="165"/>
      <c r="L247" s="165">
        <v>0</v>
      </c>
      <c r="M247" s="37">
        <f>G247+H247+I247+J247+K247+L247</f>
        <v>6058.05</v>
      </c>
      <c r="N247" s="185">
        <v>665.83</v>
      </c>
      <c r="O247" s="39">
        <f>G247*1.1875%</f>
        <v>71.939343750000006</v>
      </c>
      <c r="P247" s="39">
        <v>0</v>
      </c>
      <c r="Q247" s="39">
        <v>0</v>
      </c>
      <c r="R247" s="39">
        <f>G247*1%</f>
        <v>60.580500000000001</v>
      </c>
      <c r="S247" s="39">
        <v>0</v>
      </c>
      <c r="T247" s="39">
        <f>N247+O247+P247+Q247+R247+S247</f>
        <v>798.3498437500001</v>
      </c>
      <c r="U247" s="37">
        <f>M247-T247</f>
        <v>5259.70015625</v>
      </c>
      <c r="V247" s="37">
        <v>0</v>
      </c>
      <c r="W247" s="37">
        <f>U247-V247</f>
        <v>5259.70015625</v>
      </c>
      <c r="X247" s="36"/>
    </row>
    <row r="248" spans="1:24" s="5" customFormat="1" ht="65.25" customHeight="1" x14ac:dyDescent="0.5">
      <c r="A248" s="180" t="s">
        <v>274</v>
      </c>
      <c r="B248" s="161"/>
      <c r="C248" s="52"/>
      <c r="D248" s="52"/>
      <c r="E248" s="209"/>
      <c r="F248" s="50"/>
      <c r="G248" s="57"/>
      <c r="H248" s="49"/>
      <c r="I248" s="158"/>
      <c r="J248" s="157"/>
      <c r="K248" s="157"/>
      <c r="L248" s="157"/>
      <c r="M248" s="49"/>
      <c r="N248" s="183"/>
      <c r="O248" s="46"/>
      <c r="P248" s="46"/>
      <c r="Q248" s="46"/>
      <c r="R248" s="46"/>
      <c r="S248" s="46"/>
      <c r="T248" s="46"/>
      <c r="U248" s="49"/>
      <c r="V248" s="49"/>
      <c r="W248" s="49"/>
      <c r="X248" s="27"/>
    </row>
    <row r="249" spans="1:24" ht="65.25" hidden="1" customHeight="1" x14ac:dyDescent="0.5">
      <c r="A249" s="61" t="s">
        <v>273</v>
      </c>
      <c r="B249" s="182"/>
      <c r="C249" s="44">
        <v>1100</v>
      </c>
      <c r="D249" s="44">
        <v>1000</v>
      </c>
      <c r="E249" s="181">
        <v>0</v>
      </c>
      <c r="F249" s="42">
        <v>0</v>
      </c>
      <c r="G249" s="53">
        <f>E249*F249</f>
        <v>0</v>
      </c>
      <c r="H249" s="37">
        <v>0</v>
      </c>
      <c r="I249" s="166">
        <v>0</v>
      </c>
      <c r="J249" s="165">
        <v>0</v>
      </c>
      <c r="K249" s="165">
        <v>0</v>
      </c>
      <c r="L249" s="165">
        <v>0</v>
      </c>
      <c r="M249" s="37">
        <f>G249+H249+I249+J249+K249+L249</f>
        <v>0</v>
      </c>
      <c r="N249" s="39">
        <v>0</v>
      </c>
      <c r="O249" s="224">
        <f>G249*1.187%</f>
        <v>0</v>
      </c>
      <c r="P249" s="39">
        <v>0</v>
      </c>
      <c r="Q249" s="39">
        <v>0</v>
      </c>
      <c r="R249" s="39">
        <f>G249*1%</f>
        <v>0</v>
      </c>
      <c r="S249" s="39">
        <v>0</v>
      </c>
      <c r="T249" s="39">
        <f>N249+O249+P249+Q249+R249+S249</f>
        <v>0</v>
      </c>
      <c r="U249" s="37">
        <f>M249-T249</f>
        <v>0</v>
      </c>
      <c r="V249" s="37">
        <v>0</v>
      </c>
      <c r="W249" s="37">
        <f>U249-V249</f>
        <v>0</v>
      </c>
      <c r="X249" s="36"/>
    </row>
    <row r="250" spans="1:24" s="5" customFormat="1" ht="65.25" hidden="1" customHeight="1" x14ac:dyDescent="0.5">
      <c r="A250" s="215"/>
      <c r="B250" s="161"/>
      <c r="C250" s="52"/>
      <c r="D250" s="52"/>
      <c r="E250" s="209"/>
      <c r="F250" s="50"/>
      <c r="G250" s="57"/>
      <c r="H250" s="49"/>
      <c r="I250" s="158"/>
      <c r="J250" s="157"/>
      <c r="K250" s="157"/>
      <c r="L250" s="157"/>
      <c r="M250" s="49"/>
      <c r="N250" s="46"/>
      <c r="O250" s="220"/>
      <c r="P250" s="46"/>
      <c r="Q250" s="46"/>
      <c r="R250" s="46"/>
      <c r="S250" s="46"/>
      <c r="T250" s="46"/>
      <c r="U250" s="49"/>
      <c r="V250" s="49"/>
      <c r="W250" s="49"/>
      <c r="X250" s="27"/>
    </row>
    <row r="251" spans="1:24" s="5" customFormat="1" ht="65.25" customHeight="1" x14ac:dyDescent="0.5">
      <c r="A251" s="178"/>
      <c r="B251" s="156" t="s">
        <v>70</v>
      </c>
      <c r="C251" s="151"/>
      <c r="D251" s="151"/>
      <c r="E251" s="177"/>
      <c r="F251" s="155"/>
      <c r="G251" s="152">
        <f>SUM(G241:G250)</f>
        <v>25250.399999999998</v>
      </c>
      <c r="H251" s="152">
        <f>SUM(H241:H250)</f>
        <v>0</v>
      </c>
      <c r="I251" s="154">
        <f>SUM(I241:I250)</f>
        <v>0</v>
      </c>
      <c r="J251" s="152">
        <f>SUM(J241:J250)</f>
        <v>0</v>
      </c>
      <c r="K251" s="152">
        <f>SUM(K241:K250)</f>
        <v>0</v>
      </c>
      <c r="L251" s="152">
        <f>SUM(L241:L250)</f>
        <v>0</v>
      </c>
      <c r="M251" s="152">
        <f>SUM(M241:M250)</f>
        <v>25250.399999999998</v>
      </c>
      <c r="N251" s="153">
        <f>SUM(N241:N250)</f>
        <v>3488.96</v>
      </c>
      <c r="O251" s="153">
        <f>SUM(O241:O250)</f>
        <v>173.73956250000001</v>
      </c>
      <c r="P251" s="153">
        <f>SUM(P241:P250)</f>
        <v>0</v>
      </c>
      <c r="Q251" s="153">
        <f>SUM(Q241:Q250)</f>
        <v>0</v>
      </c>
      <c r="R251" s="153">
        <f>SUM(R241:R250)</f>
        <v>146.30700000000002</v>
      </c>
      <c r="S251" s="153">
        <f>SUM(S241:S250)</f>
        <v>0</v>
      </c>
      <c r="T251" s="153">
        <f>SUM(T241:T250)</f>
        <v>3809.0065625000007</v>
      </c>
      <c r="U251" s="152">
        <f>SUM(U241:U250)</f>
        <v>21441.393437499999</v>
      </c>
      <c r="V251" s="152">
        <f>SUM(V241:V250)</f>
        <v>1321.2</v>
      </c>
      <c r="W251" s="152">
        <f>SUM(W241:W250)</f>
        <v>20120.193437500002</v>
      </c>
      <c r="X251" s="359"/>
    </row>
    <row r="252" spans="1:24" s="5" customFormat="1" ht="65.25" customHeight="1" x14ac:dyDescent="0.45">
      <c r="A252" s="68" t="s">
        <v>272</v>
      </c>
      <c r="B252" s="62"/>
      <c r="C252" s="62"/>
      <c r="D252" s="62"/>
      <c r="E252" s="173"/>
      <c r="F252" s="264"/>
      <c r="G252" s="67"/>
      <c r="H252" s="63"/>
      <c r="I252" s="64"/>
      <c r="J252" s="63"/>
      <c r="K252" s="63"/>
      <c r="L252" s="63"/>
      <c r="M252" s="63"/>
      <c r="N252" s="172"/>
      <c r="O252" s="172"/>
      <c r="P252" s="172"/>
      <c r="Q252" s="172"/>
      <c r="R252" s="172"/>
      <c r="S252" s="172"/>
      <c r="T252" s="172"/>
      <c r="U252" s="63"/>
      <c r="V252" s="63"/>
      <c r="W252" s="63"/>
      <c r="X252" s="62"/>
    </row>
    <row r="253" spans="1:24" s="5" customFormat="1" ht="65.25" customHeight="1" x14ac:dyDescent="0.5">
      <c r="A253" s="277" t="s">
        <v>271</v>
      </c>
      <c r="B253" s="44"/>
      <c r="C253" s="44">
        <v>1100</v>
      </c>
      <c r="D253" s="44">
        <v>1000</v>
      </c>
      <c r="E253" s="181">
        <v>381.52</v>
      </c>
      <c r="F253" s="42">
        <v>15</v>
      </c>
      <c r="G253" s="53">
        <f>E253*F253</f>
        <v>5722.7999999999993</v>
      </c>
      <c r="H253" s="37">
        <v>0</v>
      </c>
      <c r="I253" s="166">
        <v>0</v>
      </c>
      <c r="J253" s="165">
        <v>0</v>
      </c>
      <c r="K253" s="165">
        <v>0</v>
      </c>
      <c r="L253" s="165">
        <v>0</v>
      </c>
      <c r="M253" s="37">
        <f>G253+H253+I253+J253+K253+L253</f>
        <v>5722.7999999999993</v>
      </c>
      <c r="N253" s="39">
        <v>591.11</v>
      </c>
      <c r="O253" s="39">
        <f>G253*1.1875%</f>
        <v>67.958249999999992</v>
      </c>
      <c r="P253" s="39">
        <v>0</v>
      </c>
      <c r="Q253" s="39">
        <v>0</v>
      </c>
      <c r="R253" s="185">
        <f>G253*1%</f>
        <v>57.227999999999994</v>
      </c>
      <c r="S253" s="39">
        <v>0</v>
      </c>
      <c r="T253" s="39">
        <f>N253+O253+P253+Q253+R253+S253</f>
        <v>716.29624999999999</v>
      </c>
      <c r="U253" s="37">
        <f>M253-T253</f>
        <v>5006.5037499999989</v>
      </c>
      <c r="V253" s="37">
        <v>0</v>
      </c>
      <c r="W253" s="40">
        <f>U253-V253</f>
        <v>5006.5037499999989</v>
      </c>
      <c r="X253" s="36"/>
    </row>
    <row r="254" spans="1:24" s="5" customFormat="1" ht="65.25" customHeight="1" x14ac:dyDescent="0.5">
      <c r="A254" s="60" t="s">
        <v>270</v>
      </c>
      <c r="B254" s="52"/>
      <c r="C254" s="52"/>
      <c r="D254" s="52"/>
      <c r="E254" s="209"/>
      <c r="F254" s="50"/>
      <c r="G254" s="57"/>
      <c r="H254" s="49"/>
      <c r="I254" s="158"/>
      <c r="J254" s="157"/>
      <c r="K254" s="157"/>
      <c r="L254" s="157"/>
      <c r="M254" s="49"/>
      <c r="N254" s="46"/>
      <c r="O254" s="46"/>
      <c r="P254" s="46"/>
      <c r="Q254" s="46"/>
      <c r="R254" s="183"/>
      <c r="S254" s="46"/>
      <c r="T254" s="46"/>
      <c r="U254" s="49"/>
      <c r="V254" s="49"/>
      <c r="W254" s="30"/>
      <c r="X254" s="27"/>
    </row>
    <row r="255" spans="1:24" s="5" customFormat="1" ht="65.25" hidden="1" customHeight="1" x14ac:dyDescent="0.5">
      <c r="A255" s="61"/>
      <c r="B255" s="44"/>
      <c r="C255" s="44">
        <v>1100</v>
      </c>
      <c r="D255" s="44">
        <v>1000</v>
      </c>
      <c r="E255" s="181">
        <v>0</v>
      </c>
      <c r="F255" s="42">
        <v>0</v>
      </c>
      <c r="G255" s="53">
        <f>E255*F255</f>
        <v>0</v>
      </c>
      <c r="H255" s="37">
        <v>0</v>
      </c>
      <c r="I255" s="166">
        <f>E255*1.04</f>
        <v>0</v>
      </c>
      <c r="J255" s="165">
        <v>0</v>
      </c>
      <c r="K255" s="165">
        <v>0</v>
      </c>
      <c r="L255" s="165">
        <v>0</v>
      </c>
      <c r="M255" s="37">
        <f>G255+H255+I255+J255+K255+L255</f>
        <v>0</v>
      </c>
      <c r="N255" s="39">
        <v>0</v>
      </c>
      <c r="O255" s="224">
        <f>G255*1.187%</f>
        <v>0</v>
      </c>
      <c r="P255" s="39">
        <v>0</v>
      </c>
      <c r="Q255" s="39">
        <v>0</v>
      </c>
      <c r="R255" s="39">
        <f>G255*1%</f>
        <v>0</v>
      </c>
      <c r="S255" s="39">
        <v>0</v>
      </c>
      <c r="T255" s="39">
        <f>N255+O255+P255+Q255+R255+S255</f>
        <v>0</v>
      </c>
      <c r="U255" s="37">
        <f>M255-T255</f>
        <v>0</v>
      </c>
      <c r="V255" s="37">
        <v>0</v>
      </c>
      <c r="W255" s="40">
        <f>U255-V255</f>
        <v>0</v>
      </c>
      <c r="X255" s="36"/>
    </row>
    <row r="256" spans="1:24" s="5" customFormat="1" ht="65.25" hidden="1" customHeight="1" x14ac:dyDescent="0.5">
      <c r="A256" s="229"/>
      <c r="B256" s="52"/>
      <c r="C256" s="52"/>
      <c r="D256" s="52"/>
      <c r="E256" s="209"/>
      <c r="F256" s="50"/>
      <c r="G256" s="57"/>
      <c r="H256" s="49"/>
      <c r="I256" s="158"/>
      <c r="J256" s="157"/>
      <c r="K256" s="157"/>
      <c r="L256" s="157"/>
      <c r="M256" s="49"/>
      <c r="N256" s="46"/>
      <c r="O256" s="220"/>
      <c r="P256" s="46"/>
      <c r="Q256" s="46"/>
      <c r="R256" s="46"/>
      <c r="S256" s="46"/>
      <c r="T256" s="46"/>
      <c r="U256" s="49"/>
      <c r="V256" s="49"/>
      <c r="W256" s="30"/>
      <c r="X256" s="27"/>
    </row>
    <row r="257" spans="1:24" s="5" customFormat="1" ht="65.25" customHeight="1" x14ac:dyDescent="0.5">
      <c r="A257" s="61" t="s">
        <v>269</v>
      </c>
      <c r="B257" s="44"/>
      <c r="C257" s="44">
        <v>1100</v>
      </c>
      <c r="D257" s="44">
        <v>1000</v>
      </c>
      <c r="E257" s="181">
        <v>281.22000000000003</v>
      </c>
      <c r="F257" s="42">
        <v>15</v>
      </c>
      <c r="G257" s="53">
        <f>E257*F257</f>
        <v>4218.3</v>
      </c>
      <c r="H257" s="37">
        <v>0</v>
      </c>
      <c r="I257" s="166">
        <v>0</v>
      </c>
      <c r="J257" s="165">
        <v>0</v>
      </c>
      <c r="K257" s="165">
        <v>0</v>
      </c>
      <c r="L257" s="165">
        <v>0</v>
      </c>
      <c r="M257" s="37">
        <f>G257+H257+I257+J257+K257+L257</f>
        <v>4218.3</v>
      </c>
      <c r="N257" s="39">
        <v>337.55</v>
      </c>
      <c r="O257" s="224"/>
      <c r="P257" s="39">
        <v>0</v>
      </c>
      <c r="Q257" s="39">
        <v>0</v>
      </c>
      <c r="R257" s="39">
        <v>0</v>
      </c>
      <c r="S257" s="39">
        <v>0</v>
      </c>
      <c r="T257" s="39">
        <f>N257+O257+P257+Q257+R257+S257</f>
        <v>337.55</v>
      </c>
      <c r="U257" s="37">
        <f>M257-T257</f>
        <v>3880.75</v>
      </c>
      <c r="V257" s="37">
        <v>0</v>
      </c>
      <c r="W257" s="40">
        <f>U257-V257</f>
        <v>3880.75</v>
      </c>
      <c r="X257" s="36"/>
    </row>
    <row r="258" spans="1:24" s="5" customFormat="1" ht="65.25" customHeight="1" x14ac:dyDescent="0.5">
      <c r="A258" s="180" t="s">
        <v>268</v>
      </c>
      <c r="B258" s="169"/>
      <c r="C258" s="52"/>
      <c r="D258" s="52"/>
      <c r="E258" s="209"/>
      <c r="F258" s="50"/>
      <c r="G258" s="57"/>
      <c r="H258" s="49"/>
      <c r="I258" s="158"/>
      <c r="J258" s="157"/>
      <c r="K258" s="157"/>
      <c r="L258" s="157"/>
      <c r="M258" s="49"/>
      <c r="N258" s="46"/>
      <c r="O258" s="220"/>
      <c r="P258" s="46"/>
      <c r="Q258" s="46"/>
      <c r="R258" s="46"/>
      <c r="S258" s="46"/>
      <c r="T258" s="46"/>
      <c r="U258" s="49"/>
      <c r="V258" s="49"/>
      <c r="W258" s="30"/>
      <c r="X258" s="163"/>
    </row>
    <row r="259" spans="1:24" s="5" customFormat="1" ht="65.25" customHeight="1" x14ac:dyDescent="0.5">
      <c r="A259" s="178"/>
      <c r="B259" s="156" t="s">
        <v>70</v>
      </c>
      <c r="C259" s="151"/>
      <c r="D259" s="151"/>
      <c r="E259" s="177"/>
      <c r="F259" s="155"/>
      <c r="G259" s="152">
        <f>SUM(G253:G258)</f>
        <v>9941.0999999999985</v>
      </c>
      <c r="H259" s="152">
        <f>SUM(H253:H258)</f>
        <v>0</v>
      </c>
      <c r="I259" s="154">
        <f>SUM(I253:I258)</f>
        <v>0</v>
      </c>
      <c r="J259" s="152">
        <f>SUM(J253:J258)</f>
        <v>0</v>
      </c>
      <c r="K259" s="152">
        <f>SUM(K253:K258)</f>
        <v>0</v>
      </c>
      <c r="L259" s="152">
        <f>SUM(L253:L258)</f>
        <v>0</v>
      </c>
      <c r="M259" s="152">
        <f>SUM(M253:M258)</f>
        <v>9941.0999999999985</v>
      </c>
      <c r="N259" s="153">
        <f>SUM(N253:N258)</f>
        <v>928.66000000000008</v>
      </c>
      <c r="O259" s="153">
        <f>SUM(O253:O258)</f>
        <v>67.958249999999992</v>
      </c>
      <c r="P259" s="153">
        <f>SUM(P253:P258)</f>
        <v>0</v>
      </c>
      <c r="Q259" s="153">
        <f>SUM(Q253:Q258)</f>
        <v>0</v>
      </c>
      <c r="R259" s="153">
        <f>SUM(R253:R258)</f>
        <v>57.227999999999994</v>
      </c>
      <c r="S259" s="153">
        <f>SUM(S253:S258)</f>
        <v>0</v>
      </c>
      <c r="T259" s="153">
        <f>SUM(T253:T258)</f>
        <v>1053.8462500000001</v>
      </c>
      <c r="U259" s="152">
        <f>SUM(U253:U258)</f>
        <v>8887.2537499999999</v>
      </c>
      <c r="V259" s="152">
        <f>SUM(V253:V258)</f>
        <v>0</v>
      </c>
      <c r="W259" s="152">
        <f>SUM(W253:W258)</f>
        <v>8887.2537499999999</v>
      </c>
      <c r="X259" s="151"/>
    </row>
    <row r="260" spans="1:24" s="5" customFormat="1" ht="65.25" customHeight="1" x14ac:dyDescent="0.5">
      <c r="A260" s="15"/>
      <c r="B260" s="19"/>
      <c r="C260" s="8"/>
      <c r="D260" s="8"/>
      <c r="E260" s="176"/>
      <c r="F260" s="17"/>
      <c r="G260" s="16"/>
      <c r="H260" s="16"/>
      <c r="I260" s="18"/>
      <c r="J260" s="16"/>
      <c r="K260" s="16"/>
      <c r="L260" s="16"/>
      <c r="M260" s="16"/>
      <c r="N260" s="175"/>
      <c r="O260" s="175"/>
      <c r="P260" s="175"/>
      <c r="Q260" s="175"/>
      <c r="R260" s="175"/>
      <c r="S260" s="175"/>
      <c r="T260" s="175"/>
      <c r="U260" s="16"/>
      <c r="V260" s="16"/>
      <c r="W260" s="16"/>
      <c r="X260" s="8"/>
    </row>
    <row r="261" spans="1:24" s="5" customFormat="1" ht="65.25" customHeight="1" x14ac:dyDescent="0.45">
      <c r="A261" s="68" t="s">
        <v>267</v>
      </c>
      <c r="B261" s="62"/>
      <c r="C261" s="62"/>
      <c r="D261" s="62"/>
      <c r="E261" s="173"/>
      <c r="F261" s="66"/>
      <c r="G261" s="65"/>
      <c r="H261" s="63"/>
      <c r="I261" s="64"/>
      <c r="J261" s="63"/>
      <c r="K261" s="63"/>
      <c r="L261" s="63"/>
      <c r="M261" s="63"/>
      <c r="N261" s="172"/>
      <c r="O261" s="172"/>
      <c r="P261" s="172"/>
      <c r="Q261" s="172"/>
      <c r="R261" s="172"/>
      <c r="S261" s="172"/>
      <c r="T261" s="172"/>
      <c r="U261" s="63"/>
      <c r="V261" s="63"/>
      <c r="W261" s="63"/>
      <c r="X261" s="62"/>
    </row>
    <row r="262" spans="1:24" s="6" customFormat="1" ht="65.25" customHeight="1" x14ac:dyDescent="0.5">
      <c r="A262" s="239" t="s">
        <v>266</v>
      </c>
      <c r="B262" s="182"/>
      <c r="C262" s="182">
        <v>1100</v>
      </c>
      <c r="D262" s="182">
        <v>1000</v>
      </c>
      <c r="E262" s="181">
        <v>348.03</v>
      </c>
      <c r="F262" s="226">
        <v>15</v>
      </c>
      <c r="G262" s="43">
        <f>E262*F262</f>
        <v>5220.45</v>
      </c>
      <c r="H262" s="40">
        <v>0</v>
      </c>
      <c r="I262" s="166">
        <v>0</v>
      </c>
      <c r="J262" s="166">
        <v>0</v>
      </c>
      <c r="K262" s="166">
        <v>0</v>
      </c>
      <c r="L262" s="166">
        <v>0</v>
      </c>
      <c r="M262" s="40">
        <f>G262+H262+I262+J262+K262+L262</f>
        <v>5220.45</v>
      </c>
      <c r="N262" s="224">
        <v>501.09</v>
      </c>
      <c r="O262" s="224">
        <v>0</v>
      </c>
      <c r="P262" s="224">
        <v>0</v>
      </c>
      <c r="Q262" s="224">
        <v>0</v>
      </c>
      <c r="R262" s="224">
        <v>0</v>
      </c>
      <c r="S262" s="224">
        <v>0</v>
      </c>
      <c r="T262" s="224">
        <f>N262+O262+P262+Q262+R262+S262</f>
        <v>501.09</v>
      </c>
      <c r="U262" s="40">
        <f>M262-T262</f>
        <v>4719.3599999999997</v>
      </c>
      <c r="V262" s="37">
        <v>150</v>
      </c>
      <c r="W262" s="40">
        <f>U262-V262</f>
        <v>4569.3599999999997</v>
      </c>
      <c r="X262" s="358"/>
    </row>
    <row r="263" spans="1:24" s="6" customFormat="1" ht="65.25" customHeight="1" x14ac:dyDescent="0.5">
      <c r="A263" s="357" t="s">
        <v>265</v>
      </c>
      <c r="B263" s="161"/>
      <c r="C263" s="161"/>
      <c r="D263" s="161"/>
      <c r="E263" s="209"/>
      <c r="F263" s="221"/>
      <c r="G263" s="59"/>
      <c r="H263" s="30"/>
      <c r="I263" s="158"/>
      <c r="J263" s="158"/>
      <c r="K263" s="158"/>
      <c r="L263" s="158"/>
      <c r="M263" s="30"/>
      <c r="N263" s="220"/>
      <c r="O263" s="220"/>
      <c r="P263" s="220"/>
      <c r="Q263" s="220"/>
      <c r="R263" s="220"/>
      <c r="S263" s="220"/>
      <c r="T263" s="220"/>
      <c r="U263" s="30"/>
      <c r="V263" s="49"/>
      <c r="W263" s="30"/>
      <c r="X263" s="219"/>
    </row>
    <row r="264" spans="1:24" s="5" customFormat="1" ht="65.25" customHeight="1" x14ac:dyDescent="0.5">
      <c r="A264" s="277" t="s">
        <v>264</v>
      </c>
      <c r="B264" s="44"/>
      <c r="C264" s="44">
        <v>1100</v>
      </c>
      <c r="D264" s="44">
        <v>1000</v>
      </c>
      <c r="E264" s="181">
        <v>207.79</v>
      </c>
      <c r="F264" s="42">
        <v>15</v>
      </c>
      <c r="G264" s="43">
        <f>E264*F264</f>
        <v>3116.85</v>
      </c>
      <c r="H264" s="37">
        <v>0</v>
      </c>
      <c r="I264" s="166">
        <v>0</v>
      </c>
      <c r="J264" s="165">
        <v>0</v>
      </c>
      <c r="K264" s="165">
        <v>0</v>
      </c>
      <c r="L264" s="165">
        <v>0</v>
      </c>
      <c r="M264" s="40">
        <f>G264+H264+I264+J264+K264+L264</f>
        <v>3116.85</v>
      </c>
      <c r="N264" s="39">
        <v>92.61</v>
      </c>
      <c r="O264" s="39">
        <f>G264*1.1875%</f>
        <v>37.012593750000001</v>
      </c>
      <c r="P264" s="39">
        <v>0</v>
      </c>
      <c r="Q264" s="39">
        <v>0</v>
      </c>
      <c r="R264" s="185">
        <f>G264*1%</f>
        <v>31.168499999999998</v>
      </c>
      <c r="S264" s="39">
        <f>H264*1%</f>
        <v>0</v>
      </c>
      <c r="T264" s="224">
        <f>N264+O264+P264+Q264+R264+S264</f>
        <v>160.79109374999999</v>
      </c>
      <c r="U264" s="40">
        <f>M264-T264</f>
        <v>2956.0589062499998</v>
      </c>
      <c r="V264" s="37"/>
      <c r="W264" s="40">
        <f>U264-V264</f>
        <v>2956.0589062499998</v>
      </c>
      <c r="X264" s="36"/>
    </row>
    <row r="265" spans="1:24" s="5" customFormat="1" ht="65.25" customHeight="1" x14ac:dyDescent="0.5">
      <c r="A265" s="60" t="s">
        <v>263</v>
      </c>
      <c r="B265" s="52"/>
      <c r="C265" s="52"/>
      <c r="D265" s="52"/>
      <c r="E265" s="209"/>
      <c r="F265" s="50"/>
      <c r="G265" s="59"/>
      <c r="H265" s="49"/>
      <c r="I265" s="158"/>
      <c r="J265" s="157"/>
      <c r="K265" s="157"/>
      <c r="L265" s="157"/>
      <c r="M265" s="30"/>
      <c r="N265" s="46"/>
      <c r="O265" s="46"/>
      <c r="P265" s="46"/>
      <c r="Q265" s="46"/>
      <c r="R265" s="183"/>
      <c r="S265" s="46"/>
      <c r="T265" s="220"/>
      <c r="U265" s="30"/>
      <c r="V265" s="49"/>
      <c r="W265" s="30"/>
      <c r="X265" s="27"/>
    </row>
    <row r="266" spans="1:24" s="5" customFormat="1" ht="65.25" hidden="1" customHeight="1" x14ac:dyDescent="0.5">
      <c r="A266" s="277" t="s">
        <v>262</v>
      </c>
      <c r="B266" s="44"/>
      <c r="C266" s="44">
        <v>1100</v>
      </c>
      <c r="D266" s="44">
        <v>1000</v>
      </c>
      <c r="E266" s="181">
        <v>0</v>
      </c>
      <c r="F266" s="42">
        <v>0</v>
      </c>
      <c r="G266" s="43">
        <f>E266*F266</f>
        <v>0</v>
      </c>
      <c r="H266" s="37">
        <v>0</v>
      </c>
      <c r="I266" s="166">
        <v>0</v>
      </c>
      <c r="J266" s="165">
        <v>0</v>
      </c>
      <c r="K266" s="165">
        <v>0</v>
      </c>
      <c r="L266" s="165">
        <v>0</v>
      </c>
      <c r="M266" s="40">
        <f>G266+H266+I266+J266+K266+L266</f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224">
        <f>N266+O266+P266+Q266+R266+S266</f>
        <v>0</v>
      </c>
      <c r="U266" s="40">
        <f>M266-T266</f>
        <v>0</v>
      </c>
      <c r="V266" s="37">
        <f>G266*2%</f>
        <v>0</v>
      </c>
      <c r="W266" s="40">
        <f>U266-V266</f>
        <v>0</v>
      </c>
      <c r="X266" s="36"/>
    </row>
    <row r="267" spans="1:24" s="5" customFormat="1" ht="65.25" hidden="1" customHeight="1" x14ac:dyDescent="0.5">
      <c r="A267" s="162"/>
      <c r="B267" s="52"/>
      <c r="C267" s="52"/>
      <c r="D267" s="52"/>
      <c r="E267" s="209"/>
      <c r="F267" s="50"/>
      <c r="G267" s="59"/>
      <c r="H267" s="49"/>
      <c r="I267" s="158"/>
      <c r="J267" s="157"/>
      <c r="K267" s="157"/>
      <c r="L267" s="157"/>
      <c r="M267" s="30"/>
      <c r="N267" s="46"/>
      <c r="O267" s="46"/>
      <c r="P267" s="46"/>
      <c r="Q267" s="46"/>
      <c r="R267" s="46"/>
      <c r="S267" s="46"/>
      <c r="T267" s="220"/>
      <c r="U267" s="30"/>
      <c r="V267" s="49"/>
      <c r="W267" s="30"/>
      <c r="X267" s="27"/>
    </row>
    <row r="268" spans="1:24" s="5" customFormat="1" ht="65.25" customHeight="1" thickBot="1" x14ac:dyDescent="0.55000000000000004">
      <c r="A268" s="178"/>
      <c r="B268" s="156" t="s">
        <v>70</v>
      </c>
      <c r="C268" s="151"/>
      <c r="D268" s="151"/>
      <c r="E268" s="154"/>
      <c r="F268" s="155"/>
      <c r="G268" s="152">
        <f>SUM(G262:G267)</f>
        <v>8337.2999999999993</v>
      </c>
      <c r="H268" s="152">
        <f>SUM(H262:H267)</f>
        <v>0</v>
      </c>
      <c r="I268" s="154">
        <f>SUM(I262:I267)</f>
        <v>0</v>
      </c>
      <c r="J268" s="152">
        <f>SUM(J262:J267)</f>
        <v>0</v>
      </c>
      <c r="K268" s="152">
        <f>SUM(K262:K267)</f>
        <v>0</v>
      </c>
      <c r="L268" s="152">
        <f>SUM(L262:L267)</f>
        <v>0</v>
      </c>
      <c r="M268" s="152">
        <f>SUM(M262:M267)</f>
        <v>8337.2999999999993</v>
      </c>
      <c r="N268" s="153">
        <f>SUM(N262:N267)</f>
        <v>593.69999999999993</v>
      </c>
      <c r="O268" s="153">
        <f>SUM(O262:O267)</f>
        <v>37.012593750000001</v>
      </c>
      <c r="P268" s="153">
        <f>SUM(P262:P267)</f>
        <v>0</v>
      </c>
      <c r="Q268" s="153">
        <f>SUM(Q262:Q267)</f>
        <v>0</v>
      </c>
      <c r="R268" s="153">
        <f>SUM(R262:R267)</f>
        <v>31.168499999999998</v>
      </c>
      <c r="S268" s="153">
        <f>SUM(S262:S267)</f>
        <v>0</v>
      </c>
      <c r="T268" s="153">
        <f>SUM(T262:T267)</f>
        <v>661.88109374999999</v>
      </c>
      <c r="U268" s="152">
        <f>SUM(U262:U267)</f>
        <v>7675.4189062499991</v>
      </c>
      <c r="V268" s="152">
        <f>SUM(V262:V267)</f>
        <v>150</v>
      </c>
      <c r="W268" s="152">
        <f>SUM(W262:W267)</f>
        <v>7525.4189062499991</v>
      </c>
      <c r="X268" s="151"/>
    </row>
    <row r="269" spans="1:24" s="8" customFormat="1" ht="65.25" customHeight="1" thickBot="1" x14ac:dyDescent="0.55000000000000004">
      <c r="A269" s="110" t="s">
        <v>54</v>
      </c>
      <c r="B269" s="93" t="s">
        <v>53</v>
      </c>
      <c r="C269" s="109" t="s">
        <v>52</v>
      </c>
      <c r="D269" s="108"/>
      <c r="E269" s="108"/>
      <c r="F269" s="108"/>
      <c r="G269" s="108"/>
      <c r="H269" s="108"/>
      <c r="I269" s="108"/>
      <c r="J269" s="108"/>
      <c r="K269" s="108"/>
      <c r="L269" s="108"/>
      <c r="M269" s="107"/>
      <c r="N269" s="109" t="s">
        <v>51</v>
      </c>
      <c r="O269" s="108"/>
      <c r="P269" s="108"/>
      <c r="Q269" s="108"/>
      <c r="R269" s="108"/>
      <c r="S269" s="108"/>
      <c r="T269" s="107"/>
      <c r="U269" s="106"/>
      <c r="V269" s="105"/>
      <c r="W269" s="104"/>
      <c r="X269" s="69" t="s">
        <v>50</v>
      </c>
    </row>
    <row r="270" spans="1:24" s="8" customFormat="1" ht="65.25" customHeight="1" x14ac:dyDescent="0.45">
      <c r="A270" s="103"/>
      <c r="B270" s="102"/>
      <c r="C270" s="101" t="s">
        <v>49</v>
      </c>
      <c r="D270" s="101" t="s">
        <v>48</v>
      </c>
      <c r="E270" s="100" t="s">
        <v>26</v>
      </c>
      <c r="F270" s="99" t="s">
        <v>47</v>
      </c>
      <c r="G270" s="98" t="s">
        <v>46</v>
      </c>
      <c r="H270" s="97" t="s">
        <v>45</v>
      </c>
      <c r="I270" s="96" t="s">
        <v>44</v>
      </c>
      <c r="J270" s="95" t="s">
        <v>25</v>
      </c>
      <c r="K270" s="94" t="s">
        <v>43</v>
      </c>
      <c r="L270" s="94" t="s">
        <v>93</v>
      </c>
      <c r="M270" s="93" t="s">
        <v>35</v>
      </c>
      <c r="N270" s="90" t="s">
        <v>41</v>
      </c>
      <c r="O270" s="92" t="s">
        <v>40</v>
      </c>
      <c r="P270" s="91" t="s">
        <v>39</v>
      </c>
      <c r="Q270" s="90" t="s">
        <v>38</v>
      </c>
      <c r="R270" s="90" t="s">
        <v>37</v>
      </c>
      <c r="S270" s="90" t="s">
        <v>36</v>
      </c>
      <c r="T270" s="89" t="s">
        <v>35</v>
      </c>
      <c r="U270" s="87" t="s">
        <v>35</v>
      </c>
      <c r="V270" s="88" t="s">
        <v>34</v>
      </c>
      <c r="W270" s="87" t="s">
        <v>33</v>
      </c>
      <c r="X270" s="69"/>
    </row>
    <row r="271" spans="1:24" s="8" customFormat="1" ht="65.25" customHeight="1" thickBot="1" x14ac:dyDescent="0.5">
      <c r="A271" s="86" t="s">
        <v>32</v>
      </c>
      <c r="B271" s="76"/>
      <c r="C271" s="85"/>
      <c r="D271" s="85"/>
      <c r="E271" s="84" t="s">
        <v>31</v>
      </c>
      <c r="F271" s="83" t="s">
        <v>30</v>
      </c>
      <c r="G271" s="82"/>
      <c r="H271" s="81"/>
      <c r="I271" s="80" t="s">
        <v>29</v>
      </c>
      <c r="J271" s="79" t="s">
        <v>28</v>
      </c>
      <c r="K271" s="78" t="s">
        <v>92</v>
      </c>
      <c r="L271" s="77" t="s">
        <v>91</v>
      </c>
      <c r="M271" s="76"/>
      <c r="N271" s="199">
        <v>1</v>
      </c>
      <c r="O271" s="75"/>
      <c r="P271" s="74" t="s">
        <v>25</v>
      </c>
      <c r="Q271" s="73" t="s">
        <v>24</v>
      </c>
      <c r="R271" s="73" t="s">
        <v>23</v>
      </c>
      <c r="S271" s="73" t="s">
        <v>22</v>
      </c>
      <c r="T271" s="72"/>
      <c r="U271" s="70" t="s">
        <v>21</v>
      </c>
      <c r="V271" s="198" t="s">
        <v>90</v>
      </c>
      <c r="W271" s="70" t="s">
        <v>19</v>
      </c>
      <c r="X271" s="69"/>
    </row>
    <row r="272" spans="1:24" s="5" customFormat="1" ht="65.25" customHeight="1" x14ac:dyDescent="0.5">
      <c r="A272" s="354" t="s">
        <v>261</v>
      </c>
      <c r="B272" s="19"/>
      <c r="C272" s="8"/>
      <c r="D272" s="8"/>
      <c r="E272" s="18"/>
      <c r="F272" s="17"/>
      <c r="G272" s="16"/>
      <c r="H272" s="16"/>
      <c r="I272" s="18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8"/>
    </row>
    <row r="273" spans="1:24" s="5" customFormat="1" ht="65.25" customHeight="1" x14ac:dyDescent="0.5">
      <c r="A273" s="61" t="s">
        <v>260</v>
      </c>
      <c r="B273" s="44"/>
      <c r="C273" s="44">
        <v>1100</v>
      </c>
      <c r="D273" s="44">
        <v>1000</v>
      </c>
      <c r="E273" s="181">
        <v>364.81</v>
      </c>
      <c r="F273" s="42">
        <v>15</v>
      </c>
      <c r="G273" s="53">
        <f>E273*F273</f>
        <v>5472.15</v>
      </c>
      <c r="H273" s="37">
        <v>0</v>
      </c>
      <c r="I273" s="166">
        <v>0</v>
      </c>
      <c r="J273" s="165">
        <v>0</v>
      </c>
      <c r="K273" s="165">
        <v>0</v>
      </c>
      <c r="L273" s="165">
        <v>0</v>
      </c>
      <c r="M273" s="37">
        <f>G273+H273+I273+J273+K273+L273</f>
        <v>5472.15</v>
      </c>
      <c r="N273" s="185">
        <v>546.20000000000005</v>
      </c>
      <c r="O273" s="39">
        <f>G273*1.1875%</f>
        <v>64.981781249999997</v>
      </c>
      <c r="P273" s="39">
        <v>0</v>
      </c>
      <c r="Q273" s="39">
        <v>0</v>
      </c>
      <c r="R273" s="39">
        <f>G273*1%</f>
        <v>54.721499999999999</v>
      </c>
      <c r="S273" s="39">
        <v>0</v>
      </c>
      <c r="T273" s="39">
        <f>N273+O273+P273+Q273+R273+S273</f>
        <v>665.90328125000008</v>
      </c>
      <c r="U273" s="39">
        <f>M273-T273</f>
        <v>4806.2467187499997</v>
      </c>
      <c r="V273" s="37">
        <v>0</v>
      </c>
      <c r="W273" s="40">
        <f>U273-V273</f>
        <v>4806.2467187499997</v>
      </c>
      <c r="X273" s="36"/>
    </row>
    <row r="274" spans="1:24" s="5" customFormat="1" ht="65.25" customHeight="1" x14ac:dyDescent="0.5">
      <c r="A274" s="228" t="s">
        <v>259</v>
      </c>
      <c r="B274" s="52"/>
      <c r="C274" s="52"/>
      <c r="D274" s="52"/>
      <c r="E274" s="209"/>
      <c r="F274" s="50"/>
      <c r="G274" s="57"/>
      <c r="H274" s="49"/>
      <c r="I274" s="158"/>
      <c r="J274" s="157"/>
      <c r="K274" s="157"/>
      <c r="L274" s="157"/>
      <c r="M274" s="49"/>
      <c r="N274" s="183"/>
      <c r="O274" s="46"/>
      <c r="P274" s="46"/>
      <c r="Q274" s="46"/>
      <c r="R274" s="46"/>
      <c r="S274" s="46"/>
      <c r="T274" s="46"/>
      <c r="U274" s="46"/>
      <c r="V274" s="49"/>
      <c r="W274" s="30"/>
      <c r="X274" s="27"/>
    </row>
    <row r="275" spans="1:24" s="5" customFormat="1" ht="65.25" customHeight="1" x14ac:dyDescent="0.5">
      <c r="A275" s="178"/>
      <c r="B275" s="156" t="s">
        <v>70</v>
      </c>
      <c r="C275" s="151"/>
      <c r="D275" s="151"/>
      <c r="E275" s="177"/>
      <c r="F275" s="155"/>
      <c r="G275" s="152">
        <f>SUM(G273)</f>
        <v>5472.15</v>
      </c>
      <c r="H275" s="152">
        <f>SUM(H273)</f>
        <v>0</v>
      </c>
      <c r="I275" s="154">
        <f>SUM(I273)</f>
        <v>0</v>
      </c>
      <c r="J275" s="152">
        <f>SUM(J273)</f>
        <v>0</v>
      </c>
      <c r="K275" s="152">
        <f>SUM(K273)</f>
        <v>0</v>
      </c>
      <c r="L275" s="152">
        <f>SUM(L273)</f>
        <v>0</v>
      </c>
      <c r="M275" s="152">
        <f>SUM(M273)</f>
        <v>5472.15</v>
      </c>
      <c r="N275" s="153">
        <f>SUM(N273)</f>
        <v>546.20000000000005</v>
      </c>
      <c r="O275" s="153">
        <f>SUM(O273)</f>
        <v>64.981781249999997</v>
      </c>
      <c r="P275" s="153">
        <f>SUM(P273)</f>
        <v>0</v>
      </c>
      <c r="Q275" s="153">
        <f>SUM(Q273)</f>
        <v>0</v>
      </c>
      <c r="R275" s="153">
        <f>SUM(R273)</f>
        <v>54.721499999999999</v>
      </c>
      <c r="S275" s="153">
        <f>SUM(S273)</f>
        <v>0</v>
      </c>
      <c r="T275" s="153">
        <f>SUM(T273)</f>
        <v>665.90328125000008</v>
      </c>
      <c r="U275" s="153">
        <f>SUM(U273)</f>
        <v>4806.2467187499997</v>
      </c>
      <c r="V275" s="152">
        <f>SUM(V273)</f>
        <v>0</v>
      </c>
      <c r="W275" s="152">
        <f>SUM(W273)</f>
        <v>4806.2467187499997</v>
      </c>
      <c r="X275" s="151"/>
    </row>
    <row r="276" spans="1:24" s="5" customFormat="1" ht="65.25" customHeight="1" x14ac:dyDescent="0.45">
      <c r="A276" s="68" t="s">
        <v>258</v>
      </c>
      <c r="B276" s="174"/>
      <c r="C276" s="62"/>
      <c r="D276" s="62"/>
      <c r="E276" s="173"/>
      <c r="F276" s="66"/>
      <c r="G276" s="65"/>
      <c r="H276" s="63"/>
      <c r="I276" s="64"/>
      <c r="J276" s="63"/>
      <c r="K276" s="63"/>
      <c r="L276" s="63"/>
      <c r="M276" s="63"/>
      <c r="N276" s="172"/>
      <c r="O276" s="172"/>
      <c r="P276" s="172"/>
      <c r="Q276" s="172"/>
      <c r="R276" s="172"/>
      <c r="S276" s="172"/>
      <c r="T276" s="172"/>
      <c r="U276" s="172"/>
      <c r="V276" s="63"/>
      <c r="W276" s="63"/>
      <c r="X276" s="62"/>
    </row>
    <row r="277" spans="1:24" s="5" customFormat="1" ht="65.25" hidden="1" customHeight="1" x14ac:dyDescent="0.5">
      <c r="A277" s="194" t="s">
        <v>257</v>
      </c>
      <c r="B277" s="44"/>
      <c r="C277" s="44">
        <v>1100</v>
      </c>
      <c r="D277" s="44">
        <v>1000</v>
      </c>
      <c r="E277" s="181">
        <v>0</v>
      </c>
      <c r="F277" s="42">
        <v>0</v>
      </c>
      <c r="G277" s="53">
        <f>E277*F277</f>
        <v>0</v>
      </c>
      <c r="H277" s="37">
        <v>0</v>
      </c>
      <c r="I277" s="166">
        <v>0</v>
      </c>
      <c r="J277" s="165">
        <v>0</v>
      </c>
      <c r="K277" s="165">
        <v>0</v>
      </c>
      <c r="L277" s="165">
        <v>0</v>
      </c>
      <c r="M277" s="37">
        <f>G277+H277+I277+J277+K277+L277</f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f>N277+O277+P277+Q277+R277+S277</f>
        <v>0</v>
      </c>
      <c r="U277" s="39">
        <f>M277-T277</f>
        <v>0</v>
      </c>
      <c r="V277" s="37">
        <f>G277*4%</f>
        <v>0</v>
      </c>
      <c r="W277" s="37">
        <f>U277-V277</f>
        <v>0</v>
      </c>
      <c r="X277" s="36"/>
    </row>
    <row r="278" spans="1:24" s="5" customFormat="1" ht="65.25" hidden="1" customHeight="1" x14ac:dyDescent="0.5">
      <c r="A278" s="229"/>
      <c r="B278" s="52"/>
      <c r="C278" s="52"/>
      <c r="D278" s="52"/>
      <c r="E278" s="209"/>
      <c r="F278" s="50"/>
      <c r="G278" s="57"/>
      <c r="H278" s="49"/>
      <c r="I278" s="158"/>
      <c r="J278" s="157"/>
      <c r="K278" s="157"/>
      <c r="L278" s="157"/>
      <c r="M278" s="49"/>
      <c r="N278" s="46"/>
      <c r="O278" s="46"/>
      <c r="P278" s="46"/>
      <c r="Q278" s="46"/>
      <c r="R278" s="46"/>
      <c r="S278" s="46"/>
      <c r="T278" s="46"/>
      <c r="U278" s="46"/>
      <c r="V278" s="49"/>
      <c r="W278" s="49"/>
      <c r="X278" s="27"/>
    </row>
    <row r="279" spans="1:24" s="5" customFormat="1" ht="65.25" hidden="1" customHeight="1" x14ac:dyDescent="0.5">
      <c r="A279" s="171" t="s">
        <v>256</v>
      </c>
      <c r="B279" s="44"/>
      <c r="C279" s="44"/>
      <c r="D279" s="44"/>
      <c r="E279" s="181">
        <v>0</v>
      </c>
      <c r="F279" s="42">
        <v>0</v>
      </c>
      <c r="G279" s="53">
        <f>E279*F279</f>
        <v>0</v>
      </c>
      <c r="H279" s="37">
        <v>0</v>
      </c>
      <c r="I279" s="166">
        <v>0</v>
      </c>
      <c r="J279" s="165">
        <v>0</v>
      </c>
      <c r="K279" s="165">
        <v>0</v>
      </c>
      <c r="L279" s="165">
        <v>0</v>
      </c>
      <c r="M279" s="37">
        <f>G279+H279+I279+J279+K279+L279</f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f>N279+O279+P279+Q279+R279+S279</f>
        <v>0</v>
      </c>
      <c r="U279" s="39">
        <f>M279-T279</f>
        <v>0</v>
      </c>
      <c r="V279" s="37">
        <v>0</v>
      </c>
      <c r="W279" s="37">
        <f>U279-V279</f>
        <v>0</v>
      </c>
      <c r="X279" s="36"/>
    </row>
    <row r="280" spans="1:24" s="5" customFormat="1" ht="65.25" hidden="1" customHeight="1" x14ac:dyDescent="0.5">
      <c r="A280" s="213" t="s">
        <v>255</v>
      </c>
      <c r="B280" s="52"/>
      <c r="C280" s="52"/>
      <c r="D280" s="52"/>
      <c r="E280" s="209"/>
      <c r="F280" s="50"/>
      <c r="G280" s="57"/>
      <c r="H280" s="49"/>
      <c r="I280" s="158"/>
      <c r="J280" s="157"/>
      <c r="K280" s="157"/>
      <c r="L280" s="157"/>
      <c r="M280" s="49"/>
      <c r="N280" s="46"/>
      <c r="O280" s="46"/>
      <c r="P280" s="46"/>
      <c r="Q280" s="46"/>
      <c r="R280" s="46"/>
      <c r="S280" s="46"/>
      <c r="T280" s="46"/>
      <c r="U280" s="46"/>
      <c r="V280" s="49"/>
      <c r="W280" s="49"/>
      <c r="X280" s="27"/>
    </row>
    <row r="281" spans="1:24" s="5" customFormat="1" ht="65.25" customHeight="1" x14ac:dyDescent="0.5">
      <c r="A281" s="277" t="s">
        <v>212</v>
      </c>
      <c r="B281" s="44"/>
      <c r="C281" s="44">
        <v>1100</v>
      </c>
      <c r="D281" s="44">
        <v>1000</v>
      </c>
      <c r="E281" s="181">
        <v>174.01</v>
      </c>
      <c r="F281" s="42">
        <v>15</v>
      </c>
      <c r="G281" s="53">
        <f>E281*F281</f>
        <v>2610.1499999999996</v>
      </c>
      <c r="H281" s="37">
        <v>0</v>
      </c>
      <c r="I281" s="166">
        <v>0</v>
      </c>
      <c r="J281" s="165">
        <v>0</v>
      </c>
      <c r="K281" s="165">
        <v>0</v>
      </c>
      <c r="L281" s="165">
        <v>0</v>
      </c>
      <c r="M281" s="37">
        <f>G281+H281+I281+J281+K281+L281</f>
        <v>2610.1499999999996</v>
      </c>
      <c r="N281" s="39">
        <v>2.23</v>
      </c>
      <c r="O281" s="39">
        <f>G281*1.1875%</f>
        <v>30.995531249999996</v>
      </c>
      <c r="P281" s="39">
        <v>0</v>
      </c>
      <c r="Q281" s="39">
        <v>0</v>
      </c>
      <c r="R281" s="185">
        <f>G281*1%</f>
        <v>26.101499999999998</v>
      </c>
      <c r="S281" s="39">
        <v>0</v>
      </c>
      <c r="T281" s="39">
        <f>N281+O281+P281+Q281+R281+S281</f>
        <v>59.32703124999999</v>
      </c>
      <c r="U281" s="39">
        <f>M281-T281</f>
        <v>2550.8229687499997</v>
      </c>
      <c r="V281" s="37">
        <v>0</v>
      </c>
      <c r="W281" s="37">
        <f>U281-V281</f>
        <v>2550.8229687499997</v>
      </c>
      <c r="X281" s="36"/>
    </row>
    <row r="282" spans="1:24" s="5" customFormat="1" ht="65.25" customHeight="1" x14ac:dyDescent="0.5">
      <c r="A282" s="55" t="s">
        <v>254</v>
      </c>
      <c r="B282" s="52"/>
      <c r="C282" s="52"/>
      <c r="D282" s="52"/>
      <c r="E282" s="209"/>
      <c r="F282" s="50"/>
      <c r="G282" s="57"/>
      <c r="H282" s="49"/>
      <c r="I282" s="158"/>
      <c r="J282" s="157"/>
      <c r="K282" s="157"/>
      <c r="L282" s="157"/>
      <c r="M282" s="49"/>
      <c r="N282" s="46"/>
      <c r="O282" s="46"/>
      <c r="P282" s="46"/>
      <c r="Q282" s="46"/>
      <c r="R282" s="183"/>
      <c r="S282" s="46"/>
      <c r="T282" s="46"/>
      <c r="U282" s="46"/>
      <c r="V282" s="49"/>
      <c r="W282" s="49"/>
      <c r="X282" s="27"/>
    </row>
    <row r="283" spans="1:24" s="5" customFormat="1" ht="65.25" customHeight="1" x14ac:dyDescent="0.5">
      <c r="A283" s="178"/>
      <c r="B283" s="156" t="s">
        <v>70</v>
      </c>
      <c r="C283" s="151"/>
      <c r="D283" s="151"/>
      <c r="E283" s="177"/>
      <c r="F283" s="155"/>
      <c r="G283" s="152">
        <f>G277+G279+G281</f>
        <v>2610.1499999999996</v>
      </c>
      <c r="H283" s="152">
        <f>H277+H279+H281</f>
        <v>0</v>
      </c>
      <c r="I283" s="154">
        <f>I277+I279+I281</f>
        <v>0</v>
      </c>
      <c r="J283" s="152">
        <f>J277+J279+J281</f>
        <v>0</v>
      </c>
      <c r="K283" s="152">
        <f>K277+K279+K281</f>
        <v>0</v>
      </c>
      <c r="L283" s="152">
        <f>L277+L279+L281</f>
        <v>0</v>
      </c>
      <c r="M283" s="152">
        <f>M277+M279+M281</f>
        <v>2610.1499999999996</v>
      </c>
      <c r="N283" s="153">
        <f>N277+N279+N281</f>
        <v>2.23</v>
      </c>
      <c r="O283" s="153">
        <f>O277+O279+O281</f>
        <v>30.995531249999996</v>
      </c>
      <c r="P283" s="153">
        <f>P277+P279+P281</f>
        <v>0</v>
      </c>
      <c r="Q283" s="153">
        <f>Q277+Q279+Q281</f>
        <v>0</v>
      </c>
      <c r="R283" s="153">
        <f>R277+R279+R281</f>
        <v>26.101499999999998</v>
      </c>
      <c r="S283" s="153">
        <f>S277+S279+S281</f>
        <v>0</v>
      </c>
      <c r="T283" s="153">
        <f>T277+T279+T281</f>
        <v>59.32703124999999</v>
      </c>
      <c r="U283" s="153">
        <f>U277+U279+U281</f>
        <v>2550.8229687499997</v>
      </c>
      <c r="V283" s="152">
        <f>V277+V279+V281</f>
        <v>0</v>
      </c>
      <c r="W283" s="152">
        <f>W277+W279+W281</f>
        <v>2550.8229687499997</v>
      </c>
      <c r="X283" s="151"/>
    </row>
    <row r="284" spans="1:24" s="5" customFormat="1" ht="65.25" customHeight="1" x14ac:dyDescent="0.45">
      <c r="A284" s="68" t="s">
        <v>253</v>
      </c>
      <c r="B284" s="174"/>
      <c r="C284" s="62"/>
      <c r="D284" s="62"/>
      <c r="E284" s="173"/>
      <c r="F284" s="66"/>
      <c r="G284" s="65"/>
      <c r="H284" s="63"/>
      <c r="I284" s="64"/>
      <c r="J284" s="63"/>
      <c r="K284" s="63"/>
      <c r="L284" s="63"/>
      <c r="M284" s="63"/>
      <c r="N284" s="172"/>
      <c r="O284" s="172"/>
      <c r="P284" s="172"/>
      <c r="Q284" s="172"/>
      <c r="R284" s="172"/>
      <c r="S284" s="172"/>
      <c r="T284" s="172"/>
      <c r="U284" s="172"/>
      <c r="V284" s="63"/>
      <c r="W284" s="63"/>
      <c r="X284" s="62"/>
    </row>
    <row r="285" spans="1:24" s="5" customFormat="1" ht="65.25" customHeight="1" x14ac:dyDescent="0.5">
      <c r="A285" s="194" t="s">
        <v>252</v>
      </c>
      <c r="B285" s="44"/>
      <c r="C285" s="44">
        <v>1100</v>
      </c>
      <c r="D285" s="44">
        <v>1000</v>
      </c>
      <c r="E285" s="181">
        <v>397.3</v>
      </c>
      <c r="F285" s="42">
        <v>15</v>
      </c>
      <c r="G285" s="53">
        <f>E285*F285</f>
        <v>5959.5</v>
      </c>
      <c r="H285" s="37">
        <v>0</v>
      </c>
      <c r="I285" s="166">
        <v>0</v>
      </c>
      <c r="J285" s="165">
        <v>0</v>
      </c>
      <c r="K285" s="165">
        <v>0</v>
      </c>
      <c r="L285" s="165">
        <v>0</v>
      </c>
      <c r="M285" s="37">
        <f>G285+H285+I285+J285+K285+L285</f>
        <v>5959.5</v>
      </c>
      <c r="N285" s="39">
        <v>634.77</v>
      </c>
      <c r="O285" s="39">
        <f>G285*1.1875%</f>
        <v>70.769062500000004</v>
      </c>
      <c r="P285" s="39">
        <v>0</v>
      </c>
      <c r="Q285" s="39">
        <v>0</v>
      </c>
      <c r="R285" s="185">
        <f>G285*1%</f>
        <v>59.594999999999999</v>
      </c>
      <c r="S285" s="39">
        <v>0</v>
      </c>
      <c r="T285" s="39">
        <f>N285+O285+P285+Q285+R285+S285</f>
        <v>765.13406250000003</v>
      </c>
      <c r="U285" s="39">
        <f>M285-T285</f>
        <v>5194.3659374999997</v>
      </c>
      <c r="V285" s="37">
        <v>150</v>
      </c>
      <c r="W285" s="37">
        <f>U285-V285</f>
        <v>5044.3659374999997</v>
      </c>
      <c r="X285" s="36"/>
    </row>
    <row r="286" spans="1:24" s="5" customFormat="1" ht="65.25" customHeight="1" x14ac:dyDescent="0.5">
      <c r="A286" s="207" t="s">
        <v>251</v>
      </c>
      <c r="B286" s="52"/>
      <c r="C286" s="52"/>
      <c r="D286" s="52"/>
      <c r="E286" s="209"/>
      <c r="F286" s="50"/>
      <c r="G286" s="57"/>
      <c r="H286" s="49"/>
      <c r="I286" s="158"/>
      <c r="J286" s="157"/>
      <c r="K286" s="157"/>
      <c r="L286" s="157"/>
      <c r="M286" s="49"/>
      <c r="N286" s="46"/>
      <c r="O286" s="46"/>
      <c r="P286" s="46"/>
      <c r="Q286" s="46"/>
      <c r="R286" s="183"/>
      <c r="S286" s="46"/>
      <c r="T286" s="46"/>
      <c r="U286" s="46"/>
      <c r="V286" s="49"/>
      <c r="W286" s="49"/>
      <c r="X286" s="27"/>
    </row>
    <row r="287" spans="1:24" s="5" customFormat="1" ht="65.25" customHeight="1" x14ac:dyDescent="0.5">
      <c r="A287" s="171" t="s">
        <v>250</v>
      </c>
      <c r="B287" s="169"/>
      <c r="C287" s="169">
        <v>1100</v>
      </c>
      <c r="D287" s="169">
        <v>1000</v>
      </c>
      <c r="E287" s="179">
        <v>273.02999999999997</v>
      </c>
      <c r="F287" s="292">
        <v>15</v>
      </c>
      <c r="G287" s="53">
        <f>E287*F287</f>
        <v>4095.45</v>
      </c>
      <c r="H287" s="48">
        <v>0</v>
      </c>
      <c r="I287" s="166">
        <v>0</v>
      </c>
      <c r="J287" s="216">
        <v>0</v>
      </c>
      <c r="K287" s="216">
        <v>0</v>
      </c>
      <c r="L287" s="216">
        <v>0</v>
      </c>
      <c r="M287" s="37">
        <f>G287+H287+I287+J287+K287+L287</f>
        <v>4095.45</v>
      </c>
      <c r="N287" s="164">
        <v>324.18</v>
      </c>
      <c r="O287" s="164"/>
      <c r="P287" s="39">
        <v>0</v>
      </c>
      <c r="Q287" s="164">
        <v>0</v>
      </c>
      <c r="R287" s="164">
        <v>0</v>
      </c>
      <c r="S287" s="164">
        <v>0</v>
      </c>
      <c r="T287" s="39">
        <f>N287+O287+P287+Q287+R287+S287</f>
        <v>324.18</v>
      </c>
      <c r="U287" s="164">
        <f>M287-T287</f>
        <v>3771.27</v>
      </c>
      <c r="V287" s="37">
        <v>118.14</v>
      </c>
      <c r="W287" s="37">
        <f>U287-V287</f>
        <v>3653.13</v>
      </c>
      <c r="X287" s="163"/>
    </row>
    <row r="288" spans="1:24" s="5" customFormat="1" ht="65.25" customHeight="1" x14ac:dyDescent="0.5">
      <c r="A288" s="180" t="s">
        <v>249</v>
      </c>
      <c r="B288" s="169"/>
      <c r="C288" s="169"/>
      <c r="D288" s="169"/>
      <c r="E288" s="179"/>
      <c r="F288" s="50"/>
      <c r="G288" s="57"/>
      <c r="H288" s="48"/>
      <c r="I288" s="158"/>
      <c r="J288" s="157"/>
      <c r="K288" s="157"/>
      <c r="L288" s="157"/>
      <c r="M288" s="49"/>
      <c r="N288" s="164"/>
      <c r="O288" s="164"/>
      <c r="P288" s="46"/>
      <c r="Q288" s="46"/>
      <c r="R288" s="46"/>
      <c r="S288" s="46"/>
      <c r="T288" s="46"/>
      <c r="U288" s="46"/>
      <c r="V288" s="49"/>
      <c r="W288" s="49"/>
      <c r="X288" s="163"/>
    </row>
    <row r="289" spans="1:24" s="5" customFormat="1" ht="65.25" customHeight="1" x14ac:dyDescent="0.5">
      <c r="A289" s="178"/>
      <c r="B289" s="156" t="s">
        <v>70</v>
      </c>
      <c r="C289" s="151"/>
      <c r="D289" s="151"/>
      <c r="E289" s="177"/>
      <c r="F289" s="155"/>
      <c r="G289" s="152">
        <f>G287+G285</f>
        <v>10054.950000000001</v>
      </c>
      <c r="H289" s="152">
        <f>H287+H285</f>
        <v>0</v>
      </c>
      <c r="I289" s="154">
        <f>I287+I285</f>
        <v>0</v>
      </c>
      <c r="J289" s="152">
        <f>J287+J285</f>
        <v>0</v>
      </c>
      <c r="K289" s="152">
        <f>K287+K285</f>
        <v>0</v>
      </c>
      <c r="L289" s="152">
        <f>L287+L285</f>
        <v>0</v>
      </c>
      <c r="M289" s="152">
        <f>M287+M285</f>
        <v>10054.950000000001</v>
      </c>
      <c r="N289" s="153">
        <f>N287+N285</f>
        <v>958.95</v>
      </c>
      <c r="O289" s="153">
        <f>O287+O285</f>
        <v>70.769062500000004</v>
      </c>
      <c r="P289" s="153">
        <f>P287+P285</f>
        <v>0</v>
      </c>
      <c r="Q289" s="153">
        <f>Q287+Q285</f>
        <v>0</v>
      </c>
      <c r="R289" s="153">
        <f>R287+R285</f>
        <v>59.594999999999999</v>
      </c>
      <c r="S289" s="153">
        <f>S287+S285</f>
        <v>0</v>
      </c>
      <c r="T289" s="153">
        <f>T287+T285</f>
        <v>1089.3140625000001</v>
      </c>
      <c r="U289" s="153">
        <f>U287+U285</f>
        <v>8965.6359374999993</v>
      </c>
      <c r="V289" s="152">
        <f>V287+V285</f>
        <v>268.14</v>
      </c>
      <c r="W289" s="152">
        <f>W287+W285</f>
        <v>8697.4959374999999</v>
      </c>
      <c r="X289" s="151"/>
    </row>
    <row r="290" spans="1:24" s="5" customFormat="1" ht="65.25" customHeight="1" x14ac:dyDescent="0.5">
      <c r="A290" s="15"/>
      <c r="B290" s="19"/>
      <c r="C290" s="8"/>
      <c r="D290" s="8"/>
      <c r="E290" s="176"/>
      <c r="F290" s="17"/>
      <c r="G290" s="16"/>
      <c r="H290" s="16"/>
      <c r="I290" s="18"/>
      <c r="J290" s="16"/>
      <c r="K290" s="16"/>
      <c r="L290" s="16"/>
      <c r="M290" s="16"/>
      <c r="N290" s="175"/>
      <c r="O290" s="175"/>
      <c r="P290" s="175"/>
      <c r="Q290" s="175"/>
      <c r="R290" s="175"/>
      <c r="S290" s="175"/>
      <c r="T290" s="175"/>
      <c r="U290" s="175"/>
      <c r="V290" s="16"/>
      <c r="W290" s="16"/>
      <c r="X290" s="8"/>
    </row>
    <row r="291" spans="1:24" s="5" customFormat="1" ht="65.25" customHeight="1" x14ac:dyDescent="0.45">
      <c r="A291" s="208" t="s">
        <v>248</v>
      </c>
      <c r="B291" s="174"/>
      <c r="C291" s="62"/>
      <c r="D291" s="62"/>
      <c r="E291" s="173"/>
      <c r="F291" s="66"/>
      <c r="G291" s="65"/>
      <c r="H291" s="63"/>
      <c r="I291" s="64"/>
      <c r="J291" s="63"/>
      <c r="K291" s="63"/>
      <c r="L291" s="63"/>
      <c r="M291" s="63"/>
      <c r="N291" s="172"/>
      <c r="O291" s="172"/>
      <c r="P291" s="172"/>
      <c r="Q291" s="172"/>
      <c r="R291" s="172"/>
      <c r="S291" s="172"/>
      <c r="T291" s="172"/>
      <c r="U291" s="172"/>
      <c r="V291" s="63"/>
      <c r="W291" s="63"/>
      <c r="X291" s="62"/>
    </row>
    <row r="292" spans="1:24" s="5" customFormat="1" ht="65.25" customHeight="1" x14ac:dyDescent="0.5">
      <c r="A292" s="277" t="s">
        <v>247</v>
      </c>
      <c r="B292" s="169"/>
      <c r="C292" s="169">
        <v>1100</v>
      </c>
      <c r="D292" s="169">
        <v>1000</v>
      </c>
      <c r="E292" s="179">
        <v>529.88</v>
      </c>
      <c r="F292" s="42">
        <v>15</v>
      </c>
      <c r="G292" s="53">
        <f>E292*F292</f>
        <v>7948.2</v>
      </c>
      <c r="H292" s="48">
        <v>0</v>
      </c>
      <c r="I292" s="166">
        <v>0</v>
      </c>
      <c r="J292" s="165">
        <v>0</v>
      </c>
      <c r="K292" s="165">
        <v>0</v>
      </c>
      <c r="L292" s="165">
        <v>0</v>
      </c>
      <c r="M292" s="48">
        <f>G292+H292+I292+J292+K292+L292</f>
        <v>7948.2</v>
      </c>
      <c r="N292" s="164">
        <v>1059.56</v>
      </c>
      <c r="O292" s="39">
        <f>G292*1.1875%</f>
        <v>94.384874999999994</v>
      </c>
      <c r="P292" s="39"/>
      <c r="Q292" s="39">
        <v>0</v>
      </c>
      <c r="R292" s="39">
        <v>0</v>
      </c>
      <c r="S292" s="39">
        <v>0</v>
      </c>
      <c r="T292" s="39">
        <f>N292+O292+P292+Q292+R292+S292</f>
        <v>1153.9448749999999</v>
      </c>
      <c r="U292" s="39">
        <f>M292-T292</f>
        <v>6794.2551249999997</v>
      </c>
      <c r="V292" s="48">
        <v>200</v>
      </c>
      <c r="W292" s="48">
        <f>U292-V292</f>
        <v>6594.2551249999997</v>
      </c>
      <c r="X292" s="356"/>
    </row>
    <row r="293" spans="1:24" s="5" customFormat="1" ht="65.25" customHeight="1" x14ac:dyDescent="0.5">
      <c r="A293" s="60" t="s">
        <v>246</v>
      </c>
      <c r="B293" s="52"/>
      <c r="C293" s="52"/>
      <c r="D293" s="52"/>
      <c r="E293" s="209"/>
      <c r="F293" s="50"/>
      <c r="G293" s="57"/>
      <c r="H293" s="49"/>
      <c r="I293" s="158"/>
      <c r="J293" s="157"/>
      <c r="K293" s="157"/>
      <c r="L293" s="157"/>
      <c r="M293" s="49"/>
      <c r="N293" s="46"/>
      <c r="O293" s="46"/>
      <c r="P293" s="46"/>
      <c r="Q293" s="46"/>
      <c r="R293" s="46"/>
      <c r="S293" s="46"/>
      <c r="T293" s="46"/>
      <c r="U293" s="46"/>
      <c r="V293" s="49"/>
      <c r="W293" s="49"/>
      <c r="X293" s="27"/>
    </row>
    <row r="294" spans="1:24" s="5" customFormat="1" ht="65.25" customHeight="1" x14ac:dyDescent="0.5">
      <c r="A294" s="45" t="s">
        <v>245</v>
      </c>
      <c r="B294" s="44"/>
      <c r="C294" s="44">
        <v>1100</v>
      </c>
      <c r="D294" s="44">
        <v>1000</v>
      </c>
      <c r="E294" s="179">
        <v>207.79</v>
      </c>
      <c r="F294" s="42">
        <v>15</v>
      </c>
      <c r="G294" s="53">
        <f>E294*F294</f>
        <v>3116.85</v>
      </c>
      <c r="H294" s="48">
        <v>0</v>
      </c>
      <c r="I294" s="166">
        <v>0</v>
      </c>
      <c r="J294" s="165">
        <v>0</v>
      </c>
      <c r="K294" s="165">
        <v>0</v>
      </c>
      <c r="L294" s="165">
        <v>0</v>
      </c>
      <c r="M294" s="48">
        <f>G294+H294+I294+J294+K294+L294</f>
        <v>3116.85</v>
      </c>
      <c r="N294" s="164">
        <v>92.61</v>
      </c>
      <c r="O294" s="39">
        <f>G294*1.1875%</f>
        <v>37.012593750000001</v>
      </c>
      <c r="P294" s="39">
        <v>0</v>
      </c>
      <c r="Q294" s="39">
        <v>0</v>
      </c>
      <c r="R294" s="39">
        <f>G294*1%</f>
        <v>31.168499999999998</v>
      </c>
      <c r="S294" s="39">
        <f>H294*1%</f>
        <v>0</v>
      </c>
      <c r="T294" s="39">
        <f>N294+O294+P294+Q294+R294+S294</f>
        <v>160.79109374999999</v>
      </c>
      <c r="U294" s="39">
        <f>M294-T294</f>
        <v>2956.0589062499998</v>
      </c>
      <c r="V294" s="48">
        <v>0</v>
      </c>
      <c r="W294" s="48">
        <f>U294-V294</f>
        <v>2956.0589062499998</v>
      </c>
      <c r="X294" s="36"/>
    </row>
    <row r="295" spans="1:24" s="5" customFormat="1" ht="65.25" customHeight="1" x14ac:dyDescent="0.5">
      <c r="A295" s="60" t="s">
        <v>244</v>
      </c>
      <c r="B295" s="52"/>
      <c r="C295" s="52"/>
      <c r="D295" s="52"/>
      <c r="E295" s="209"/>
      <c r="F295" s="50"/>
      <c r="G295" s="57"/>
      <c r="H295" s="49"/>
      <c r="I295" s="158"/>
      <c r="J295" s="157"/>
      <c r="K295" s="157"/>
      <c r="L295" s="157"/>
      <c r="M295" s="49"/>
      <c r="N295" s="46"/>
      <c r="O295" s="46"/>
      <c r="P295" s="46"/>
      <c r="Q295" s="46"/>
      <c r="R295" s="46"/>
      <c r="S295" s="46"/>
      <c r="T295" s="46"/>
      <c r="U295" s="46"/>
      <c r="V295" s="49"/>
      <c r="W295" s="49"/>
      <c r="X295" s="27"/>
    </row>
    <row r="296" spans="1:24" s="5" customFormat="1" ht="65.25" customHeight="1" x14ac:dyDescent="0.5">
      <c r="A296" s="45" t="s">
        <v>243</v>
      </c>
      <c r="B296" s="44"/>
      <c r="C296" s="169">
        <v>1100</v>
      </c>
      <c r="D296" s="169">
        <v>1000</v>
      </c>
      <c r="E296" s="179">
        <v>207.79</v>
      </c>
      <c r="F296" s="42">
        <v>15</v>
      </c>
      <c r="G296" s="53">
        <f>E296*F296</f>
        <v>3116.85</v>
      </c>
      <c r="H296" s="48">
        <v>0</v>
      </c>
      <c r="I296" s="196">
        <v>0</v>
      </c>
      <c r="J296" s="165">
        <v>0</v>
      </c>
      <c r="K296" s="165">
        <v>0</v>
      </c>
      <c r="L296" s="165"/>
      <c r="M296" s="48">
        <f>G296+H296+I296+J296+K296+L296</f>
        <v>3116.85</v>
      </c>
      <c r="N296" s="164">
        <v>92.61</v>
      </c>
      <c r="O296" s="39">
        <f>G296*1.1875%</f>
        <v>37.012593750000001</v>
      </c>
      <c r="P296" s="39">
        <v>0</v>
      </c>
      <c r="Q296" s="39">
        <v>0</v>
      </c>
      <c r="R296" s="39">
        <f>G296*1%</f>
        <v>31.168499999999998</v>
      </c>
      <c r="S296" s="39">
        <f>H296*1%</f>
        <v>0</v>
      </c>
      <c r="T296" s="39">
        <f>N296+O296+P296+Q296+R296+S296</f>
        <v>160.79109374999999</v>
      </c>
      <c r="U296" s="39">
        <f>M296-T296</f>
        <v>2956.0589062499998</v>
      </c>
      <c r="V296" s="48">
        <v>0</v>
      </c>
      <c r="W296" s="48">
        <f>U296-V296</f>
        <v>2956.0589062499998</v>
      </c>
      <c r="X296" s="36"/>
    </row>
    <row r="297" spans="1:24" s="5" customFormat="1" ht="65.25" customHeight="1" x14ac:dyDescent="0.5">
      <c r="A297" s="228" t="s">
        <v>242</v>
      </c>
      <c r="B297" s="52"/>
      <c r="C297" s="52"/>
      <c r="D297" s="52"/>
      <c r="E297" s="209"/>
      <c r="F297" s="50"/>
      <c r="G297" s="57"/>
      <c r="H297" s="49"/>
      <c r="I297" s="158"/>
      <c r="J297" s="157"/>
      <c r="K297" s="157"/>
      <c r="L297" s="157"/>
      <c r="M297" s="49"/>
      <c r="N297" s="46"/>
      <c r="O297" s="46"/>
      <c r="P297" s="46"/>
      <c r="Q297" s="46"/>
      <c r="R297" s="46"/>
      <c r="S297" s="46"/>
      <c r="T297" s="46"/>
      <c r="U297" s="46"/>
      <c r="V297" s="49"/>
      <c r="W297" s="49"/>
      <c r="X297" s="27"/>
    </row>
    <row r="298" spans="1:24" s="5" customFormat="1" ht="65.25" customHeight="1" x14ac:dyDescent="0.5">
      <c r="A298" s="45" t="s">
        <v>241</v>
      </c>
      <c r="B298" s="44"/>
      <c r="C298" s="44">
        <v>1100</v>
      </c>
      <c r="D298" s="44">
        <v>1000</v>
      </c>
      <c r="E298" s="179">
        <v>207.79</v>
      </c>
      <c r="F298" s="42">
        <v>15</v>
      </c>
      <c r="G298" s="53">
        <f>E298*F298</f>
        <v>3116.85</v>
      </c>
      <c r="H298" s="48">
        <v>0</v>
      </c>
      <c r="I298" s="166">
        <v>0</v>
      </c>
      <c r="J298" s="165">
        <v>0</v>
      </c>
      <c r="K298" s="165">
        <v>0</v>
      </c>
      <c r="L298" s="165">
        <v>0</v>
      </c>
      <c r="M298" s="48">
        <f>G298+H298+I298+J298+K298+L298</f>
        <v>3116.85</v>
      </c>
      <c r="N298" s="164">
        <v>92.61</v>
      </c>
      <c r="O298" s="39">
        <f>G298*1.1875%</f>
        <v>37.012593750000001</v>
      </c>
      <c r="P298" s="39"/>
      <c r="Q298" s="39">
        <v>0</v>
      </c>
      <c r="R298" s="185">
        <f>(G298*1%)</f>
        <v>31.168499999999998</v>
      </c>
      <c r="S298" s="39">
        <v>0</v>
      </c>
      <c r="T298" s="39">
        <f>N298+O298+P298+Q298+R298+S298</f>
        <v>160.79109374999999</v>
      </c>
      <c r="U298" s="39">
        <f>M298-T298</f>
        <v>2956.0589062499998</v>
      </c>
      <c r="V298" s="48">
        <v>0</v>
      </c>
      <c r="W298" s="48">
        <f>U298-V298</f>
        <v>2956.0589062499998</v>
      </c>
      <c r="X298" s="36"/>
    </row>
    <row r="299" spans="1:24" s="5" customFormat="1" ht="65.25" customHeight="1" x14ac:dyDescent="0.5">
      <c r="A299" s="312" t="s">
        <v>240</v>
      </c>
      <c r="B299" s="52"/>
      <c r="C299" s="52"/>
      <c r="D299" s="52"/>
      <c r="E299" s="209"/>
      <c r="F299" s="50"/>
      <c r="G299" s="57"/>
      <c r="H299" s="49"/>
      <c r="I299" s="158"/>
      <c r="J299" s="157"/>
      <c r="K299" s="157"/>
      <c r="L299" s="157"/>
      <c r="M299" s="49"/>
      <c r="N299" s="46"/>
      <c r="O299" s="46"/>
      <c r="P299" s="46"/>
      <c r="Q299" s="46"/>
      <c r="R299" s="183"/>
      <c r="S299" s="46"/>
      <c r="T299" s="46"/>
      <c r="U299" s="46"/>
      <c r="V299" s="49"/>
      <c r="W299" s="49"/>
      <c r="X299" s="27"/>
    </row>
    <row r="300" spans="1:24" ht="65.25" customHeight="1" thickBot="1" x14ac:dyDescent="0.55000000000000004">
      <c r="A300" s="214"/>
      <c r="B300" s="156" t="s">
        <v>70</v>
      </c>
      <c r="C300" s="151"/>
      <c r="D300" s="151"/>
      <c r="E300" s="154"/>
      <c r="F300" s="155"/>
      <c r="G300" s="152">
        <f>SUM(G292:G299)</f>
        <v>17298.75</v>
      </c>
      <c r="H300" s="152">
        <f>SUM(H292:H299)</f>
        <v>0</v>
      </c>
      <c r="I300" s="154">
        <f>SUM(I292:I299)</f>
        <v>0</v>
      </c>
      <c r="J300" s="152">
        <f>SUM(J292:J299)</f>
        <v>0</v>
      </c>
      <c r="K300" s="152">
        <f>SUM(K292:K299)</f>
        <v>0</v>
      </c>
      <c r="L300" s="152">
        <f>SUM(L292:L299)</f>
        <v>0</v>
      </c>
      <c r="M300" s="152">
        <f>SUM(M292:M299)</f>
        <v>17298.75</v>
      </c>
      <c r="N300" s="153">
        <f>SUM(N292:N299)</f>
        <v>1337.3899999999996</v>
      </c>
      <c r="O300" s="153">
        <f>SUM(O292:O299)</f>
        <v>205.42265625000002</v>
      </c>
      <c r="P300" s="153">
        <f>SUM(P292:P299)</f>
        <v>0</v>
      </c>
      <c r="Q300" s="153">
        <f>SUM(Q292:Q299)</f>
        <v>0</v>
      </c>
      <c r="R300" s="153">
        <f>SUM(R292:R299)</f>
        <v>93.505499999999998</v>
      </c>
      <c r="S300" s="153">
        <f>SUM(S292:S299)</f>
        <v>0</v>
      </c>
      <c r="T300" s="153">
        <f>SUM(T292:T299)</f>
        <v>1636.3181562500001</v>
      </c>
      <c r="U300" s="153">
        <f>SUM(U292:U299)</f>
        <v>15662.431843750001</v>
      </c>
      <c r="V300" s="152">
        <f>SUM(V292:V299)</f>
        <v>200</v>
      </c>
      <c r="W300" s="152">
        <f>SUM(W292:W299)</f>
        <v>15462.431843750001</v>
      </c>
      <c r="X300" s="151"/>
    </row>
    <row r="301" spans="1:24" s="8" customFormat="1" ht="65.25" customHeight="1" thickBot="1" x14ac:dyDescent="0.55000000000000004">
      <c r="A301" s="110" t="s">
        <v>54</v>
      </c>
      <c r="B301" s="93" t="s">
        <v>53</v>
      </c>
      <c r="C301" s="109" t="s">
        <v>52</v>
      </c>
      <c r="D301" s="108"/>
      <c r="E301" s="108"/>
      <c r="F301" s="108"/>
      <c r="G301" s="108"/>
      <c r="H301" s="108"/>
      <c r="I301" s="108"/>
      <c r="J301" s="108"/>
      <c r="K301" s="108"/>
      <c r="L301" s="108"/>
      <c r="M301" s="107"/>
      <c r="N301" s="109" t="s">
        <v>51</v>
      </c>
      <c r="O301" s="108"/>
      <c r="P301" s="108"/>
      <c r="Q301" s="108"/>
      <c r="R301" s="108"/>
      <c r="S301" s="108"/>
      <c r="T301" s="107"/>
      <c r="U301" s="106"/>
      <c r="V301" s="105"/>
      <c r="W301" s="104"/>
      <c r="X301" s="69" t="s">
        <v>50</v>
      </c>
    </row>
    <row r="302" spans="1:24" s="8" customFormat="1" ht="65.25" customHeight="1" x14ac:dyDescent="0.45">
      <c r="A302" s="103"/>
      <c r="B302" s="102"/>
      <c r="C302" s="101" t="s">
        <v>49</v>
      </c>
      <c r="D302" s="101" t="s">
        <v>48</v>
      </c>
      <c r="E302" s="100" t="s">
        <v>26</v>
      </c>
      <c r="F302" s="99" t="s">
        <v>47</v>
      </c>
      <c r="G302" s="98" t="s">
        <v>46</v>
      </c>
      <c r="H302" s="97" t="s">
        <v>45</v>
      </c>
      <c r="I302" s="96" t="s">
        <v>44</v>
      </c>
      <c r="J302" s="95" t="s">
        <v>25</v>
      </c>
      <c r="K302" s="94" t="s">
        <v>43</v>
      </c>
      <c r="L302" s="94" t="s">
        <v>93</v>
      </c>
      <c r="M302" s="93" t="s">
        <v>35</v>
      </c>
      <c r="N302" s="90" t="s">
        <v>41</v>
      </c>
      <c r="O302" s="92" t="s">
        <v>40</v>
      </c>
      <c r="P302" s="91" t="s">
        <v>39</v>
      </c>
      <c r="Q302" s="90" t="s">
        <v>38</v>
      </c>
      <c r="R302" s="90" t="s">
        <v>37</v>
      </c>
      <c r="S302" s="90" t="s">
        <v>36</v>
      </c>
      <c r="T302" s="89" t="s">
        <v>35</v>
      </c>
      <c r="U302" s="87" t="s">
        <v>35</v>
      </c>
      <c r="V302" s="88" t="s">
        <v>34</v>
      </c>
      <c r="W302" s="87" t="s">
        <v>33</v>
      </c>
      <c r="X302" s="69"/>
    </row>
    <row r="303" spans="1:24" s="8" customFormat="1" ht="65.25" customHeight="1" thickBot="1" x14ac:dyDescent="0.5">
      <c r="A303" s="86" t="s">
        <v>32</v>
      </c>
      <c r="B303" s="76"/>
      <c r="C303" s="85"/>
      <c r="D303" s="85"/>
      <c r="E303" s="84" t="s">
        <v>31</v>
      </c>
      <c r="F303" s="83" t="s">
        <v>30</v>
      </c>
      <c r="G303" s="82"/>
      <c r="H303" s="81"/>
      <c r="I303" s="80" t="s">
        <v>29</v>
      </c>
      <c r="J303" s="79" t="s">
        <v>28</v>
      </c>
      <c r="K303" s="78" t="s">
        <v>92</v>
      </c>
      <c r="L303" s="77" t="s">
        <v>91</v>
      </c>
      <c r="M303" s="76"/>
      <c r="N303" s="199">
        <v>1</v>
      </c>
      <c r="O303" s="75"/>
      <c r="P303" s="74" t="s">
        <v>25</v>
      </c>
      <c r="Q303" s="73" t="s">
        <v>24</v>
      </c>
      <c r="R303" s="73" t="s">
        <v>23</v>
      </c>
      <c r="S303" s="73" t="s">
        <v>22</v>
      </c>
      <c r="T303" s="72"/>
      <c r="U303" s="70" t="s">
        <v>21</v>
      </c>
      <c r="V303" s="71" t="s">
        <v>20</v>
      </c>
      <c r="W303" s="70" t="s">
        <v>19</v>
      </c>
      <c r="X303" s="69"/>
    </row>
    <row r="304" spans="1:24" ht="65.25" customHeight="1" x14ac:dyDescent="0.45">
      <c r="A304" s="208" t="s">
        <v>239</v>
      </c>
      <c r="B304" s="174"/>
      <c r="C304" s="174"/>
      <c r="D304" s="174"/>
      <c r="E304" s="67"/>
      <c r="F304" s="66"/>
      <c r="G304" s="65"/>
      <c r="H304" s="63"/>
      <c r="I304" s="64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2"/>
    </row>
    <row r="305" spans="1:24" ht="65.25" customHeight="1" x14ac:dyDescent="0.5">
      <c r="A305" s="277" t="s">
        <v>238</v>
      </c>
      <c r="B305" s="169"/>
      <c r="C305" s="169">
        <v>1100</v>
      </c>
      <c r="D305" s="169">
        <v>1000</v>
      </c>
      <c r="E305" s="179">
        <v>423.02</v>
      </c>
      <c r="F305" s="42">
        <v>15</v>
      </c>
      <c r="G305" s="53">
        <f>E305*F305</f>
        <v>6345.2999999999993</v>
      </c>
      <c r="H305" s="48">
        <v>0</v>
      </c>
      <c r="I305" s="166">
        <v>0</v>
      </c>
      <c r="J305" s="165">
        <v>0</v>
      </c>
      <c r="K305" s="165">
        <v>0</v>
      </c>
      <c r="L305" s="165">
        <v>0</v>
      </c>
      <c r="M305" s="48">
        <f>G305+H305+I305+J305+K305+L305</f>
        <v>6345.2999999999993</v>
      </c>
      <c r="N305" s="164">
        <v>717.18</v>
      </c>
      <c r="O305" s="164">
        <v>0</v>
      </c>
      <c r="P305" s="39">
        <v>0</v>
      </c>
      <c r="Q305" s="39">
        <v>0</v>
      </c>
      <c r="R305" s="39">
        <v>0</v>
      </c>
      <c r="S305" s="39">
        <v>0</v>
      </c>
      <c r="T305" s="39">
        <f>N305+O305+P305+Q305+R305+S305</f>
        <v>717.18</v>
      </c>
      <c r="U305" s="37">
        <f>M305-T305</f>
        <v>5628.119999999999</v>
      </c>
      <c r="V305" s="37">
        <v>244.05</v>
      </c>
      <c r="W305" s="48">
        <f>U305-V305</f>
        <v>5384.0699999999988</v>
      </c>
      <c r="X305" s="163"/>
    </row>
    <row r="306" spans="1:24" ht="65.25" customHeight="1" x14ac:dyDescent="0.5">
      <c r="A306" s="189" t="s">
        <v>237</v>
      </c>
      <c r="B306" s="52"/>
      <c r="C306" s="52"/>
      <c r="D306" s="52"/>
      <c r="E306" s="209"/>
      <c r="F306" s="50"/>
      <c r="G306" s="57"/>
      <c r="H306" s="49"/>
      <c r="I306" s="158"/>
      <c r="J306" s="157"/>
      <c r="K306" s="157"/>
      <c r="L306" s="157"/>
      <c r="M306" s="49"/>
      <c r="N306" s="46"/>
      <c r="O306" s="46"/>
      <c r="P306" s="46"/>
      <c r="Q306" s="46"/>
      <c r="R306" s="46"/>
      <c r="S306" s="46"/>
      <c r="T306" s="46"/>
      <c r="U306" s="49"/>
      <c r="V306" s="49"/>
      <c r="W306" s="49"/>
      <c r="X306" s="27"/>
    </row>
    <row r="307" spans="1:24" ht="65.25" hidden="1" customHeight="1" x14ac:dyDescent="0.5">
      <c r="A307" s="355" t="s">
        <v>236</v>
      </c>
      <c r="B307" s="54"/>
      <c r="C307" s="54">
        <v>1100</v>
      </c>
      <c r="D307" s="54">
        <v>1000</v>
      </c>
      <c r="E307" s="179">
        <v>207.79</v>
      </c>
      <c r="F307" s="226"/>
      <c r="G307" s="53">
        <f>E307*F307</f>
        <v>0</v>
      </c>
      <c r="H307" s="48">
        <v>0</v>
      </c>
      <c r="I307" s="166">
        <v>0</v>
      </c>
      <c r="J307" s="165">
        <v>0</v>
      </c>
      <c r="K307" s="165">
        <v>0</v>
      </c>
      <c r="L307" s="165">
        <v>0</v>
      </c>
      <c r="M307" s="48">
        <f>G307+H307+I307+J307+K307+L307</f>
        <v>0</v>
      </c>
      <c r="N307" s="164"/>
      <c r="O307" s="39">
        <f>G307*1.1875%</f>
        <v>0</v>
      </c>
      <c r="P307" s="39">
        <v>0</v>
      </c>
      <c r="Q307" s="39">
        <v>0</v>
      </c>
      <c r="R307" s="185">
        <f>G307*1%</f>
        <v>0</v>
      </c>
      <c r="S307" s="39">
        <f>H307*1%</f>
        <v>0</v>
      </c>
      <c r="T307" s="39">
        <f>N307+O307+P307+Q307+R307+S307</f>
        <v>0</v>
      </c>
      <c r="U307" s="37">
        <f>M307-T307</f>
        <v>0</v>
      </c>
      <c r="V307" s="48">
        <v>0</v>
      </c>
      <c r="W307" s="48">
        <f>U307-V307</f>
        <v>0</v>
      </c>
      <c r="X307" s="47"/>
    </row>
    <row r="308" spans="1:24" ht="65.25" hidden="1" customHeight="1" x14ac:dyDescent="0.5">
      <c r="A308" s="60"/>
      <c r="B308" s="54"/>
      <c r="C308" s="54"/>
      <c r="D308" s="54"/>
      <c r="E308" s="209"/>
      <c r="F308" s="221"/>
      <c r="G308" s="57"/>
      <c r="H308" s="49"/>
      <c r="I308" s="158"/>
      <c r="J308" s="157"/>
      <c r="K308" s="157"/>
      <c r="L308" s="157"/>
      <c r="M308" s="49"/>
      <c r="N308" s="46"/>
      <c r="O308" s="46"/>
      <c r="P308" s="46"/>
      <c r="Q308" s="46"/>
      <c r="R308" s="183"/>
      <c r="S308" s="46"/>
      <c r="T308" s="46"/>
      <c r="U308" s="49"/>
      <c r="V308" s="49"/>
      <c r="W308" s="49"/>
      <c r="X308" s="47"/>
    </row>
    <row r="309" spans="1:24" ht="65.25" customHeight="1" x14ac:dyDescent="0.5">
      <c r="A309" s="45" t="s">
        <v>88</v>
      </c>
      <c r="B309" s="54"/>
      <c r="C309" s="169">
        <v>1100</v>
      </c>
      <c r="D309" s="169">
        <v>1000</v>
      </c>
      <c r="E309" s="179">
        <v>207.79</v>
      </c>
      <c r="F309" s="42">
        <v>15</v>
      </c>
      <c r="G309" s="53">
        <f>E309*F309</f>
        <v>3116.85</v>
      </c>
      <c r="H309" s="48">
        <v>0</v>
      </c>
      <c r="I309" s="166">
        <v>0</v>
      </c>
      <c r="J309" s="165">
        <v>0</v>
      </c>
      <c r="K309" s="165">
        <v>0</v>
      </c>
      <c r="L309" s="165">
        <v>0</v>
      </c>
      <c r="M309" s="48">
        <f>G309+H309+I309+J309+K309+L309</f>
        <v>3116.85</v>
      </c>
      <c r="N309" s="164">
        <v>92.61</v>
      </c>
      <c r="O309" s="39">
        <f>G309*1.1875%</f>
        <v>37.012593750000001</v>
      </c>
      <c r="P309" s="39">
        <v>0</v>
      </c>
      <c r="Q309" s="39">
        <v>0</v>
      </c>
      <c r="R309" s="185">
        <f>G309*1%</f>
        <v>31.168499999999998</v>
      </c>
      <c r="S309" s="39">
        <f>H309*1%</f>
        <v>0</v>
      </c>
      <c r="T309" s="39">
        <f>N309+O309+P309+Q309+R309+S309</f>
        <v>160.79109374999999</v>
      </c>
      <c r="U309" s="37">
        <f>M309-T309</f>
        <v>2956.0589062499998</v>
      </c>
      <c r="V309" s="48">
        <v>0</v>
      </c>
      <c r="W309" s="48">
        <f>U309-V309</f>
        <v>2956.0589062499998</v>
      </c>
      <c r="X309" s="47"/>
    </row>
    <row r="310" spans="1:24" ht="65.25" customHeight="1" x14ac:dyDescent="0.5">
      <c r="A310" s="162" t="s">
        <v>235</v>
      </c>
      <c r="B310" s="54"/>
      <c r="C310" s="52"/>
      <c r="D310" s="52"/>
      <c r="E310" s="209"/>
      <c r="F310" s="50"/>
      <c r="G310" s="57"/>
      <c r="H310" s="49"/>
      <c r="I310" s="158"/>
      <c r="J310" s="157"/>
      <c r="K310" s="157"/>
      <c r="L310" s="157"/>
      <c r="M310" s="49"/>
      <c r="N310" s="46"/>
      <c r="O310" s="46"/>
      <c r="P310" s="46"/>
      <c r="Q310" s="46"/>
      <c r="R310" s="183"/>
      <c r="S310" s="46"/>
      <c r="T310" s="46"/>
      <c r="U310" s="49"/>
      <c r="V310" s="49"/>
      <c r="W310" s="49"/>
      <c r="X310" s="47"/>
    </row>
    <row r="311" spans="1:24" ht="65.25" customHeight="1" x14ac:dyDescent="0.5">
      <c r="A311" s="45" t="s">
        <v>234</v>
      </c>
      <c r="B311" s="182"/>
      <c r="C311" s="44">
        <v>1100</v>
      </c>
      <c r="D311" s="44">
        <v>1000</v>
      </c>
      <c r="E311" s="181">
        <v>361.5</v>
      </c>
      <c r="F311" s="42">
        <v>15</v>
      </c>
      <c r="G311" s="53">
        <f>E311*F311</f>
        <v>5422.5</v>
      </c>
      <c r="H311" s="37">
        <v>0</v>
      </c>
      <c r="I311" s="166">
        <v>0</v>
      </c>
      <c r="J311" s="165">
        <v>0</v>
      </c>
      <c r="K311" s="165">
        <v>0</v>
      </c>
      <c r="L311" s="165">
        <v>0</v>
      </c>
      <c r="M311" s="48">
        <f>G311+H311+I311+J311+K311+L311</f>
        <v>5422.5</v>
      </c>
      <c r="N311" s="39">
        <v>537.29999999999995</v>
      </c>
      <c r="O311" s="39">
        <f>G311*1.1875%</f>
        <v>64.392187500000006</v>
      </c>
      <c r="P311" s="39">
        <v>0</v>
      </c>
      <c r="Q311" s="39">
        <v>0</v>
      </c>
      <c r="R311" s="185">
        <f>G311*1%</f>
        <v>54.225000000000001</v>
      </c>
      <c r="S311" s="39">
        <v>0</v>
      </c>
      <c r="T311" s="39">
        <f>N311+O311+P311+Q311+R311+S311</f>
        <v>655.91718749999995</v>
      </c>
      <c r="U311" s="37">
        <f>M311-T311</f>
        <v>4766.5828124999998</v>
      </c>
      <c r="V311" s="37">
        <v>0</v>
      </c>
      <c r="W311" s="48">
        <f>U311-V311</f>
        <v>4766.5828124999998</v>
      </c>
      <c r="X311" s="36"/>
    </row>
    <row r="312" spans="1:24" s="5" customFormat="1" ht="65.25" customHeight="1" x14ac:dyDescent="0.5">
      <c r="A312" s="189" t="s">
        <v>233</v>
      </c>
      <c r="B312" s="161"/>
      <c r="C312" s="52"/>
      <c r="D312" s="52"/>
      <c r="E312" s="209"/>
      <c r="F312" s="50"/>
      <c r="G312" s="57"/>
      <c r="H312" s="49"/>
      <c r="I312" s="158"/>
      <c r="J312" s="157"/>
      <c r="K312" s="157"/>
      <c r="L312" s="157"/>
      <c r="M312" s="49"/>
      <c r="N312" s="46"/>
      <c r="O312" s="46"/>
      <c r="P312" s="46"/>
      <c r="Q312" s="46"/>
      <c r="R312" s="183"/>
      <c r="S312" s="46"/>
      <c r="T312" s="46"/>
      <c r="U312" s="49"/>
      <c r="V312" s="49"/>
      <c r="W312" s="49"/>
      <c r="X312" s="27"/>
    </row>
    <row r="313" spans="1:24" ht="65.25" hidden="1" customHeight="1" x14ac:dyDescent="0.5">
      <c r="A313" s="61"/>
      <c r="B313" s="54"/>
      <c r="C313" s="54"/>
      <c r="D313" s="54"/>
      <c r="E313" s="51">
        <v>0</v>
      </c>
      <c r="F313" s="226">
        <v>0</v>
      </c>
      <c r="G313" s="53">
        <f>E313*F313</f>
        <v>0</v>
      </c>
      <c r="H313" s="48">
        <v>0</v>
      </c>
      <c r="I313" s="196">
        <v>0</v>
      </c>
      <c r="J313" s="165">
        <v>0</v>
      </c>
      <c r="K313" s="165">
        <v>0</v>
      </c>
      <c r="L313" s="165">
        <v>0</v>
      </c>
      <c r="M313" s="48">
        <f>G313+H313+I313+J313+K313+L313</f>
        <v>0</v>
      </c>
      <c r="N313" s="164">
        <v>0</v>
      </c>
      <c r="O313" s="164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f>N313+O313+P313+Q313+R313+S313</f>
        <v>0</v>
      </c>
      <c r="U313" s="37">
        <f>M313-T313</f>
        <v>0</v>
      </c>
      <c r="V313" s="48">
        <v>0</v>
      </c>
      <c r="W313" s="48">
        <f>U313-V313</f>
        <v>0</v>
      </c>
      <c r="X313" s="47"/>
    </row>
    <row r="314" spans="1:24" ht="65.25" hidden="1" customHeight="1" x14ac:dyDescent="0.5">
      <c r="A314" s="213"/>
      <c r="B314" s="54"/>
      <c r="C314" s="54"/>
      <c r="D314" s="54"/>
      <c r="E314" s="59"/>
      <c r="F314" s="221"/>
      <c r="G314" s="57"/>
      <c r="H314" s="49"/>
      <c r="I314" s="158"/>
      <c r="J314" s="157"/>
      <c r="K314" s="157"/>
      <c r="L314" s="157"/>
      <c r="M314" s="49"/>
      <c r="N314" s="46"/>
      <c r="O314" s="46"/>
      <c r="P314" s="46"/>
      <c r="Q314" s="46"/>
      <c r="R314" s="46"/>
      <c r="S314" s="46"/>
      <c r="T314" s="46"/>
      <c r="U314" s="49"/>
      <c r="V314" s="49"/>
      <c r="W314" s="49"/>
      <c r="X314" s="47"/>
    </row>
    <row r="315" spans="1:24" ht="65.25" customHeight="1" x14ac:dyDescent="0.5">
      <c r="A315" s="251"/>
      <c r="B315" s="19" t="s">
        <v>70</v>
      </c>
      <c r="C315" s="8"/>
      <c r="D315" s="8"/>
      <c r="E315" s="18"/>
      <c r="F315" s="17"/>
      <c r="G315" s="16">
        <f>SUM(G305:G314)</f>
        <v>14884.65</v>
      </c>
      <c r="H315" s="16">
        <f>SUM(H305:H314)</f>
        <v>0</v>
      </c>
      <c r="I315" s="18">
        <f>SUM(I305:I314)</f>
        <v>0</v>
      </c>
      <c r="J315" s="16">
        <f>SUM(J305:J314)</f>
        <v>0</v>
      </c>
      <c r="K315" s="16">
        <f>SUM(K305:K314)</f>
        <v>0</v>
      </c>
      <c r="L315" s="16">
        <f>SUM(L305:L314)</f>
        <v>0</v>
      </c>
      <c r="M315" s="16">
        <f>SUM(M305:M314)</f>
        <v>14884.65</v>
      </c>
      <c r="N315" s="175">
        <f>SUM(N305:N314)</f>
        <v>1347.09</v>
      </c>
      <c r="O315" s="175">
        <f>SUM(O305:O314)</f>
        <v>101.40478125000001</v>
      </c>
      <c r="P315" s="175">
        <f>SUM(P305:P314)</f>
        <v>0</v>
      </c>
      <c r="Q315" s="175">
        <f>SUM(Q305:Q314)</f>
        <v>0</v>
      </c>
      <c r="R315" s="175">
        <f>SUM(R305:R314)</f>
        <v>85.393500000000003</v>
      </c>
      <c r="S315" s="175">
        <f>SUM(S305:S314)</f>
        <v>0</v>
      </c>
      <c r="T315" s="175">
        <f>SUM(T305:T314)</f>
        <v>1533.8882812499999</v>
      </c>
      <c r="U315" s="16">
        <f>SUM(U305:U314)</f>
        <v>13350.76171875</v>
      </c>
      <c r="V315" s="16">
        <f>SUM(V305:V314)</f>
        <v>244.05</v>
      </c>
      <c r="W315" s="16">
        <f>SUM(W305:W314)</f>
        <v>13106.711718749997</v>
      </c>
      <c r="X315" s="8"/>
    </row>
    <row r="316" spans="1:24" ht="65.25" customHeight="1" thickBot="1" x14ac:dyDescent="0.55000000000000004">
      <c r="A316" s="15"/>
      <c r="B316" s="19"/>
      <c r="C316" s="8"/>
      <c r="D316" s="8"/>
      <c r="E316" s="18"/>
      <c r="F316" s="17"/>
      <c r="G316" s="16"/>
      <c r="H316" s="16"/>
      <c r="I316" s="18"/>
      <c r="J316" s="16"/>
      <c r="K316" s="16"/>
      <c r="L316" s="16"/>
      <c r="M316" s="16"/>
      <c r="N316" s="175"/>
      <c r="O316" s="175"/>
      <c r="P316" s="175"/>
      <c r="Q316" s="175"/>
      <c r="R316" s="175"/>
      <c r="S316" s="175"/>
      <c r="T316" s="175"/>
      <c r="U316" s="16"/>
      <c r="V316" s="16"/>
      <c r="W316" s="16"/>
      <c r="X316" s="20" t="s">
        <v>232</v>
      </c>
    </row>
    <row r="317" spans="1:24" ht="65.25" customHeight="1" thickBot="1" x14ac:dyDescent="0.55000000000000004">
      <c r="A317" s="119" t="s">
        <v>69</v>
      </c>
      <c r="B317" s="130"/>
      <c r="C317" s="129"/>
      <c r="D317" s="129"/>
      <c r="E317" s="117">
        <f>E315+E289+E283+E275+E268+E259+E251</f>
        <v>0</v>
      </c>
      <c r="F317" s="116"/>
      <c r="G317" s="22">
        <f>G315+G300+G289+G283+G275+G268+G259+G251</f>
        <v>93849.450000000012</v>
      </c>
      <c r="H317" s="22">
        <f>H315+H300+H289+H283+H275+H268+H259+H251</f>
        <v>0</v>
      </c>
      <c r="I317" s="22">
        <f>I315+I300+I289+I283+I275+I268+I259+I251</f>
        <v>0</v>
      </c>
      <c r="J317" s="22">
        <f>J315+J300+J289+J283+J275+J268+J259+J251</f>
        <v>0</v>
      </c>
      <c r="K317" s="22">
        <f>K315+K300+K289+K283+K275+K268+K259+K251</f>
        <v>0</v>
      </c>
      <c r="L317" s="22">
        <f>L315+L300+L289+L283+L275+L268+L259+L251</f>
        <v>0</v>
      </c>
      <c r="M317" s="22">
        <f>M315+M300+M289+M283+M275+M268+M259+M251</f>
        <v>93849.450000000012</v>
      </c>
      <c r="N317" s="115">
        <f>N315+N300+N289+N283+N275+N268+N259+N251</f>
        <v>9203.18</v>
      </c>
      <c r="O317" s="115">
        <f>O315+O300+O289+O283+O275+O268+O259+O251</f>
        <v>752.28421875000004</v>
      </c>
      <c r="P317" s="115">
        <f>P315+P300+P289+P283+P275+P268+P259+P251</f>
        <v>0</v>
      </c>
      <c r="Q317" s="115">
        <f>Q315+Q300+Q289+Q283+Q275+Q268+Q259+Q251</f>
        <v>0</v>
      </c>
      <c r="R317" s="115">
        <f>R315+R300+R289+R283+R275+R268+R259+R251</f>
        <v>554.02050000000008</v>
      </c>
      <c r="S317" s="115">
        <f>S315+S300+S289+S283+S275+S268+S259+S251</f>
        <v>0</v>
      </c>
      <c r="T317" s="115">
        <f>T315+T300+T289+T283+T275+T268+T259+T251</f>
        <v>10509.484718750002</v>
      </c>
      <c r="U317" s="22">
        <f>U315+U300+U289+U283+U275+U268+U259+U251</f>
        <v>83339.965281249999</v>
      </c>
      <c r="V317" s="22">
        <f>V315+V300+V289+V283+V275+V268+V259+V251</f>
        <v>2183.3900000000003</v>
      </c>
      <c r="W317" s="22">
        <f>W315+W300+W289+W283+W275+W268+W259+W251</f>
        <v>81156.57528125</v>
      </c>
      <c r="X317" s="21"/>
    </row>
    <row r="318" spans="1:24" ht="65.25" customHeight="1" x14ac:dyDescent="0.5">
      <c r="A318" s="14"/>
      <c r="B318" s="8"/>
      <c r="C318" s="8"/>
      <c r="D318" s="8"/>
      <c r="E318" s="13"/>
      <c r="F318" s="12"/>
      <c r="G318" s="11"/>
      <c r="H318" s="9"/>
      <c r="I318" s="10"/>
      <c r="J318" s="9"/>
      <c r="K318" s="9"/>
      <c r="L318" s="9"/>
      <c r="M318" s="9"/>
      <c r="N318" s="150"/>
      <c r="O318" s="150"/>
      <c r="P318" s="150"/>
      <c r="Q318" s="150"/>
      <c r="R318" s="150"/>
      <c r="S318" s="150"/>
      <c r="T318" s="150"/>
      <c r="U318" s="9"/>
      <c r="V318" s="9"/>
      <c r="W318" s="9"/>
      <c r="X318" s="8"/>
    </row>
    <row r="319" spans="1:24" ht="65.25" customHeight="1" x14ac:dyDescent="0.5">
      <c r="A319" s="15"/>
      <c r="B319" s="8"/>
      <c r="C319" s="8"/>
      <c r="D319" s="8"/>
      <c r="E319" s="13"/>
      <c r="F319" s="12"/>
      <c r="G319" s="11"/>
      <c r="H319" s="9"/>
      <c r="I319" s="10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4"/>
      <c r="B320" s="8"/>
      <c r="C320" s="8"/>
      <c r="D320" s="8"/>
      <c r="E320" s="13"/>
      <c r="F320" s="12"/>
      <c r="G320" s="11"/>
      <c r="H320" s="9"/>
      <c r="I320" s="10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20" t="s">
        <v>231</v>
      </c>
    </row>
    <row r="321" spans="1:24" ht="65.25" customHeight="1" thickBot="1" x14ac:dyDescent="0.55000000000000004">
      <c r="A321" s="110" t="s">
        <v>54</v>
      </c>
      <c r="B321" s="93" t="s">
        <v>53</v>
      </c>
      <c r="C321" s="109" t="s">
        <v>52</v>
      </c>
      <c r="D321" s="108"/>
      <c r="E321" s="108"/>
      <c r="F321" s="108"/>
      <c r="G321" s="108"/>
      <c r="H321" s="108"/>
      <c r="I321" s="108"/>
      <c r="J321" s="108"/>
      <c r="K321" s="108"/>
      <c r="L321" s="108"/>
      <c r="M321" s="107"/>
      <c r="N321" s="109" t="s">
        <v>51</v>
      </c>
      <c r="O321" s="108"/>
      <c r="P321" s="108"/>
      <c r="Q321" s="108"/>
      <c r="R321" s="108"/>
      <c r="S321" s="108"/>
      <c r="T321" s="107"/>
      <c r="U321" s="106"/>
      <c r="V321" s="105"/>
      <c r="W321" s="104"/>
      <c r="X321" s="69" t="s">
        <v>50</v>
      </c>
    </row>
    <row r="322" spans="1:24" ht="65.25" customHeight="1" x14ac:dyDescent="0.45">
      <c r="A322" s="103"/>
      <c r="B322" s="102"/>
      <c r="C322" s="101" t="s">
        <v>49</v>
      </c>
      <c r="D322" s="101" t="s">
        <v>48</v>
      </c>
      <c r="E322" s="100" t="s">
        <v>26</v>
      </c>
      <c r="F322" s="99" t="s">
        <v>47</v>
      </c>
      <c r="G322" s="98" t="s">
        <v>46</v>
      </c>
      <c r="H322" s="97" t="s">
        <v>45</v>
      </c>
      <c r="I322" s="96" t="s">
        <v>44</v>
      </c>
      <c r="J322" s="95" t="s">
        <v>25</v>
      </c>
      <c r="K322" s="94" t="s">
        <v>43</v>
      </c>
      <c r="L322" s="94" t="s">
        <v>93</v>
      </c>
      <c r="M322" s="93" t="s">
        <v>35</v>
      </c>
      <c r="N322" s="90" t="s">
        <v>41</v>
      </c>
      <c r="O322" s="92" t="s">
        <v>40</v>
      </c>
      <c r="P322" s="91" t="s">
        <v>39</v>
      </c>
      <c r="Q322" s="90" t="s">
        <v>38</v>
      </c>
      <c r="R322" s="90" t="s">
        <v>37</v>
      </c>
      <c r="S322" s="90" t="s">
        <v>36</v>
      </c>
      <c r="T322" s="89" t="s">
        <v>35</v>
      </c>
      <c r="U322" s="87" t="s">
        <v>35</v>
      </c>
      <c r="V322" s="88" t="s">
        <v>34</v>
      </c>
      <c r="W322" s="87" t="s">
        <v>33</v>
      </c>
      <c r="X322" s="69"/>
    </row>
    <row r="323" spans="1:24" ht="65.25" customHeight="1" thickBot="1" x14ac:dyDescent="0.5">
      <c r="A323" s="86" t="s">
        <v>32</v>
      </c>
      <c r="B323" s="76"/>
      <c r="C323" s="85"/>
      <c r="D323" s="85"/>
      <c r="E323" s="84" t="s">
        <v>31</v>
      </c>
      <c r="F323" s="83" t="s">
        <v>30</v>
      </c>
      <c r="G323" s="82"/>
      <c r="H323" s="81"/>
      <c r="I323" s="80" t="s">
        <v>29</v>
      </c>
      <c r="J323" s="79" t="s">
        <v>28</v>
      </c>
      <c r="K323" s="78" t="s">
        <v>92</v>
      </c>
      <c r="L323" s="77" t="s">
        <v>91</v>
      </c>
      <c r="M323" s="76"/>
      <c r="N323" s="199">
        <v>1</v>
      </c>
      <c r="O323" s="75"/>
      <c r="P323" s="74" t="s">
        <v>25</v>
      </c>
      <c r="Q323" s="73" t="s">
        <v>24</v>
      </c>
      <c r="R323" s="73" t="s">
        <v>23</v>
      </c>
      <c r="S323" s="73" t="s">
        <v>22</v>
      </c>
      <c r="T323" s="72"/>
      <c r="U323" s="70" t="s">
        <v>21</v>
      </c>
      <c r="V323" s="198" t="s">
        <v>90</v>
      </c>
      <c r="W323" s="70" t="s">
        <v>19</v>
      </c>
      <c r="X323" s="69"/>
    </row>
    <row r="324" spans="1:24" ht="65.25" customHeight="1" x14ac:dyDescent="0.45">
      <c r="A324" s="354" t="s">
        <v>230</v>
      </c>
      <c r="B324" s="8"/>
      <c r="C324" s="8"/>
      <c r="D324" s="8"/>
      <c r="E324" s="13"/>
      <c r="F324" s="12"/>
      <c r="G324" s="11"/>
      <c r="H324" s="9"/>
      <c r="I324" s="10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61" t="s">
        <v>229</v>
      </c>
      <c r="B325" s="54"/>
      <c r="C325" s="54">
        <v>1100</v>
      </c>
      <c r="D325" s="54">
        <v>1000</v>
      </c>
      <c r="E325" s="256">
        <v>647.99</v>
      </c>
      <c r="F325" s="42">
        <v>15</v>
      </c>
      <c r="G325" s="53">
        <f>E325*F325</f>
        <v>9719.85</v>
      </c>
      <c r="H325" s="254">
        <v>0</v>
      </c>
      <c r="I325" s="166">
        <v>0</v>
      </c>
      <c r="J325" s="165">
        <v>0</v>
      </c>
      <c r="K325" s="165">
        <v>0</v>
      </c>
      <c r="L325" s="165">
        <v>0</v>
      </c>
      <c r="M325" s="254">
        <f>G325+H325+I325+J325+K325+L325</f>
        <v>9719.85</v>
      </c>
      <c r="N325" s="255">
        <v>1437.99</v>
      </c>
      <c r="O325" s="255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f>N325+O325+P325+Q325+R325+S325</f>
        <v>1437.99</v>
      </c>
      <c r="U325" s="37">
        <f>M325-T325</f>
        <v>8281.86</v>
      </c>
      <c r="V325" s="37">
        <v>717.38</v>
      </c>
      <c r="W325" s="254">
        <f>U325-V325</f>
        <v>7564.4800000000005</v>
      </c>
      <c r="X325" s="47"/>
    </row>
    <row r="326" spans="1:24" ht="65.25" customHeight="1" x14ac:dyDescent="0.5">
      <c r="A326" s="207" t="s">
        <v>228</v>
      </c>
      <c r="B326" s="54"/>
      <c r="C326" s="54"/>
      <c r="D326" s="54"/>
      <c r="E326" s="256"/>
      <c r="F326" s="50"/>
      <c r="G326" s="57"/>
      <c r="H326" s="254"/>
      <c r="I326" s="158"/>
      <c r="J326" s="157"/>
      <c r="K326" s="157"/>
      <c r="L326" s="157"/>
      <c r="M326" s="254"/>
      <c r="N326" s="255"/>
      <c r="O326" s="255"/>
      <c r="P326" s="46"/>
      <c r="Q326" s="46"/>
      <c r="R326" s="46"/>
      <c r="S326" s="46"/>
      <c r="T326" s="46"/>
      <c r="U326" s="49"/>
      <c r="V326" s="49"/>
      <c r="W326" s="254"/>
      <c r="X326" s="47"/>
    </row>
    <row r="327" spans="1:24" ht="65.25" customHeight="1" x14ac:dyDescent="0.5">
      <c r="A327" s="61" t="s">
        <v>227</v>
      </c>
      <c r="B327" s="54"/>
      <c r="C327" s="54">
        <v>1100</v>
      </c>
      <c r="D327" s="54">
        <v>1000</v>
      </c>
      <c r="E327" s="256">
        <v>423.02</v>
      </c>
      <c r="F327" s="42">
        <v>15</v>
      </c>
      <c r="G327" s="53">
        <f>E327*F327</f>
        <v>6345.2999999999993</v>
      </c>
      <c r="H327" s="254">
        <v>0</v>
      </c>
      <c r="I327" s="166">
        <v>0</v>
      </c>
      <c r="J327" s="165">
        <v>0</v>
      </c>
      <c r="K327" s="165">
        <v>0</v>
      </c>
      <c r="L327" s="165">
        <v>0</v>
      </c>
      <c r="M327" s="254">
        <f>G327+H327+I327+J327+K327+L327</f>
        <v>6345.2999999999993</v>
      </c>
      <c r="N327" s="255">
        <v>717.18</v>
      </c>
      <c r="O327" s="255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f>N327+O327+P327+Q327+R327+S327</f>
        <v>717.18</v>
      </c>
      <c r="U327" s="37">
        <f>M327-T327</f>
        <v>5628.119999999999</v>
      </c>
      <c r="V327" s="37">
        <v>244.05</v>
      </c>
      <c r="W327" s="254">
        <f>U327-V327</f>
        <v>5384.0699999999988</v>
      </c>
      <c r="X327" s="47"/>
    </row>
    <row r="328" spans="1:24" ht="65.25" customHeight="1" x14ac:dyDescent="0.5">
      <c r="A328" s="207" t="s">
        <v>226</v>
      </c>
      <c r="B328" s="54"/>
      <c r="C328" s="54"/>
      <c r="D328" s="54"/>
      <c r="E328" s="256"/>
      <c r="F328" s="50"/>
      <c r="G328" s="57"/>
      <c r="H328" s="254"/>
      <c r="I328" s="158"/>
      <c r="J328" s="157"/>
      <c r="K328" s="157"/>
      <c r="L328" s="157"/>
      <c r="M328" s="254"/>
      <c r="N328" s="255"/>
      <c r="O328" s="255"/>
      <c r="P328" s="46"/>
      <c r="Q328" s="46"/>
      <c r="R328" s="46"/>
      <c r="S328" s="46"/>
      <c r="T328" s="46"/>
      <c r="U328" s="49"/>
      <c r="V328" s="49"/>
      <c r="W328" s="254"/>
      <c r="X328" s="47"/>
    </row>
    <row r="329" spans="1:24" ht="65.25" customHeight="1" x14ac:dyDescent="0.5">
      <c r="A329" s="61" t="s">
        <v>88</v>
      </c>
      <c r="B329" s="44"/>
      <c r="C329" s="54">
        <v>1100</v>
      </c>
      <c r="D329" s="54">
        <v>1000</v>
      </c>
      <c r="E329" s="256">
        <v>207.79</v>
      </c>
      <c r="F329" s="42">
        <v>15</v>
      </c>
      <c r="G329" s="53">
        <f>E329*F329</f>
        <v>3116.85</v>
      </c>
      <c r="H329" s="254">
        <v>0</v>
      </c>
      <c r="I329" s="166">
        <v>0</v>
      </c>
      <c r="J329" s="165">
        <v>0</v>
      </c>
      <c r="K329" s="165">
        <v>0</v>
      </c>
      <c r="L329" s="165">
        <v>0</v>
      </c>
      <c r="M329" s="254">
        <f>G329+H329+I329+J329+K329+L329</f>
        <v>3116.85</v>
      </c>
      <c r="N329" s="255">
        <v>92.61</v>
      </c>
      <c r="O329" s="39">
        <f>G329*1.1875%</f>
        <v>37.012593750000001</v>
      </c>
      <c r="P329" s="39">
        <v>0</v>
      </c>
      <c r="Q329" s="39">
        <v>0</v>
      </c>
      <c r="R329" s="185">
        <f>G329*1%</f>
        <v>31.168499999999998</v>
      </c>
      <c r="S329" s="39">
        <f>H329*1%</f>
        <v>0</v>
      </c>
      <c r="T329" s="39">
        <f>N329+O329+P329+Q329+R329+S329</f>
        <v>160.79109374999999</v>
      </c>
      <c r="U329" s="37">
        <f>M329-T329</f>
        <v>2956.0589062499998</v>
      </c>
      <c r="V329" s="254">
        <v>0</v>
      </c>
      <c r="W329" s="254">
        <f>U329-V329</f>
        <v>2956.0589062499998</v>
      </c>
      <c r="X329" s="36"/>
    </row>
    <row r="330" spans="1:24" ht="65.25" customHeight="1" x14ac:dyDescent="0.5">
      <c r="A330" s="162" t="s">
        <v>225</v>
      </c>
      <c r="B330" s="52"/>
      <c r="C330" s="54"/>
      <c r="D330" s="54"/>
      <c r="E330" s="256"/>
      <c r="F330" s="50"/>
      <c r="G330" s="57"/>
      <c r="H330" s="254"/>
      <c r="I330" s="158"/>
      <c r="J330" s="157"/>
      <c r="K330" s="157"/>
      <c r="L330" s="157"/>
      <c r="M330" s="254"/>
      <c r="N330" s="255"/>
      <c r="O330" s="46"/>
      <c r="P330" s="46"/>
      <c r="Q330" s="46"/>
      <c r="R330" s="183"/>
      <c r="S330" s="46"/>
      <c r="T330" s="46"/>
      <c r="U330" s="49"/>
      <c r="V330" s="254"/>
      <c r="W330" s="254"/>
      <c r="X330" s="27"/>
    </row>
    <row r="331" spans="1:24" ht="65.25" customHeight="1" x14ac:dyDescent="0.5">
      <c r="A331" s="45" t="s">
        <v>88</v>
      </c>
      <c r="B331" s="44"/>
      <c r="C331" s="54">
        <v>1100</v>
      </c>
      <c r="D331" s="54">
        <v>1000</v>
      </c>
      <c r="E331" s="256">
        <v>207.79</v>
      </c>
      <c r="F331" s="42">
        <v>15</v>
      </c>
      <c r="G331" s="53">
        <f>E331*F331</f>
        <v>3116.85</v>
      </c>
      <c r="H331" s="254">
        <v>0</v>
      </c>
      <c r="I331" s="166">
        <v>0</v>
      </c>
      <c r="J331" s="165">
        <v>0</v>
      </c>
      <c r="K331" s="165">
        <v>0</v>
      </c>
      <c r="L331" s="165">
        <v>0</v>
      </c>
      <c r="M331" s="254">
        <f>G331+H331+I331+J331+K331+L331</f>
        <v>3116.85</v>
      </c>
      <c r="N331" s="255">
        <v>92.61</v>
      </c>
      <c r="O331" s="39">
        <f>G331*1.1875%</f>
        <v>37.012593750000001</v>
      </c>
      <c r="P331" s="39">
        <v>0</v>
      </c>
      <c r="Q331" s="39">
        <v>0</v>
      </c>
      <c r="R331" s="185">
        <f>G331*1%</f>
        <v>31.168499999999998</v>
      </c>
      <c r="S331" s="39">
        <f>H331*1%</f>
        <v>0</v>
      </c>
      <c r="T331" s="39">
        <f>N331+O331+P331+Q331+R331+S331</f>
        <v>160.79109374999999</v>
      </c>
      <c r="U331" s="37">
        <f>M331-T331</f>
        <v>2956.0589062499998</v>
      </c>
      <c r="V331" s="254">
        <v>0</v>
      </c>
      <c r="W331" s="254">
        <f>U331-V331</f>
        <v>2956.0589062499998</v>
      </c>
      <c r="X331" s="36"/>
    </row>
    <row r="332" spans="1:24" ht="65.25" customHeight="1" x14ac:dyDescent="0.5">
      <c r="A332" s="321" t="s">
        <v>224</v>
      </c>
      <c r="B332" s="52"/>
      <c r="C332" s="54"/>
      <c r="D332" s="54"/>
      <c r="E332" s="256"/>
      <c r="F332" s="50"/>
      <c r="G332" s="57"/>
      <c r="H332" s="254"/>
      <c r="I332" s="158"/>
      <c r="J332" s="157"/>
      <c r="K332" s="157"/>
      <c r="L332" s="157"/>
      <c r="M332" s="254"/>
      <c r="N332" s="255"/>
      <c r="O332" s="46"/>
      <c r="P332" s="46"/>
      <c r="Q332" s="46"/>
      <c r="R332" s="183"/>
      <c r="S332" s="46"/>
      <c r="T332" s="46"/>
      <c r="U332" s="49"/>
      <c r="V332" s="254"/>
      <c r="W332" s="254"/>
      <c r="X332" s="27"/>
    </row>
    <row r="333" spans="1:24" ht="65.25" hidden="1" customHeight="1" x14ac:dyDescent="0.5">
      <c r="A333" s="45" t="s">
        <v>223</v>
      </c>
      <c r="B333" s="44"/>
      <c r="C333" s="54">
        <v>1100</v>
      </c>
      <c r="D333" s="54">
        <v>1000</v>
      </c>
      <c r="E333" s="256"/>
      <c r="F333" s="42"/>
      <c r="G333" s="53">
        <f>E333*F333</f>
        <v>0</v>
      </c>
      <c r="H333" s="254">
        <v>0</v>
      </c>
      <c r="I333" s="166">
        <v>0</v>
      </c>
      <c r="J333" s="165"/>
      <c r="K333" s="165">
        <v>0</v>
      </c>
      <c r="L333" s="165"/>
      <c r="M333" s="254">
        <f>G333+H333+I333+J333+K333+L333</f>
        <v>0</v>
      </c>
      <c r="N333" s="255"/>
      <c r="O333" s="255">
        <f>G333*1.187%</f>
        <v>0</v>
      </c>
      <c r="P333" s="39"/>
      <c r="Q333" s="39">
        <v>0</v>
      </c>
      <c r="R333" s="185">
        <f>G333*1%</f>
        <v>0</v>
      </c>
      <c r="S333" s="39">
        <f>H333*1%</f>
        <v>0</v>
      </c>
      <c r="T333" s="39">
        <f>N333+O333+P333+Q333+R333+S333</f>
        <v>0</v>
      </c>
      <c r="U333" s="37">
        <f>M333-T333</f>
        <v>0</v>
      </c>
      <c r="V333" s="254">
        <v>0</v>
      </c>
      <c r="W333" s="254">
        <f>U333-V333</f>
        <v>0</v>
      </c>
      <c r="X333" s="36"/>
    </row>
    <row r="334" spans="1:24" ht="65.25" hidden="1" customHeight="1" x14ac:dyDescent="0.5">
      <c r="A334" s="55"/>
      <c r="B334" s="169"/>
      <c r="C334" s="54"/>
      <c r="D334" s="54"/>
      <c r="E334" s="256"/>
      <c r="F334" s="50"/>
      <c r="G334" s="57"/>
      <c r="H334" s="254"/>
      <c r="I334" s="158"/>
      <c r="J334" s="157"/>
      <c r="K334" s="157"/>
      <c r="L334" s="157"/>
      <c r="M334" s="254"/>
      <c r="N334" s="255"/>
      <c r="O334" s="255"/>
      <c r="P334" s="46"/>
      <c r="Q334" s="46"/>
      <c r="R334" s="183"/>
      <c r="S334" s="46"/>
      <c r="T334" s="46"/>
      <c r="U334" s="49"/>
      <c r="V334" s="254"/>
      <c r="W334" s="254"/>
      <c r="X334" s="163"/>
    </row>
    <row r="335" spans="1:24" ht="65.25" customHeight="1" x14ac:dyDescent="0.5">
      <c r="A335" s="45" t="s">
        <v>223</v>
      </c>
      <c r="B335" s="44"/>
      <c r="C335" s="54">
        <v>1100</v>
      </c>
      <c r="D335" s="54">
        <v>1000</v>
      </c>
      <c r="E335" s="256">
        <v>234.82</v>
      </c>
      <c r="F335" s="42">
        <v>15</v>
      </c>
      <c r="G335" s="53">
        <f>E335*F335</f>
        <v>3522.2999999999997</v>
      </c>
      <c r="H335" s="254">
        <v>0</v>
      </c>
      <c r="I335" s="166">
        <v>0</v>
      </c>
      <c r="J335" s="165">
        <v>0</v>
      </c>
      <c r="K335" s="165">
        <v>0</v>
      </c>
      <c r="L335" s="165">
        <v>0</v>
      </c>
      <c r="M335" s="254">
        <f>G335+H335+I335+J335+K335+L335</f>
        <v>3522.2999999999997</v>
      </c>
      <c r="N335" s="255">
        <v>154.41999999999999</v>
      </c>
      <c r="O335" s="39">
        <f>G335*1.1875%</f>
        <v>41.827312499999998</v>
      </c>
      <c r="P335" s="39">
        <v>0</v>
      </c>
      <c r="Q335" s="39">
        <v>0</v>
      </c>
      <c r="R335" s="185">
        <f>G335*1%</f>
        <v>35.222999999999999</v>
      </c>
      <c r="S335" s="39">
        <f>H335*1%</f>
        <v>0</v>
      </c>
      <c r="T335" s="39">
        <f>N335+O335+P335+Q335+R335+S335</f>
        <v>231.47031249999998</v>
      </c>
      <c r="U335" s="37">
        <f>M335-T335</f>
        <v>3290.8296874999996</v>
      </c>
      <c r="V335" s="254">
        <v>0</v>
      </c>
      <c r="W335" s="254">
        <f>U335-V335</f>
        <v>3290.8296874999996</v>
      </c>
      <c r="X335" s="36"/>
    </row>
    <row r="336" spans="1:24" ht="65.25" customHeight="1" x14ac:dyDescent="0.5">
      <c r="A336" s="192" t="s">
        <v>222</v>
      </c>
      <c r="B336" s="169"/>
      <c r="C336" s="54"/>
      <c r="D336" s="54"/>
      <c r="E336" s="256"/>
      <c r="F336" s="50"/>
      <c r="G336" s="57"/>
      <c r="H336" s="254"/>
      <c r="I336" s="158"/>
      <c r="J336" s="157"/>
      <c r="K336" s="157"/>
      <c r="L336" s="157"/>
      <c r="M336" s="254"/>
      <c r="N336" s="255"/>
      <c r="O336" s="46"/>
      <c r="P336" s="46"/>
      <c r="Q336" s="46"/>
      <c r="R336" s="183"/>
      <c r="S336" s="46"/>
      <c r="T336" s="46"/>
      <c r="U336" s="49"/>
      <c r="V336" s="254"/>
      <c r="W336" s="254"/>
      <c r="X336" s="163"/>
    </row>
    <row r="337" spans="1:24" ht="65.25" hidden="1" customHeight="1" x14ac:dyDescent="0.5">
      <c r="A337" s="45" t="s">
        <v>221</v>
      </c>
      <c r="B337" s="44"/>
      <c r="C337" s="54">
        <v>1100</v>
      </c>
      <c r="D337" s="54">
        <v>1000</v>
      </c>
      <c r="E337" s="260"/>
      <c r="F337" s="42"/>
      <c r="G337" s="53">
        <f>E337*F337</f>
        <v>0</v>
      </c>
      <c r="H337" s="254">
        <v>0</v>
      </c>
      <c r="I337" s="259">
        <v>0</v>
      </c>
      <c r="J337" s="165">
        <v>0</v>
      </c>
      <c r="K337" s="165">
        <v>0</v>
      </c>
      <c r="L337" s="165"/>
      <c r="M337" s="254">
        <f>G337+H337+I337+J337+K337+L337</f>
        <v>0</v>
      </c>
      <c r="N337" s="255"/>
      <c r="O337" s="255">
        <v>0</v>
      </c>
      <c r="P337" s="39">
        <v>0</v>
      </c>
      <c r="Q337" s="39">
        <v>0</v>
      </c>
      <c r="R337" s="39">
        <v>0</v>
      </c>
      <c r="S337" s="39">
        <f>H337*1%</f>
        <v>0</v>
      </c>
      <c r="T337" s="39">
        <f>N337+O337+P337+Q337+R337+S337</f>
        <v>0</v>
      </c>
      <c r="U337" s="37">
        <f>M337-T337</f>
        <v>0</v>
      </c>
      <c r="V337" s="254">
        <v>0</v>
      </c>
      <c r="W337" s="254">
        <f>U337-V337</f>
        <v>0</v>
      </c>
      <c r="X337" s="36"/>
    </row>
    <row r="338" spans="1:24" ht="65.25" hidden="1" customHeight="1" x14ac:dyDescent="0.5">
      <c r="A338" s="180"/>
      <c r="B338" s="169"/>
      <c r="C338" s="54"/>
      <c r="D338" s="54"/>
      <c r="E338" s="260"/>
      <c r="F338" s="50"/>
      <c r="G338" s="57"/>
      <c r="H338" s="254"/>
      <c r="I338" s="259"/>
      <c r="J338" s="157"/>
      <c r="K338" s="157"/>
      <c r="L338" s="157"/>
      <c r="M338" s="254"/>
      <c r="N338" s="255"/>
      <c r="O338" s="255"/>
      <c r="P338" s="46"/>
      <c r="Q338" s="46"/>
      <c r="R338" s="46"/>
      <c r="S338" s="46"/>
      <c r="T338" s="46"/>
      <c r="U338" s="49"/>
      <c r="V338" s="254"/>
      <c r="W338" s="254"/>
      <c r="X338" s="163"/>
    </row>
    <row r="339" spans="1:24" ht="65.25" customHeight="1" thickBot="1" x14ac:dyDescent="0.55000000000000004">
      <c r="A339" s="178"/>
      <c r="B339" s="156" t="s">
        <v>70</v>
      </c>
      <c r="C339" s="151"/>
      <c r="D339" s="151"/>
      <c r="E339" s="154"/>
      <c r="F339" s="155"/>
      <c r="G339" s="152">
        <f>SUM(G325:G338)</f>
        <v>25821.149999999998</v>
      </c>
      <c r="H339" s="152">
        <f>SUM(H325:H338)</f>
        <v>0</v>
      </c>
      <c r="I339" s="154">
        <f>SUM(I325:I338)</f>
        <v>0</v>
      </c>
      <c r="J339" s="152">
        <f>SUM(J325:J338)</f>
        <v>0</v>
      </c>
      <c r="K339" s="152">
        <f>SUM(K325:K338)</f>
        <v>0</v>
      </c>
      <c r="L339" s="152">
        <f>SUM(L325:L338)</f>
        <v>0</v>
      </c>
      <c r="M339" s="152">
        <f>SUM(M325:M338)</f>
        <v>25821.149999999998</v>
      </c>
      <c r="N339" s="153">
        <f>SUM(N325:N338)</f>
        <v>2494.8100000000004</v>
      </c>
      <c r="O339" s="153">
        <f>SUM(O325:O338)</f>
        <v>115.85249999999999</v>
      </c>
      <c r="P339" s="153">
        <f>SUM(P325:P338)</f>
        <v>0</v>
      </c>
      <c r="Q339" s="153">
        <f>SUM(Q325:Q338)</f>
        <v>0</v>
      </c>
      <c r="R339" s="153">
        <f>SUM(R325:R338)</f>
        <v>97.56</v>
      </c>
      <c r="S339" s="153">
        <f>SUM(S325:S338)</f>
        <v>0</v>
      </c>
      <c r="T339" s="153">
        <f>SUM(T325:T338)</f>
        <v>2708.2225000000003</v>
      </c>
      <c r="U339" s="152">
        <f>SUM(U325:U338)</f>
        <v>23112.927499999998</v>
      </c>
      <c r="V339" s="152">
        <f>SUM(V325:V338)</f>
        <v>961.43000000000006</v>
      </c>
      <c r="W339" s="152">
        <f>SUM(W325:W338)</f>
        <v>22151.497499999998</v>
      </c>
      <c r="X339" s="151"/>
    </row>
    <row r="340" spans="1:24" s="8" customFormat="1" ht="65.25" customHeight="1" thickBot="1" x14ac:dyDescent="0.55000000000000004">
      <c r="A340" s="110" t="s">
        <v>54</v>
      </c>
      <c r="B340" s="93" t="s">
        <v>53</v>
      </c>
      <c r="C340" s="109" t="s">
        <v>52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107"/>
      <c r="N340" s="353" t="s">
        <v>51</v>
      </c>
      <c r="O340" s="352"/>
      <c r="P340" s="352"/>
      <c r="Q340" s="352"/>
      <c r="R340" s="352"/>
      <c r="S340" s="352"/>
      <c r="T340" s="351"/>
      <c r="U340" s="106"/>
      <c r="V340" s="105"/>
      <c r="W340" s="104"/>
      <c r="X340" s="69" t="s">
        <v>50</v>
      </c>
    </row>
    <row r="341" spans="1:24" s="8" customFormat="1" ht="65.25" customHeight="1" x14ac:dyDescent="0.45">
      <c r="A341" s="103"/>
      <c r="B341" s="102"/>
      <c r="C341" s="101" t="s">
        <v>49</v>
      </c>
      <c r="D341" s="101" t="s">
        <v>48</v>
      </c>
      <c r="E341" s="100" t="s">
        <v>26</v>
      </c>
      <c r="F341" s="99" t="s">
        <v>47</v>
      </c>
      <c r="G341" s="98" t="s">
        <v>46</v>
      </c>
      <c r="H341" s="97" t="s">
        <v>45</v>
      </c>
      <c r="I341" s="96" t="s">
        <v>44</v>
      </c>
      <c r="J341" s="95" t="s">
        <v>25</v>
      </c>
      <c r="K341" s="94" t="s">
        <v>43</v>
      </c>
      <c r="L341" s="94" t="s">
        <v>93</v>
      </c>
      <c r="M341" s="93" t="s">
        <v>35</v>
      </c>
      <c r="N341" s="348" t="s">
        <v>41</v>
      </c>
      <c r="O341" s="350" t="s">
        <v>40</v>
      </c>
      <c r="P341" s="349" t="s">
        <v>39</v>
      </c>
      <c r="Q341" s="348" t="s">
        <v>38</v>
      </c>
      <c r="R341" s="348" t="s">
        <v>37</v>
      </c>
      <c r="S341" s="348" t="s">
        <v>36</v>
      </c>
      <c r="T341" s="347" t="s">
        <v>35</v>
      </c>
      <c r="U341" s="87" t="s">
        <v>35</v>
      </c>
      <c r="V341" s="88" t="s">
        <v>34</v>
      </c>
      <c r="W341" s="87" t="s">
        <v>33</v>
      </c>
      <c r="X341" s="69"/>
    </row>
    <row r="342" spans="1:24" s="8" customFormat="1" ht="65.25" customHeight="1" thickBot="1" x14ac:dyDescent="0.5">
      <c r="A342" s="86" t="s">
        <v>32</v>
      </c>
      <c r="B342" s="76"/>
      <c r="C342" s="85"/>
      <c r="D342" s="85"/>
      <c r="E342" s="84" t="s">
        <v>31</v>
      </c>
      <c r="F342" s="83" t="s">
        <v>30</v>
      </c>
      <c r="G342" s="82"/>
      <c r="H342" s="81"/>
      <c r="I342" s="80" t="s">
        <v>29</v>
      </c>
      <c r="J342" s="79" t="s">
        <v>28</v>
      </c>
      <c r="K342" s="78" t="s">
        <v>92</v>
      </c>
      <c r="L342" s="77" t="s">
        <v>91</v>
      </c>
      <c r="M342" s="76"/>
      <c r="N342" s="199">
        <v>1</v>
      </c>
      <c r="O342" s="346"/>
      <c r="P342" s="345" t="s">
        <v>25</v>
      </c>
      <c r="Q342" s="344" t="s">
        <v>24</v>
      </c>
      <c r="R342" s="344" t="s">
        <v>23</v>
      </c>
      <c r="S342" s="344" t="s">
        <v>22</v>
      </c>
      <c r="T342" s="343"/>
      <c r="U342" s="70" t="s">
        <v>21</v>
      </c>
      <c r="V342" s="198" t="s">
        <v>90</v>
      </c>
      <c r="W342" s="70" t="s">
        <v>19</v>
      </c>
      <c r="X342" s="69"/>
    </row>
    <row r="343" spans="1:24" ht="65.25" customHeight="1" x14ac:dyDescent="0.45">
      <c r="A343" s="68" t="s">
        <v>220</v>
      </c>
      <c r="B343" s="149"/>
      <c r="C343" s="8"/>
      <c r="D343" s="8"/>
      <c r="E343" s="13"/>
      <c r="F343" s="12"/>
      <c r="G343" s="11"/>
      <c r="H343" s="9"/>
      <c r="I343" s="10"/>
      <c r="J343" s="9"/>
      <c r="K343" s="9"/>
      <c r="L343" s="9"/>
      <c r="M343" s="9"/>
      <c r="N343" s="150"/>
      <c r="O343" s="150"/>
      <c r="P343" s="150"/>
      <c r="Q343" s="150"/>
      <c r="R343" s="150"/>
      <c r="S343" s="150"/>
      <c r="T343" s="150"/>
      <c r="U343" s="9"/>
      <c r="V343" s="9"/>
      <c r="W343" s="9"/>
      <c r="X343" s="8"/>
    </row>
    <row r="344" spans="1:24" ht="65.25" hidden="1" customHeight="1" x14ac:dyDescent="0.5">
      <c r="A344" s="171" t="s">
        <v>219</v>
      </c>
      <c r="B344" s="182"/>
      <c r="C344" s="44"/>
      <c r="D344" s="44"/>
      <c r="E344" s="43">
        <v>0</v>
      </c>
      <c r="F344" s="42">
        <v>0</v>
      </c>
      <c r="G344" s="53">
        <f>E344*F344</f>
        <v>0</v>
      </c>
      <c r="H344" s="37">
        <v>0</v>
      </c>
      <c r="I344" s="40">
        <v>0</v>
      </c>
      <c r="J344" s="37">
        <v>0</v>
      </c>
      <c r="K344" s="37">
        <v>0</v>
      </c>
      <c r="L344" s="37">
        <v>0</v>
      </c>
      <c r="M344" s="37">
        <f>G344+H344+I344+J344+K344+L344</f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f>N344+O344+P344+Q344+R344+S344</f>
        <v>0</v>
      </c>
      <c r="U344" s="37">
        <f>M344-T344</f>
        <v>0</v>
      </c>
      <c r="V344" s="37">
        <v>0</v>
      </c>
      <c r="W344" s="37">
        <f>U344-V344</f>
        <v>0</v>
      </c>
      <c r="X344" s="36"/>
    </row>
    <row r="345" spans="1:24" ht="65.25" hidden="1" customHeight="1" x14ac:dyDescent="0.5">
      <c r="A345" s="342"/>
      <c r="B345" s="161"/>
      <c r="C345" s="52"/>
      <c r="D345" s="52"/>
      <c r="E345" s="59"/>
      <c r="F345" s="50"/>
      <c r="G345" s="57"/>
      <c r="H345" s="49"/>
      <c r="I345" s="30"/>
      <c r="J345" s="49"/>
      <c r="K345" s="49"/>
      <c r="L345" s="49"/>
      <c r="M345" s="49"/>
      <c r="N345" s="46"/>
      <c r="O345" s="46"/>
      <c r="P345" s="46"/>
      <c r="Q345" s="46"/>
      <c r="R345" s="46"/>
      <c r="S345" s="46"/>
      <c r="T345" s="46"/>
      <c r="U345" s="49"/>
      <c r="V345" s="49"/>
      <c r="W345" s="49"/>
      <c r="X345" s="27"/>
    </row>
    <row r="346" spans="1:24" ht="65.25" customHeight="1" x14ac:dyDescent="0.5">
      <c r="A346" s="178"/>
      <c r="B346" s="156" t="s">
        <v>70</v>
      </c>
      <c r="C346" s="151"/>
      <c r="D346" s="151"/>
      <c r="E346" s="154"/>
      <c r="F346" s="155"/>
      <c r="G346" s="152">
        <f>SUM(G344)</f>
        <v>0</v>
      </c>
      <c r="H346" s="152">
        <f>SUM(H344)</f>
        <v>0</v>
      </c>
      <c r="I346" s="154">
        <f>SUM(I344)</f>
        <v>0</v>
      </c>
      <c r="J346" s="152">
        <f>SUM(J344)</f>
        <v>0</v>
      </c>
      <c r="K346" s="152">
        <f>SUM(K344)</f>
        <v>0</v>
      </c>
      <c r="L346" s="152">
        <f>SUM(L344)</f>
        <v>0</v>
      </c>
      <c r="M346" s="152">
        <f>SUM(M344)</f>
        <v>0</v>
      </c>
      <c r="N346" s="153">
        <f>SUM(N344)</f>
        <v>0</v>
      </c>
      <c r="O346" s="153">
        <f>SUM(O344)</f>
        <v>0</v>
      </c>
      <c r="P346" s="153">
        <f>SUM(P344)</f>
        <v>0</v>
      </c>
      <c r="Q346" s="153">
        <f>SUM(Q344)</f>
        <v>0</v>
      </c>
      <c r="R346" s="153">
        <f>SUM(R344)</f>
        <v>0</v>
      </c>
      <c r="S346" s="153">
        <f>SUM(S344)</f>
        <v>0</v>
      </c>
      <c r="T346" s="153">
        <f>SUM(T344)</f>
        <v>0</v>
      </c>
      <c r="U346" s="152">
        <f>SUM(U344)</f>
        <v>0</v>
      </c>
      <c r="V346" s="152">
        <f>SUM(V344)</f>
        <v>0</v>
      </c>
      <c r="W346" s="152">
        <f>SUM(W344)</f>
        <v>0</v>
      </c>
      <c r="X346" s="152">
        <f>SUM(X344:X344)</f>
        <v>0</v>
      </c>
    </row>
    <row r="347" spans="1:24" ht="65.25" customHeight="1" x14ac:dyDescent="0.45">
      <c r="A347" s="68" t="s">
        <v>218</v>
      </c>
      <c r="B347" s="62"/>
      <c r="C347" s="62"/>
      <c r="D347" s="62"/>
      <c r="E347" s="67"/>
      <c r="F347" s="66"/>
      <c r="G347" s="65"/>
      <c r="H347" s="63"/>
      <c r="I347" s="64"/>
      <c r="J347" s="63"/>
      <c r="K347" s="63"/>
      <c r="L347" s="63"/>
      <c r="M347" s="63"/>
      <c r="N347" s="172"/>
      <c r="O347" s="172"/>
      <c r="P347" s="172"/>
      <c r="Q347" s="172"/>
      <c r="R347" s="172"/>
      <c r="S347" s="172"/>
      <c r="T347" s="172"/>
      <c r="U347" s="63"/>
      <c r="V347" s="63"/>
      <c r="W347" s="63"/>
      <c r="X347" s="62"/>
    </row>
    <row r="348" spans="1:24" ht="65.25" customHeight="1" x14ac:dyDescent="0.5">
      <c r="A348" s="277" t="s">
        <v>217</v>
      </c>
      <c r="B348" s="170"/>
      <c r="C348" s="169">
        <v>1100</v>
      </c>
      <c r="D348" s="169">
        <v>1000</v>
      </c>
      <c r="E348" s="179">
        <v>299.95999999999998</v>
      </c>
      <c r="F348" s="42">
        <v>15</v>
      </c>
      <c r="G348" s="53">
        <f>E348*F348</f>
        <v>4499.3999999999996</v>
      </c>
      <c r="H348" s="48">
        <v>0</v>
      </c>
      <c r="I348" s="166">
        <v>0</v>
      </c>
      <c r="J348" s="262">
        <v>0</v>
      </c>
      <c r="K348" s="262"/>
      <c r="L348" s="165">
        <v>0</v>
      </c>
      <c r="M348" s="48">
        <f>G348+H348+I348+J348+K348+L348</f>
        <v>4499.3999999999996</v>
      </c>
      <c r="N348" s="164">
        <v>380.49</v>
      </c>
      <c r="O348" s="164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f>N348+O348+P348+Q348+R348+S348</f>
        <v>380.49</v>
      </c>
      <c r="U348" s="37">
        <f>M348-T348</f>
        <v>4118.91</v>
      </c>
      <c r="V348" s="37">
        <v>173.05</v>
      </c>
      <c r="W348" s="48">
        <f>U348-V348</f>
        <v>3945.8599999999997</v>
      </c>
      <c r="X348" s="163"/>
    </row>
    <row r="349" spans="1:24" ht="65.25" customHeight="1" x14ac:dyDescent="0.5">
      <c r="A349" s="228" t="s">
        <v>216</v>
      </c>
      <c r="B349" s="161"/>
      <c r="C349" s="52"/>
      <c r="D349" s="52"/>
      <c r="E349" s="209"/>
      <c r="F349" s="50"/>
      <c r="G349" s="57"/>
      <c r="H349" s="49"/>
      <c r="I349" s="158"/>
      <c r="J349" s="261"/>
      <c r="K349" s="261"/>
      <c r="L349" s="157"/>
      <c r="M349" s="49"/>
      <c r="N349" s="46"/>
      <c r="O349" s="46"/>
      <c r="P349" s="46"/>
      <c r="Q349" s="46"/>
      <c r="R349" s="46"/>
      <c r="S349" s="46"/>
      <c r="T349" s="46"/>
      <c r="U349" s="49"/>
      <c r="V349" s="49"/>
      <c r="W349" s="49"/>
      <c r="X349" s="27"/>
    </row>
    <row r="350" spans="1:24" ht="65.25" customHeight="1" x14ac:dyDescent="0.5">
      <c r="A350" s="45" t="s">
        <v>215</v>
      </c>
      <c r="B350" s="44"/>
      <c r="C350" s="44">
        <v>1100</v>
      </c>
      <c r="D350" s="44">
        <v>1000</v>
      </c>
      <c r="E350" s="179">
        <v>291.93</v>
      </c>
      <c r="F350" s="42">
        <v>15</v>
      </c>
      <c r="G350" s="53">
        <f>E350*F350</f>
        <v>4378.95</v>
      </c>
      <c r="H350" s="48">
        <v>0</v>
      </c>
      <c r="I350" s="166">
        <v>0</v>
      </c>
      <c r="J350" s="165">
        <v>0</v>
      </c>
      <c r="K350" s="165">
        <v>0</v>
      </c>
      <c r="L350" s="165">
        <v>0</v>
      </c>
      <c r="M350" s="48">
        <f>G350+H350+I350+J350+K350+L350</f>
        <v>4378.95</v>
      </c>
      <c r="N350" s="164">
        <v>361.22</v>
      </c>
      <c r="O350" s="39">
        <f>G350*1.1875%</f>
        <v>52.000031249999999</v>
      </c>
      <c r="P350" s="39">
        <v>0</v>
      </c>
      <c r="Q350" s="39">
        <v>0</v>
      </c>
      <c r="R350" s="185">
        <f>G350*1%</f>
        <v>43.789499999999997</v>
      </c>
      <c r="S350" s="39">
        <f>H350*1%</f>
        <v>0</v>
      </c>
      <c r="T350" s="39">
        <f>N350+O350+P350+Q350+R350+S350</f>
        <v>457.00953125000001</v>
      </c>
      <c r="U350" s="37">
        <f>M350-T350</f>
        <v>3921.94046875</v>
      </c>
      <c r="V350" s="48">
        <v>0</v>
      </c>
      <c r="W350" s="48">
        <f>U350-V350</f>
        <v>3921.94046875</v>
      </c>
      <c r="X350" s="36"/>
    </row>
    <row r="351" spans="1:24" ht="65.25" customHeight="1" x14ac:dyDescent="0.5">
      <c r="A351" s="341" t="s">
        <v>214</v>
      </c>
      <c r="B351" s="52"/>
      <c r="C351" s="52"/>
      <c r="D351" s="52"/>
      <c r="E351" s="209"/>
      <c r="F351" s="50"/>
      <c r="G351" s="57"/>
      <c r="H351" s="49"/>
      <c r="I351" s="158"/>
      <c r="J351" s="157"/>
      <c r="K351" s="157"/>
      <c r="L351" s="157"/>
      <c r="M351" s="49"/>
      <c r="N351" s="46"/>
      <c r="O351" s="46"/>
      <c r="P351" s="46"/>
      <c r="Q351" s="46"/>
      <c r="R351" s="183"/>
      <c r="S351" s="46"/>
      <c r="T351" s="46"/>
      <c r="U351" s="49"/>
      <c r="V351" s="49"/>
      <c r="W351" s="49"/>
      <c r="X351" s="27"/>
    </row>
    <row r="352" spans="1:24" s="325" customFormat="1" ht="65.25" customHeight="1" x14ac:dyDescent="0.45">
      <c r="A352" s="320" t="s">
        <v>208</v>
      </c>
      <c r="B352" s="340"/>
      <c r="C352" s="339">
        <v>1100</v>
      </c>
      <c r="D352" s="339">
        <v>1000</v>
      </c>
      <c r="E352" s="338">
        <v>198.78</v>
      </c>
      <c r="F352" s="337">
        <v>15</v>
      </c>
      <c r="G352" s="144">
        <f>E352*F352</f>
        <v>2981.7</v>
      </c>
      <c r="H352" s="334">
        <v>0</v>
      </c>
      <c r="I352" s="274">
        <v>0</v>
      </c>
      <c r="J352" s="336">
        <v>0</v>
      </c>
      <c r="K352" s="336">
        <v>0</v>
      </c>
      <c r="L352" s="273">
        <v>0</v>
      </c>
      <c r="M352" s="319">
        <f>G352+H352+I352+J352+K352+L352</f>
        <v>2981.7</v>
      </c>
      <c r="N352" s="335">
        <v>57.66</v>
      </c>
      <c r="O352" s="323">
        <v>0</v>
      </c>
      <c r="P352" s="272">
        <v>0</v>
      </c>
      <c r="Q352" s="271">
        <v>0</v>
      </c>
      <c r="R352" s="272">
        <f>G352*1%</f>
        <v>29.817</v>
      </c>
      <c r="S352" s="272">
        <f>H352*1%</f>
        <v>0</v>
      </c>
      <c r="T352" s="271">
        <f>N352+O352+P352+Q352+R352+S352</f>
        <v>87.477000000000004</v>
      </c>
      <c r="U352" s="142">
        <f>M352-T352</f>
        <v>2894.223</v>
      </c>
      <c r="V352" s="334">
        <v>0</v>
      </c>
      <c r="W352" s="334">
        <f>U352-V352</f>
        <v>2894.223</v>
      </c>
      <c r="X352" s="333"/>
    </row>
    <row r="353" spans="1:24" s="325" customFormat="1" ht="65.25" customHeight="1" x14ac:dyDescent="0.45">
      <c r="A353" s="332" t="s">
        <v>213</v>
      </c>
      <c r="B353" s="331"/>
      <c r="C353" s="331"/>
      <c r="D353" s="331"/>
      <c r="E353" s="330"/>
      <c r="F353" s="329"/>
      <c r="G353" s="135"/>
      <c r="H353" s="327"/>
      <c r="I353" s="268"/>
      <c r="J353" s="328"/>
      <c r="K353" s="328"/>
      <c r="L353" s="267"/>
      <c r="M353" s="133"/>
      <c r="N353" s="266"/>
      <c r="O353" s="265"/>
      <c r="P353" s="266"/>
      <c r="Q353" s="265"/>
      <c r="R353" s="266"/>
      <c r="S353" s="266"/>
      <c r="T353" s="265"/>
      <c r="U353" s="133"/>
      <c r="V353" s="327"/>
      <c r="W353" s="327"/>
      <c r="X353" s="326"/>
    </row>
    <row r="354" spans="1:24" ht="65.25" customHeight="1" x14ac:dyDescent="0.45">
      <c r="A354" s="320" t="s">
        <v>212</v>
      </c>
      <c r="B354" s="147"/>
      <c r="C354" s="147">
        <v>1100</v>
      </c>
      <c r="D354" s="147">
        <v>1000</v>
      </c>
      <c r="E354" s="324">
        <v>144.08000000000001</v>
      </c>
      <c r="F354" s="145">
        <v>15</v>
      </c>
      <c r="G354" s="144">
        <f>E354*F354</f>
        <v>2161.2000000000003</v>
      </c>
      <c r="H354" s="319">
        <v>0</v>
      </c>
      <c r="I354" s="274">
        <v>0</v>
      </c>
      <c r="J354" s="273">
        <v>0</v>
      </c>
      <c r="K354" s="273">
        <v>0</v>
      </c>
      <c r="L354" s="273">
        <v>63.1</v>
      </c>
      <c r="M354" s="319">
        <f>G354+H354+I354+J354+K354+L354</f>
        <v>2224.3000000000002</v>
      </c>
      <c r="N354" s="323">
        <v>0</v>
      </c>
      <c r="O354" s="323">
        <v>0</v>
      </c>
      <c r="P354" s="271">
        <v>0</v>
      </c>
      <c r="Q354" s="271">
        <v>0</v>
      </c>
      <c r="R354" s="272">
        <f>G354*1%</f>
        <v>21.612000000000002</v>
      </c>
      <c r="S354" s="271">
        <f>H354*1%</f>
        <v>0</v>
      </c>
      <c r="T354" s="271">
        <f>N354+O354+P354+Q354+R354+S354</f>
        <v>21.612000000000002</v>
      </c>
      <c r="U354" s="142">
        <f>M354-T354</f>
        <v>2202.6880000000001</v>
      </c>
      <c r="V354" s="319">
        <v>0</v>
      </c>
      <c r="W354" s="319">
        <f>U354-V354</f>
        <v>2202.6880000000001</v>
      </c>
      <c r="X354" s="36"/>
    </row>
    <row r="355" spans="1:24" ht="65.25" customHeight="1" x14ac:dyDescent="0.45">
      <c r="A355" s="322" t="s">
        <v>211</v>
      </c>
      <c r="B355" s="138"/>
      <c r="C355" s="138"/>
      <c r="D355" s="138"/>
      <c r="E355" s="269"/>
      <c r="F355" s="136"/>
      <c r="G355" s="135"/>
      <c r="H355" s="133"/>
      <c r="I355" s="268"/>
      <c r="J355" s="267"/>
      <c r="K355" s="267"/>
      <c r="L355" s="267"/>
      <c r="M355" s="133"/>
      <c r="N355" s="265"/>
      <c r="O355" s="265"/>
      <c r="P355" s="265"/>
      <c r="Q355" s="265"/>
      <c r="R355" s="266"/>
      <c r="S355" s="265"/>
      <c r="T355" s="265"/>
      <c r="U355" s="133"/>
      <c r="V355" s="133"/>
      <c r="W355" s="133"/>
      <c r="X355" s="27"/>
    </row>
    <row r="356" spans="1:24" ht="65.25" customHeight="1" x14ac:dyDescent="0.5">
      <c r="A356" s="277" t="s">
        <v>208</v>
      </c>
      <c r="B356" s="169"/>
      <c r="C356" s="169">
        <v>1100</v>
      </c>
      <c r="D356" s="169">
        <v>1000</v>
      </c>
      <c r="E356" s="181">
        <v>190.67</v>
      </c>
      <c r="F356" s="42">
        <v>15</v>
      </c>
      <c r="G356" s="53">
        <f>E356*F356</f>
        <v>2860.0499999999997</v>
      </c>
      <c r="H356" s="37">
        <v>0</v>
      </c>
      <c r="I356" s="166">
        <v>0</v>
      </c>
      <c r="J356" s="37">
        <v>0</v>
      </c>
      <c r="K356" s="37">
        <v>0</v>
      </c>
      <c r="L356" s="37">
        <v>0</v>
      </c>
      <c r="M356" s="48">
        <f>G356+H356+I356+J356+K356+L356</f>
        <v>2860.0499999999997</v>
      </c>
      <c r="N356" s="39">
        <v>44.42</v>
      </c>
      <c r="O356" s="39">
        <f>G356*1.1875%</f>
        <v>33.963093749999999</v>
      </c>
      <c r="P356" s="39">
        <v>0</v>
      </c>
      <c r="Q356" s="39">
        <v>0</v>
      </c>
      <c r="R356" s="39">
        <v>0</v>
      </c>
      <c r="S356" s="39">
        <v>0</v>
      </c>
      <c r="T356" s="39">
        <f>N356+O356+P356+Q356+R356+S356</f>
        <v>78.38309375</v>
      </c>
      <c r="U356" s="37">
        <f>M356-T356</f>
        <v>2781.6669062499996</v>
      </c>
      <c r="V356" s="37">
        <v>0</v>
      </c>
      <c r="W356" s="37">
        <f>U356-V356</f>
        <v>2781.6669062499996</v>
      </c>
      <c r="X356" s="163" t="s">
        <v>55</v>
      </c>
    </row>
    <row r="357" spans="1:24" ht="65.25" customHeight="1" x14ac:dyDescent="0.5">
      <c r="A357" s="309" t="s">
        <v>210</v>
      </c>
      <c r="B357" s="52"/>
      <c r="C357" s="52"/>
      <c r="D357" s="52"/>
      <c r="E357" s="209"/>
      <c r="F357" s="50"/>
      <c r="G357" s="57"/>
      <c r="H357" s="49"/>
      <c r="I357" s="158"/>
      <c r="J357" s="49"/>
      <c r="K357" s="49"/>
      <c r="L357" s="49"/>
      <c r="M357" s="49"/>
      <c r="N357" s="46"/>
      <c r="O357" s="46"/>
      <c r="P357" s="46"/>
      <c r="Q357" s="46"/>
      <c r="R357" s="46"/>
      <c r="S357" s="46"/>
      <c r="T357" s="46"/>
      <c r="U357" s="49"/>
      <c r="V357" s="49"/>
      <c r="W357" s="49"/>
      <c r="X357" s="27"/>
    </row>
    <row r="358" spans="1:24" ht="65.25" customHeight="1" x14ac:dyDescent="0.5">
      <c r="A358" s="277" t="s">
        <v>208</v>
      </c>
      <c r="B358" s="169"/>
      <c r="C358" s="169">
        <v>1100</v>
      </c>
      <c r="D358" s="169">
        <v>1000</v>
      </c>
      <c r="E358" s="181">
        <v>173.96</v>
      </c>
      <c r="F358" s="42">
        <v>15</v>
      </c>
      <c r="G358" s="53">
        <f>E358*F358</f>
        <v>2609.4</v>
      </c>
      <c r="H358" s="37">
        <v>0</v>
      </c>
      <c r="I358" s="166">
        <v>0</v>
      </c>
      <c r="J358" s="37">
        <v>0</v>
      </c>
      <c r="K358" s="37">
        <v>0</v>
      </c>
      <c r="L358" s="37">
        <v>0</v>
      </c>
      <c r="M358" s="48">
        <f>G358+H358+I358+J358+K358+L358</f>
        <v>2609.4</v>
      </c>
      <c r="N358" s="39">
        <v>2.15</v>
      </c>
      <c r="O358" s="39">
        <f>G358*1.1875%</f>
        <v>30.986625</v>
      </c>
      <c r="P358" s="39">
        <v>0</v>
      </c>
      <c r="Q358" s="39">
        <v>0</v>
      </c>
      <c r="R358" s="39"/>
      <c r="S358" s="39">
        <v>0</v>
      </c>
      <c r="T358" s="39">
        <f>N358+O358+P358+Q358+R358+S358</f>
        <v>33.136625000000002</v>
      </c>
      <c r="U358" s="37">
        <f>M358-T358</f>
        <v>2576.263375</v>
      </c>
      <c r="V358" s="37">
        <v>0</v>
      </c>
      <c r="W358" s="37">
        <f>U358-V358</f>
        <v>2576.263375</v>
      </c>
      <c r="X358" s="163" t="s">
        <v>55</v>
      </c>
    </row>
    <row r="359" spans="1:24" ht="65.25" customHeight="1" x14ac:dyDescent="0.5">
      <c r="A359" s="321" t="s">
        <v>209</v>
      </c>
      <c r="B359" s="52"/>
      <c r="C359" s="52"/>
      <c r="D359" s="52"/>
      <c r="E359" s="209"/>
      <c r="F359" s="50"/>
      <c r="G359" s="57"/>
      <c r="H359" s="49"/>
      <c r="I359" s="158"/>
      <c r="J359" s="49"/>
      <c r="K359" s="49"/>
      <c r="L359" s="49"/>
      <c r="M359" s="49"/>
      <c r="N359" s="46"/>
      <c r="O359" s="46"/>
      <c r="P359" s="46"/>
      <c r="Q359" s="46"/>
      <c r="R359" s="46"/>
      <c r="S359" s="46"/>
      <c r="T359" s="46"/>
      <c r="U359" s="49"/>
      <c r="V359" s="49"/>
      <c r="W359" s="49"/>
      <c r="X359" s="27"/>
    </row>
    <row r="360" spans="1:24" ht="65.25" customHeight="1" x14ac:dyDescent="0.45">
      <c r="A360" s="320" t="s">
        <v>208</v>
      </c>
      <c r="B360" s="147"/>
      <c r="C360" s="317">
        <v>1100</v>
      </c>
      <c r="D360" s="317">
        <v>1000</v>
      </c>
      <c r="E360" s="316">
        <v>167.48</v>
      </c>
      <c r="F360" s="145">
        <v>15</v>
      </c>
      <c r="G360" s="144">
        <f>E360*F360</f>
        <v>2512.1999999999998</v>
      </c>
      <c r="H360" s="314">
        <v>0</v>
      </c>
      <c r="I360" s="274">
        <v>0</v>
      </c>
      <c r="J360" s="273">
        <v>0</v>
      </c>
      <c r="K360" s="273">
        <v>0</v>
      </c>
      <c r="L360" s="273">
        <v>8.42</v>
      </c>
      <c r="M360" s="319">
        <f>G360+H360+I360+J360+K360+L360</f>
        <v>2520.62</v>
      </c>
      <c r="N360" s="315">
        <v>0</v>
      </c>
      <c r="O360" s="315">
        <v>0</v>
      </c>
      <c r="P360" s="271">
        <v>0</v>
      </c>
      <c r="Q360" s="271">
        <v>0</v>
      </c>
      <c r="R360" s="272">
        <f>G360*1%</f>
        <v>25.122</v>
      </c>
      <c r="S360" s="271">
        <v>0</v>
      </c>
      <c r="T360" s="271">
        <f>N360+O360+P360+Q360+R360+S360</f>
        <v>25.122</v>
      </c>
      <c r="U360" s="142">
        <f>M360-T360</f>
        <v>2495.498</v>
      </c>
      <c r="V360" s="314">
        <v>0</v>
      </c>
      <c r="W360" s="314">
        <f>U360-V360</f>
        <v>2495.498</v>
      </c>
      <c r="X360" s="36"/>
    </row>
    <row r="361" spans="1:24" ht="65.25" customHeight="1" x14ac:dyDescent="0.45">
      <c r="A361" s="318" t="s">
        <v>207</v>
      </c>
      <c r="B361" s="138"/>
      <c r="C361" s="317"/>
      <c r="D361" s="317"/>
      <c r="E361" s="316"/>
      <c r="F361" s="136"/>
      <c r="G361" s="135"/>
      <c r="H361" s="314"/>
      <c r="I361" s="268"/>
      <c r="J361" s="267"/>
      <c r="K361" s="267"/>
      <c r="L361" s="267"/>
      <c r="M361" s="133"/>
      <c r="N361" s="315"/>
      <c r="O361" s="315"/>
      <c r="P361" s="265"/>
      <c r="Q361" s="265"/>
      <c r="R361" s="266"/>
      <c r="S361" s="265"/>
      <c r="T361" s="265"/>
      <c r="U361" s="133"/>
      <c r="V361" s="314"/>
      <c r="W361" s="314"/>
      <c r="X361" s="27"/>
    </row>
    <row r="362" spans="1:24" ht="65.25" hidden="1" customHeight="1" x14ac:dyDescent="0.5">
      <c r="A362" s="45" t="s">
        <v>206</v>
      </c>
      <c r="B362" s="182"/>
      <c r="C362" s="169">
        <v>1100</v>
      </c>
      <c r="D362" s="169">
        <v>1000</v>
      </c>
      <c r="E362" s="179"/>
      <c r="F362" s="42"/>
      <c r="G362" s="53">
        <f>E362*F362</f>
        <v>0</v>
      </c>
      <c r="H362" s="48">
        <v>0</v>
      </c>
      <c r="I362" s="196">
        <v>0</v>
      </c>
      <c r="J362" s="165">
        <v>0</v>
      </c>
      <c r="K362" s="165">
        <v>0</v>
      </c>
      <c r="L362" s="165">
        <v>0</v>
      </c>
      <c r="M362" s="48">
        <f>G362+H362+I362+J362+K362+L362</f>
        <v>0</v>
      </c>
      <c r="N362" s="164"/>
      <c r="O362" s="164">
        <f>G362*1.187%</f>
        <v>0</v>
      </c>
      <c r="P362" s="39">
        <v>0</v>
      </c>
      <c r="Q362" s="39">
        <v>0</v>
      </c>
      <c r="R362" s="185">
        <f>G362*1%</f>
        <v>0</v>
      </c>
      <c r="S362" s="39">
        <v>0</v>
      </c>
      <c r="T362" s="39">
        <f>N362+O362+P362+Q362+R362+S362</f>
        <v>0</v>
      </c>
      <c r="U362" s="37">
        <f>M362-T362</f>
        <v>0</v>
      </c>
      <c r="V362" s="48">
        <v>0</v>
      </c>
      <c r="W362" s="48">
        <f>U362-V362</f>
        <v>0</v>
      </c>
      <c r="X362" s="36"/>
    </row>
    <row r="363" spans="1:24" ht="65.25" hidden="1" customHeight="1" x14ac:dyDescent="0.5">
      <c r="A363" s="313"/>
      <c r="B363" s="170"/>
      <c r="C363" s="52"/>
      <c r="D363" s="52"/>
      <c r="E363" s="209"/>
      <c r="F363" s="50"/>
      <c r="G363" s="57"/>
      <c r="H363" s="49"/>
      <c r="I363" s="158"/>
      <c r="J363" s="157"/>
      <c r="K363" s="157"/>
      <c r="L363" s="157"/>
      <c r="M363" s="49"/>
      <c r="N363" s="46"/>
      <c r="O363" s="46"/>
      <c r="P363" s="46"/>
      <c r="Q363" s="46"/>
      <c r="R363" s="183"/>
      <c r="S363" s="46"/>
      <c r="T363" s="46"/>
      <c r="U363" s="49"/>
      <c r="V363" s="49"/>
      <c r="W363" s="49"/>
      <c r="X363" s="163"/>
    </row>
    <row r="364" spans="1:24" ht="65.25" hidden="1" customHeight="1" x14ac:dyDescent="0.5">
      <c r="A364" s="45" t="s">
        <v>206</v>
      </c>
      <c r="B364" s="182"/>
      <c r="C364" s="169">
        <v>1100</v>
      </c>
      <c r="D364" s="169">
        <v>1000</v>
      </c>
      <c r="E364" s="179"/>
      <c r="F364" s="42"/>
      <c r="G364" s="53">
        <f>E364*F364</f>
        <v>0</v>
      </c>
      <c r="H364" s="48">
        <v>0</v>
      </c>
      <c r="I364" s="196">
        <v>0</v>
      </c>
      <c r="J364" s="165">
        <v>0</v>
      </c>
      <c r="K364" s="165">
        <v>0</v>
      </c>
      <c r="L364" s="165">
        <v>0</v>
      </c>
      <c r="M364" s="48">
        <f>G364+H364+I364+J364+K364+L364</f>
        <v>0</v>
      </c>
      <c r="N364" s="164"/>
      <c r="O364" s="164">
        <f>G364*1.187%</f>
        <v>0</v>
      </c>
      <c r="P364" s="39">
        <v>0</v>
      </c>
      <c r="Q364" s="39">
        <v>0</v>
      </c>
      <c r="R364" s="185">
        <f>G364*1%</f>
        <v>0</v>
      </c>
      <c r="S364" s="39">
        <v>0</v>
      </c>
      <c r="T364" s="39">
        <f>N364+O364+P364+Q364+R364+S364</f>
        <v>0</v>
      </c>
      <c r="U364" s="37">
        <f>M364-T364</f>
        <v>0</v>
      </c>
      <c r="V364" s="48">
        <v>0</v>
      </c>
      <c r="W364" s="48">
        <f>U364-V364</f>
        <v>0</v>
      </c>
      <c r="X364" s="36"/>
    </row>
    <row r="365" spans="1:24" ht="65.25" hidden="1" customHeight="1" x14ac:dyDescent="0.5">
      <c r="A365" s="312"/>
      <c r="B365" s="170"/>
      <c r="C365" s="52"/>
      <c r="D365" s="52"/>
      <c r="E365" s="209"/>
      <c r="F365" s="50"/>
      <c r="G365" s="57"/>
      <c r="H365" s="49"/>
      <c r="I365" s="158"/>
      <c r="J365" s="157"/>
      <c r="K365" s="157"/>
      <c r="L365" s="157"/>
      <c r="M365" s="49"/>
      <c r="N365" s="46"/>
      <c r="O365" s="46"/>
      <c r="P365" s="46"/>
      <c r="Q365" s="46"/>
      <c r="R365" s="183"/>
      <c r="S365" s="46"/>
      <c r="T365" s="46"/>
      <c r="U365" s="49"/>
      <c r="V365" s="49"/>
      <c r="W365" s="49"/>
      <c r="X365" s="163"/>
    </row>
    <row r="366" spans="1:24" ht="65.25" customHeight="1" x14ac:dyDescent="0.5">
      <c r="A366" s="178"/>
      <c r="B366" s="156" t="s">
        <v>70</v>
      </c>
      <c r="C366" s="151"/>
      <c r="D366" s="151"/>
      <c r="E366" s="177"/>
      <c r="F366" s="155"/>
      <c r="G366" s="152">
        <f>SUM(G348:G365)</f>
        <v>22002.9</v>
      </c>
      <c r="H366" s="152">
        <f>SUM(H348:H365)</f>
        <v>0</v>
      </c>
      <c r="I366" s="154">
        <f>SUM(I348:I365)</f>
        <v>0</v>
      </c>
      <c r="J366" s="152">
        <f>SUM(J348:J365)</f>
        <v>0</v>
      </c>
      <c r="K366" s="152">
        <f>SUM(K348:K365)</f>
        <v>0</v>
      </c>
      <c r="L366" s="152">
        <f>SUM(L348:L365)</f>
        <v>71.52</v>
      </c>
      <c r="M366" s="152">
        <f>SUM(M348:M365)</f>
        <v>22074.42</v>
      </c>
      <c r="N366" s="153">
        <f>SUM(N348:N365)</f>
        <v>845.93999999999994</v>
      </c>
      <c r="O366" s="153">
        <f>SUM(O348:O365)</f>
        <v>116.94974999999999</v>
      </c>
      <c r="P366" s="153">
        <f>SUM(P348:P365)</f>
        <v>0</v>
      </c>
      <c r="Q366" s="153">
        <f>SUM(Q348:Q365)</f>
        <v>0</v>
      </c>
      <c r="R366" s="153">
        <f>SUM(R348:R365)</f>
        <v>120.34050000000001</v>
      </c>
      <c r="S366" s="153">
        <f>SUM(S348:S365)</f>
        <v>0</v>
      </c>
      <c r="T366" s="153">
        <f>SUM(T348:T365)</f>
        <v>1083.2302500000001</v>
      </c>
      <c r="U366" s="152">
        <f>SUM(U348:U365)</f>
        <v>20991.189749999998</v>
      </c>
      <c r="V366" s="152">
        <f>SUM(V348:V365)</f>
        <v>173.05</v>
      </c>
      <c r="W366" s="152">
        <f>SUM(W348:W365)</f>
        <v>20818.139749999998</v>
      </c>
      <c r="X366" s="152">
        <f>SUM(X348:X365)</f>
        <v>0</v>
      </c>
    </row>
    <row r="367" spans="1:24" ht="65.25" customHeight="1" x14ac:dyDescent="0.45">
      <c r="A367" s="68" t="s">
        <v>205</v>
      </c>
      <c r="B367" s="174"/>
      <c r="C367" s="62"/>
      <c r="D367" s="62"/>
      <c r="E367" s="173"/>
      <c r="F367" s="66"/>
      <c r="G367" s="65"/>
      <c r="H367" s="63"/>
      <c r="I367" s="64"/>
      <c r="J367" s="63"/>
      <c r="K367" s="63"/>
      <c r="L367" s="63"/>
      <c r="M367" s="63"/>
      <c r="N367" s="172"/>
      <c r="O367" s="172"/>
      <c r="P367" s="172"/>
      <c r="Q367" s="172"/>
      <c r="R367" s="172"/>
      <c r="S367" s="172"/>
      <c r="T367" s="172"/>
      <c r="U367" s="63"/>
      <c r="V367" s="63"/>
      <c r="W367" s="63"/>
      <c r="X367" s="62"/>
    </row>
    <row r="368" spans="1:24" ht="65.25" customHeight="1" x14ac:dyDescent="0.5">
      <c r="A368" s="277" t="s">
        <v>203</v>
      </c>
      <c r="B368" s="44"/>
      <c r="C368" s="169">
        <v>1100</v>
      </c>
      <c r="D368" s="169">
        <v>1000</v>
      </c>
      <c r="E368" s="181">
        <v>207.79</v>
      </c>
      <c r="F368" s="42">
        <v>15</v>
      </c>
      <c r="G368" s="53">
        <f>E368*F368</f>
        <v>3116.85</v>
      </c>
      <c r="H368" s="37">
        <v>0</v>
      </c>
      <c r="I368" s="166">
        <v>0</v>
      </c>
      <c r="J368" s="165">
        <v>0</v>
      </c>
      <c r="K368" s="165">
        <v>0</v>
      </c>
      <c r="L368" s="165">
        <v>0</v>
      </c>
      <c r="M368" s="37">
        <f>G368+H368+I368+J368+K368+L368</f>
        <v>3116.85</v>
      </c>
      <c r="N368" s="39">
        <v>92.61</v>
      </c>
      <c r="O368" s="39">
        <f>G368*1.1875%</f>
        <v>37.012593750000001</v>
      </c>
      <c r="P368" s="39"/>
      <c r="Q368" s="39">
        <v>0</v>
      </c>
      <c r="R368" s="185">
        <f>G368*1%</f>
        <v>31.168499999999998</v>
      </c>
      <c r="S368" s="39">
        <v>0</v>
      </c>
      <c r="T368" s="39">
        <f>N368+O368+P368+Q368+R368+S368</f>
        <v>160.79109374999999</v>
      </c>
      <c r="U368" s="37">
        <f>M368-T368</f>
        <v>2956.0589062499998</v>
      </c>
      <c r="V368" s="254">
        <v>0</v>
      </c>
      <c r="W368" s="37">
        <f>U368-V368</f>
        <v>2956.0589062499998</v>
      </c>
      <c r="X368" s="163"/>
    </row>
    <row r="369" spans="1:24" ht="65.25" customHeight="1" x14ac:dyDescent="0.5">
      <c r="A369" s="55" t="s">
        <v>204</v>
      </c>
      <c r="B369" s="52"/>
      <c r="C369" s="169"/>
      <c r="D369" s="169"/>
      <c r="E369" s="209"/>
      <c r="F369" s="292"/>
      <c r="G369" s="212"/>
      <c r="H369" s="49"/>
      <c r="I369" s="158"/>
      <c r="J369" s="157"/>
      <c r="K369" s="157"/>
      <c r="L369" s="157"/>
      <c r="M369" s="49"/>
      <c r="N369" s="46"/>
      <c r="O369" s="46"/>
      <c r="P369" s="46"/>
      <c r="Q369" s="46"/>
      <c r="R369" s="183"/>
      <c r="S369" s="46"/>
      <c r="T369" s="46"/>
      <c r="U369" s="49"/>
      <c r="V369" s="254"/>
      <c r="W369" s="49"/>
      <c r="X369" s="163"/>
    </row>
    <row r="370" spans="1:24" ht="65.25" hidden="1" customHeight="1" x14ac:dyDescent="0.5">
      <c r="A370" s="311" t="s">
        <v>203</v>
      </c>
      <c r="B370" s="169"/>
      <c r="C370" s="44">
        <v>1100</v>
      </c>
      <c r="D370" s="44">
        <v>1000</v>
      </c>
      <c r="E370" s="51"/>
      <c r="F370" s="42"/>
      <c r="G370" s="53">
        <f>E370*F370</f>
        <v>0</v>
      </c>
      <c r="H370" s="37">
        <v>0</v>
      </c>
      <c r="I370" s="166">
        <v>0</v>
      </c>
      <c r="J370" s="165">
        <v>0</v>
      </c>
      <c r="K370" s="165">
        <v>0</v>
      </c>
      <c r="L370" s="165">
        <v>0</v>
      </c>
      <c r="M370" s="37">
        <f>G370+H370+I370+J370+K370+L370</f>
        <v>0</v>
      </c>
      <c r="N370" s="164"/>
      <c r="O370" s="255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f>N370+O370+P370+Q370+R370+S370</f>
        <v>0</v>
      </c>
      <c r="U370" s="37">
        <f>M370-T370</f>
        <v>0</v>
      </c>
      <c r="V370" s="37">
        <v>0</v>
      </c>
      <c r="W370" s="37">
        <f>U370-V370</f>
        <v>0</v>
      </c>
      <c r="X370" s="36"/>
    </row>
    <row r="371" spans="1:24" ht="65.25" hidden="1" customHeight="1" x14ac:dyDescent="0.5">
      <c r="A371" s="162"/>
      <c r="B371" s="169"/>
      <c r="C371" s="52"/>
      <c r="D371" s="52"/>
      <c r="E371" s="59"/>
      <c r="F371" s="292"/>
      <c r="G371" s="212"/>
      <c r="H371" s="49"/>
      <c r="I371" s="158"/>
      <c r="J371" s="157"/>
      <c r="K371" s="157"/>
      <c r="L371" s="157"/>
      <c r="M371" s="49"/>
      <c r="N371" s="46"/>
      <c r="O371" s="255"/>
      <c r="P371" s="46"/>
      <c r="Q371" s="46"/>
      <c r="R371" s="46"/>
      <c r="S371" s="46"/>
      <c r="T371" s="46"/>
      <c r="U371" s="49"/>
      <c r="V371" s="49"/>
      <c r="W371" s="49"/>
      <c r="X371" s="27"/>
    </row>
    <row r="372" spans="1:24" ht="65.25" customHeight="1" thickBot="1" x14ac:dyDescent="0.55000000000000004">
      <c r="A372" s="178"/>
      <c r="B372" s="156" t="s">
        <v>70</v>
      </c>
      <c r="C372" s="151"/>
      <c r="D372" s="151"/>
      <c r="E372" s="154"/>
      <c r="F372" s="155"/>
      <c r="G372" s="152">
        <f>SUM(G368:G371)</f>
        <v>3116.85</v>
      </c>
      <c r="H372" s="152">
        <f>SUM(H368:H371)</f>
        <v>0</v>
      </c>
      <c r="I372" s="154">
        <f>SUM(I368:I371)</f>
        <v>0</v>
      </c>
      <c r="J372" s="152">
        <f>SUM(J368:J371)</f>
        <v>0</v>
      </c>
      <c r="K372" s="152">
        <f>SUM(K368:K371)</f>
        <v>0</v>
      </c>
      <c r="L372" s="152">
        <f>SUM(L368:L371)</f>
        <v>0</v>
      </c>
      <c r="M372" s="152">
        <f>SUM(M368:M371)</f>
        <v>3116.85</v>
      </c>
      <c r="N372" s="153">
        <f>SUM(N368:N371)</f>
        <v>92.61</v>
      </c>
      <c r="O372" s="153">
        <f>SUM(O368:O371)</f>
        <v>37.012593750000001</v>
      </c>
      <c r="P372" s="153">
        <f>SUM(P368:P371)</f>
        <v>0</v>
      </c>
      <c r="Q372" s="153">
        <f>SUM(Q368:Q371)</f>
        <v>0</v>
      </c>
      <c r="R372" s="153">
        <f>SUM(R368:R371)</f>
        <v>31.168499999999998</v>
      </c>
      <c r="S372" s="153">
        <f>SUM(S368:S371)</f>
        <v>0</v>
      </c>
      <c r="T372" s="153">
        <f>SUM(T368:T371)</f>
        <v>160.79109374999999</v>
      </c>
      <c r="U372" s="152">
        <f>SUM(U368:U371)</f>
        <v>2956.0589062499998</v>
      </c>
      <c r="V372" s="152">
        <f>SUM(V368:V371)</f>
        <v>0</v>
      </c>
      <c r="W372" s="152">
        <f>SUM(W368:W371)</f>
        <v>2956.0589062499998</v>
      </c>
      <c r="X372" s="151"/>
    </row>
    <row r="373" spans="1:24" ht="65.25" customHeight="1" thickBot="1" x14ac:dyDescent="0.55000000000000004">
      <c r="A373" s="110" t="s">
        <v>54</v>
      </c>
      <c r="B373" s="93" t="s">
        <v>53</v>
      </c>
      <c r="C373" s="109" t="s">
        <v>52</v>
      </c>
      <c r="D373" s="108"/>
      <c r="E373" s="108"/>
      <c r="F373" s="108"/>
      <c r="G373" s="108"/>
      <c r="H373" s="108"/>
      <c r="I373" s="108"/>
      <c r="J373" s="108"/>
      <c r="K373" s="108"/>
      <c r="L373" s="108"/>
      <c r="M373" s="107"/>
      <c r="N373" s="109" t="s">
        <v>51</v>
      </c>
      <c r="O373" s="108"/>
      <c r="P373" s="108"/>
      <c r="Q373" s="108"/>
      <c r="R373" s="108"/>
      <c r="S373" s="108"/>
      <c r="T373" s="107"/>
      <c r="U373" s="106"/>
      <c r="V373" s="105"/>
      <c r="W373" s="104"/>
      <c r="X373" s="69" t="s">
        <v>50</v>
      </c>
    </row>
    <row r="374" spans="1:24" ht="65.25" customHeight="1" x14ac:dyDescent="0.45">
      <c r="A374" s="103"/>
      <c r="B374" s="102"/>
      <c r="C374" s="101" t="s">
        <v>49</v>
      </c>
      <c r="D374" s="101" t="s">
        <v>48</v>
      </c>
      <c r="E374" s="100" t="s">
        <v>26</v>
      </c>
      <c r="F374" s="99" t="s">
        <v>47</v>
      </c>
      <c r="G374" s="98" t="s">
        <v>46</v>
      </c>
      <c r="H374" s="97" t="s">
        <v>45</v>
      </c>
      <c r="I374" s="96" t="s">
        <v>44</v>
      </c>
      <c r="J374" s="95" t="s">
        <v>25</v>
      </c>
      <c r="K374" s="94" t="s">
        <v>43</v>
      </c>
      <c r="L374" s="94" t="s">
        <v>93</v>
      </c>
      <c r="M374" s="93" t="s">
        <v>35</v>
      </c>
      <c r="N374" s="90" t="s">
        <v>41</v>
      </c>
      <c r="O374" s="92" t="s">
        <v>40</v>
      </c>
      <c r="P374" s="91" t="s">
        <v>39</v>
      </c>
      <c r="Q374" s="90" t="s">
        <v>38</v>
      </c>
      <c r="R374" s="90" t="s">
        <v>37</v>
      </c>
      <c r="S374" s="90" t="s">
        <v>36</v>
      </c>
      <c r="T374" s="89" t="s">
        <v>35</v>
      </c>
      <c r="U374" s="87" t="s">
        <v>35</v>
      </c>
      <c r="V374" s="88" t="s">
        <v>34</v>
      </c>
      <c r="W374" s="87" t="s">
        <v>33</v>
      </c>
      <c r="X374" s="69"/>
    </row>
    <row r="375" spans="1:24" ht="65.25" customHeight="1" thickBot="1" x14ac:dyDescent="0.5">
      <c r="A375" s="86" t="s">
        <v>32</v>
      </c>
      <c r="B375" s="76"/>
      <c r="C375" s="85"/>
      <c r="D375" s="85"/>
      <c r="E375" s="84" t="s">
        <v>31</v>
      </c>
      <c r="F375" s="83" t="s">
        <v>30</v>
      </c>
      <c r="G375" s="82"/>
      <c r="H375" s="81"/>
      <c r="I375" s="80" t="s">
        <v>29</v>
      </c>
      <c r="J375" s="79" t="s">
        <v>28</v>
      </c>
      <c r="K375" s="78" t="s">
        <v>92</v>
      </c>
      <c r="L375" s="77" t="s">
        <v>91</v>
      </c>
      <c r="M375" s="76"/>
      <c r="N375" s="199">
        <v>1</v>
      </c>
      <c r="O375" s="75"/>
      <c r="P375" s="74" t="s">
        <v>25</v>
      </c>
      <c r="Q375" s="73" t="s">
        <v>24</v>
      </c>
      <c r="R375" s="73" t="s">
        <v>23</v>
      </c>
      <c r="S375" s="73" t="s">
        <v>22</v>
      </c>
      <c r="T375" s="72"/>
      <c r="U375" s="70" t="s">
        <v>21</v>
      </c>
      <c r="V375" s="198" t="s">
        <v>90</v>
      </c>
      <c r="W375" s="70" t="s">
        <v>19</v>
      </c>
      <c r="X375" s="69"/>
    </row>
    <row r="376" spans="1:24" ht="65.25" customHeight="1" x14ac:dyDescent="0.45">
      <c r="A376" s="310" t="s">
        <v>202</v>
      </c>
      <c r="B376" s="174"/>
      <c r="C376" s="62"/>
      <c r="D376" s="62"/>
      <c r="E376" s="67"/>
      <c r="F376" s="66"/>
      <c r="G376" s="65"/>
      <c r="H376" s="63"/>
      <c r="I376" s="64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2"/>
    </row>
    <row r="377" spans="1:24" ht="65.25" customHeight="1" x14ac:dyDescent="0.5">
      <c r="A377" s="45" t="s">
        <v>200</v>
      </c>
      <c r="B377" s="44"/>
      <c r="C377" s="44">
        <v>1100</v>
      </c>
      <c r="D377" s="44">
        <v>1000</v>
      </c>
      <c r="E377" s="181">
        <v>239.8</v>
      </c>
      <c r="F377" s="42">
        <v>15</v>
      </c>
      <c r="G377" s="53">
        <f>E377*F377</f>
        <v>3597</v>
      </c>
      <c r="H377" s="37">
        <v>0</v>
      </c>
      <c r="I377" s="166">
        <v>0</v>
      </c>
      <c r="J377" s="37">
        <v>0</v>
      </c>
      <c r="K377" s="37">
        <v>0</v>
      </c>
      <c r="L377" s="37">
        <v>0</v>
      </c>
      <c r="M377" s="37">
        <f>G377+H377+I377+J377+K377+L377</f>
        <v>3597</v>
      </c>
      <c r="N377" s="39">
        <v>162.55000000000001</v>
      </c>
      <c r="O377" s="39">
        <f>G377*1.1875%</f>
        <v>42.714375000000004</v>
      </c>
      <c r="P377" s="39">
        <v>0</v>
      </c>
      <c r="Q377" s="39">
        <v>0</v>
      </c>
      <c r="R377" s="185">
        <f>(G377*1%)</f>
        <v>35.97</v>
      </c>
      <c r="S377" s="39">
        <v>0</v>
      </c>
      <c r="T377" s="39">
        <f>N377+O377+P377+Q377+R377+S377</f>
        <v>241.23437500000003</v>
      </c>
      <c r="U377" s="37">
        <f>M377-T377</f>
        <v>3355.765625</v>
      </c>
      <c r="V377" s="37">
        <v>0</v>
      </c>
      <c r="W377" s="37">
        <f>U377-V377</f>
        <v>3355.765625</v>
      </c>
      <c r="X377" s="36"/>
    </row>
    <row r="378" spans="1:24" ht="65.25" customHeight="1" x14ac:dyDescent="0.5">
      <c r="A378" s="309" t="s">
        <v>201</v>
      </c>
      <c r="B378" s="52"/>
      <c r="C378" s="52"/>
      <c r="D378" s="52"/>
      <c r="E378" s="209"/>
      <c r="F378" s="50"/>
      <c r="G378" s="57"/>
      <c r="H378" s="49"/>
      <c r="I378" s="158"/>
      <c r="J378" s="49"/>
      <c r="K378" s="49"/>
      <c r="L378" s="49"/>
      <c r="M378" s="49"/>
      <c r="N378" s="46"/>
      <c r="O378" s="46"/>
      <c r="P378" s="46"/>
      <c r="Q378" s="46"/>
      <c r="R378" s="183"/>
      <c r="S378" s="46"/>
      <c r="T378" s="46"/>
      <c r="U378" s="49"/>
      <c r="V378" s="49"/>
      <c r="W378" s="49"/>
      <c r="X378" s="27"/>
    </row>
    <row r="379" spans="1:24" ht="65.25" customHeight="1" x14ac:dyDescent="0.5">
      <c r="A379" s="277" t="s">
        <v>200</v>
      </c>
      <c r="B379" s="169"/>
      <c r="C379" s="169">
        <v>1100</v>
      </c>
      <c r="D379" s="169">
        <v>1000</v>
      </c>
      <c r="E379" s="181">
        <v>239.8</v>
      </c>
      <c r="F379" s="42">
        <v>15</v>
      </c>
      <c r="G379" s="53">
        <f>E379*F379</f>
        <v>3597</v>
      </c>
      <c r="H379" s="37">
        <v>0</v>
      </c>
      <c r="I379" s="166">
        <v>0</v>
      </c>
      <c r="J379" s="37">
        <v>0</v>
      </c>
      <c r="K379" s="37">
        <v>0</v>
      </c>
      <c r="L379" s="37">
        <v>0</v>
      </c>
      <c r="M379" s="37">
        <f>G379+H379+I379+J379+K379+L379</f>
        <v>3597</v>
      </c>
      <c r="N379" s="39">
        <v>162.55000000000001</v>
      </c>
      <c r="O379" s="39">
        <f>G379*1.1875%</f>
        <v>42.714375000000004</v>
      </c>
      <c r="P379" s="39"/>
      <c r="Q379" s="39">
        <v>0</v>
      </c>
      <c r="R379" s="185">
        <f>(G379*1%)</f>
        <v>35.97</v>
      </c>
      <c r="S379" s="39">
        <v>0</v>
      </c>
      <c r="T379" s="39">
        <f>N379+O379+P379+Q379+R379+S379</f>
        <v>241.23437500000003</v>
      </c>
      <c r="U379" s="37">
        <f>M379-T379</f>
        <v>3355.765625</v>
      </c>
      <c r="V379" s="37">
        <v>0</v>
      </c>
      <c r="W379" s="37">
        <f>U379-V379</f>
        <v>3355.765625</v>
      </c>
      <c r="X379" s="163" t="s">
        <v>55</v>
      </c>
    </row>
    <row r="380" spans="1:24" ht="65.25" customHeight="1" x14ac:dyDescent="0.5">
      <c r="A380" s="297" t="s">
        <v>199</v>
      </c>
      <c r="B380" s="52"/>
      <c r="C380" s="52"/>
      <c r="D380" s="52"/>
      <c r="E380" s="209"/>
      <c r="F380" s="50"/>
      <c r="G380" s="57"/>
      <c r="H380" s="49"/>
      <c r="I380" s="158"/>
      <c r="J380" s="49"/>
      <c r="K380" s="49"/>
      <c r="L380" s="49"/>
      <c r="M380" s="49"/>
      <c r="N380" s="46"/>
      <c r="O380" s="46"/>
      <c r="P380" s="46"/>
      <c r="Q380" s="46"/>
      <c r="R380" s="183"/>
      <c r="S380" s="46"/>
      <c r="T380" s="46"/>
      <c r="U380" s="49"/>
      <c r="V380" s="49"/>
      <c r="W380" s="49"/>
      <c r="X380" s="27"/>
    </row>
    <row r="381" spans="1:24" ht="65.25" customHeight="1" x14ac:dyDescent="0.5">
      <c r="A381" s="277" t="s">
        <v>198</v>
      </c>
      <c r="B381" s="169"/>
      <c r="C381" s="169">
        <v>1100</v>
      </c>
      <c r="D381" s="169">
        <v>1000</v>
      </c>
      <c r="E381" s="181">
        <v>260.05</v>
      </c>
      <c r="F381" s="42">
        <v>15</v>
      </c>
      <c r="G381" s="53">
        <f>E381*F381</f>
        <v>3900.75</v>
      </c>
      <c r="H381" s="37">
        <v>0</v>
      </c>
      <c r="I381" s="166">
        <v>0</v>
      </c>
      <c r="J381" s="37">
        <v>0</v>
      </c>
      <c r="K381" s="37">
        <v>0</v>
      </c>
      <c r="L381" s="37">
        <v>0</v>
      </c>
      <c r="M381" s="37">
        <f>G381+H381+I381+J381+K381+L381</f>
        <v>3900.75</v>
      </c>
      <c r="N381" s="39">
        <v>303</v>
      </c>
      <c r="O381" s="39">
        <f>G381*1.1875%</f>
        <v>46.321406250000003</v>
      </c>
      <c r="P381" s="39">
        <v>0</v>
      </c>
      <c r="Q381" s="39">
        <v>0</v>
      </c>
      <c r="R381" s="185">
        <f>G381*1%</f>
        <v>39.0075</v>
      </c>
      <c r="S381" s="39">
        <v>0</v>
      </c>
      <c r="T381" s="39">
        <f>N381+O381+P381+Q381+R381+S381</f>
        <v>388.32890624999999</v>
      </c>
      <c r="U381" s="37">
        <f>M381-T381</f>
        <v>3512.4210937500002</v>
      </c>
      <c r="V381" s="37">
        <v>0</v>
      </c>
      <c r="W381" s="37">
        <f>U381-V381</f>
        <v>3512.4210937500002</v>
      </c>
      <c r="X381" s="163" t="s">
        <v>55</v>
      </c>
    </row>
    <row r="382" spans="1:24" ht="65.25" customHeight="1" x14ac:dyDescent="0.5">
      <c r="A382" s="297" t="s">
        <v>197</v>
      </c>
      <c r="B382" s="52"/>
      <c r="C382" s="52"/>
      <c r="D382" s="52"/>
      <c r="E382" s="209"/>
      <c r="F382" s="50"/>
      <c r="G382" s="57"/>
      <c r="H382" s="49"/>
      <c r="I382" s="158"/>
      <c r="J382" s="49"/>
      <c r="K382" s="49"/>
      <c r="L382" s="49"/>
      <c r="M382" s="49"/>
      <c r="N382" s="46"/>
      <c r="O382" s="46"/>
      <c r="P382" s="46"/>
      <c r="Q382" s="46"/>
      <c r="R382" s="183"/>
      <c r="S382" s="46"/>
      <c r="T382" s="46"/>
      <c r="U382" s="49"/>
      <c r="V382" s="49"/>
      <c r="W382" s="49"/>
      <c r="X382" s="27"/>
    </row>
    <row r="383" spans="1:24" ht="65.25" customHeight="1" x14ac:dyDescent="0.5">
      <c r="A383" s="277" t="s">
        <v>196</v>
      </c>
      <c r="B383" s="44"/>
      <c r="C383" s="44">
        <v>1100</v>
      </c>
      <c r="D383" s="44">
        <v>1000</v>
      </c>
      <c r="E383" s="181">
        <v>201.7</v>
      </c>
      <c r="F383" s="42">
        <v>15</v>
      </c>
      <c r="G383" s="53">
        <f>E383*F383</f>
        <v>3025.5</v>
      </c>
      <c r="H383" s="37">
        <v>0</v>
      </c>
      <c r="I383" s="166">
        <v>0</v>
      </c>
      <c r="J383" s="37">
        <v>0</v>
      </c>
      <c r="K383" s="165">
        <v>0</v>
      </c>
      <c r="L383" s="165">
        <v>0</v>
      </c>
      <c r="M383" s="37">
        <f>G383+H383+I383+J383+K383+L383</f>
        <v>3025.5</v>
      </c>
      <c r="N383" s="39">
        <v>62.42</v>
      </c>
      <c r="O383" s="39">
        <f>G383*1.1875%</f>
        <v>35.927812500000002</v>
      </c>
      <c r="P383" s="39">
        <v>0</v>
      </c>
      <c r="Q383" s="39">
        <v>0</v>
      </c>
      <c r="R383" s="185">
        <f>G383*1%</f>
        <v>30.254999999999999</v>
      </c>
      <c r="S383" s="39">
        <f>H383*1%</f>
        <v>0</v>
      </c>
      <c r="T383" s="39">
        <f>N383+O383+P383+Q383+R383+S383</f>
        <v>128.6028125</v>
      </c>
      <c r="U383" s="37">
        <f>M383-T383</f>
        <v>2896.8971875000002</v>
      </c>
      <c r="V383" s="254">
        <v>0</v>
      </c>
      <c r="W383" s="37">
        <f>U383-V383</f>
        <v>2896.8971875000002</v>
      </c>
      <c r="X383" s="36"/>
    </row>
    <row r="384" spans="1:24" ht="65.25" customHeight="1" thickBot="1" x14ac:dyDescent="0.55000000000000004">
      <c r="A384" s="60" t="s">
        <v>195</v>
      </c>
      <c r="B384" s="52"/>
      <c r="C384" s="34"/>
      <c r="D384" s="34"/>
      <c r="E384" s="209"/>
      <c r="F384" s="50"/>
      <c r="G384" s="57"/>
      <c r="H384" s="49"/>
      <c r="I384" s="158"/>
      <c r="J384" s="49"/>
      <c r="K384" s="157"/>
      <c r="L384" s="157"/>
      <c r="M384" s="49"/>
      <c r="N384" s="46"/>
      <c r="O384" s="46"/>
      <c r="P384" s="46"/>
      <c r="Q384" s="46"/>
      <c r="R384" s="183"/>
      <c r="S384" s="46"/>
      <c r="T384" s="46"/>
      <c r="U384" s="49"/>
      <c r="V384" s="254"/>
      <c r="W384" s="49"/>
      <c r="X384" s="27"/>
    </row>
    <row r="385" spans="1:24" ht="65.25" hidden="1" customHeight="1" x14ac:dyDescent="0.5">
      <c r="A385" s="197"/>
      <c r="B385" s="169"/>
      <c r="C385" s="169"/>
      <c r="D385" s="169"/>
      <c r="E385" s="43">
        <v>0</v>
      </c>
      <c r="F385" s="42">
        <v>0</v>
      </c>
      <c r="G385" s="53">
        <f>E385*F385</f>
        <v>0</v>
      </c>
      <c r="H385" s="37">
        <v>0</v>
      </c>
      <c r="I385" s="40">
        <v>0</v>
      </c>
      <c r="J385" s="37">
        <v>0</v>
      </c>
      <c r="K385" s="37">
        <v>0</v>
      </c>
      <c r="L385" s="37">
        <v>0</v>
      </c>
      <c r="M385" s="37">
        <f>G385+H385+I385+J385+K385+L385</f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f>N385+O385+P385+Q385+R385+S385</f>
        <v>0</v>
      </c>
      <c r="U385" s="37">
        <f>M385-T385</f>
        <v>0</v>
      </c>
      <c r="V385" s="37">
        <v>0</v>
      </c>
      <c r="W385" s="37">
        <f>U385-V385</f>
        <v>0</v>
      </c>
      <c r="X385" s="163" t="s">
        <v>55</v>
      </c>
    </row>
    <row r="386" spans="1:24" ht="65.25" hidden="1" customHeight="1" x14ac:dyDescent="0.5">
      <c r="A386" s="308"/>
      <c r="B386" s="52"/>
      <c r="C386" s="52"/>
      <c r="D386" s="52"/>
      <c r="E386" s="59"/>
      <c r="F386" s="50"/>
      <c r="G386" s="57"/>
      <c r="H386" s="49"/>
      <c r="I386" s="30"/>
      <c r="J386" s="49"/>
      <c r="K386" s="49"/>
      <c r="L386" s="49"/>
      <c r="M386" s="49"/>
      <c r="N386" s="46"/>
      <c r="O386" s="46"/>
      <c r="P386" s="46"/>
      <c r="Q386" s="46"/>
      <c r="R386" s="46"/>
      <c r="S386" s="46"/>
      <c r="T386" s="46"/>
      <c r="U386" s="49"/>
      <c r="V386" s="49"/>
      <c r="W386" s="49"/>
      <c r="X386" s="27"/>
    </row>
    <row r="387" spans="1:24" ht="65.25" customHeight="1" x14ac:dyDescent="0.5">
      <c r="A387" s="251"/>
      <c r="B387" s="19" t="s">
        <v>70</v>
      </c>
      <c r="C387" s="8"/>
      <c r="D387" s="8"/>
      <c r="E387" s="13"/>
      <c r="F387" s="12"/>
      <c r="G387" s="16">
        <f>SUM(G377:G386)</f>
        <v>14120.25</v>
      </c>
      <c r="H387" s="16">
        <f>SUM(H377:H386)</f>
        <v>0</v>
      </c>
      <c r="I387" s="18">
        <f>SUM(I377:I386)</f>
        <v>0</v>
      </c>
      <c r="J387" s="16">
        <f>SUM(J377:J386)</f>
        <v>0</v>
      </c>
      <c r="K387" s="16">
        <f>SUM(K377:K386)</f>
        <v>0</v>
      </c>
      <c r="L387" s="16">
        <f>SUM(L377:L386)</f>
        <v>0</v>
      </c>
      <c r="M387" s="16">
        <f>SUM(M377:M386)</f>
        <v>14120.25</v>
      </c>
      <c r="N387" s="175">
        <f>SUM(N377:N386)</f>
        <v>690.52</v>
      </c>
      <c r="O387" s="175">
        <f>SUM(O377:O386)</f>
        <v>167.67796874999999</v>
      </c>
      <c r="P387" s="175">
        <f>SUM(P377:P386)</f>
        <v>0</v>
      </c>
      <c r="Q387" s="175">
        <f>SUM(Q377:Q386)</f>
        <v>0</v>
      </c>
      <c r="R387" s="175">
        <f>SUM(R377:R386)</f>
        <v>141.20249999999999</v>
      </c>
      <c r="S387" s="175">
        <f>SUM(S377:S386)</f>
        <v>0</v>
      </c>
      <c r="T387" s="175">
        <f>SUM(T377:T386)</f>
        <v>999.40046875000007</v>
      </c>
      <c r="U387" s="16">
        <f>SUM(U377:U386)</f>
        <v>13120.84953125</v>
      </c>
      <c r="V387" s="16">
        <f>SUM(V377:V386)</f>
        <v>0</v>
      </c>
      <c r="W387" s="16">
        <f>SUM(W377:W386)</f>
        <v>13120.84953125</v>
      </c>
      <c r="X387" s="8"/>
    </row>
    <row r="388" spans="1:24" ht="65.25" customHeight="1" thickBot="1" x14ac:dyDescent="0.5">
      <c r="A388" s="251"/>
      <c r="B388" s="8"/>
      <c r="C388" s="8"/>
      <c r="D388" s="8"/>
      <c r="E388" s="13"/>
      <c r="F388" s="12"/>
      <c r="G388" s="11"/>
      <c r="H388" s="9"/>
      <c r="I388" s="10"/>
      <c r="J388" s="9"/>
      <c r="K388" s="9"/>
      <c r="L388" s="9"/>
      <c r="M388" s="9"/>
      <c r="N388" s="150"/>
      <c r="O388" s="150"/>
      <c r="P388" s="150"/>
      <c r="Q388" s="150"/>
      <c r="R388" s="150"/>
      <c r="S388" s="150"/>
      <c r="T388" s="150"/>
      <c r="U388" s="9"/>
      <c r="V388" s="9"/>
      <c r="W388" s="9"/>
      <c r="X388" s="8"/>
    </row>
    <row r="389" spans="1:24" ht="65.25" customHeight="1" thickBot="1" x14ac:dyDescent="0.55000000000000004">
      <c r="A389" s="119" t="s">
        <v>69</v>
      </c>
      <c r="B389" s="130"/>
      <c r="C389" s="129"/>
      <c r="D389" s="129"/>
      <c r="E389" s="117">
        <f>E387+E372+E366+E346+E339</f>
        <v>0</v>
      </c>
      <c r="F389" s="116"/>
      <c r="G389" s="22">
        <f>G387+G372+G366+G346+G339</f>
        <v>65061.149999999994</v>
      </c>
      <c r="H389" s="22">
        <f>H387+H372+H366+H346+H339</f>
        <v>0</v>
      </c>
      <c r="I389" s="22">
        <f>I387+I372+I366+I346+I339</f>
        <v>0</v>
      </c>
      <c r="J389" s="22">
        <f>J387+J372+J366+J346+J339</f>
        <v>0</v>
      </c>
      <c r="K389" s="22">
        <f>K387+K372+K366+K346+K339</f>
        <v>0</v>
      </c>
      <c r="L389" s="22">
        <f>L387+L372+L366+L346+L339</f>
        <v>71.52</v>
      </c>
      <c r="M389" s="22">
        <f>M387+M372+M366+M346+M339</f>
        <v>65132.67</v>
      </c>
      <c r="N389" s="115">
        <f>N387+N372+N366+N346+N339</f>
        <v>4123.88</v>
      </c>
      <c r="O389" s="115">
        <f>O387+O372+O366+O346+O339</f>
        <v>437.49281250000001</v>
      </c>
      <c r="P389" s="115">
        <f>P387+P372+P366+P346+P339</f>
        <v>0</v>
      </c>
      <c r="Q389" s="115">
        <f>Q387+Q372+Q366+Q346+Q339</f>
        <v>0</v>
      </c>
      <c r="R389" s="115">
        <f>R387+R372+R366+R346+R339</f>
        <v>390.2715</v>
      </c>
      <c r="S389" s="115">
        <f>S387+S372+S366+S346+S339</f>
        <v>0</v>
      </c>
      <c r="T389" s="115">
        <f>T387+T372+T366+T346+T339</f>
        <v>4951.6443125000005</v>
      </c>
      <c r="U389" s="22">
        <f>U387+U372+U366+U346+U339</f>
        <v>60181.025687499998</v>
      </c>
      <c r="V389" s="22">
        <f>V387+V372+V366+V346+V339</f>
        <v>1134.48</v>
      </c>
      <c r="W389" s="22">
        <f>W387+W372+W366+W346+W339</f>
        <v>59046.545687499995</v>
      </c>
      <c r="X389" s="21"/>
    </row>
    <row r="390" spans="1:24" ht="65.25" customHeight="1" x14ac:dyDescent="0.5">
      <c r="A390" s="14"/>
      <c r="B390" s="8"/>
      <c r="C390" s="8"/>
      <c r="D390" s="8"/>
      <c r="E390" s="13"/>
      <c r="F390" s="12"/>
      <c r="G390" s="11"/>
      <c r="H390" s="9"/>
      <c r="I390" s="10"/>
      <c r="J390" s="9"/>
      <c r="K390" s="9"/>
      <c r="L390" s="9"/>
      <c r="M390" s="9"/>
      <c r="N390" s="150"/>
      <c r="O390" s="150"/>
      <c r="P390" s="150"/>
      <c r="Q390" s="150"/>
      <c r="R390" s="150"/>
      <c r="S390" s="150"/>
      <c r="T390" s="150"/>
      <c r="U390" s="9"/>
      <c r="V390" s="9"/>
      <c r="W390" s="9"/>
      <c r="X390" s="8"/>
    </row>
    <row r="391" spans="1:24" ht="65.25" customHeight="1" x14ac:dyDescent="0.5">
      <c r="A391" s="14"/>
      <c r="B391" s="8"/>
      <c r="C391" s="8"/>
      <c r="D391" s="8"/>
      <c r="E391" s="13"/>
      <c r="F391" s="12"/>
      <c r="G391" s="11"/>
      <c r="H391" s="9"/>
      <c r="I391" s="10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</row>
    <row r="392" spans="1:24" ht="65.25" customHeight="1" x14ac:dyDescent="0.5">
      <c r="A392" s="14"/>
      <c r="B392" s="8"/>
      <c r="C392" s="8"/>
      <c r="D392" s="8"/>
      <c r="E392" s="13"/>
      <c r="F392" s="12"/>
      <c r="G392" s="11"/>
      <c r="H392" s="9"/>
      <c r="I392" s="10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</row>
    <row r="393" spans="1:24" ht="65.25" customHeight="1" thickBot="1" x14ac:dyDescent="0.55000000000000004">
      <c r="A393" s="307"/>
      <c r="B393" s="9"/>
      <c r="C393" s="8"/>
      <c r="D393" s="8"/>
      <c r="E393" s="13"/>
      <c r="F393" s="12"/>
      <c r="G393" s="11"/>
      <c r="H393" s="9"/>
      <c r="I393" s="10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20" t="s">
        <v>0</v>
      </c>
    </row>
    <row r="394" spans="1:24" ht="65.25" customHeight="1" thickBot="1" x14ac:dyDescent="0.55000000000000004">
      <c r="A394" s="110" t="s">
        <v>54</v>
      </c>
      <c r="B394" s="93" t="s">
        <v>53</v>
      </c>
      <c r="C394" s="109" t="s">
        <v>52</v>
      </c>
      <c r="D394" s="108"/>
      <c r="E394" s="108"/>
      <c r="F394" s="108"/>
      <c r="G394" s="108"/>
      <c r="H394" s="108"/>
      <c r="I394" s="108"/>
      <c r="J394" s="108"/>
      <c r="K394" s="108"/>
      <c r="L394" s="108"/>
      <c r="M394" s="107"/>
      <c r="N394" s="109" t="s">
        <v>51</v>
      </c>
      <c r="O394" s="108"/>
      <c r="P394" s="108"/>
      <c r="Q394" s="108"/>
      <c r="R394" s="108"/>
      <c r="S394" s="108"/>
      <c r="T394" s="107"/>
      <c r="U394" s="106"/>
      <c r="V394" s="105"/>
      <c r="W394" s="104"/>
      <c r="X394" s="69" t="s">
        <v>50</v>
      </c>
    </row>
    <row r="395" spans="1:24" ht="65.25" customHeight="1" x14ac:dyDescent="0.45">
      <c r="A395" s="103"/>
      <c r="B395" s="102"/>
      <c r="C395" s="101" t="s">
        <v>49</v>
      </c>
      <c r="D395" s="101" t="s">
        <v>48</v>
      </c>
      <c r="E395" s="100" t="s">
        <v>26</v>
      </c>
      <c r="F395" s="99" t="s">
        <v>47</v>
      </c>
      <c r="G395" s="98" t="s">
        <v>46</v>
      </c>
      <c r="H395" s="97" t="s">
        <v>45</v>
      </c>
      <c r="I395" s="96" t="s">
        <v>44</v>
      </c>
      <c r="J395" s="95" t="s">
        <v>25</v>
      </c>
      <c r="K395" s="94" t="s">
        <v>43</v>
      </c>
      <c r="L395" s="94" t="s">
        <v>93</v>
      </c>
      <c r="M395" s="93" t="s">
        <v>35</v>
      </c>
      <c r="N395" s="90" t="s">
        <v>41</v>
      </c>
      <c r="O395" s="92" t="s">
        <v>40</v>
      </c>
      <c r="P395" s="91" t="s">
        <v>39</v>
      </c>
      <c r="Q395" s="90" t="s">
        <v>38</v>
      </c>
      <c r="R395" s="90" t="s">
        <v>37</v>
      </c>
      <c r="S395" s="90" t="s">
        <v>36</v>
      </c>
      <c r="T395" s="89" t="s">
        <v>35</v>
      </c>
      <c r="U395" s="87" t="s">
        <v>35</v>
      </c>
      <c r="V395" s="88" t="s">
        <v>34</v>
      </c>
      <c r="W395" s="87" t="s">
        <v>33</v>
      </c>
      <c r="X395" s="69"/>
    </row>
    <row r="396" spans="1:24" ht="65.25" customHeight="1" thickBot="1" x14ac:dyDescent="0.5">
      <c r="A396" s="86" t="s">
        <v>32</v>
      </c>
      <c r="B396" s="76"/>
      <c r="C396" s="85"/>
      <c r="D396" s="85"/>
      <c r="E396" s="84" t="s">
        <v>31</v>
      </c>
      <c r="F396" s="83" t="s">
        <v>30</v>
      </c>
      <c r="G396" s="82"/>
      <c r="H396" s="81"/>
      <c r="I396" s="80" t="s">
        <v>29</v>
      </c>
      <c r="J396" s="79" t="s">
        <v>28</v>
      </c>
      <c r="K396" s="78" t="s">
        <v>92</v>
      </c>
      <c r="L396" s="77" t="s">
        <v>91</v>
      </c>
      <c r="M396" s="76"/>
      <c r="N396" s="199">
        <v>1</v>
      </c>
      <c r="O396" s="75"/>
      <c r="P396" s="74" t="s">
        <v>25</v>
      </c>
      <c r="Q396" s="73" t="s">
        <v>24</v>
      </c>
      <c r="R396" s="73" t="s">
        <v>23</v>
      </c>
      <c r="S396" s="73" t="s">
        <v>22</v>
      </c>
      <c r="T396" s="72"/>
      <c r="U396" s="70" t="s">
        <v>21</v>
      </c>
      <c r="V396" s="198" t="s">
        <v>90</v>
      </c>
      <c r="W396" s="70" t="s">
        <v>19</v>
      </c>
      <c r="X396" s="69"/>
    </row>
    <row r="397" spans="1:24" ht="130.5" customHeight="1" x14ac:dyDescent="0.45">
      <c r="A397" s="306" t="s">
        <v>194</v>
      </c>
      <c r="B397" s="300"/>
      <c r="C397" s="303"/>
      <c r="D397" s="303"/>
      <c r="E397" s="303"/>
      <c r="F397" s="305"/>
      <c r="G397" s="303"/>
      <c r="H397" s="304"/>
      <c r="I397" s="303"/>
      <c r="J397" s="303"/>
      <c r="K397" s="303"/>
      <c r="L397" s="303"/>
      <c r="M397" s="300"/>
      <c r="N397" s="302"/>
      <c r="O397" s="302"/>
      <c r="P397" s="302"/>
      <c r="Q397" s="302"/>
      <c r="R397" s="302"/>
      <c r="S397" s="302"/>
      <c r="T397" s="302"/>
      <c r="U397" s="302"/>
      <c r="V397" s="302"/>
      <c r="W397" s="301"/>
      <c r="X397" s="300"/>
    </row>
    <row r="398" spans="1:24" ht="65.25" customHeight="1" x14ac:dyDescent="0.5">
      <c r="A398" s="239" t="s">
        <v>193</v>
      </c>
      <c r="B398" s="170"/>
      <c r="C398" s="170">
        <v>1100</v>
      </c>
      <c r="D398" s="170">
        <v>1000</v>
      </c>
      <c r="E398" s="179">
        <v>423.02</v>
      </c>
      <c r="F398" s="226">
        <v>15</v>
      </c>
      <c r="G398" s="43">
        <f>E398*F398</f>
        <v>6345.2999999999993</v>
      </c>
      <c r="H398" s="48">
        <v>0</v>
      </c>
      <c r="I398" s="166">
        <v>0</v>
      </c>
      <c r="J398" s="165">
        <v>0</v>
      </c>
      <c r="K398" s="165">
        <v>0</v>
      </c>
      <c r="L398" s="165">
        <v>0</v>
      </c>
      <c r="M398" s="48">
        <f>G398+H398+I398+J398+K398+L398</f>
        <v>6345.2999999999993</v>
      </c>
      <c r="N398" s="164">
        <v>717.18</v>
      </c>
      <c r="O398" s="164"/>
      <c r="P398" s="39">
        <v>0</v>
      </c>
      <c r="Q398" s="39">
        <v>0</v>
      </c>
      <c r="R398" s="39">
        <v>0</v>
      </c>
      <c r="S398" s="39">
        <v>0</v>
      </c>
      <c r="T398" s="39">
        <f>N398+O398+P398+Q398+R398+S398</f>
        <v>717.18</v>
      </c>
      <c r="U398" s="37">
        <f>M398-T398</f>
        <v>5628.119999999999</v>
      </c>
      <c r="V398" s="37">
        <v>244.05</v>
      </c>
      <c r="W398" s="48">
        <f>U398-V398</f>
        <v>5384.0699999999988</v>
      </c>
      <c r="X398" s="163"/>
    </row>
    <row r="399" spans="1:24" ht="65.25" customHeight="1" x14ac:dyDescent="0.5">
      <c r="A399" s="213" t="s">
        <v>192</v>
      </c>
      <c r="B399" s="161"/>
      <c r="C399" s="161"/>
      <c r="D399" s="161"/>
      <c r="E399" s="209"/>
      <c r="F399" s="221"/>
      <c r="G399" s="59"/>
      <c r="H399" s="49"/>
      <c r="I399" s="158"/>
      <c r="J399" s="157"/>
      <c r="K399" s="157"/>
      <c r="L399" s="157"/>
      <c r="M399" s="49"/>
      <c r="N399" s="46"/>
      <c r="O399" s="46"/>
      <c r="P399" s="46"/>
      <c r="Q399" s="46"/>
      <c r="R399" s="46"/>
      <c r="S399" s="46"/>
      <c r="T399" s="46"/>
      <c r="U399" s="49"/>
      <c r="V399" s="49"/>
      <c r="W399" s="49"/>
      <c r="X399" s="27"/>
    </row>
    <row r="400" spans="1:24" ht="65.25" customHeight="1" x14ac:dyDescent="0.5">
      <c r="A400" s="299" t="s">
        <v>191</v>
      </c>
      <c r="B400" s="182"/>
      <c r="C400" s="182">
        <v>1100</v>
      </c>
      <c r="D400" s="182">
        <v>1000</v>
      </c>
      <c r="E400" s="179">
        <v>271.06</v>
      </c>
      <c r="F400" s="226">
        <v>15</v>
      </c>
      <c r="G400" s="43">
        <f>E400*F400</f>
        <v>4065.9</v>
      </c>
      <c r="H400" s="48">
        <v>0</v>
      </c>
      <c r="I400" s="166">
        <v>0</v>
      </c>
      <c r="J400" s="165">
        <v>0</v>
      </c>
      <c r="K400" s="165">
        <v>0</v>
      </c>
      <c r="L400" s="165">
        <v>0</v>
      </c>
      <c r="M400" s="48">
        <f>G400+H400+I400+J400+K400+L400</f>
        <v>4065.9</v>
      </c>
      <c r="N400" s="164">
        <v>320.97000000000003</v>
      </c>
      <c r="O400" s="39">
        <f>G400*1.1875%</f>
        <v>48.282562500000004</v>
      </c>
      <c r="P400" s="39">
        <v>0</v>
      </c>
      <c r="Q400" s="39">
        <v>0</v>
      </c>
      <c r="R400" s="185">
        <f>G400*1%</f>
        <v>40.658999999999999</v>
      </c>
      <c r="S400" s="39">
        <v>0</v>
      </c>
      <c r="T400" s="39">
        <f>N400+O400+P400+Q400+R400+S400</f>
        <v>409.9115625</v>
      </c>
      <c r="U400" s="37">
        <f>M400-T400</f>
        <v>3655.9884375000001</v>
      </c>
      <c r="V400" s="48">
        <v>0</v>
      </c>
      <c r="W400" s="48">
        <f>U400-V400</f>
        <v>3655.9884375000001</v>
      </c>
      <c r="X400" s="36"/>
    </row>
    <row r="401" spans="1:24" ht="65.25" customHeight="1" x14ac:dyDescent="0.5">
      <c r="A401" s="228" t="s">
        <v>190</v>
      </c>
      <c r="B401" s="161"/>
      <c r="C401" s="161"/>
      <c r="D401" s="161"/>
      <c r="E401" s="209"/>
      <c r="F401" s="221"/>
      <c r="G401" s="59"/>
      <c r="H401" s="49"/>
      <c r="I401" s="158"/>
      <c r="J401" s="157"/>
      <c r="K401" s="157"/>
      <c r="L401" s="157"/>
      <c r="M401" s="49"/>
      <c r="N401" s="46"/>
      <c r="O401" s="46"/>
      <c r="P401" s="46"/>
      <c r="Q401" s="46"/>
      <c r="R401" s="183"/>
      <c r="S401" s="46"/>
      <c r="T401" s="46"/>
      <c r="U401" s="49"/>
      <c r="V401" s="49"/>
      <c r="W401" s="49"/>
      <c r="X401" s="27"/>
    </row>
    <row r="402" spans="1:24" ht="65.25" customHeight="1" x14ac:dyDescent="0.5">
      <c r="A402" s="45" t="s">
        <v>189</v>
      </c>
      <c r="B402" s="182"/>
      <c r="C402" s="170">
        <v>1100</v>
      </c>
      <c r="D402" s="170">
        <v>1000</v>
      </c>
      <c r="E402" s="179">
        <v>271.06</v>
      </c>
      <c r="F402" s="226">
        <v>15</v>
      </c>
      <c r="G402" s="43">
        <f>E402*F402</f>
        <v>4065.9</v>
      </c>
      <c r="H402" s="48">
        <v>0</v>
      </c>
      <c r="I402" s="166">
        <v>0</v>
      </c>
      <c r="J402" s="165">
        <v>0</v>
      </c>
      <c r="K402" s="165">
        <v>0</v>
      </c>
      <c r="L402" s="165">
        <v>0</v>
      </c>
      <c r="M402" s="48">
        <f>G402+H402+I402+J402+K402+L402</f>
        <v>4065.9</v>
      </c>
      <c r="N402" s="164">
        <v>320.97000000000003</v>
      </c>
      <c r="O402" s="39">
        <f>G402*1.1875%</f>
        <v>48.282562500000004</v>
      </c>
      <c r="P402" s="39"/>
      <c r="Q402" s="39">
        <v>0</v>
      </c>
      <c r="R402" s="185">
        <f>G402*1%</f>
        <v>40.658999999999999</v>
      </c>
      <c r="S402" s="39">
        <f>H402*1%</f>
        <v>0</v>
      </c>
      <c r="T402" s="39">
        <f>N402+O402+P402+Q402+R402+S402</f>
        <v>409.9115625</v>
      </c>
      <c r="U402" s="37">
        <f>M402-T402</f>
        <v>3655.9884375000001</v>
      </c>
      <c r="V402" s="48">
        <v>0</v>
      </c>
      <c r="W402" s="48">
        <f>U402-V402</f>
        <v>3655.9884375000001</v>
      </c>
      <c r="X402" s="36"/>
    </row>
    <row r="403" spans="1:24" ht="65.25" customHeight="1" x14ac:dyDescent="0.5">
      <c r="A403" s="60" t="s">
        <v>188</v>
      </c>
      <c r="B403" s="161"/>
      <c r="C403" s="161"/>
      <c r="D403" s="161"/>
      <c r="E403" s="209"/>
      <c r="F403" s="221"/>
      <c r="G403" s="59"/>
      <c r="H403" s="49"/>
      <c r="I403" s="158"/>
      <c r="J403" s="157"/>
      <c r="K403" s="157"/>
      <c r="L403" s="157"/>
      <c r="M403" s="49"/>
      <c r="N403" s="46"/>
      <c r="O403" s="46"/>
      <c r="P403" s="46"/>
      <c r="Q403" s="46"/>
      <c r="R403" s="183"/>
      <c r="S403" s="46"/>
      <c r="T403" s="46"/>
      <c r="U403" s="49"/>
      <c r="V403" s="49"/>
      <c r="W403" s="49"/>
      <c r="X403" s="27"/>
    </row>
    <row r="404" spans="1:24" ht="65.25" customHeight="1" x14ac:dyDescent="0.5">
      <c r="A404" s="45" t="s">
        <v>173</v>
      </c>
      <c r="B404" s="182"/>
      <c r="C404" s="182">
        <v>1100</v>
      </c>
      <c r="D404" s="182">
        <v>1000</v>
      </c>
      <c r="E404" s="179">
        <v>207.79</v>
      </c>
      <c r="F404" s="226">
        <v>15</v>
      </c>
      <c r="G404" s="43">
        <f>E404*F404</f>
        <v>3116.85</v>
      </c>
      <c r="H404" s="48">
        <v>0</v>
      </c>
      <c r="I404" s="166">
        <v>0</v>
      </c>
      <c r="J404" s="165">
        <v>0</v>
      </c>
      <c r="K404" s="165">
        <v>0</v>
      </c>
      <c r="L404" s="165">
        <v>0</v>
      </c>
      <c r="M404" s="48">
        <f>G404+H404+I404+J404+K404+L404</f>
        <v>3116.85</v>
      </c>
      <c r="N404" s="164">
        <v>92.61</v>
      </c>
      <c r="O404" s="39">
        <f>G404*1.1875%</f>
        <v>37.012593750000001</v>
      </c>
      <c r="P404" s="39">
        <v>0</v>
      </c>
      <c r="Q404" s="39">
        <v>0</v>
      </c>
      <c r="R404" s="185">
        <f>G404*1%</f>
        <v>31.168499999999998</v>
      </c>
      <c r="S404" s="39">
        <f>H404*1%</f>
        <v>0</v>
      </c>
      <c r="T404" s="39">
        <f>N404+O404+P404+Q404+R404+S404</f>
        <v>160.79109374999999</v>
      </c>
      <c r="U404" s="37">
        <f>M404-T404</f>
        <v>2956.0589062499998</v>
      </c>
      <c r="V404" s="48">
        <v>0</v>
      </c>
      <c r="W404" s="48">
        <f>U404-V404</f>
        <v>2956.0589062499998</v>
      </c>
      <c r="X404" s="36"/>
    </row>
    <row r="405" spans="1:24" ht="65.25" customHeight="1" x14ac:dyDescent="0.5">
      <c r="A405" s="162" t="s">
        <v>187</v>
      </c>
      <c r="B405" s="161"/>
      <c r="C405" s="161"/>
      <c r="D405" s="161"/>
      <c r="E405" s="209"/>
      <c r="F405" s="221"/>
      <c r="G405" s="59"/>
      <c r="H405" s="49"/>
      <c r="I405" s="158"/>
      <c r="J405" s="157"/>
      <c r="K405" s="157"/>
      <c r="L405" s="157"/>
      <c r="M405" s="49"/>
      <c r="N405" s="46"/>
      <c r="O405" s="46"/>
      <c r="P405" s="46"/>
      <c r="Q405" s="46"/>
      <c r="R405" s="183"/>
      <c r="S405" s="46"/>
      <c r="T405" s="46"/>
      <c r="U405" s="49"/>
      <c r="V405" s="49"/>
      <c r="W405" s="49"/>
      <c r="X405" s="27"/>
    </row>
    <row r="406" spans="1:24" ht="65.25" customHeight="1" x14ac:dyDescent="0.5">
      <c r="A406" s="45" t="s">
        <v>173</v>
      </c>
      <c r="B406" s="182"/>
      <c r="C406" s="170">
        <v>1100</v>
      </c>
      <c r="D406" s="170">
        <v>1000</v>
      </c>
      <c r="E406" s="179">
        <v>166.93</v>
      </c>
      <c r="F406" s="226">
        <v>15</v>
      </c>
      <c r="G406" s="43">
        <f>E406*F406</f>
        <v>2503.9500000000003</v>
      </c>
      <c r="H406" s="48">
        <v>0</v>
      </c>
      <c r="I406" s="166">
        <v>0</v>
      </c>
      <c r="J406" s="165">
        <v>0</v>
      </c>
      <c r="K406" s="165">
        <v>0</v>
      </c>
      <c r="L406" s="165">
        <v>9.32</v>
      </c>
      <c r="M406" s="48">
        <f>G406+H406+I406+J406+K406+L406</f>
        <v>2513.2700000000004</v>
      </c>
      <c r="N406" s="164">
        <v>0</v>
      </c>
      <c r="O406" s="39">
        <f>G406*1.1875%</f>
        <v>29.734406250000003</v>
      </c>
      <c r="P406" s="39">
        <v>0</v>
      </c>
      <c r="Q406" s="39">
        <v>0</v>
      </c>
      <c r="R406" s="185">
        <f>G406*1%</f>
        <v>25.039500000000004</v>
      </c>
      <c r="S406" s="39">
        <f>H406*1%</f>
        <v>0</v>
      </c>
      <c r="T406" s="39">
        <f>N406+O406+P406+Q406+R406+S406</f>
        <v>54.77390625000001</v>
      </c>
      <c r="U406" s="37">
        <f>M406-T406</f>
        <v>2458.4960937500005</v>
      </c>
      <c r="V406" s="48">
        <v>0</v>
      </c>
      <c r="W406" s="48">
        <f>U406-V406</f>
        <v>2458.4960937500005</v>
      </c>
      <c r="X406" s="36"/>
    </row>
    <row r="407" spans="1:24" ht="65.25" customHeight="1" x14ac:dyDescent="0.5">
      <c r="A407" s="162" t="s">
        <v>186</v>
      </c>
      <c r="B407" s="161"/>
      <c r="C407" s="161"/>
      <c r="D407" s="161"/>
      <c r="E407" s="209"/>
      <c r="F407" s="221"/>
      <c r="G407" s="59"/>
      <c r="H407" s="49"/>
      <c r="I407" s="158"/>
      <c r="J407" s="157"/>
      <c r="K407" s="157"/>
      <c r="L407" s="157"/>
      <c r="M407" s="49"/>
      <c r="N407" s="46"/>
      <c r="O407" s="46"/>
      <c r="P407" s="46"/>
      <c r="Q407" s="46"/>
      <c r="R407" s="183"/>
      <c r="S407" s="46"/>
      <c r="T407" s="46"/>
      <c r="U407" s="49"/>
      <c r="V407" s="49"/>
      <c r="W407" s="49"/>
      <c r="X407" s="27"/>
    </row>
    <row r="408" spans="1:24" ht="65.25" customHeight="1" x14ac:dyDescent="0.5">
      <c r="A408" s="45" t="s">
        <v>185</v>
      </c>
      <c r="B408" s="182"/>
      <c r="C408" s="182">
        <v>1100</v>
      </c>
      <c r="D408" s="182">
        <v>1000</v>
      </c>
      <c r="E408" s="179">
        <v>180.72</v>
      </c>
      <c r="F408" s="226">
        <v>15</v>
      </c>
      <c r="G408" s="43">
        <f>E408*F408</f>
        <v>2710.8</v>
      </c>
      <c r="H408" s="48">
        <v>0</v>
      </c>
      <c r="I408" s="166">
        <v>0</v>
      </c>
      <c r="J408" s="165">
        <v>0</v>
      </c>
      <c r="K408" s="165">
        <v>0</v>
      </c>
      <c r="L408" s="165">
        <v>0</v>
      </c>
      <c r="M408" s="48">
        <f>G408+H408+I408+J408+K408+L408</f>
        <v>2710.8</v>
      </c>
      <c r="N408" s="164">
        <v>28.18</v>
      </c>
      <c r="O408" s="39">
        <f>G408*1.1875%</f>
        <v>32.190750000000001</v>
      </c>
      <c r="P408" s="39">
        <v>0</v>
      </c>
      <c r="Q408" s="39">
        <v>0</v>
      </c>
      <c r="R408" s="185">
        <f>G408*1%</f>
        <v>27.108000000000004</v>
      </c>
      <c r="S408" s="39">
        <f>H408*1%</f>
        <v>0</v>
      </c>
      <c r="T408" s="39">
        <f>N408+O408+P408+Q408+R408+S408</f>
        <v>87.478750000000005</v>
      </c>
      <c r="U408" s="37">
        <f>M408-T408</f>
        <v>2623.32125</v>
      </c>
      <c r="V408" s="48">
        <v>200.01</v>
      </c>
      <c r="W408" s="48">
        <f>U408-V408</f>
        <v>2423.3112499999997</v>
      </c>
      <c r="X408" s="36"/>
    </row>
    <row r="409" spans="1:24" ht="65.25" customHeight="1" x14ac:dyDescent="0.5">
      <c r="A409" s="298" t="s">
        <v>184</v>
      </c>
      <c r="B409" s="170"/>
      <c r="C409" s="161"/>
      <c r="D409" s="161"/>
      <c r="E409" s="209"/>
      <c r="F409" s="221"/>
      <c r="G409" s="59"/>
      <c r="H409" s="49"/>
      <c r="I409" s="158"/>
      <c r="J409" s="157"/>
      <c r="K409" s="157"/>
      <c r="L409" s="157"/>
      <c r="M409" s="49"/>
      <c r="N409" s="46"/>
      <c r="O409" s="46"/>
      <c r="P409" s="46"/>
      <c r="Q409" s="46"/>
      <c r="R409" s="183"/>
      <c r="S409" s="46"/>
      <c r="T409" s="46"/>
      <c r="U409" s="49"/>
      <c r="V409" s="49"/>
      <c r="W409" s="49"/>
      <c r="X409" s="163"/>
    </row>
    <row r="410" spans="1:24" ht="65.25" customHeight="1" x14ac:dyDescent="0.5">
      <c r="A410" s="217" t="s">
        <v>173</v>
      </c>
      <c r="B410" s="182"/>
      <c r="C410" s="170">
        <v>1100</v>
      </c>
      <c r="D410" s="170">
        <v>1000</v>
      </c>
      <c r="E410" s="179">
        <v>211.56</v>
      </c>
      <c r="F410" s="226">
        <v>15</v>
      </c>
      <c r="G410" s="43">
        <f>E410*F410</f>
        <v>3173.4</v>
      </c>
      <c r="H410" s="48">
        <v>0</v>
      </c>
      <c r="I410" s="166">
        <v>0</v>
      </c>
      <c r="J410" s="165">
        <v>0</v>
      </c>
      <c r="K410" s="165">
        <v>0</v>
      </c>
      <c r="L410" s="165">
        <v>0</v>
      </c>
      <c r="M410" s="48">
        <f>G410+H410+I410+J410+K410+L410</f>
        <v>3173.4</v>
      </c>
      <c r="N410" s="164">
        <v>98.76</v>
      </c>
      <c r="O410" s="39">
        <f>G410*1.1875%</f>
        <v>37.684125000000002</v>
      </c>
      <c r="P410" s="39"/>
      <c r="Q410" s="39">
        <v>0</v>
      </c>
      <c r="R410" s="185">
        <f>G410*1%</f>
        <v>31.734000000000002</v>
      </c>
      <c r="S410" s="39">
        <f>H410*1%</f>
        <v>0</v>
      </c>
      <c r="T410" s="39">
        <f>N410+O410+P410+Q410+R410+S410</f>
        <v>168.17812500000002</v>
      </c>
      <c r="U410" s="37">
        <f>M410-T410</f>
        <v>3005.2218750000002</v>
      </c>
      <c r="V410" s="48">
        <v>0</v>
      </c>
      <c r="W410" s="48">
        <f>U410-V410</f>
        <v>3005.2218750000002</v>
      </c>
      <c r="X410" s="36"/>
    </row>
    <row r="411" spans="1:24" ht="65.25" customHeight="1" x14ac:dyDescent="0.5">
      <c r="A411" s="189" t="s">
        <v>183</v>
      </c>
      <c r="B411" s="170"/>
      <c r="C411" s="161"/>
      <c r="D411" s="161"/>
      <c r="E411" s="209"/>
      <c r="F411" s="221"/>
      <c r="G411" s="59"/>
      <c r="H411" s="49"/>
      <c r="I411" s="158"/>
      <c r="J411" s="157"/>
      <c r="K411" s="157"/>
      <c r="L411" s="157"/>
      <c r="M411" s="49"/>
      <c r="N411" s="46"/>
      <c r="O411" s="46"/>
      <c r="P411" s="46"/>
      <c r="Q411" s="46"/>
      <c r="R411" s="183"/>
      <c r="S411" s="46"/>
      <c r="T411" s="46"/>
      <c r="U411" s="49"/>
      <c r="V411" s="49"/>
      <c r="W411" s="49"/>
      <c r="X411" s="27"/>
    </row>
    <row r="412" spans="1:24" ht="65.25" customHeight="1" x14ac:dyDescent="0.5">
      <c r="A412" s="171" t="s">
        <v>180</v>
      </c>
      <c r="B412" s="44"/>
      <c r="C412" s="54">
        <v>1100</v>
      </c>
      <c r="D412" s="54">
        <v>1000</v>
      </c>
      <c r="E412" s="256">
        <v>210.12</v>
      </c>
      <c r="F412" s="42">
        <v>15</v>
      </c>
      <c r="G412" s="43">
        <f>E412*F412</f>
        <v>3151.8</v>
      </c>
      <c r="H412" s="254">
        <v>0</v>
      </c>
      <c r="I412" s="166">
        <v>0</v>
      </c>
      <c r="J412" s="165">
        <v>0</v>
      </c>
      <c r="K412" s="165">
        <v>0</v>
      </c>
      <c r="L412" s="262">
        <v>0</v>
      </c>
      <c r="M412" s="48">
        <f>G412+H412+I412+J412+K412+L412</f>
        <v>3151.8</v>
      </c>
      <c r="N412" s="255">
        <v>96.41</v>
      </c>
      <c r="O412" s="39">
        <f>G412*1.1875%</f>
        <v>37.427625000000006</v>
      </c>
      <c r="P412" s="39"/>
      <c r="Q412" s="39">
        <v>0</v>
      </c>
      <c r="R412" s="185">
        <f>G412*1%</f>
        <v>31.518000000000004</v>
      </c>
      <c r="S412" s="39">
        <v>0</v>
      </c>
      <c r="T412" s="39">
        <f>N412+O412+P412+Q412+R412+S412</f>
        <v>165.355625</v>
      </c>
      <c r="U412" s="37">
        <f>M412-T412</f>
        <v>2986.444375</v>
      </c>
      <c r="V412" s="254">
        <v>0</v>
      </c>
      <c r="W412" s="254">
        <f>U412-V412</f>
        <v>2986.444375</v>
      </c>
      <c r="X412" s="163"/>
    </row>
    <row r="413" spans="1:24" ht="65.25" customHeight="1" x14ac:dyDescent="0.5">
      <c r="A413" s="180" t="s">
        <v>182</v>
      </c>
      <c r="B413" s="52"/>
      <c r="C413" s="54"/>
      <c r="D413" s="54"/>
      <c r="E413" s="256"/>
      <c r="F413" s="50"/>
      <c r="G413" s="59"/>
      <c r="H413" s="254"/>
      <c r="I413" s="158"/>
      <c r="J413" s="157"/>
      <c r="K413" s="157"/>
      <c r="L413" s="261"/>
      <c r="M413" s="49"/>
      <c r="N413" s="255"/>
      <c r="O413" s="46"/>
      <c r="P413" s="46"/>
      <c r="Q413" s="46"/>
      <c r="R413" s="183"/>
      <c r="S413" s="46"/>
      <c r="T413" s="46"/>
      <c r="U413" s="49"/>
      <c r="V413" s="254"/>
      <c r="W413" s="254"/>
      <c r="X413" s="163"/>
    </row>
    <row r="414" spans="1:24" ht="65.25" customHeight="1" x14ac:dyDescent="0.5">
      <c r="A414" s="45" t="s">
        <v>180</v>
      </c>
      <c r="B414" s="44"/>
      <c r="C414" s="44">
        <v>1100</v>
      </c>
      <c r="D414" s="44">
        <v>1000</v>
      </c>
      <c r="E414" s="179">
        <v>210.12</v>
      </c>
      <c r="F414" s="42">
        <v>14</v>
      </c>
      <c r="G414" s="43">
        <f>E414*F414</f>
        <v>2941.6800000000003</v>
      </c>
      <c r="H414" s="48">
        <v>0</v>
      </c>
      <c r="I414" s="166">
        <v>0</v>
      </c>
      <c r="J414" s="165">
        <v>0</v>
      </c>
      <c r="K414" s="165">
        <v>0</v>
      </c>
      <c r="L414" s="165">
        <v>0</v>
      </c>
      <c r="M414" s="48">
        <f>G414+H414+I414+J414+K414+L414</f>
        <v>2941.6800000000003</v>
      </c>
      <c r="N414" s="164">
        <v>53.3</v>
      </c>
      <c r="O414" s="39">
        <f>G414*1.1875%</f>
        <v>34.932450000000003</v>
      </c>
      <c r="P414" s="39">
        <v>0</v>
      </c>
      <c r="Q414" s="39">
        <v>0</v>
      </c>
      <c r="R414" s="185">
        <f>G414*1%</f>
        <v>29.416800000000002</v>
      </c>
      <c r="S414" s="39">
        <f>H414*1%</f>
        <v>0</v>
      </c>
      <c r="T414" s="39">
        <f>N414+O414+P414+Q414+R414+S414</f>
        <v>117.64924999999999</v>
      </c>
      <c r="U414" s="37">
        <f>M414-T414</f>
        <v>2824.0307500000004</v>
      </c>
      <c r="V414" s="48">
        <v>0</v>
      </c>
      <c r="W414" s="48">
        <f>U414-V414</f>
        <v>2824.0307500000004</v>
      </c>
      <c r="X414" s="36"/>
    </row>
    <row r="415" spans="1:24" ht="65.25" customHeight="1" x14ac:dyDescent="0.5">
      <c r="A415" s="35" t="s">
        <v>181</v>
      </c>
      <c r="B415" s="169"/>
      <c r="C415" s="169"/>
      <c r="D415" s="169"/>
      <c r="E415" s="209"/>
      <c r="F415" s="50"/>
      <c r="G415" s="59"/>
      <c r="H415" s="49"/>
      <c r="I415" s="158"/>
      <c r="J415" s="157"/>
      <c r="K415" s="157"/>
      <c r="L415" s="157"/>
      <c r="M415" s="49"/>
      <c r="N415" s="46"/>
      <c r="O415" s="46"/>
      <c r="P415" s="46"/>
      <c r="Q415" s="46"/>
      <c r="R415" s="183"/>
      <c r="S415" s="46"/>
      <c r="T415" s="46"/>
      <c r="U415" s="49"/>
      <c r="V415" s="49"/>
      <c r="W415" s="49"/>
      <c r="X415" s="163"/>
    </row>
    <row r="416" spans="1:24" ht="65.25" customHeight="1" x14ac:dyDescent="0.5">
      <c r="A416" s="45" t="s">
        <v>180</v>
      </c>
      <c r="B416" s="182"/>
      <c r="C416" s="169">
        <v>1100</v>
      </c>
      <c r="D416" s="169">
        <v>1000</v>
      </c>
      <c r="E416" s="179">
        <v>253.09</v>
      </c>
      <c r="F416" s="42">
        <v>15</v>
      </c>
      <c r="G416" s="43">
        <f>E416*F416</f>
        <v>3796.35</v>
      </c>
      <c r="H416" s="48">
        <v>0</v>
      </c>
      <c r="I416" s="166">
        <v>0</v>
      </c>
      <c r="J416" s="216">
        <v>0</v>
      </c>
      <c r="K416" s="216">
        <v>0</v>
      </c>
      <c r="L416" s="216">
        <v>0</v>
      </c>
      <c r="M416" s="48">
        <f>G416+H416+I416+J416+K416+L416</f>
        <v>3796.35</v>
      </c>
      <c r="N416" s="164">
        <v>291.64</v>
      </c>
      <c r="O416" s="39">
        <f>G416*1.1875%</f>
        <v>45.081656250000002</v>
      </c>
      <c r="P416" s="39">
        <v>0</v>
      </c>
      <c r="Q416" s="39">
        <v>0</v>
      </c>
      <c r="R416" s="185">
        <f>(G416*1%)+253.09</f>
        <v>291.05349999999999</v>
      </c>
      <c r="S416" s="39">
        <f>H416*1%</f>
        <v>0</v>
      </c>
      <c r="T416" s="39">
        <f>N416+O416+P416+Q416+R416+S416</f>
        <v>627.77515625000001</v>
      </c>
      <c r="U416" s="37">
        <f>M416-T416</f>
        <v>3168.5748437499997</v>
      </c>
      <c r="V416" s="48">
        <v>0</v>
      </c>
      <c r="W416" s="48">
        <f>U416-V416</f>
        <v>3168.5748437499997</v>
      </c>
      <c r="X416" s="36"/>
    </row>
    <row r="417" spans="1:24" ht="65.25" customHeight="1" x14ac:dyDescent="0.5">
      <c r="A417" s="297" t="s">
        <v>179</v>
      </c>
      <c r="B417" s="161"/>
      <c r="C417" s="52"/>
      <c r="D417" s="52"/>
      <c r="E417" s="209"/>
      <c r="F417" s="50"/>
      <c r="G417" s="59"/>
      <c r="H417" s="49"/>
      <c r="I417" s="158"/>
      <c r="J417" s="157"/>
      <c r="K417" s="157"/>
      <c r="L417" s="157"/>
      <c r="M417" s="49"/>
      <c r="N417" s="46"/>
      <c r="O417" s="46"/>
      <c r="P417" s="46"/>
      <c r="Q417" s="46"/>
      <c r="R417" s="183"/>
      <c r="S417" s="46"/>
      <c r="T417" s="46"/>
      <c r="U417" s="49"/>
      <c r="V417" s="49"/>
      <c r="W417" s="49"/>
      <c r="X417" s="27"/>
    </row>
    <row r="418" spans="1:24" ht="65.25" customHeight="1" x14ac:dyDescent="0.5">
      <c r="A418" s="45" t="s">
        <v>177</v>
      </c>
      <c r="B418" s="44"/>
      <c r="C418" s="253">
        <v>1100</v>
      </c>
      <c r="D418" s="253">
        <v>1000</v>
      </c>
      <c r="E418" s="179">
        <v>271.06</v>
      </c>
      <c r="F418" s="42">
        <v>15</v>
      </c>
      <c r="G418" s="43">
        <f>E418*F418</f>
        <v>4065.9</v>
      </c>
      <c r="H418" s="48">
        <v>0</v>
      </c>
      <c r="I418" s="166">
        <v>0</v>
      </c>
      <c r="J418" s="165">
        <v>0</v>
      </c>
      <c r="K418" s="165">
        <v>0</v>
      </c>
      <c r="L418" s="165">
        <v>0</v>
      </c>
      <c r="M418" s="48">
        <f>G418+H418+I418+J418+K418+L418</f>
        <v>4065.9</v>
      </c>
      <c r="N418" s="164">
        <v>320.97000000000003</v>
      </c>
      <c r="O418" s="39">
        <f>G418*1.1875%</f>
        <v>48.282562500000004</v>
      </c>
      <c r="P418" s="39">
        <v>0</v>
      </c>
      <c r="Q418" s="39">
        <v>0</v>
      </c>
      <c r="R418" s="185">
        <f>G418*1%</f>
        <v>40.658999999999999</v>
      </c>
      <c r="S418" s="39">
        <v>0</v>
      </c>
      <c r="T418" s="39">
        <f>N418+O418+P418+Q418+R418+S418</f>
        <v>409.9115625</v>
      </c>
      <c r="U418" s="37">
        <f>M418-T418</f>
        <v>3655.9884375000001</v>
      </c>
      <c r="V418" s="48">
        <v>0</v>
      </c>
      <c r="W418" s="48">
        <f>U418-V418</f>
        <v>3655.9884375000001</v>
      </c>
      <c r="X418" s="36"/>
    </row>
    <row r="419" spans="1:24" ht="65.25" customHeight="1" x14ac:dyDescent="0.5">
      <c r="A419" s="228" t="s">
        <v>178</v>
      </c>
      <c r="B419" s="52"/>
      <c r="C419" s="252"/>
      <c r="D419" s="252"/>
      <c r="E419" s="209"/>
      <c r="F419" s="50"/>
      <c r="G419" s="59"/>
      <c r="H419" s="49"/>
      <c r="I419" s="158"/>
      <c r="J419" s="216"/>
      <c r="K419" s="216"/>
      <c r="L419" s="216"/>
      <c r="M419" s="49"/>
      <c r="N419" s="46"/>
      <c r="O419" s="46"/>
      <c r="P419" s="46"/>
      <c r="Q419" s="46"/>
      <c r="R419" s="183"/>
      <c r="S419" s="46"/>
      <c r="T419" s="46"/>
      <c r="U419" s="49"/>
      <c r="V419" s="49"/>
      <c r="W419" s="49"/>
      <c r="X419" s="27"/>
    </row>
    <row r="420" spans="1:24" ht="65.25" customHeight="1" x14ac:dyDescent="0.5">
      <c r="A420" s="45" t="s">
        <v>177</v>
      </c>
      <c r="B420" s="44"/>
      <c r="C420" s="253">
        <v>1100</v>
      </c>
      <c r="D420" s="253">
        <v>1000</v>
      </c>
      <c r="E420" s="179">
        <v>271.06</v>
      </c>
      <c r="F420" s="296">
        <v>15</v>
      </c>
      <c r="G420" s="43">
        <f>E420*F420</f>
        <v>4065.9</v>
      </c>
      <c r="H420" s="48">
        <v>0</v>
      </c>
      <c r="I420" s="166">
        <v>0</v>
      </c>
      <c r="J420" s="294">
        <v>0</v>
      </c>
      <c r="K420" s="295">
        <v>0</v>
      </c>
      <c r="L420" s="294">
        <v>0</v>
      </c>
      <c r="M420" s="186">
        <f>G420+H420+I420+J420+K420+L420</f>
        <v>4065.9</v>
      </c>
      <c r="N420" s="164">
        <v>320.97000000000003</v>
      </c>
      <c r="O420" s="39">
        <f>G420*1.1875%</f>
        <v>48.282562500000004</v>
      </c>
      <c r="P420" s="39"/>
      <c r="Q420" s="39">
        <v>0</v>
      </c>
      <c r="R420" s="185">
        <f>G420*1%</f>
        <v>40.658999999999999</v>
      </c>
      <c r="S420" s="39">
        <v>0</v>
      </c>
      <c r="T420" s="39">
        <f>N420+O420+P420+Q420+R420+S420</f>
        <v>409.9115625</v>
      </c>
      <c r="U420" s="37">
        <f>M420-T420</f>
        <v>3655.9884375000001</v>
      </c>
      <c r="V420" s="48">
        <v>0</v>
      </c>
      <c r="W420" s="48">
        <f>U420-V420</f>
        <v>3655.9884375000001</v>
      </c>
      <c r="X420" s="36"/>
    </row>
    <row r="421" spans="1:24" ht="65.25" customHeight="1" x14ac:dyDescent="0.5">
      <c r="A421" s="162" t="s">
        <v>176</v>
      </c>
      <c r="B421" s="52"/>
      <c r="C421" s="252"/>
      <c r="D421" s="252"/>
      <c r="E421" s="209"/>
      <c r="F421" s="296"/>
      <c r="G421" s="59"/>
      <c r="H421" s="49"/>
      <c r="I421" s="158"/>
      <c r="J421" s="294"/>
      <c r="K421" s="295"/>
      <c r="L421" s="294"/>
      <c r="M421" s="293"/>
      <c r="N421" s="46"/>
      <c r="O421" s="46"/>
      <c r="P421" s="46"/>
      <c r="Q421" s="46"/>
      <c r="R421" s="183"/>
      <c r="S421" s="46"/>
      <c r="T421" s="46"/>
      <c r="U421" s="49"/>
      <c r="V421" s="49"/>
      <c r="W421" s="49"/>
      <c r="X421" s="27"/>
    </row>
    <row r="422" spans="1:24" ht="65.25" customHeight="1" x14ac:dyDescent="0.5">
      <c r="A422" s="45" t="s">
        <v>173</v>
      </c>
      <c r="B422" s="169"/>
      <c r="C422" s="169">
        <v>1100</v>
      </c>
      <c r="D422" s="169">
        <v>1000</v>
      </c>
      <c r="E422" s="179">
        <v>207.79</v>
      </c>
      <c r="F422" s="292">
        <v>15</v>
      </c>
      <c r="G422" s="43">
        <f>E422*F422</f>
        <v>3116.85</v>
      </c>
      <c r="H422" s="48">
        <v>0</v>
      </c>
      <c r="I422" s="166">
        <v>0</v>
      </c>
      <c r="J422" s="216">
        <v>0</v>
      </c>
      <c r="K422" s="216">
        <v>0</v>
      </c>
      <c r="L422" s="216">
        <v>0</v>
      </c>
      <c r="M422" s="48">
        <f>G422+H422+I422+J422+K422+L422</f>
        <v>3116.85</v>
      </c>
      <c r="N422" s="164">
        <v>92.61</v>
      </c>
      <c r="O422" s="39">
        <f>G422*1.1875%</f>
        <v>37.012593750000001</v>
      </c>
      <c r="P422" s="164">
        <v>0</v>
      </c>
      <c r="Q422" s="39">
        <v>0</v>
      </c>
      <c r="R422" s="185">
        <f>G422*1%</f>
        <v>31.168499999999998</v>
      </c>
      <c r="S422" s="164">
        <f>H422*1%</f>
        <v>0</v>
      </c>
      <c r="T422" s="39">
        <f>N422+O422+P422+Q422+R422+S422</f>
        <v>160.79109374999999</v>
      </c>
      <c r="U422" s="37">
        <f>M422-T422</f>
        <v>2956.0589062499998</v>
      </c>
      <c r="V422" s="48">
        <v>0</v>
      </c>
      <c r="W422" s="48">
        <f>U422-V422</f>
        <v>2956.0589062499998</v>
      </c>
      <c r="X422" s="36"/>
    </row>
    <row r="423" spans="1:24" ht="65.25" customHeight="1" x14ac:dyDescent="0.5">
      <c r="A423" s="162" t="s">
        <v>175</v>
      </c>
      <c r="B423" s="52"/>
      <c r="C423" s="52"/>
      <c r="D423" s="52"/>
      <c r="E423" s="209"/>
      <c r="F423" s="50"/>
      <c r="G423" s="59"/>
      <c r="H423" s="49"/>
      <c r="I423" s="158"/>
      <c r="J423" s="157"/>
      <c r="K423" s="157"/>
      <c r="L423" s="157"/>
      <c r="M423" s="49"/>
      <c r="N423" s="46"/>
      <c r="O423" s="46"/>
      <c r="P423" s="46"/>
      <c r="Q423" s="46"/>
      <c r="R423" s="183"/>
      <c r="S423" s="164"/>
      <c r="T423" s="46"/>
      <c r="U423" s="49"/>
      <c r="V423" s="49"/>
      <c r="W423" s="49"/>
      <c r="X423" s="27"/>
    </row>
    <row r="424" spans="1:24" ht="65.25" hidden="1" customHeight="1" x14ac:dyDescent="0.5">
      <c r="A424" s="162"/>
      <c r="B424" s="291"/>
      <c r="C424" s="291"/>
      <c r="D424" s="291"/>
      <c r="E424" s="290"/>
      <c r="F424" s="285"/>
      <c r="G424" s="284"/>
      <c r="H424" s="279"/>
      <c r="I424" s="283"/>
      <c r="J424" s="282"/>
      <c r="K424" s="282"/>
      <c r="L424" s="282"/>
      <c r="M424" s="279"/>
      <c r="N424" s="280"/>
      <c r="O424" s="280"/>
      <c r="P424" s="280"/>
      <c r="Q424" s="280"/>
      <c r="R424" s="281"/>
      <c r="S424" s="280"/>
      <c r="T424" s="280"/>
      <c r="U424" s="279"/>
      <c r="V424" s="279"/>
      <c r="W424" s="279"/>
      <c r="X424" s="278"/>
    </row>
    <row r="425" spans="1:24" ht="65.25" hidden="1" customHeight="1" x14ac:dyDescent="0.5">
      <c r="A425" s="162"/>
      <c r="B425" s="291"/>
      <c r="C425" s="291"/>
      <c r="D425" s="291"/>
      <c r="E425" s="290"/>
      <c r="F425" s="285"/>
      <c r="G425" s="284"/>
      <c r="H425" s="279"/>
      <c r="I425" s="283"/>
      <c r="J425" s="282"/>
      <c r="K425" s="282"/>
      <c r="L425" s="282"/>
      <c r="M425" s="279"/>
      <c r="N425" s="280"/>
      <c r="O425" s="280"/>
      <c r="P425" s="280"/>
      <c r="Q425" s="280"/>
      <c r="R425" s="281"/>
      <c r="S425" s="280"/>
      <c r="T425" s="280"/>
      <c r="U425" s="279"/>
      <c r="V425" s="279"/>
      <c r="W425" s="279"/>
      <c r="X425" s="278"/>
    </row>
    <row r="426" spans="1:24" ht="65.25" hidden="1" customHeight="1" x14ac:dyDescent="0.5">
      <c r="A426" s="162"/>
      <c r="B426" s="291"/>
      <c r="C426" s="291"/>
      <c r="D426" s="291"/>
      <c r="E426" s="290"/>
      <c r="F426" s="285"/>
      <c r="G426" s="284"/>
      <c r="H426" s="279"/>
      <c r="I426" s="283"/>
      <c r="J426" s="282"/>
      <c r="K426" s="282"/>
      <c r="L426" s="282"/>
      <c r="M426" s="279"/>
      <c r="N426" s="280"/>
      <c r="O426" s="280"/>
      <c r="P426" s="280"/>
      <c r="Q426" s="280"/>
      <c r="R426" s="281"/>
      <c r="S426" s="280"/>
      <c r="T426" s="280"/>
      <c r="U426" s="279"/>
      <c r="V426" s="279"/>
      <c r="W426" s="279"/>
      <c r="X426" s="278"/>
    </row>
    <row r="427" spans="1:24" ht="65.25" customHeight="1" x14ac:dyDescent="0.5">
      <c r="A427" s="45" t="s">
        <v>173</v>
      </c>
      <c r="B427" s="44"/>
      <c r="C427" s="44">
        <v>1100</v>
      </c>
      <c r="D427" s="44">
        <v>1000</v>
      </c>
      <c r="E427" s="181">
        <v>211.56</v>
      </c>
      <c r="F427" s="42">
        <v>15</v>
      </c>
      <c r="G427" s="43">
        <f>E427*F427</f>
        <v>3173.4</v>
      </c>
      <c r="H427" s="37">
        <v>0</v>
      </c>
      <c r="I427" s="166">
        <v>0</v>
      </c>
      <c r="J427" s="165">
        <v>0</v>
      </c>
      <c r="K427" s="165">
        <v>0</v>
      </c>
      <c r="L427" s="165">
        <v>0</v>
      </c>
      <c r="M427" s="37">
        <f>G427+H427+I427+J427+K427+L427</f>
        <v>3173.4</v>
      </c>
      <c r="N427" s="39">
        <v>98.76</v>
      </c>
      <c r="O427" s="39">
        <f>G427*1.1875%</f>
        <v>37.684125000000002</v>
      </c>
      <c r="P427" s="39">
        <v>0</v>
      </c>
      <c r="Q427" s="39">
        <v>0</v>
      </c>
      <c r="R427" s="185"/>
      <c r="S427" s="39">
        <f>H427*1%</f>
        <v>0</v>
      </c>
      <c r="T427" s="39">
        <f>N427+O427+P427+Q427+R427+S427</f>
        <v>136.44412500000001</v>
      </c>
      <c r="U427" s="37">
        <f>M427-T427</f>
        <v>3036.9558750000001</v>
      </c>
      <c r="V427" s="37">
        <v>0</v>
      </c>
      <c r="W427" s="37">
        <f>U427-V427</f>
        <v>3036.9558750000001</v>
      </c>
      <c r="X427" s="36"/>
    </row>
    <row r="428" spans="1:24" ht="65.25" customHeight="1" x14ac:dyDescent="0.5">
      <c r="A428" s="289" t="s">
        <v>174</v>
      </c>
      <c r="B428" s="169"/>
      <c r="C428" s="169"/>
      <c r="D428" s="169"/>
      <c r="E428" s="179"/>
      <c r="F428" s="50"/>
      <c r="G428" s="59"/>
      <c r="H428" s="49"/>
      <c r="I428" s="158"/>
      <c r="J428" s="157"/>
      <c r="K428" s="157"/>
      <c r="L428" s="157"/>
      <c r="M428" s="49"/>
      <c r="N428" s="46"/>
      <c r="O428" s="46"/>
      <c r="P428" s="46"/>
      <c r="Q428" s="46"/>
      <c r="R428" s="183"/>
      <c r="S428" s="46"/>
      <c r="T428" s="46"/>
      <c r="U428" s="49"/>
      <c r="V428" s="49"/>
      <c r="W428" s="49"/>
      <c r="X428" s="27"/>
    </row>
    <row r="429" spans="1:24" ht="65.25" customHeight="1" x14ac:dyDescent="0.5">
      <c r="A429" s="288"/>
      <c r="B429" s="287"/>
      <c r="C429" s="287"/>
      <c r="D429" s="287"/>
      <c r="E429" s="286"/>
      <c r="F429" s="285"/>
      <c r="G429" s="284"/>
      <c r="H429" s="279"/>
      <c r="I429" s="283"/>
      <c r="J429" s="282"/>
      <c r="K429" s="282"/>
      <c r="L429" s="282"/>
      <c r="M429" s="279"/>
      <c r="N429" s="280"/>
      <c r="O429" s="280"/>
      <c r="P429" s="280"/>
      <c r="Q429" s="280"/>
      <c r="R429" s="281"/>
      <c r="S429" s="280"/>
      <c r="T429" s="280"/>
      <c r="U429" s="279"/>
      <c r="V429" s="279"/>
      <c r="W429" s="279"/>
      <c r="X429" s="278"/>
    </row>
    <row r="430" spans="1:24" ht="65.25" customHeight="1" x14ac:dyDescent="0.5">
      <c r="A430" s="45" t="s">
        <v>173</v>
      </c>
      <c r="B430" s="44"/>
      <c r="C430" s="44">
        <v>1100</v>
      </c>
      <c r="D430" s="44">
        <v>1000</v>
      </c>
      <c r="E430" s="181">
        <v>211.56</v>
      </c>
      <c r="F430" s="42">
        <v>15</v>
      </c>
      <c r="G430" s="43">
        <f>E430*F430</f>
        <v>3173.4</v>
      </c>
      <c r="H430" s="37">
        <v>0</v>
      </c>
      <c r="I430" s="166">
        <v>0</v>
      </c>
      <c r="J430" s="165">
        <v>0</v>
      </c>
      <c r="K430" s="165">
        <v>0</v>
      </c>
      <c r="L430" s="165">
        <v>0</v>
      </c>
      <c r="M430" s="37">
        <f>G430+H430+I430+J430+K430+L430</f>
        <v>3173.4</v>
      </c>
      <c r="N430" s="39">
        <v>98.76</v>
      </c>
      <c r="O430" s="39">
        <v>0</v>
      </c>
      <c r="P430" s="39">
        <v>0</v>
      </c>
      <c r="Q430" s="39">
        <v>0</v>
      </c>
      <c r="R430" s="185">
        <f>G430*1%</f>
        <v>31.734000000000002</v>
      </c>
      <c r="S430" s="39">
        <f>H430*1%</f>
        <v>0</v>
      </c>
      <c r="T430" s="39">
        <f>N430+O430+P430+Q430+R430+S430</f>
        <v>130.494</v>
      </c>
      <c r="U430" s="37">
        <f>M430-T430</f>
        <v>3042.9059999999999</v>
      </c>
      <c r="V430" s="37">
        <v>0</v>
      </c>
      <c r="W430" s="37">
        <f>U430-V430</f>
        <v>3042.9059999999999</v>
      </c>
      <c r="X430" s="36"/>
    </row>
    <row r="431" spans="1:24" ht="65.25" customHeight="1" x14ac:dyDescent="0.5">
      <c r="A431" s="162" t="s">
        <v>172</v>
      </c>
      <c r="B431" s="52"/>
      <c r="C431" s="52"/>
      <c r="D431" s="52"/>
      <c r="E431" s="209"/>
      <c r="F431" s="50"/>
      <c r="G431" s="59"/>
      <c r="H431" s="49"/>
      <c r="I431" s="158"/>
      <c r="J431" s="157"/>
      <c r="K431" s="157"/>
      <c r="L431" s="157"/>
      <c r="M431" s="49"/>
      <c r="N431" s="46"/>
      <c r="O431" s="46"/>
      <c r="P431" s="46"/>
      <c r="Q431" s="46"/>
      <c r="R431" s="183"/>
      <c r="S431" s="46"/>
      <c r="T431" s="46"/>
      <c r="U431" s="49"/>
      <c r="V431" s="49"/>
      <c r="W431" s="49"/>
      <c r="X431" s="27"/>
    </row>
    <row r="432" spans="1:24" ht="65.25" hidden="1" customHeight="1" x14ac:dyDescent="0.5">
      <c r="A432" s="277"/>
      <c r="B432" s="169"/>
      <c r="C432" s="169">
        <v>1100</v>
      </c>
      <c r="D432" s="169">
        <v>1000</v>
      </c>
      <c r="E432" s="51"/>
      <c r="F432" s="42"/>
      <c r="G432" s="43">
        <f>E432*F432</f>
        <v>0</v>
      </c>
      <c r="H432" s="48">
        <v>0</v>
      </c>
      <c r="I432" s="196">
        <v>0</v>
      </c>
      <c r="J432" s="165">
        <v>0</v>
      </c>
      <c r="K432" s="165">
        <v>0</v>
      </c>
      <c r="L432" s="165"/>
      <c r="M432" s="48">
        <f>G432+H432+I432+J432+K432+L432</f>
        <v>0</v>
      </c>
      <c r="N432" s="164">
        <v>0</v>
      </c>
      <c r="O432" s="39">
        <f>G432*1.18%</f>
        <v>0</v>
      </c>
      <c r="P432" s="39">
        <v>0</v>
      </c>
      <c r="Q432" s="39">
        <v>0</v>
      </c>
      <c r="R432" s="185">
        <f>G432*1%</f>
        <v>0</v>
      </c>
      <c r="S432" s="39">
        <f>H432*1%</f>
        <v>0</v>
      </c>
      <c r="T432" s="39">
        <f>N432+O432+P432+Q432+R432+S432</f>
        <v>0</v>
      </c>
      <c r="U432" s="37">
        <f>M432-T432</f>
        <v>0</v>
      </c>
      <c r="V432" s="48">
        <v>0</v>
      </c>
      <c r="W432" s="48">
        <f>U432-V432</f>
        <v>0</v>
      </c>
      <c r="X432" s="163"/>
    </row>
    <row r="433" spans="1:24" ht="65.25" hidden="1" customHeight="1" x14ac:dyDescent="0.5">
      <c r="A433" s="162"/>
      <c r="B433" s="52"/>
      <c r="C433" s="52"/>
      <c r="D433" s="52"/>
      <c r="E433" s="59"/>
      <c r="F433" s="50"/>
      <c r="G433" s="59"/>
      <c r="H433" s="49"/>
      <c r="I433" s="158"/>
      <c r="J433" s="157"/>
      <c r="K433" s="157"/>
      <c r="L433" s="157"/>
      <c r="M433" s="49"/>
      <c r="N433" s="46"/>
      <c r="O433" s="46"/>
      <c r="P433" s="46"/>
      <c r="Q433" s="46"/>
      <c r="R433" s="183"/>
      <c r="S433" s="46"/>
      <c r="T433" s="46"/>
      <c r="U433" s="49"/>
      <c r="V433" s="49"/>
      <c r="W433" s="49"/>
      <c r="X433" s="27"/>
    </row>
    <row r="434" spans="1:24" ht="65.25" customHeight="1" thickBot="1" x14ac:dyDescent="0.55000000000000004">
      <c r="A434" s="214"/>
      <c r="B434" s="156" t="s">
        <v>70</v>
      </c>
      <c r="C434" s="151"/>
      <c r="D434" s="151"/>
      <c r="E434" s="154"/>
      <c r="F434" s="155"/>
      <c r="G434" s="152">
        <f>SUM(G398:G433)</f>
        <v>53467.380000000005</v>
      </c>
      <c r="H434" s="152">
        <f>SUM(H398:H433)</f>
        <v>0</v>
      </c>
      <c r="I434" s="154">
        <f>SUM(I398:I433)</f>
        <v>0</v>
      </c>
      <c r="J434" s="152">
        <f>SUM(J398:J433)</f>
        <v>0</v>
      </c>
      <c r="K434" s="152">
        <f>SUM(K398:K433)</f>
        <v>0</v>
      </c>
      <c r="L434" s="152">
        <f>SUM(L398:L433)</f>
        <v>9.32</v>
      </c>
      <c r="M434" s="152">
        <f>SUM(M398:M433)</f>
        <v>53476.700000000004</v>
      </c>
      <c r="N434" s="153">
        <f>SUM(N398:N433)</f>
        <v>2952.0900000000006</v>
      </c>
      <c r="O434" s="153">
        <f>SUM(O398:O433)</f>
        <v>521.89057500000001</v>
      </c>
      <c r="P434" s="153">
        <f>SUM(P398:P433)</f>
        <v>0</v>
      </c>
      <c r="Q434" s="153">
        <f>SUM(Q398:Q433)</f>
        <v>0</v>
      </c>
      <c r="R434" s="153">
        <f>SUM(R398:R433)</f>
        <v>692.57680000000005</v>
      </c>
      <c r="S434" s="153">
        <f>SUM(S398:S433)</f>
        <v>0</v>
      </c>
      <c r="T434" s="153">
        <f>SUM(T398:T433)</f>
        <v>4166.5573749999994</v>
      </c>
      <c r="U434" s="152">
        <f>SUM(U398:U433)</f>
        <v>49310.142625</v>
      </c>
      <c r="V434" s="152">
        <f>SUM(V398:V433)</f>
        <v>444.06</v>
      </c>
      <c r="W434" s="152">
        <f>SUM(W398:W433)</f>
        <v>48866.082625000003</v>
      </c>
      <c r="X434" s="152">
        <f>SUM(X398:X433)</f>
        <v>0</v>
      </c>
    </row>
    <row r="435" spans="1:24" s="8" customFormat="1" ht="65.25" customHeight="1" thickBot="1" x14ac:dyDescent="0.55000000000000004">
      <c r="A435" s="110" t="s">
        <v>54</v>
      </c>
      <c r="B435" s="93" t="s">
        <v>53</v>
      </c>
      <c r="C435" s="109" t="s">
        <v>52</v>
      </c>
      <c r="D435" s="108"/>
      <c r="E435" s="108"/>
      <c r="F435" s="108"/>
      <c r="G435" s="108"/>
      <c r="H435" s="108"/>
      <c r="I435" s="108"/>
      <c r="J435" s="108"/>
      <c r="K435" s="108"/>
      <c r="L435" s="108"/>
      <c r="M435" s="107"/>
      <c r="N435" s="109" t="s">
        <v>51</v>
      </c>
      <c r="O435" s="108"/>
      <c r="P435" s="108"/>
      <c r="Q435" s="108"/>
      <c r="R435" s="108"/>
      <c r="S435" s="108"/>
      <c r="T435" s="107"/>
      <c r="U435" s="106"/>
      <c r="V435" s="105"/>
      <c r="W435" s="104"/>
      <c r="X435" s="69" t="s">
        <v>50</v>
      </c>
    </row>
    <row r="436" spans="1:24" s="8" customFormat="1" ht="65.25" customHeight="1" x14ac:dyDescent="0.45">
      <c r="A436" s="103"/>
      <c r="B436" s="102"/>
      <c r="C436" s="101" t="s">
        <v>49</v>
      </c>
      <c r="D436" s="101" t="s">
        <v>48</v>
      </c>
      <c r="E436" s="100" t="s">
        <v>26</v>
      </c>
      <c r="F436" s="99" t="s">
        <v>47</v>
      </c>
      <c r="G436" s="98" t="s">
        <v>46</v>
      </c>
      <c r="H436" s="97" t="s">
        <v>45</v>
      </c>
      <c r="I436" s="96" t="s">
        <v>44</v>
      </c>
      <c r="J436" s="95" t="s">
        <v>25</v>
      </c>
      <c r="K436" s="94" t="s">
        <v>43</v>
      </c>
      <c r="L436" s="94" t="s">
        <v>93</v>
      </c>
      <c r="M436" s="93" t="s">
        <v>35</v>
      </c>
      <c r="N436" s="90" t="s">
        <v>41</v>
      </c>
      <c r="O436" s="92" t="s">
        <v>40</v>
      </c>
      <c r="P436" s="91" t="s">
        <v>39</v>
      </c>
      <c r="Q436" s="90" t="s">
        <v>38</v>
      </c>
      <c r="R436" s="90" t="s">
        <v>37</v>
      </c>
      <c r="S436" s="90" t="s">
        <v>36</v>
      </c>
      <c r="T436" s="89" t="s">
        <v>35</v>
      </c>
      <c r="U436" s="87" t="s">
        <v>35</v>
      </c>
      <c r="V436" s="88" t="s">
        <v>34</v>
      </c>
      <c r="W436" s="87" t="s">
        <v>33</v>
      </c>
      <c r="X436" s="69"/>
    </row>
    <row r="437" spans="1:24" s="8" customFormat="1" ht="65.25" customHeight="1" thickBot="1" x14ac:dyDescent="0.5">
      <c r="A437" s="86" t="s">
        <v>32</v>
      </c>
      <c r="B437" s="76"/>
      <c r="C437" s="85"/>
      <c r="D437" s="85"/>
      <c r="E437" s="84" t="s">
        <v>31</v>
      </c>
      <c r="F437" s="83" t="s">
        <v>30</v>
      </c>
      <c r="G437" s="82"/>
      <c r="H437" s="81"/>
      <c r="I437" s="80" t="s">
        <v>29</v>
      </c>
      <c r="J437" s="79" t="s">
        <v>28</v>
      </c>
      <c r="K437" s="78" t="s">
        <v>92</v>
      </c>
      <c r="L437" s="77" t="s">
        <v>91</v>
      </c>
      <c r="M437" s="76"/>
      <c r="N437" s="199">
        <v>1</v>
      </c>
      <c r="O437" s="75"/>
      <c r="P437" s="74" t="s">
        <v>25</v>
      </c>
      <c r="Q437" s="73" t="s">
        <v>24</v>
      </c>
      <c r="R437" s="73" t="s">
        <v>23</v>
      </c>
      <c r="S437" s="73" t="s">
        <v>22</v>
      </c>
      <c r="T437" s="72"/>
      <c r="U437" s="70" t="s">
        <v>21</v>
      </c>
      <c r="V437" s="198" t="s">
        <v>90</v>
      </c>
      <c r="W437" s="70" t="s">
        <v>19</v>
      </c>
      <c r="X437" s="69"/>
    </row>
    <row r="438" spans="1:24" ht="65.25" customHeight="1" x14ac:dyDescent="0.45">
      <c r="A438" s="68" t="s">
        <v>171</v>
      </c>
      <c r="B438" s="149"/>
      <c r="C438" s="8"/>
      <c r="D438" s="8"/>
      <c r="E438" s="13"/>
      <c r="F438" s="12"/>
      <c r="G438" s="11"/>
      <c r="H438" s="9"/>
      <c r="I438" s="10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</row>
    <row r="439" spans="1:24" ht="65.25" customHeight="1" x14ac:dyDescent="0.45">
      <c r="A439" s="276" t="s">
        <v>170</v>
      </c>
      <c r="B439" s="147"/>
      <c r="C439" s="147">
        <v>1100</v>
      </c>
      <c r="D439" s="147">
        <v>1000</v>
      </c>
      <c r="E439" s="275">
        <v>228.65</v>
      </c>
      <c r="F439" s="145">
        <v>15</v>
      </c>
      <c r="G439" s="144">
        <f>E439*F439</f>
        <v>3429.75</v>
      </c>
      <c r="H439" s="142">
        <v>0</v>
      </c>
      <c r="I439" s="274">
        <v>0</v>
      </c>
      <c r="J439" s="273">
        <v>0</v>
      </c>
      <c r="K439" s="273">
        <v>0</v>
      </c>
      <c r="L439" s="273">
        <v>0</v>
      </c>
      <c r="M439" s="142">
        <f>G439+H439+I439+J439+K439+L439</f>
        <v>3429.75</v>
      </c>
      <c r="N439" s="271">
        <v>126.66</v>
      </c>
      <c r="O439" s="271">
        <f>G439*1.1875%</f>
        <v>40.728281250000002</v>
      </c>
      <c r="P439" s="271">
        <v>0</v>
      </c>
      <c r="Q439" s="271">
        <v>0</v>
      </c>
      <c r="R439" s="272">
        <f>G439*1%</f>
        <v>34.297499999999999</v>
      </c>
      <c r="S439" s="271">
        <v>0</v>
      </c>
      <c r="T439" s="271">
        <f>N439+O439+P439+Q439+R439+S439</f>
        <v>201.68578124999999</v>
      </c>
      <c r="U439" s="142">
        <f>M439-T439</f>
        <v>3228.0642187499998</v>
      </c>
      <c r="V439" s="142">
        <v>0</v>
      </c>
      <c r="W439" s="142">
        <f>U439-V439</f>
        <v>3228.0642187499998</v>
      </c>
      <c r="X439" s="36"/>
    </row>
    <row r="440" spans="1:24" ht="65.25" customHeight="1" x14ac:dyDescent="0.45">
      <c r="A440" s="270" t="s">
        <v>169</v>
      </c>
      <c r="B440" s="138"/>
      <c r="C440" s="138"/>
      <c r="D440" s="138"/>
      <c r="E440" s="269"/>
      <c r="F440" s="136"/>
      <c r="G440" s="135"/>
      <c r="H440" s="133"/>
      <c r="I440" s="268"/>
      <c r="J440" s="267"/>
      <c r="K440" s="267"/>
      <c r="L440" s="267"/>
      <c r="M440" s="133"/>
      <c r="N440" s="265"/>
      <c r="O440" s="265"/>
      <c r="P440" s="265"/>
      <c r="Q440" s="265"/>
      <c r="R440" s="266"/>
      <c r="S440" s="265"/>
      <c r="T440" s="265"/>
      <c r="U440" s="133"/>
      <c r="V440" s="133"/>
      <c r="W440" s="133"/>
      <c r="X440" s="27"/>
    </row>
    <row r="441" spans="1:24" ht="65.25" hidden="1" customHeight="1" x14ac:dyDescent="0.5">
      <c r="A441" s="217" t="s">
        <v>168</v>
      </c>
      <c r="B441" s="182"/>
      <c r="C441" s="182"/>
      <c r="D441" s="182"/>
      <c r="E441" s="179">
        <v>0</v>
      </c>
      <c r="F441" s="42">
        <v>0</v>
      </c>
      <c r="G441" s="53">
        <f>E441*F441</f>
        <v>0</v>
      </c>
      <c r="H441" s="48">
        <v>0</v>
      </c>
      <c r="I441" s="196">
        <v>0</v>
      </c>
      <c r="J441" s="216">
        <v>0</v>
      </c>
      <c r="K441" s="216">
        <v>0</v>
      </c>
      <c r="L441" s="216">
        <v>0</v>
      </c>
      <c r="M441" s="37">
        <f>G441+H441+I441+J441+K441+L441</f>
        <v>0</v>
      </c>
      <c r="N441" s="164">
        <v>0</v>
      </c>
      <c r="O441" s="39">
        <f>G441*1.187%</f>
        <v>0</v>
      </c>
      <c r="P441" s="39">
        <f>F441*1%/2</f>
        <v>0</v>
      </c>
      <c r="Q441" s="39">
        <f>F441*1%</f>
        <v>0</v>
      </c>
      <c r="R441" s="39">
        <f>G441*1%</f>
        <v>0</v>
      </c>
      <c r="S441" s="39">
        <f>H441*1%</f>
        <v>0</v>
      </c>
      <c r="T441" s="39">
        <f>N441+O441+P441+Q441+R441+S441</f>
        <v>0</v>
      </c>
      <c r="U441" s="37">
        <f>M441-T441</f>
        <v>0</v>
      </c>
      <c r="V441" s="48">
        <v>0</v>
      </c>
      <c r="W441" s="48">
        <f>U441-V441</f>
        <v>0</v>
      </c>
      <c r="X441" s="36"/>
    </row>
    <row r="442" spans="1:24" ht="65.25" hidden="1" customHeight="1" x14ac:dyDescent="0.5">
      <c r="A442" s="215"/>
      <c r="B442" s="170"/>
      <c r="C442" s="170"/>
      <c r="D442" s="170"/>
      <c r="E442" s="209"/>
      <c r="F442" s="50"/>
      <c r="G442" s="57"/>
      <c r="H442" s="49"/>
      <c r="I442" s="158"/>
      <c r="J442" s="157"/>
      <c r="K442" s="157"/>
      <c r="L442" s="157"/>
      <c r="M442" s="49"/>
      <c r="N442" s="46"/>
      <c r="O442" s="46"/>
      <c r="P442" s="46"/>
      <c r="Q442" s="46"/>
      <c r="R442" s="46"/>
      <c r="S442" s="46"/>
      <c r="T442" s="46"/>
      <c r="U442" s="49"/>
      <c r="V442" s="49"/>
      <c r="W442" s="49"/>
      <c r="X442" s="163"/>
    </row>
    <row r="443" spans="1:24" ht="65.25" customHeight="1" x14ac:dyDescent="0.5">
      <c r="A443" s="214"/>
      <c r="B443" s="156" t="s">
        <v>70</v>
      </c>
      <c r="C443" s="156"/>
      <c r="D443" s="156"/>
      <c r="E443" s="177"/>
      <c r="F443" s="155"/>
      <c r="G443" s="152">
        <f>SUM(G439:G442)</f>
        <v>3429.75</v>
      </c>
      <c r="H443" s="152">
        <f>SUM(H439:H442)</f>
        <v>0</v>
      </c>
      <c r="I443" s="154">
        <f>SUM(I439:I442)</f>
        <v>0</v>
      </c>
      <c r="J443" s="152">
        <f>SUM(J439:J442)</f>
        <v>0</v>
      </c>
      <c r="K443" s="152">
        <f>SUM(K439:K442)</f>
        <v>0</v>
      </c>
      <c r="L443" s="152">
        <f>SUM(L439:L442)</f>
        <v>0</v>
      </c>
      <c r="M443" s="152">
        <f>SUM(M439:M442)</f>
        <v>3429.75</v>
      </c>
      <c r="N443" s="153">
        <f>SUM(N439:N442)</f>
        <v>126.66</v>
      </c>
      <c r="O443" s="153">
        <f>SUM(O439:O442)</f>
        <v>40.728281250000002</v>
      </c>
      <c r="P443" s="153">
        <f>SUM(P439:P442)</f>
        <v>0</v>
      </c>
      <c r="Q443" s="153">
        <f>SUM(Q439:Q442)</f>
        <v>0</v>
      </c>
      <c r="R443" s="153">
        <f>SUM(R439:R442)</f>
        <v>34.297499999999999</v>
      </c>
      <c r="S443" s="153">
        <f>SUM(S439:S442)</f>
        <v>0</v>
      </c>
      <c r="T443" s="153">
        <f>SUM(T439:T442)</f>
        <v>201.68578124999999</v>
      </c>
      <c r="U443" s="152">
        <f>SUM(U439:U442)</f>
        <v>3228.0642187499998</v>
      </c>
      <c r="V443" s="152">
        <f>SUM(V439:V442)</f>
        <v>0</v>
      </c>
      <c r="W443" s="152">
        <f>SUM(W439:W442)</f>
        <v>3228.0642187499998</v>
      </c>
      <c r="X443" s="152">
        <f>X441+X439</f>
        <v>0</v>
      </c>
    </row>
    <row r="444" spans="1:24" ht="65.25" customHeight="1" x14ac:dyDescent="0.45">
      <c r="A444" s="68" t="s">
        <v>167</v>
      </c>
      <c r="B444" s="62"/>
      <c r="C444" s="62"/>
      <c r="D444" s="62"/>
      <c r="E444" s="173"/>
      <c r="F444" s="264"/>
      <c r="G444" s="65"/>
      <c r="H444" s="63"/>
      <c r="I444" s="64"/>
      <c r="J444" s="63"/>
      <c r="K444" s="63"/>
      <c r="L444" s="63"/>
      <c r="M444" s="63"/>
      <c r="N444" s="172"/>
      <c r="O444" s="172"/>
      <c r="P444" s="172"/>
      <c r="Q444" s="172"/>
      <c r="R444" s="172"/>
      <c r="S444" s="172"/>
      <c r="T444" s="172"/>
      <c r="U444" s="63"/>
      <c r="V444" s="63"/>
      <c r="W444" s="63"/>
      <c r="X444" s="62"/>
    </row>
    <row r="445" spans="1:24" ht="65.25" customHeight="1" x14ac:dyDescent="0.5">
      <c r="A445" s="263" t="s">
        <v>166</v>
      </c>
      <c r="B445" s="170"/>
      <c r="C445" s="169">
        <v>1100</v>
      </c>
      <c r="D445" s="169">
        <v>1000</v>
      </c>
      <c r="E445" s="179">
        <v>199.27</v>
      </c>
      <c r="F445" s="42">
        <v>15</v>
      </c>
      <c r="G445" s="53">
        <f>E445*F445</f>
        <v>2989.05</v>
      </c>
      <c r="H445" s="48">
        <v>0</v>
      </c>
      <c r="I445" s="166">
        <v>0</v>
      </c>
      <c r="J445" s="165">
        <v>0</v>
      </c>
      <c r="K445" s="165">
        <v>0</v>
      </c>
      <c r="L445" s="165">
        <v>0</v>
      </c>
      <c r="M445" s="48">
        <f>G445+H445+I445+J445+K445+L445</f>
        <v>2989.05</v>
      </c>
      <c r="N445" s="164">
        <v>58.46</v>
      </c>
      <c r="O445" s="39">
        <f>G445*1.1875%</f>
        <v>35.494968750000005</v>
      </c>
      <c r="P445" s="39">
        <v>0</v>
      </c>
      <c r="Q445" s="39">
        <v>0</v>
      </c>
      <c r="R445" s="185">
        <f>G445*1%</f>
        <v>29.890500000000003</v>
      </c>
      <c r="S445" s="39">
        <v>0</v>
      </c>
      <c r="T445" s="39">
        <f>N445+O445+P445+Q445+R445+S445</f>
        <v>123.84546875000001</v>
      </c>
      <c r="U445" s="37">
        <f>M445-T445</f>
        <v>2865.2045312500004</v>
      </c>
      <c r="V445" s="48">
        <v>0</v>
      </c>
      <c r="W445" s="48">
        <f>U445-V445</f>
        <v>2865.2045312500004</v>
      </c>
      <c r="X445" s="163"/>
    </row>
    <row r="446" spans="1:24" ht="65.25" customHeight="1" x14ac:dyDescent="0.5">
      <c r="A446" s="60" t="s">
        <v>165</v>
      </c>
      <c r="B446" s="161"/>
      <c r="C446" s="52"/>
      <c r="D446" s="52"/>
      <c r="E446" s="209"/>
      <c r="F446" s="50"/>
      <c r="G446" s="57"/>
      <c r="H446" s="49"/>
      <c r="I446" s="158"/>
      <c r="J446" s="157"/>
      <c r="K446" s="157"/>
      <c r="L446" s="157"/>
      <c r="M446" s="49"/>
      <c r="N446" s="46"/>
      <c r="O446" s="46"/>
      <c r="P446" s="46"/>
      <c r="Q446" s="46"/>
      <c r="R446" s="183"/>
      <c r="S446" s="46"/>
      <c r="T446" s="46"/>
      <c r="U446" s="49"/>
      <c r="V446" s="49"/>
      <c r="W446" s="49"/>
      <c r="X446" s="27"/>
    </row>
    <row r="447" spans="1:24" ht="65.25" hidden="1" customHeight="1" x14ac:dyDescent="0.5">
      <c r="A447" s="45" t="s">
        <v>164</v>
      </c>
      <c r="B447" s="44"/>
      <c r="C447" s="44">
        <v>1100</v>
      </c>
      <c r="D447" s="44">
        <v>1000</v>
      </c>
      <c r="E447" s="179"/>
      <c r="F447" s="42"/>
      <c r="G447" s="53">
        <f>E447*F447</f>
        <v>0</v>
      </c>
      <c r="H447" s="48">
        <v>0</v>
      </c>
      <c r="I447" s="196">
        <v>0</v>
      </c>
      <c r="J447" s="262">
        <v>0</v>
      </c>
      <c r="K447" s="262">
        <v>0</v>
      </c>
      <c r="L447" s="262"/>
      <c r="M447" s="48">
        <f>G447+H447+I447+J447+K447+L447</f>
        <v>0</v>
      </c>
      <c r="N447" s="164"/>
      <c r="O447" s="39">
        <f>G447*1.187%</f>
        <v>0</v>
      </c>
      <c r="P447" s="39">
        <v>0</v>
      </c>
      <c r="Q447" s="39">
        <v>0</v>
      </c>
      <c r="R447" s="185">
        <f>G447*1%</f>
        <v>0</v>
      </c>
      <c r="S447" s="39">
        <f>H447*1%</f>
        <v>0</v>
      </c>
      <c r="T447" s="39">
        <f>N447+O447+P447+Q447+R447+S447</f>
        <v>0</v>
      </c>
      <c r="U447" s="37">
        <f>M447-T447</f>
        <v>0</v>
      </c>
      <c r="V447" s="48">
        <v>0</v>
      </c>
      <c r="W447" s="48">
        <f>U447-V447</f>
        <v>0</v>
      </c>
      <c r="X447" s="36"/>
    </row>
    <row r="448" spans="1:24" ht="65.25" hidden="1" customHeight="1" x14ac:dyDescent="0.5">
      <c r="A448" s="228"/>
      <c r="B448" s="52"/>
      <c r="C448" s="52"/>
      <c r="D448" s="52"/>
      <c r="E448" s="209"/>
      <c r="F448" s="50"/>
      <c r="G448" s="57"/>
      <c r="H448" s="49"/>
      <c r="I448" s="158"/>
      <c r="J448" s="261"/>
      <c r="K448" s="261"/>
      <c r="L448" s="261"/>
      <c r="M448" s="49"/>
      <c r="N448" s="46"/>
      <c r="O448" s="46"/>
      <c r="P448" s="46"/>
      <c r="Q448" s="46"/>
      <c r="R448" s="183"/>
      <c r="S448" s="46"/>
      <c r="T448" s="46"/>
      <c r="U448" s="49"/>
      <c r="V448" s="49"/>
      <c r="W448" s="49"/>
      <c r="X448" s="27"/>
    </row>
    <row r="449" spans="1:24" ht="65.25" customHeight="1" x14ac:dyDescent="0.5">
      <c r="A449" s="45" t="s">
        <v>163</v>
      </c>
      <c r="B449" s="44"/>
      <c r="C449" s="169">
        <v>1100</v>
      </c>
      <c r="D449" s="169">
        <v>1000</v>
      </c>
      <c r="E449" s="179">
        <v>252.17</v>
      </c>
      <c r="F449" s="42">
        <v>15</v>
      </c>
      <c r="G449" s="53">
        <f>E449*F449</f>
        <v>3782.5499999999997</v>
      </c>
      <c r="H449" s="48">
        <v>0</v>
      </c>
      <c r="I449" s="166">
        <v>0</v>
      </c>
      <c r="J449" s="165">
        <v>0</v>
      </c>
      <c r="K449" s="165">
        <v>0</v>
      </c>
      <c r="L449" s="165">
        <v>0</v>
      </c>
      <c r="M449" s="48">
        <f>G449+H449+I449+J449+K449+L449</f>
        <v>3782.5499999999997</v>
      </c>
      <c r="N449" s="164">
        <v>290.14</v>
      </c>
      <c r="O449" s="39">
        <f>G449*1.1875%</f>
        <v>44.917781249999997</v>
      </c>
      <c r="P449" s="39">
        <v>0</v>
      </c>
      <c r="Q449" s="39">
        <v>0</v>
      </c>
      <c r="R449" s="39">
        <f>G449*1%</f>
        <v>37.825499999999998</v>
      </c>
      <c r="S449" s="39">
        <f>H449*1%</f>
        <v>0</v>
      </c>
      <c r="T449" s="39">
        <f>N449+O449+P449+Q449+R449+S449</f>
        <v>372.88328124999998</v>
      </c>
      <c r="U449" s="37">
        <f>M449-T449</f>
        <v>3409.6667187499997</v>
      </c>
      <c r="V449" s="48">
        <v>0</v>
      </c>
      <c r="W449" s="223">
        <f>U449-V449</f>
        <v>3409.6667187499997</v>
      </c>
      <c r="X449" s="36"/>
    </row>
    <row r="450" spans="1:24" ht="65.25" customHeight="1" x14ac:dyDescent="0.5">
      <c r="A450" s="35" t="s">
        <v>162</v>
      </c>
      <c r="B450" s="169"/>
      <c r="C450" s="52"/>
      <c r="D450" s="52"/>
      <c r="E450" s="209"/>
      <c r="F450" s="50"/>
      <c r="G450" s="57"/>
      <c r="H450" s="49"/>
      <c r="I450" s="158"/>
      <c r="J450" s="157"/>
      <c r="K450" s="157"/>
      <c r="L450" s="157"/>
      <c r="M450" s="49"/>
      <c r="N450" s="46"/>
      <c r="O450" s="46"/>
      <c r="P450" s="46"/>
      <c r="Q450" s="46"/>
      <c r="R450" s="46"/>
      <c r="S450" s="46"/>
      <c r="T450" s="46"/>
      <c r="U450" s="49"/>
      <c r="V450" s="49"/>
      <c r="W450" s="30"/>
      <c r="X450" s="163"/>
    </row>
    <row r="451" spans="1:24" ht="65.25" customHeight="1" x14ac:dyDescent="0.5">
      <c r="A451" s="214"/>
      <c r="B451" s="156" t="s">
        <v>70</v>
      </c>
      <c r="C451" s="151"/>
      <c r="D451" s="151"/>
      <c r="E451" s="154"/>
      <c r="F451" s="155"/>
      <c r="G451" s="152">
        <f>SUM(G445:G450)</f>
        <v>6771.6</v>
      </c>
      <c r="H451" s="152">
        <f>SUM(H445:H450)</f>
        <v>0</v>
      </c>
      <c r="I451" s="154">
        <f>SUM(I445:I450)</f>
        <v>0</v>
      </c>
      <c r="J451" s="152">
        <f>SUM(J445:J450)</f>
        <v>0</v>
      </c>
      <c r="K451" s="152">
        <f>SUM(K445:K450)</f>
        <v>0</v>
      </c>
      <c r="L451" s="152">
        <f>SUM(L445:L450)</f>
        <v>0</v>
      </c>
      <c r="M451" s="152">
        <f>SUM(M445:M450)</f>
        <v>6771.6</v>
      </c>
      <c r="N451" s="153">
        <f>SUM(N445:N450)</f>
        <v>348.59999999999997</v>
      </c>
      <c r="O451" s="153">
        <f>SUM(O445:O450)</f>
        <v>80.412750000000003</v>
      </c>
      <c r="P451" s="153">
        <f>SUM(P445:P450)</f>
        <v>0</v>
      </c>
      <c r="Q451" s="153">
        <f>SUM(Q445:Q450)</f>
        <v>0</v>
      </c>
      <c r="R451" s="153">
        <f>SUM(R445:R450)</f>
        <v>67.716000000000008</v>
      </c>
      <c r="S451" s="153">
        <f>SUM(S445:S450)</f>
        <v>0</v>
      </c>
      <c r="T451" s="153">
        <f>SUM(T445:T450)</f>
        <v>496.72874999999999</v>
      </c>
      <c r="U451" s="152">
        <f>SUM(U445:U450)</f>
        <v>6274.8712500000001</v>
      </c>
      <c r="V451" s="152">
        <f>SUM(V445:V450)</f>
        <v>0</v>
      </c>
      <c r="W451" s="152">
        <f>SUM(W445:W450)</f>
        <v>6274.8712500000001</v>
      </c>
      <c r="X451" s="151"/>
    </row>
    <row r="452" spans="1:24" ht="65.25" customHeight="1" x14ac:dyDescent="0.45">
      <c r="A452" s="68" t="s">
        <v>161</v>
      </c>
      <c r="B452" s="174"/>
      <c r="C452" s="62"/>
      <c r="D452" s="62"/>
      <c r="E452" s="67"/>
      <c r="F452" s="66"/>
      <c r="G452" s="65"/>
      <c r="H452" s="63"/>
      <c r="I452" s="64"/>
      <c r="J452" s="63"/>
      <c r="K452" s="63"/>
      <c r="L452" s="63"/>
      <c r="M452" s="63"/>
      <c r="N452" s="172"/>
      <c r="O452" s="172"/>
      <c r="P452" s="172"/>
      <c r="Q452" s="172"/>
      <c r="R452" s="172"/>
      <c r="S452" s="172"/>
      <c r="T452" s="172"/>
      <c r="U452" s="63"/>
      <c r="V452" s="63"/>
      <c r="W452" s="63"/>
      <c r="X452" s="62"/>
    </row>
    <row r="453" spans="1:24" ht="65.25" hidden="1" customHeight="1" x14ac:dyDescent="0.5">
      <c r="A453" s="61" t="s">
        <v>160</v>
      </c>
      <c r="B453" s="54"/>
      <c r="C453" s="54"/>
      <c r="D453" s="54"/>
      <c r="E453" s="260">
        <v>0</v>
      </c>
      <c r="F453" s="42">
        <v>0</v>
      </c>
      <c r="G453" s="53">
        <f>E453*F453</f>
        <v>0</v>
      </c>
      <c r="H453" s="254">
        <v>0</v>
      </c>
      <c r="I453" s="259">
        <v>0</v>
      </c>
      <c r="J453" s="165">
        <v>0</v>
      </c>
      <c r="K453" s="165">
        <v>0</v>
      </c>
      <c r="L453" s="165">
        <v>0</v>
      </c>
      <c r="M453" s="254">
        <f>G453+H453+I453+J453+K453+L453</f>
        <v>0</v>
      </c>
      <c r="N453" s="254">
        <v>0</v>
      </c>
      <c r="O453" s="254">
        <f>G453*1.187%</f>
        <v>0</v>
      </c>
      <c r="P453" s="37">
        <v>0</v>
      </c>
      <c r="Q453" s="37">
        <f>F453*1%</f>
        <v>0</v>
      </c>
      <c r="R453" s="37">
        <f>G453*1%</f>
        <v>0</v>
      </c>
      <c r="S453" s="37">
        <f>H453*1%</f>
        <v>0</v>
      </c>
      <c r="T453" s="37">
        <f>N453+O453+P453+Q453+R453+S453</f>
        <v>0</v>
      </c>
      <c r="U453" s="37">
        <f>M453-T453</f>
        <v>0</v>
      </c>
      <c r="V453" s="254">
        <v>0</v>
      </c>
      <c r="W453" s="254">
        <f>U453-V453</f>
        <v>0</v>
      </c>
      <c r="X453" s="47"/>
    </row>
    <row r="454" spans="1:24" ht="65.25" hidden="1" customHeight="1" x14ac:dyDescent="0.5">
      <c r="A454" s="229"/>
      <c r="B454" s="54"/>
      <c r="C454" s="54"/>
      <c r="D454" s="54"/>
      <c r="E454" s="260"/>
      <c r="F454" s="50"/>
      <c r="G454" s="57"/>
      <c r="H454" s="254"/>
      <c r="I454" s="259"/>
      <c r="J454" s="157"/>
      <c r="K454" s="157"/>
      <c r="L454" s="157"/>
      <c r="M454" s="254"/>
      <c r="N454" s="254"/>
      <c r="O454" s="254"/>
      <c r="P454" s="49"/>
      <c r="Q454" s="49"/>
      <c r="R454" s="49"/>
      <c r="S454" s="49"/>
      <c r="T454" s="49"/>
      <c r="U454" s="49"/>
      <c r="V454" s="254"/>
      <c r="W454" s="254"/>
      <c r="X454" s="47"/>
    </row>
    <row r="455" spans="1:24" ht="65.25" customHeight="1" thickBot="1" x14ac:dyDescent="0.55000000000000004">
      <c r="A455" s="258"/>
      <c r="B455" s="19" t="s">
        <v>70</v>
      </c>
      <c r="C455" s="8"/>
      <c r="D455" s="8"/>
      <c r="E455" s="18"/>
      <c r="F455" s="17"/>
      <c r="G455" s="16">
        <f>SUM(G453)</f>
        <v>0</v>
      </c>
      <c r="H455" s="16">
        <f>SUM(H453)</f>
        <v>0</v>
      </c>
      <c r="I455" s="18">
        <f>SUM(I453)</f>
        <v>0</v>
      </c>
      <c r="J455" s="16">
        <f>SUM(J453)</f>
        <v>0</v>
      </c>
      <c r="K455" s="16">
        <f>SUM(K453)</f>
        <v>0</v>
      </c>
      <c r="L455" s="16">
        <f>SUM(L453)</f>
        <v>0</v>
      </c>
      <c r="M455" s="16">
        <f>SUM(M453)</f>
        <v>0</v>
      </c>
      <c r="N455" s="16">
        <f>SUM(N453)</f>
        <v>0</v>
      </c>
      <c r="O455" s="16">
        <f>SUM(O453)</f>
        <v>0</v>
      </c>
      <c r="P455" s="16">
        <f>SUM(P453)</f>
        <v>0</v>
      </c>
      <c r="Q455" s="16">
        <f>SUM(Q453)</f>
        <v>0</v>
      </c>
      <c r="R455" s="16">
        <f>SUM(R453)</f>
        <v>0</v>
      </c>
      <c r="S455" s="16">
        <f>SUM(S453)</f>
        <v>0</v>
      </c>
      <c r="T455" s="16">
        <f>SUM(T453)</f>
        <v>0</v>
      </c>
      <c r="U455" s="16">
        <f>SUM(U453)</f>
        <v>0</v>
      </c>
      <c r="V455" s="16">
        <f>SUM(V453)</f>
        <v>0</v>
      </c>
      <c r="W455" s="16">
        <f>SUM(W453)</f>
        <v>0</v>
      </c>
      <c r="X455" s="8"/>
    </row>
    <row r="456" spans="1:24" s="8" customFormat="1" ht="65.25" customHeight="1" thickBot="1" x14ac:dyDescent="0.55000000000000004">
      <c r="A456" s="110" t="s">
        <v>54</v>
      </c>
      <c r="B456" s="93" t="s">
        <v>53</v>
      </c>
      <c r="C456" s="109" t="s">
        <v>52</v>
      </c>
      <c r="D456" s="108"/>
      <c r="E456" s="108"/>
      <c r="F456" s="108"/>
      <c r="G456" s="108"/>
      <c r="H456" s="108"/>
      <c r="I456" s="108"/>
      <c r="J456" s="108"/>
      <c r="K456" s="108"/>
      <c r="L456" s="108"/>
      <c r="M456" s="107"/>
      <c r="N456" s="109" t="s">
        <v>51</v>
      </c>
      <c r="O456" s="108"/>
      <c r="P456" s="108"/>
      <c r="Q456" s="108"/>
      <c r="R456" s="108"/>
      <c r="S456" s="108"/>
      <c r="T456" s="107"/>
      <c r="U456" s="106"/>
      <c r="V456" s="105"/>
      <c r="W456" s="104"/>
      <c r="X456" s="69" t="s">
        <v>50</v>
      </c>
    </row>
    <row r="457" spans="1:24" s="8" customFormat="1" ht="65.25" customHeight="1" x14ac:dyDescent="0.45">
      <c r="A457" s="103"/>
      <c r="B457" s="102"/>
      <c r="C457" s="101" t="s">
        <v>49</v>
      </c>
      <c r="D457" s="101" t="s">
        <v>48</v>
      </c>
      <c r="E457" s="100" t="s">
        <v>26</v>
      </c>
      <c r="F457" s="99" t="s">
        <v>47</v>
      </c>
      <c r="G457" s="98" t="s">
        <v>46</v>
      </c>
      <c r="H457" s="97" t="s">
        <v>45</v>
      </c>
      <c r="I457" s="96" t="s">
        <v>44</v>
      </c>
      <c r="J457" s="95" t="s">
        <v>25</v>
      </c>
      <c r="K457" s="94" t="s">
        <v>43</v>
      </c>
      <c r="L457" s="94" t="s">
        <v>93</v>
      </c>
      <c r="M457" s="93" t="s">
        <v>35</v>
      </c>
      <c r="N457" s="90" t="s">
        <v>41</v>
      </c>
      <c r="O457" s="92" t="s">
        <v>40</v>
      </c>
      <c r="P457" s="91" t="s">
        <v>39</v>
      </c>
      <c r="Q457" s="90" t="s">
        <v>38</v>
      </c>
      <c r="R457" s="90" t="s">
        <v>37</v>
      </c>
      <c r="S457" s="90" t="s">
        <v>36</v>
      </c>
      <c r="T457" s="89" t="s">
        <v>35</v>
      </c>
      <c r="U457" s="87" t="s">
        <v>35</v>
      </c>
      <c r="V457" s="88" t="s">
        <v>34</v>
      </c>
      <c r="W457" s="87" t="s">
        <v>33</v>
      </c>
      <c r="X457" s="69"/>
    </row>
    <row r="458" spans="1:24" s="8" customFormat="1" ht="65.25" customHeight="1" thickBot="1" x14ac:dyDescent="0.5">
      <c r="A458" s="86" t="s">
        <v>32</v>
      </c>
      <c r="B458" s="76"/>
      <c r="C458" s="85"/>
      <c r="D458" s="85"/>
      <c r="E458" s="84" t="s">
        <v>31</v>
      </c>
      <c r="F458" s="83" t="s">
        <v>30</v>
      </c>
      <c r="G458" s="82"/>
      <c r="H458" s="81"/>
      <c r="I458" s="80" t="s">
        <v>29</v>
      </c>
      <c r="J458" s="79" t="s">
        <v>28</v>
      </c>
      <c r="K458" s="78" t="s">
        <v>92</v>
      </c>
      <c r="L458" s="77" t="s">
        <v>91</v>
      </c>
      <c r="M458" s="76"/>
      <c r="N458" s="199">
        <v>1</v>
      </c>
      <c r="O458" s="75"/>
      <c r="P458" s="74" t="s">
        <v>25</v>
      </c>
      <c r="Q458" s="73" t="s">
        <v>24</v>
      </c>
      <c r="R458" s="73" t="s">
        <v>23</v>
      </c>
      <c r="S458" s="73" t="s">
        <v>22</v>
      </c>
      <c r="T458" s="72"/>
      <c r="U458" s="70" t="s">
        <v>21</v>
      </c>
      <c r="V458" s="198" t="s">
        <v>90</v>
      </c>
      <c r="W458" s="70" t="s">
        <v>19</v>
      </c>
      <c r="X458" s="69"/>
    </row>
    <row r="459" spans="1:24" ht="65.25" customHeight="1" x14ac:dyDescent="0.45">
      <c r="A459" s="68" t="s">
        <v>159</v>
      </c>
      <c r="B459" s="174"/>
      <c r="C459" s="62"/>
      <c r="D459" s="62"/>
      <c r="E459" s="67"/>
      <c r="F459" s="66"/>
      <c r="G459" s="65"/>
      <c r="H459" s="63"/>
      <c r="I459" s="64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2"/>
    </row>
    <row r="460" spans="1:24" ht="65.25" customHeight="1" x14ac:dyDescent="0.5">
      <c r="A460" s="45" t="s">
        <v>157</v>
      </c>
      <c r="B460" s="54"/>
      <c r="C460" s="54">
        <v>1100</v>
      </c>
      <c r="D460" s="54">
        <v>1000</v>
      </c>
      <c r="E460" s="256">
        <v>131.66999999999999</v>
      </c>
      <c r="F460" s="42">
        <v>15</v>
      </c>
      <c r="G460" s="53">
        <f>E460*F460</f>
        <v>1975.0499999999997</v>
      </c>
      <c r="H460" s="254">
        <v>0</v>
      </c>
      <c r="I460" s="166">
        <v>0</v>
      </c>
      <c r="J460" s="165">
        <v>0</v>
      </c>
      <c r="K460" s="165">
        <v>0</v>
      </c>
      <c r="L460" s="165">
        <v>75.02</v>
      </c>
      <c r="M460" s="254">
        <f>G460+H460+I460+J460+K460+L460</f>
        <v>2050.0699999999997</v>
      </c>
      <c r="N460" s="255">
        <v>0</v>
      </c>
      <c r="O460" s="39">
        <f>G460*1.1875%</f>
        <v>23.453718749999997</v>
      </c>
      <c r="P460" s="39">
        <v>0</v>
      </c>
      <c r="Q460" s="39">
        <v>0</v>
      </c>
      <c r="R460" s="185">
        <f>G460*1%</f>
        <v>19.750499999999999</v>
      </c>
      <c r="S460" s="39">
        <f>H460*1%</f>
        <v>0</v>
      </c>
      <c r="T460" s="39">
        <f>N460+O460+P460+Q460+R460+S460</f>
        <v>43.204218749999995</v>
      </c>
      <c r="U460" s="37">
        <f>M460-T460</f>
        <v>2006.8657812499996</v>
      </c>
      <c r="V460" s="254">
        <v>0</v>
      </c>
      <c r="W460" s="254">
        <f>U460-V460</f>
        <v>2006.8657812499996</v>
      </c>
      <c r="X460" s="47"/>
    </row>
    <row r="461" spans="1:24" ht="65.25" customHeight="1" x14ac:dyDescent="0.5">
      <c r="A461" s="162" t="s">
        <v>158</v>
      </c>
      <c r="B461" s="54"/>
      <c r="C461" s="54"/>
      <c r="D461" s="54"/>
      <c r="E461" s="256"/>
      <c r="F461" s="50"/>
      <c r="G461" s="57"/>
      <c r="H461" s="254"/>
      <c r="I461" s="158"/>
      <c r="J461" s="157"/>
      <c r="K461" s="157"/>
      <c r="L461" s="157"/>
      <c r="M461" s="254"/>
      <c r="N461" s="255"/>
      <c r="O461" s="46"/>
      <c r="P461" s="46"/>
      <c r="Q461" s="46"/>
      <c r="R461" s="183"/>
      <c r="S461" s="46"/>
      <c r="T461" s="46"/>
      <c r="U461" s="49"/>
      <c r="V461" s="254"/>
      <c r="W461" s="254"/>
      <c r="X461" s="47"/>
    </row>
    <row r="462" spans="1:24" ht="65.25" hidden="1" customHeight="1" x14ac:dyDescent="0.5">
      <c r="A462" s="45"/>
      <c r="B462" s="54"/>
      <c r="C462" s="54">
        <v>1100</v>
      </c>
      <c r="D462" s="54">
        <v>1000</v>
      </c>
      <c r="E462" s="256"/>
      <c r="F462" s="42"/>
      <c r="G462" s="53">
        <f>E462*F462</f>
        <v>0</v>
      </c>
      <c r="H462" s="254">
        <v>0</v>
      </c>
      <c r="I462" s="166">
        <f>E462*1.04</f>
        <v>0</v>
      </c>
      <c r="J462" s="165"/>
      <c r="K462" s="165">
        <v>0</v>
      </c>
      <c r="L462" s="165"/>
      <c r="M462" s="254">
        <f>G462+H462+I462+J462+K462+L462</f>
        <v>0</v>
      </c>
      <c r="N462" s="255">
        <v>0</v>
      </c>
      <c r="O462" s="255">
        <f>G462*1.187%</f>
        <v>0</v>
      </c>
      <c r="P462" s="39"/>
      <c r="Q462" s="39">
        <v>0</v>
      </c>
      <c r="R462" s="185">
        <f>G462*1%</f>
        <v>0</v>
      </c>
      <c r="S462" s="39">
        <f>H462*1%</f>
        <v>0</v>
      </c>
      <c r="T462" s="39">
        <f>N462+O462+P462+Q462+R462+S462</f>
        <v>0</v>
      </c>
      <c r="U462" s="37">
        <f>M462-T462</f>
        <v>0</v>
      </c>
      <c r="V462" s="254">
        <v>0</v>
      </c>
      <c r="W462" s="254">
        <f>U462-V462</f>
        <v>0</v>
      </c>
      <c r="X462" s="47"/>
    </row>
    <row r="463" spans="1:24" ht="65.25" hidden="1" customHeight="1" x14ac:dyDescent="0.5">
      <c r="A463" s="257"/>
      <c r="B463" s="54"/>
      <c r="C463" s="54"/>
      <c r="D463" s="54"/>
      <c r="E463" s="256"/>
      <c r="F463" s="50"/>
      <c r="G463" s="57"/>
      <c r="H463" s="254"/>
      <c r="I463" s="158"/>
      <c r="J463" s="157"/>
      <c r="K463" s="157"/>
      <c r="L463" s="157"/>
      <c r="M463" s="254"/>
      <c r="N463" s="255"/>
      <c r="O463" s="255"/>
      <c r="P463" s="46"/>
      <c r="Q463" s="46"/>
      <c r="R463" s="183"/>
      <c r="S463" s="46"/>
      <c r="T463" s="46"/>
      <c r="U463" s="49"/>
      <c r="V463" s="254"/>
      <c r="W463" s="254"/>
      <c r="X463" s="47"/>
    </row>
    <row r="464" spans="1:24" ht="65.25" customHeight="1" x14ac:dyDescent="0.5">
      <c r="A464" s="45" t="s">
        <v>157</v>
      </c>
      <c r="B464" s="54"/>
      <c r="C464" s="54">
        <v>1100</v>
      </c>
      <c r="D464" s="54">
        <v>1000</v>
      </c>
      <c r="E464" s="256">
        <v>219.32</v>
      </c>
      <c r="F464" s="42">
        <v>14</v>
      </c>
      <c r="G464" s="53">
        <f>E464*F464</f>
        <v>3070.48</v>
      </c>
      <c r="H464" s="254">
        <v>0</v>
      </c>
      <c r="I464" s="166">
        <v>0</v>
      </c>
      <c r="J464" s="165">
        <v>0</v>
      </c>
      <c r="K464" s="165">
        <v>0</v>
      </c>
      <c r="L464" s="165">
        <v>0</v>
      </c>
      <c r="M464" s="254">
        <f>G464+H464+I464+J464+K464+L464</f>
        <v>3070.48</v>
      </c>
      <c r="N464" s="255">
        <v>67.319999999999993</v>
      </c>
      <c r="O464" s="39">
        <f>G464*1.1875%</f>
        <v>36.461950000000002</v>
      </c>
      <c r="P464" s="39">
        <v>0</v>
      </c>
      <c r="Q464" s="39">
        <v>0</v>
      </c>
      <c r="R464" s="185">
        <f>(G464*1%)+219.32</f>
        <v>250.0248</v>
      </c>
      <c r="S464" s="39">
        <f>H464*1%</f>
        <v>0</v>
      </c>
      <c r="T464" s="39">
        <f>N464+O464+P464+Q464+R464+S464</f>
        <v>353.80674999999997</v>
      </c>
      <c r="U464" s="37">
        <f>M464-T464</f>
        <v>2716.6732499999998</v>
      </c>
      <c r="V464" s="254">
        <v>0</v>
      </c>
      <c r="W464" s="254">
        <f>U464-V464</f>
        <v>2716.6732499999998</v>
      </c>
      <c r="X464" s="47"/>
    </row>
    <row r="465" spans="1:24" ht="65.25" customHeight="1" x14ac:dyDescent="0.5">
      <c r="A465" s="60" t="s">
        <v>156</v>
      </c>
      <c r="B465" s="54"/>
      <c r="C465" s="54"/>
      <c r="D465" s="54"/>
      <c r="E465" s="256"/>
      <c r="F465" s="50"/>
      <c r="G465" s="57"/>
      <c r="H465" s="254"/>
      <c r="I465" s="158"/>
      <c r="J465" s="157"/>
      <c r="K465" s="157"/>
      <c r="L465" s="157"/>
      <c r="M465" s="254"/>
      <c r="N465" s="255"/>
      <c r="O465" s="46"/>
      <c r="P465" s="46"/>
      <c r="Q465" s="46"/>
      <c r="R465" s="183"/>
      <c r="S465" s="46"/>
      <c r="T465" s="46"/>
      <c r="U465" s="49"/>
      <c r="V465" s="254"/>
      <c r="W465" s="254"/>
      <c r="X465" s="47"/>
    </row>
    <row r="466" spans="1:24" ht="65.25" customHeight="1" x14ac:dyDescent="0.5">
      <c r="A466" s="45" t="s">
        <v>155</v>
      </c>
      <c r="B466" s="54"/>
      <c r="C466" s="54">
        <v>1100</v>
      </c>
      <c r="D466" s="54">
        <v>1000</v>
      </c>
      <c r="E466" s="256">
        <v>174.01</v>
      </c>
      <c r="F466" s="42">
        <v>15</v>
      </c>
      <c r="G466" s="53">
        <f>E466*F466</f>
        <v>2610.1499999999996</v>
      </c>
      <c r="H466" s="254"/>
      <c r="I466" s="166">
        <v>0</v>
      </c>
      <c r="J466" s="165">
        <v>0</v>
      </c>
      <c r="K466" s="165">
        <v>0</v>
      </c>
      <c r="L466" s="165">
        <v>0</v>
      </c>
      <c r="M466" s="254">
        <f>G466+H466+I466+J466+K466+L466</f>
        <v>2610.1499999999996</v>
      </c>
      <c r="N466" s="255">
        <v>2.23</v>
      </c>
      <c r="O466" s="39">
        <f>G466*1.1875%</f>
        <v>30.995531249999996</v>
      </c>
      <c r="P466" s="39"/>
      <c r="Q466" s="39">
        <v>0</v>
      </c>
      <c r="R466" s="185">
        <f>G466*1%</f>
        <v>26.101499999999998</v>
      </c>
      <c r="S466" s="39">
        <v>0</v>
      </c>
      <c r="T466" s="39">
        <f>N466+O466+P466+Q466+R466+S466</f>
        <v>59.32703124999999</v>
      </c>
      <c r="U466" s="37">
        <f>M466-T466</f>
        <v>2550.8229687499997</v>
      </c>
      <c r="V466" s="254">
        <v>0</v>
      </c>
      <c r="W466" s="254">
        <f>U466-V466</f>
        <v>2550.8229687499997</v>
      </c>
      <c r="X466" s="47"/>
    </row>
    <row r="467" spans="1:24" ht="65.25" customHeight="1" x14ac:dyDescent="0.5">
      <c r="A467" s="60" t="s">
        <v>154</v>
      </c>
      <c r="B467" s="54"/>
      <c r="C467" s="54"/>
      <c r="D467" s="54"/>
      <c r="E467" s="256"/>
      <c r="F467" s="50"/>
      <c r="G467" s="57"/>
      <c r="H467" s="254"/>
      <c r="I467" s="158"/>
      <c r="J467" s="157"/>
      <c r="K467" s="157"/>
      <c r="L467" s="157"/>
      <c r="M467" s="254"/>
      <c r="N467" s="255"/>
      <c r="O467" s="46"/>
      <c r="P467" s="46"/>
      <c r="Q467" s="46"/>
      <c r="R467" s="183"/>
      <c r="S467" s="46"/>
      <c r="T467" s="46"/>
      <c r="U467" s="49"/>
      <c r="V467" s="254"/>
      <c r="W467" s="254"/>
      <c r="X467" s="47"/>
    </row>
    <row r="468" spans="1:24" ht="65.25" customHeight="1" x14ac:dyDescent="0.5">
      <c r="A468" s="45" t="s">
        <v>153</v>
      </c>
      <c r="B468" s="44"/>
      <c r="C468" s="54">
        <v>1100</v>
      </c>
      <c r="D468" s="54">
        <v>1000</v>
      </c>
      <c r="E468" s="256">
        <v>180.72</v>
      </c>
      <c r="F468" s="42">
        <v>15</v>
      </c>
      <c r="G468" s="53">
        <f>E468*F468</f>
        <v>2710.8</v>
      </c>
      <c r="H468" s="254">
        <v>0</v>
      </c>
      <c r="I468" s="166">
        <v>0</v>
      </c>
      <c r="J468" s="165">
        <v>0</v>
      </c>
      <c r="K468" s="165">
        <v>0</v>
      </c>
      <c r="L468" s="165">
        <v>0</v>
      </c>
      <c r="M468" s="254">
        <f>G468+H468+I468+J468+K468+L468</f>
        <v>2710.8</v>
      </c>
      <c r="N468" s="255">
        <v>28.18</v>
      </c>
      <c r="O468" s="39">
        <f>G468*1.1875%</f>
        <v>32.190750000000001</v>
      </c>
      <c r="P468" s="39"/>
      <c r="Q468" s="39">
        <v>0</v>
      </c>
      <c r="R468" s="185">
        <f>G468*1%</f>
        <v>27.108000000000004</v>
      </c>
      <c r="S468" s="39">
        <v>0</v>
      </c>
      <c r="T468" s="39">
        <f>N468+O468+P468+Q468+R468+S468</f>
        <v>87.478750000000005</v>
      </c>
      <c r="U468" s="37">
        <f>M468-T468</f>
        <v>2623.32125</v>
      </c>
      <c r="V468" s="254"/>
      <c r="W468" s="254">
        <f>U468-V468</f>
        <v>2623.32125</v>
      </c>
      <c r="X468" s="36"/>
    </row>
    <row r="469" spans="1:24" ht="65.25" customHeight="1" x14ac:dyDescent="0.5">
      <c r="A469" s="189" t="s">
        <v>152</v>
      </c>
      <c r="B469" s="52"/>
      <c r="C469" s="54"/>
      <c r="D469" s="54"/>
      <c r="E469" s="256"/>
      <c r="F469" s="50"/>
      <c r="G469" s="57"/>
      <c r="H469" s="254"/>
      <c r="I469" s="158"/>
      <c r="J469" s="157"/>
      <c r="K469" s="157"/>
      <c r="L469" s="157"/>
      <c r="M469" s="254"/>
      <c r="N469" s="255"/>
      <c r="O469" s="46"/>
      <c r="P469" s="46"/>
      <c r="Q469" s="46"/>
      <c r="R469" s="183"/>
      <c r="S469" s="46"/>
      <c r="T469" s="46"/>
      <c r="U469" s="49"/>
      <c r="V469" s="254"/>
      <c r="W469" s="254"/>
      <c r="X469" s="27"/>
    </row>
    <row r="470" spans="1:24" ht="65.25" hidden="1" customHeight="1" x14ac:dyDescent="0.5">
      <c r="A470" s="171"/>
      <c r="B470" s="44"/>
      <c r="C470" s="44"/>
      <c r="D470" s="44"/>
      <c r="E470" s="181">
        <v>0</v>
      </c>
      <c r="F470" s="42">
        <v>0</v>
      </c>
      <c r="G470" s="53">
        <f>E470*F470</f>
        <v>0</v>
      </c>
      <c r="H470" s="37">
        <v>0</v>
      </c>
      <c r="I470" s="166">
        <v>0</v>
      </c>
      <c r="J470" s="165">
        <v>0</v>
      </c>
      <c r="K470" s="165">
        <v>0</v>
      </c>
      <c r="L470" s="165">
        <v>0</v>
      </c>
      <c r="M470" s="254">
        <f>G470+H470+I470+J470+K470+L470</f>
        <v>0</v>
      </c>
      <c r="N470" s="39">
        <v>0</v>
      </c>
      <c r="O470" s="39">
        <f>G470*1.187%</f>
        <v>0</v>
      </c>
      <c r="P470" s="39">
        <v>0</v>
      </c>
      <c r="Q470" s="39">
        <v>0</v>
      </c>
      <c r="R470" s="39">
        <v>0</v>
      </c>
      <c r="S470" s="39">
        <v>0</v>
      </c>
      <c r="T470" s="39">
        <f>N470+O470+P470+Q470+R470+S470</f>
        <v>0</v>
      </c>
      <c r="U470" s="37">
        <f>M470-T470</f>
        <v>0</v>
      </c>
      <c r="V470" s="37">
        <v>0</v>
      </c>
      <c r="W470" s="37">
        <f>U470-V470</f>
        <v>0</v>
      </c>
      <c r="X470" s="36"/>
    </row>
    <row r="471" spans="1:24" ht="65.25" hidden="1" customHeight="1" x14ac:dyDescent="0.5">
      <c r="A471" s="197"/>
      <c r="B471" s="52"/>
      <c r="C471" s="52"/>
      <c r="D471" s="52"/>
      <c r="E471" s="209"/>
      <c r="F471" s="50"/>
      <c r="G471" s="57"/>
      <c r="H471" s="49"/>
      <c r="I471" s="158"/>
      <c r="J471" s="157"/>
      <c r="K471" s="157"/>
      <c r="L471" s="157"/>
      <c r="M471" s="254"/>
      <c r="N471" s="46"/>
      <c r="O471" s="46"/>
      <c r="P471" s="46"/>
      <c r="Q471" s="46"/>
      <c r="R471" s="46"/>
      <c r="S471" s="46"/>
      <c r="T471" s="46"/>
      <c r="U471" s="49"/>
      <c r="V471" s="49"/>
      <c r="W471" s="49"/>
      <c r="X471" s="27"/>
    </row>
    <row r="472" spans="1:24" ht="65.25" customHeight="1" x14ac:dyDescent="0.5">
      <c r="A472" s="214"/>
      <c r="B472" s="156" t="s">
        <v>70</v>
      </c>
      <c r="C472" s="151"/>
      <c r="D472" s="151"/>
      <c r="E472" s="177"/>
      <c r="F472" s="155"/>
      <c r="G472" s="152">
        <f>SUM(G460:G471)</f>
        <v>10366.48</v>
      </c>
      <c r="H472" s="152">
        <f>SUM(H460:H471)</f>
        <v>0</v>
      </c>
      <c r="I472" s="154">
        <f>SUM(I460:I471)</f>
        <v>0</v>
      </c>
      <c r="J472" s="152">
        <f>SUM(J460:J471)</f>
        <v>0</v>
      </c>
      <c r="K472" s="152">
        <f>SUM(K460:K471)</f>
        <v>0</v>
      </c>
      <c r="L472" s="152">
        <f>SUM(L460:L471)</f>
        <v>75.02</v>
      </c>
      <c r="M472" s="152">
        <f>SUM(M460:M471)</f>
        <v>10441.5</v>
      </c>
      <c r="N472" s="153">
        <f>SUM(N460:N471)</f>
        <v>97.72999999999999</v>
      </c>
      <c r="O472" s="153">
        <f>SUM(O460:O471)</f>
        <v>123.10194999999999</v>
      </c>
      <c r="P472" s="153">
        <f>SUM(P460:P471)</f>
        <v>0</v>
      </c>
      <c r="Q472" s="153">
        <f>SUM(Q460:Q471)</f>
        <v>0</v>
      </c>
      <c r="R472" s="153">
        <f>SUM(R460:R471)</f>
        <v>322.98480000000001</v>
      </c>
      <c r="S472" s="153">
        <f>SUM(S460:S471)</f>
        <v>0</v>
      </c>
      <c r="T472" s="153">
        <f>SUM(T460:T471)</f>
        <v>543.81674999999996</v>
      </c>
      <c r="U472" s="152">
        <f>SUM(U460:U471)</f>
        <v>9897.6832499999982</v>
      </c>
      <c r="V472" s="152">
        <f>SUM(V460:V471)</f>
        <v>0</v>
      </c>
      <c r="W472" s="152">
        <f>SUM(W460:W471)</f>
        <v>9897.6832499999982</v>
      </c>
      <c r="X472" s="151"/>
    </row>
    <row r="473" spans="1:24" ht="65.25" customHeight="1" x14ac:dyDescent="0.45">
      <c r="A473" s="68" t="s">
        <v>151</v>
      </c>
      <c r="B473" s="174"/>
      <c r="C473" s="62"/>
      <c r="D473" s="62"/>
      <c r="E473" s="173"/>
      <c r="F473" s="66"/>
      <c r="G473" s="65"/>
      <c r="H473" s="63"/>
      <c r="I473" s="64"/>
      <c r="J473" s="63"/>
      <c r="K473" s="63"/>
      <c r="L473" s="63"/>
      <c r="M473" s="63"/>
      <c r="N473" s="172"/>
      <c r="O473" s="172"/>
      <c r="P473" s="172"/>
      <c r="Q473" s="172"/>
      <c r="R473" s="172"/>
      <c r="S473" s="172"/>
      <c r="T473" s="172"/>
      <c r="U473" s="63"/>
      <c r="V473" s="63"/>
      <c r="W473" s="63"/>
      <c r="X473" s="62"/>
    </row>
    <row r="474" spans="1:24" ht="65.25" hidden="1" customHeight="1" x14ac:dyDescent="0.5">
      <c r="A474" s="171" t="s">
        <v>148</v>
      </c>
      <c r="B474" s="169"/>
      <c r="C474" s="253"/>
      <c r="D474" s="253"/>
      <c r="E474" s="179">
        <v>0</v>
      </c>
      <c r="F474" s="42">
        <v>0</v>
      </c>
      <c r="G474" s="53">
        <f>E474*F474</f>
        <v>0</v>
      </c>
      <c r="H474" s="48">
        <v>0</v>
      </c>
      <c r="I474" s="196">
        <v>0</v>
      </c>
      <c r="J474" s="165">
        <v>0</v>
      </c>
      <c r="K474" s="165">
        <v>0</v>
      </c>
      <c r="L474" s="165">
        <v>0</v>
      </c>
      <c r="M474" s="48">
        <f>G474+H474+I474+J474+K474+L474</f>
        <v>0</v>
      </c>
      <c r="N474" s="164">
        <v>0</v>
      </c>
      <c r="O474" s="164">
        <f>G474*1.187%</f>
        <v>0</v>
      </c>
      <c r="P474" s="39">
        <v>0</v>
      </c>
      <c r="Q474" s="39">
        <v>0</v>
      </c>
      <c r="R474" s="39">
        <f>G474*1%</f>
        <v>0</v>
      </c>
      <c r="S474" s="39">
        <f>H474*1%</f>
        <v>0</v>
      </c>
      <c r="T474" s="39">
        <f>N474+O474+P474+Q474+R474+S474</f>
        <v>0</v>
      </c>
      <c r="U474" s="37">
        <f>M474-T474</f>
        <v>0</v>
      </c>
      <c r="V474" s="48">
        <v>0</v>
      </c>
      <c r="W474" s="48">
        <f>U474-V474</f>
        <v>0</v>
      </c>
      <c r="X474" s="163"/>
    </row>
    <row r="475" spans="1:24" ht="65.25" hidden="1" customHeight="1" x14ac:dyDescent="0.5">
      <c r="A475" s="229"/>
      <c r="B475" s="52"/>
      <c r="C475" s="252"/>
      <c r="D475" s="252"/>
      <c r="E475" s="209"/>
      <c r="F475" s="50"/>
      <c r="G475" s="57"/>
      <c r="H475" s="49"/>
      <c r="I475" s="158"/>
      <c r="J475" s="157"/>
      <c r="K475" s="157"/>
      <c r="L475" s="157"/>
      <c r="M475" s="49"/>
      <c r="N475" s="46"/>
      <c r="O475" s="46"/>
      <c r="P475" s="46"/>
      <c r="Q475" s="46"/>
      <c r="R475" s="46"/>
      <c r="S475" s="46"/>
      <c r="T475" s="46"/>
      <c r="U475" s="49"/>
      <c r="V475" s="49"/>
      <c r="W475" s="49"/>
      <c r="X475" s="27"/>
    </row>
    <row r="476" spans="1:24" ht="65.25" customHeight="1" x14ac:dyDescent="0.5">
      <c r="A476" s="171" t="s">
        <v>148</v>
      </c>
      <c r="B476" s="44"/>
      <c r="C476" s="44">
        <v>1100</v>
      </c>
      <c r="D476" s="44">
        <v>1000</v>
      </c>
      <c r="E476" s="179">
        <v>144.08000000000001</v>
      </c>
      <c r="F476" s="42">
        <v>15</v>
      </c>
      <c r="G476" s="53">
        <f>E476*F476</f>
        <v>2161.2000000000003</v>
      </c>
      <c r="H476" s="48">
        <v>0</v>
      </c>
      <c r="I476" s="166">
        <v>0</v>
      </c>
      <c r="J476" s="165">
        <v>0</v>
      </c>
      <c r="K476" s="165">
        <v>0</v>
      </c>
      <c r="L476" s="165">
        <v>63.1</v>
      </c>
      <c r="M476" s="48">
        <f>G476+H476+I476+J476+K476+L476</f>
        <v>2224.3000000000002</v>
      </c>
      <c r="N476" s="164">
        <v>0</v>
      </c>
      <c r="O476" s="164">
        <v>0</v>
      </c>
      <c r="P476" s="39">
        <v>0</v>
      </c>
      <c r="Q476" s="39">
        <v>0</v>
      </c>
      <c r="R476" s="39">
        <v>0</v>
      </c>
      <c r="S476" s="39">
        <f>H476*1%</f>
        <v>0</v>
      </c>
      <c r="T476" s="39">
        <f>N476+O476+P476+Q476+R476+S476</f>
        <v>0</v>
      </c>
      <c r="U476" s="37">
        <f>M476-T476</f>
        <v>2224.3000000000002</v>
      </c>
      <c r="V476" s="48">
        <v>0</v>
      </c>
      <c r="W476" s="48">
        <f>U476-V476</f>
        <v>2224.3000000000002</v>
      </c>
      <c r="X476" s="36"/>
    </row>
    <row r="477" spans="1:24" ht="65.25" customHeight="1" x14ac:dyDescent="0.5">
      <c r="A477" s="189" t="s">
        <v>150</v>
      </c>
      <c r="B477" s="52"/>
      <c r="C477" s="52"/>
      <c r="D477" s="52"/>
      <c r="E477" s="209"/>
      <c r="F477" s="50"/>
      <c r="G477" s="57"/>
      <c r="H477" s="49"/>
      <c r="I477" s="158"/>
      <c r="J477" s="157"/>
      <c r="K477" s="157"/>
      <c r="L477" s="157"/>
      <c r="M477" s="49"/>
      <c r="N477" s="46"/>
      <c r="O477" s="46"/>
      <c r="P477" s="46"/>
      <c r="Q477" s="46"/>
      <c r="R477" s="46"/>
      <c r="S477" s="46"/>
      <c r="T477" s="46"/>
      <c r="U477" s="49"/>
      <c r="V477" s="49"/>
      <c r="W477" s="49"/>
      <c r="X477" s="27"/>
    </row>
    <row r="478" spans="1:24" ht="65.25" customHeight="1" x14ac:dyDescent="0.5">
      <c r="A478" s="61" t="s">
        <v>148</v>
      </c>
      <c r="B478" s="44"/>
      <c r="C478" s="253">
        <v>1100</v>
      </c>
      <c r="D478" s="253">
        <v>1000</v>
      </c>
      <c r="E478" s="179">
        <v>166.98</v>
      </c>
      <c r="F478" s="42">
        <v>15</v>
      </c>
      <c r="G478" s="53">
        <f>E478*F478</f>
        <v>2504.6999999999998</v>
      </c>
      <c r="H478" s="48">
        <v>0</v>
      </c>
      <c r="I478" s="166">
        <v>0</v>
      </c>
      <c r="J478" s="165">
        <v>0</v>
      </c>
      <c r="K478" s="165">
        <v>0</v>
      </c>
      <c r="L478" s="165">
        <v>9.24</v>
      </c>
      <c r="M478" s="48">
        <f>G478+H478+I478+J478+K478+L478</f>
        <v>2513.9399999999996</v>
      </c>
      <c r="N478" s="164">
        <v>0</v>
      </c>
      <c r="O478" s="164">
        <v>0</v>
      </c>
      <c r="P478" s="39">
        <v>0</v>
      </c>
      <c r="Q478" s="39">
        <v>0</v>
      </c>
      <c r="R478" s="185">
        <f>G478*1%</f>
        <v>25.046999999999997</v>
      </c>
      <c r="S478" s="39">
        <f>H478*1%</f>
        <v>0</v>
      </c>
      <c r="T478" s="39">
        <f>N478+O478+P478+Q478+R478+S478</f>
        <v>25.046999999999997</v>
      </c>
      <c r="U478" s="37">
        <f>M478-T478</f>
        <v>2488.8929999999996</v>
      </c>
      <c r="V478" s="48">
        <v>0</v>
      </c>
      <c r="W478" s="48">
        <f>U478-V478</f>
        <v>2488.8929999999996</v>
      </c>
      <c r="X478" s="36"/>
    </row>
    <row r="479" spans="1:24" ht="65.25" customHeight="1" x14ac:dyDescent="0.5">
      <c r="A479" s="162" t="s">
        <v>149</v>
      </c>
      <c r="B479" s="52"/>
      <c r="C479" s="252"/>
      <c r="D479" s="252"/>
      <c r="E479" s="209"/>
      <c r="F479" s="50"/>
      <c r="G479" s="57"/>
      <c r="H479" s="49"/>
      <c r="I479" s="158"/>
      <c r="J479" s="157"/>
      <c r="K479" s="157"/>
      <c r="L479" s="157"/>
      <c r="M479" s="49"/>
      <c r="N479" s="46"/>
      <c r="O479" s="46"/>
      <c r="P479" s="46"/>
      <c r="Q479" s="46"/>
      <c r="R479" s="183"/>
      <c r="S479" s="46"/>
      <c r="T479" s="46"/>
      <c r="U479" s="49"/>
      <c r="V479" s="49"/>
      <c r="W479" s="49"/>
      <c r="X479" s="27"/>
    </row>
    <row r="480" spans="1:24" ht="65.25" hidden="1" customHeight="1" x14ac:dyDescent="0.5">
      <c r="A480" s="61" t="s">
        <v>148</v>
      </c>
      <c r="B480" s="44"/>
      <c r="C480" s="44"/>
      <c r="D480" s="44"/>
      <c r="E480" s="179">
        <v>0</v>
      </c>
      <c r="F480" s="42">
        <v>0</v>
      </c>
      <c r="G480" s="53">
        <f>E480*F480</f>
        <v>0</v>
      </c>
      <c r="H480" s="48">
        <v>0</v>
      </c>
      <c r="I480" s="196">
        <v>0</v>
      </c>
      <c r="J480" s="165">
        <v>0</v>
      </c>
      <c r="K480" s="165">
        <v>0</v>
      </c>
      <c r="L480" s="165">
        <v>0</v>
      </c>
      <c r="M480" s="48">
        <f>G480+H480+I480+J480+K480+L480</f>
        <v>0</v>
      </c>
      <c r="N480" s="164">
        <v>0</v>
      </c>
      <c r="O480" s="164">
        <f>G480*1.187%</f>
        <v>0</v>
      </c>
      <c r="P480" s="39">
        <v>0</v>
      </c>
      <c r="Q480" s="39">
        <v>0</v>
      </c>
      <c r="R480" s="39">
        <f>G480*1%</f>
        <v>0</v>
      </c>
      <c r="S480" s="39">
        <v>0</v>
      </c>
      <c r="T480" s="39">
        <f>N480+O480+P480+Q480+R480+S480</f>
        <v>0</v>
      </c>
      <c r="U480" s="37">
        <f>M480-T480</f>
        <v>0</v>
      </c>
      <c r="V480" s="48">
        <v>0</v>
      </c>
      <c r="W480" s="48">
        <f>U480-V480</f>
        <v>0</v>
      </c>
      <c r="X480" s="36"/>
    </row>
    <row r="481" spans="1:24" ht="65.25" hidden="1" customHeight="1" x14ac:dyDescent="0.5">
      <c r="A481" s="229"/>
      <c r="B481" s="52"/>
      <c r="C481" s="52"/>
      <c r="D481" s="52"/>
      <c r="E481" s="209"/>
      <c r="F481" s="50"/>
      <c r="G481" s="57"/>
      <c r="H481" s="49"/>
      <c r="I481" s="158"/>
      <c r="J481" s="157"/>
      <c r="K481" s="157"/>
      <c r="L481" s="157"/>
      <c r="M481" s="49"/>
      <c r="N481" s="46"/>
      <c r="O481" s="46"/>
      <c r="P481" s="46"/>
      <c r="Q481" s="46"/>
      <c r="R481" s="46"/>
      <c r="S481" s="46"/>
      <c r="T481" s="46"/>
      <c r="U481" s="49"/>
      <c r="V481" s="49"/>
      <c r="W481" s="49"/>
      <c r="X481" s="27"/>
    </row>
    <row r="482" spans="1:24" ht="65.25" hidden="1" customHeight="1" x14ac:dyDescent="0.5">
      <c r="A482" s="61" t="s">
        <v>147</v>
      </c>
      <c r="B482" s="44"/>
      <c r="C482" s="44"/>
      <c r="D482" s="44"/>
      <c r="E482" s="181">
        <v>0</v>
      </c>
      <c r="F482" s="42">
        <v>0</v>
      </c>
      <c r="G482" s="53">
        <f>E482*F482</f>
        <v>0</v>
      </c>
      <c r="H482" s="37">
        <v>0</v>
      </c>
      <c r="I482" s="196">
        <v>0</v>
      </c>
      <c r="J482" s="165">
        <v>0</v>
      </c>
      <c r="K482" s="165">
        <v>0</v>
      </c>
      <c r="L482" s="165">
        <v>0</v>
      </c>
      <c r="M482" s="48">
        <f>G482+H482+I482+J482+K482+L482</f>
        <v>0</v>
      </c>
      <c r="N482" s="164">
        <v>0</v>
      </c>
      <c r="O482" s="164">
        <f>G482*1.187%</f>
        <v>0</v>
      </c>
      <c r="P482" s="39">
        <v>0</v>
      </c>
      <c r="Q482" s="39">
        <v>0</v>
      </c>
      <c r="R482" s="39">
        <f>G482*1%</f>
        <v>0</v>
      </c>
      <c r="S482" s="39">
        <f>H482*1%</f>
        <v>0</v>
      </c>
      <c r="T482" s="39">
        <f>N482+O482+P482+Q482+R482+S482</f>
        <v>0</v>
      </c>
      <c r="U482" s="37">
        <f>M482-T482</f>
        <v>0</v>
      </c>
      <c r="V482" s="48">
        <v>0</v>
      </c>
      <c r="W482" s="48">
        <f>U482-V482</f>
        <v>0</v>
      </c>
      <c r="X482" s="36"/>
    </row>
    <row r="483" spans="1:24" ht="65.25" hidden="1" customHeight="1" x14ac:dyDescent="0.5">
      <c r="A483" s="55"/>
      <c r="B483" s="169"/>
      <c r="C483" s="169"/>
      <c r="D483" s="169"/>
      <c r="E483" s="209"/>
      <c r="F483" s="50"/>
      <c r="G483" s="57"/>
      <c r="H483" s="49"/>
      <c r="I483" s="158"/>
      <c r="J483" s="157"/>
      <c r="K483" s="157"/>
      <c r="L483" s="157"/>
      <c r="M483" s="49"/>
      <c r="N483" s="46"/>
      <c r="O483" s="46"/>
      <c r="P483" s="46"/>
      <c r="Q483" s="46"/>
      <c r="R483" s="46"/>
      <c r="S483" s="46"/>
      <c r="T483" s="46"/>
      <c r="U483" s="49"/>
      <c r="V483" s="49"/>
      <c r="W483" s="49"/>
      <c r="X483" s="27"/>
    </row>
    <row r="484" spans="1:24" ht="65.25" hidden="1" customHeight="1" x14ac:dyDescent="0.5">
      <c r="A484" s="61" t="s">
        <v>147</v>
      </c>
      <c r="B484" s="44"/>
      <c r="C484" s="253">
        <v>1100</v>
      </c>
      <c r="D484" s="253">
        <v>1000</v>
      </c>
      <c r="E484" s="179"/>
      <c r="F484" s="42"/>
      <c r="G484" s="53">
        <f>E484*F484</f>
        <v>0</v>
      </c>
      <c r="H484" s="48">
        <v>0</v>
      </c>
      <c r="I484" s="196">
        <v>0</v>
      </c>
      <c r="J484" s="165"/>
      <c r="K484" s="165">
        <v>0</v>
      </c>
      <c r="L484" s="165"/>
      <c r="M484" s="48">
        <f>G484+H484+I484+J484+K484+L484</f>
        <v>0</v>
      </c>
      <c r="N484" s="164">
        <v>0</v>
      </c>
      <c r="O484" s="164">
        <f>G484*1.187%</f>
        <v>0</v>
      </c>
      <c r="P484" s="39"/>
      <c r="Q484" s="39">
        <v>0</v>
      </c>
      <c r="R484" s="185">
        <f>G484*1%</f>
        <v>0</v>
      </c>
      <c r="S484" s="39">
        <v>0</v>
      </c>
      <c r="T484" s="39">
        <f>N484+O484+P484+Q484+R484+S484</f>
        <v>0</v>
      </c>
      <c r="U484" s="37">
        <f>M484-T484</f>
        <v>0</v>
      </c>
      <c r="V484" s="48">
        <v>0</v>
      </c>
      <c r="W484" s="48">
        <f>U484-V484</f>
        <v>0</v>
      </c>
      <c r="X484" s="36"/>
    </row>
    <row r="485" spans="1:24" ht="65.25" hidden="1" customHeight="1" x14ac:dyDescent="0.5">
      <c r="A485" s="60"/>
      <c r="B485" s="52"/>
      <c r="C485" s="252"/>
      <c r="D485" s="252"/>
      <c r="E485" s="209"/>
      <c r="F485" s="50"/>
      <c r="G485" s="57"/>
      <c r="H485" s="49"/>
      <c r="I485" s="158"/>
      <c r="J485" s="157"/>
      <c r="K485" s="157"/>
      <c r="L485" s="157"/>
      <c r="M485" s="49"/>
      <c r="N485" s="46"/>
      <c r="O485" s="46"/>
      <c r="P485" s="46"/>
      <c r="Q485" s="46"/>
      <c r="R485" s="183"/>
      <c r="S485" s="46"/>
      <c r="T485" s="46"/>
      <c r="U485" s="49"/>
      <c r="V485" s="49"/>
      <c r="W485" s="49"/>
      <c r="X485" s="27"/>
    </row>
    <row r="486" spans="1:24" ht="65.25" customHeight="1" thickBot="1" x14ac:dyDescent="0.5">
      <c r="A486" s="251"/>
      <c r="B486" s="8"/>
      <c r="C486" s="8"/>
      <c r="D486" s="8"/>
      <c r="E486" s="13"/>
      <c r="F486" s="12"/>
      <c r="G486" s="11"/>
      <c r="H486" s="9"/>
      <c r="I486" s="250"/>
      <c r="J486" s="249"/>
      <c r="K486" s="249"/>
      <c r="L486" s="24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</row>
    <row r="487" spans="1:24" s="8" customFormat="1" ht="65.25" customHeight="1" thickBot="1" x14ac:dyDescent="0.55000000000000004">
      <c r="A487" s="110" t="s">
        <v>54</v>
      </c>
      <c r="B487" s="93" t="s">
        <v>53</v>
      </c>
      <c r="C487" s="109" t="s">
        <v>52</v>
      </c>
      <c r="D487" s="108"/>
      <c r="E487" s="108"/>
      <c r="F487" s="108"/>
      <c r="G487" s="108"/>
      <c r="H487" s="108"/>
      <c r="I487" s="108"/>
      <c r="J487" s="108"/>
      <c r="K487" s="108"/>
      <c r="L487" s="108"/>
      <c r="M487" s="107"/>
      <c r="N487" s="109" t="s">
        <v>51</v>
      </c>
      <c r="O487" s="108"/>
      <c r="P487" s="108"/>
      <c r="Q487" s="108"/>
      <c r="R487" s="108"/>
      <c r="S487" s="108"/>
      <c r="T487" s="107"/>
      <c r="U487" s="106"/>
      <c r="V487" s="105"/>
      <c r="W487" s="104"/>
      <c r="X487" s="69" t="s">
        <v>50</v>
      </c>
    </row>
    <row r="488" spans="1:24" s="8" customFormat="1" ht="65.25" customHeight="1" x14ac:dyDescent="0.45">
      <c r="A488" s="103"/>
      <c r="B488" s="102"/>
      <c r="C488" s="101" t="s">
        <v>49</v>
      </c>
      <c r="D488" s="101" t="s">
        <v>48</v>
      </c>
      <c r="E488" s="100" t="s">
        <v>26</v>
      </c>
      <c r="F488" s="99" t="s">
        <v>47</v>
      </c>
      <c r="G488" s="98" t="s">
        <v>46</v>
      </c>
      <c r="H488" s="97" t="s">
        <v>45</v>
      </c>
      <c r="I488" s="96" t="s">
        <v>44</v>
      </c>
      <c r="J488" s="95" t="s">
        <v>25</v>
      </c>
      <c r="K488" s="94" t="s">
        <v>43</v>
      </c>
      <c r="L488" s="94" t="s">
        <v>93</v>
      </c>
      <c r="M488" s="93" t="s">
        <v>35</v>
      </c>
      <c r="N488" s="90" t="s">
        <v>41</v>
      </c>
      <c r="O488" s="92" t="s">
        <v>40</v>
      </c>
      <c r="P488" s="91" t="s">
        <v>39</v>
      </c>
      <c r="Q488" s="90" t="s">
        <v>38</v>
      </c>
      <c r="R488" s="90" t="s">
        <v>37</v>
      </c>
      <c r="S488" s="90" t="s">
        <v>36</v>
      </c>
      <c r="T488" s="89" t="s">
        <v>35</v>
      </c>
      <c r="U488" s="87" t="s">
        <v>35</v>
      </c>
      <c r="V488" s="88" t="s">
        <v>34</v>
      </c>
      <c r="W488" s="87" t="s">
        <v>33</v>
      </c>
      <c r="X488" s="69"/>
    </row>
    <row r="489" spans="1:24" s="8" customFormat="1" ht="65.25" customHeight="1" thickBot="1" x14ac:dyDescent="0.5">
      <c r="A489" s="86" t="s">
        <v>32</v>
      </c>
      <c r="B489" s="76"/>
      <c r="C489" s="85"/>
      <c r="D489" s="85"/>
      <c r="E489" s="84" t="s">
        <v>31</v>
      </c>
      <c r="F489" s="83" t="s">
        <v>30</v>
      </c>
      <c r="G489" s="82"/>
      <c r="H489" s="81"/>
      <c r="I489" s="80" t="s">
        <v>29</v>
      </c>
      <c r="J489" s="79" t="s">
        <v>28</v>
      </c>
      <c r="K489" s="78" t="s">
        <v>92</v>
      </c>
      <c r="L489" s="77" t="s">
        <v>91</v>
      </c>
      <c r="M489" s="76"/>
      <c r="N489" s="199">
        <v>1</v>
      </c>
      <c r="O489" s="75"/>
      <c r="P489" s="74" t="s">
        <v>25</v>
      </c>
      <c r="Q489" s="73" t="s">
        <v>24</v>
      </c>
      <c r="R489" s="73" t="s">
        <v>23</v>
      </c>
      <c r="S489" s="73" t="s">
        <v>22</v>
      </c>
      <c r="T489" s="72"/>
      <c r="U489" s="70" t="s">
        <v>21</v>
      </c>
      <c r="V489" s="198" t="s">
        <v>90</v>
      </c>
      <c r="W489" s="70" t="s">
        <v>19</v>
      </c>
      <c r="X489" s="69"/>
    </row>
    <row r="490" spans="1:24" ht="65.25" hidden="1" customHeight="1" x14ac:dyDescent="0.5">
      <c r="A490" s="45"/>
      <c r="B490" s="169"/>
      <c r="C490" s="169">
        <v>1100</v>
      </c>
      <c r="D490" s="169">
        <v>1000</v>
      </c>
      <c r="E490" s="51"/>
      <c r="F490" s="248"/>
      <c r="G490" s="41">
        <f>E490*F490</f>
        <v>0</v>
      </c>
      <c r="H490" s="48">
        <v>0</v>
      </c>
      <c r="I490" s="196">
        <v>0</v>
      </c>
      <c r="J490" s="247">
        <v>0</v>
      </c>
      <c r="K490" s="247">
        <v>0</v>
      </c>
      <c r="L490" s="247"/>
      <c r="M490" s="48">
        <f>G490+H490+I490+J490+K490+L490</f>
        <v>0</v>
      </c>
      <c r="N490" s="48">
        <v>0</v>
      </c>
      <c r="O490" s="48">
        <v>0</v>
      </c>
      <c r="P490" s="38">
        <v>0</v>
      </c>
      <c r="Q490" s="37">
        <v>0</v>
      </c>
      <c r="R490" s="246">
        <f>G490*1%</f>
        <v>0</v>
      </c>
      <c r="S490" s="38">
        <f>H490*1%</f>
        <v>0</v>
      </c>
      <c r="T490" s="48">
        <f>N490+O490+P490+Q490+R490+S490</f>
        <v>0</v>
      </c>
      <c r="U490" s="48">
        <f>M490-T490</f>
        <v>0</v>
      </c>
      <c r="V490" s="48">
        <v>0</v>
      </c>
      <c r="W490" s="48">
        <f>U490-V490</f>
        <v>0</v>
      </c>
      <c r="X490" s="163"/>
    </row>
    <row r="491" spans="1:24" ht="65.25" hidden="1" customHeight="1" thickBot="1" x14ac:dyDescent="0.55000000000000004">
      <c r="A491" s="162"/>
      <c r="B491" s="52"/>
      <c r="C491" s="52"/>
      <c r="D491" s="52"/>
      <c r="E491" s="59"/>
      <c r="F491" s="50"/>
      <c r="G491" s="57"/>
      <c r="H491" s="49"/>
      <c r="I491" s="158"/>
      <c r="J491" s="157"/>
      <c r="K491" s="157"/>
      <c r="L491" s="157"/>
      <c r="M491" s="49"/>
      <c r="N491" s="49"/>
      <c r="O491" s="49"/>
      <c r="P491" s="49"/>
      <c r="Q491" s="49"/>
      <c r="R491" s="245"/>
      <c r="S491" s="48"/>
      <c r="T491" s="49"/>
      <c r="U491" s="49"/>
      <c r="V491" s="49"/>
      <c r="W491" s="49"/>
      <c r="X491" s="27"/>
    </row>
    <row r="492" spans="1:24" ht="65.25" customHeight="1" x14ac:dyDescent="0.5">
      <c r="A492" s="45" t="s">
        <v>146</v>
      </c>
      <c r="B492" s="44"/>
      <c r="C492" s="44">
        <v>1100</v>
      </c>
      <c r="D492" s="44">
        <v>1000</v>
      </c>
      <c r="E492" s="181">
        <v>198.78</v>
      </c>
      <c r="F492" s="42">
        <v>15</v>
      </c>
      <c r="G492" s="41">
        <f>E492*F492</f>
        <v>2981.7</v>
      </c>
      <c r="H492" s="37">
        <v>0</v>
      </c>
      <c r="I492" s="166">
        <v>0</v>
      </c>
      <c r="J492" s="165">
        <v>0</v>
      </c>
      <c r="K492" s="165">
        <v>0</v>
      </c>
      <c r="L492" s="165">
        <v>0</v>
      </c>
      <c r="M492" s="48">
        <f>G492+H492+I492+J492+K492+L492</f>
        <v>2981.7</v>
      </c>
      <c r="N492" s="164">
        <v>57.66</v>
      </c>
      <c r="O492" s="39">
        <f>G492*1.1875%</f>
        <v>35.407687500000002</v>
      </c>
      <c r="P492" s="39">
        <v>0</v>
      </c>
      <c r="Q492" s="39">
        <v>0</v>
      </c>
      <c r="R492" s="185">
        <f>G492*1%</f>
        <v>29.817</v>
      </c>
      <c r="S492" s="39">
        <f>H492*1%</f>
        <v>0</v>
      </c>
      <c r="T492" s="164">
        <f>N492+O492+P492+Q492+R492+S492</f>
        <v>122.88468750000001</v>
      </c>
      <c r="U492" s="48">
        <f>M492-T492</f>
        <v>2858.8153124999999</v>
      </c>
      <c r="V492" s="48">
        <v>0</v>
      </c>
      <c r="W492" s="48">
        <f>U492-V492</f>
        <v>2858.8153124999999</v>
      </c>
      <c r="X492" s="36"/>
    </row>
    <row r="493" spans="1:24" ht="65.25" customHeight="1" thickBot="1" x14ac:dyDescent="0.55000000000000004">
      <c r="A493" s="228" t="s">
        <v>145</v>
      </c>
      <c r="B493" s="52"/>
      <c r="C493" s="169"/>
      <c r="D493" s="169"/>
      <c r="E493" s="209"/>
      <c r="F493" s="50"/>
      <c r="G493" s="57"/>
      <c r="H493" s="49"/>
      <c r="I493" s="158"/>
      <c r="J493" s="157"/>
      <c r="K493" s="157"/>
      <c r="L493" s="157"/>
      <c r="M493" s="49"/>
      <c r="N493" s="46"/>
      <c r="O493" s="46"/>
      <c r="P493" s="46"/>
      <c r="Q493" s="46"/>
      <c r="R493" s="183"/>
      <c r="S493" s="46"/>
      <c r="T493" s="46"/>
      <c r="U493" s="49"/>
      <c r="V493" s="49"/>
      <c r="W493" s="49"/>
      <c r="X493" s="27"/>
    </row>
    <row r="494" spans="1:24" ht="65.25" customHeight="1" x14ac:dyDescent="0.5">
      <c r="A494" s="61" t="s">
        <v>144</v>
      </c>
      <c r="B494" s="44"/>
      <c r="C494" s="44">
        <v>1100</v>
      </c>
      <c r="D494" s="44">
        <v>1000</v>
      </c>
      <c r="E494" s="181">
        <v>190.94</v>
      </c>
      <c r="F494" s="42">
        <v>15</v>
      </c>
      <c r="G494" s="41">
        <f>E494*F494</f>
        <v>2864.1</v>
      </c>
      <c r="H494" s="37">
        <v>0</v>
      </c>
      <c r="I494" s="166">
        <v>0</v>
      </c>
      <c r="J494" s="165">
        <v>0</v>
      </c>
      <c r="K494" s="165">
        <v>0</v>
      </c>
      <c r="L494" s="165">
        <v>0</v>
      </c>
      <c r="M494" s="48">
        <f>G494+H494+I494+J494+K494+L494</f>
        <v>2864.1</v>
      </c>
      <c r="N494" s="164">
        <v>44.86</v>
      </c>
      <c r="O494" s="164"/>
      <c r="P494" s="39">
        <v>0</v>
      </c>
      <c r="Q494" s="39">
        <v>0</v>
      </c>
      <c r="R494" s="39">
        <v>0</v>
      </c>
      <c r="S494" s="39">
        <f>H494*1%</f>
        <v>0</v>
      </c>
      <c r="T494" s="164">
        <f>N494+O494+P494+Q494+R494+S494</f>
        <v>44.86</v>
      </c>
      <c r="U494" s="48">
        <f>M494-T494</f>
        <v>2819.24</v>
      </c>
      <c r="V494" s="37">
        <v>57.34</v>
      </c>
      <c r="W494" s="48">
        <f>U494-V494</f>
        <v>2761.8999999999996</v>
      </c>
      <c r="X494" s="36"/>
    </row>
    <row r="495" spans="1:24" ht="65.25" customHeight="1" x14ac:dyDescent="0.5">
      <c r="A495" s="229" t="s">
        <v>143</v>
      </c>
      <c r="B495" s="52"/>
      <c r="C495" s="169"/>
      <c r="D495" s="169"/>
      <c r="E495" s="209"/>
      <c r="F495" s="50"/>
      <c r="G495" s="57"/>
      <c r="H495" s="49"/>
      <c r="I495" s="158"/>
      <c r="J495" s="157"/>
      <c r="K495" s="157"/>
      <c r="L495" s="157"/>
      <c r="M495" s="49"/>
      <c r="N495" s="46"/>
      <c r="O495" s="46"/>
      <c r="P495" s="46"/>
      <c r="Q495" s="46"/>
      <c r="R495" s="46"/>
      <c r="S495" s="46"/>
      <c r="T495" s="46"/>
      <c r="U495" s="49"/>
      <c r="V495" s="49"/>
      <c r="W495" s="49"/>
      <c r="X495" s="27"/>
    </row>
    <row r="496" spans="1:24" ht="65.25" customHeight="1" x14ac:dyDescent="0.5">
      <c r="A496" s="178" t="s">
        <v>69</v>
      </c>
      <c r="B496" s="151"/>
      <c r="C496" s="151"/>
      <c r="D496" s="151"/>
      <c r="E496" s="244"/>
      <c r="F496" s="243"/>
      <c r="G496" s="152">
        <f>G494+G492+G490+G484+G482+G480+G478+G476+G474</f>
        <v>10511.7</v>
      </c>
      <c r="H496" s="152">
        <f>H494+H490+H484+H482+H480+H478+H476+H474</f>
        <v>0</v>
      </c>
      <c r="I496" s="154">
        <f>I494+I492+I490+I484+I482+I480+I478+I476+I474</f>
        <v>0</v>
      </c>
      <c r="J496" s="152">
        <f>J494+J492+J490+J484+J482+J480+J478+J476+J474</f>
        <v>0</v>
      </c>
      <c r="K496" s="152">
        <f>K494+K490+K484+K482+K480+K478+K476+K474</f>
        <v>0</v>
      </c>
      <c r="L496" s="152">
        <f>L494+L492+L490+L484+L482+L480+L478+L476+L474</f>
        <v>72.34</v>
      </c>
      <c r="M496" s="152">
        <f>M494+M492+M490+M484+M482+M480+M478+M476+M474</f>
        <v>10584.039999999997</v>
      </c>
      <c r="N496" s="153">
        <f>N494+N492+N490+N484+N482+N480+N478+N476+N474</f>
        <v>102.52</v>
      </c>
      <c r="O496" s="153">
        <f>O494+O492+O490+O484+O482+O480+O478+O476+O474</f>
        <v>35.407687500000002</v>
      </c>
      <c r="P496" s="153">
        <f>P494+P492+P490+P484+P482+P480+P478+P476+P474</f>
        <v>0</v>
      </c>
      <c r="Q496" s="153">
        <f>Q494+Q492+Q490+Q484+Q482+Q480+Q478+Q476+Q474</f>
        <v>0</v>
      </c>
      <c r="R496" s="153">
        <f>R494+R492+R490+R484+R482+R480+R478+R476+R474</f>
        <v>54.863999999999997</v>
      </c>
      <c r="S496" s="153">
        <f>S494+S492+S490+S484+S482+S480+S478+S476+S474</f>
        <v>0</v>
      </c>
      <c r="T496" s="153">
        <f>T494+T492+T490+T484+T482+T480+T478+T476+T474</f>
        <v>192.79168749999999</v>
      </c>
      <c r="U496" s="152">
        <f>U494+U492+U490+U484+U482+U480+U478+U476+U474</f>
        <v>10391.2483125</v>
      </c>
      <c r="V496" s="152">
        <f>V494+V492+V490+V484+V482+V480+V478+V476+V474</f>
        <v>57.34</v>
      </c>
      <c r="W496" s="152">
        <f>W494+W492+W490+W484+W482+W480+W478+W476+W474</f>
        <v>10333.9083125</v>
      </c>
      <c r="X496" s="242" t="s">
        <v>142</v>
      </c>
    </row>
    <row r="497" spans="1:24" ht="65.25" customHeight="1" thickBot="1" x14ac:dyDescent="0.55000000000000004">
      <c r="A497" s="68"/>
      <c r="B497" s="62"/>
      <c r="C497" s="62"/>
      <c r="D497" s="62"/>
      <c r="E497" s="241"/>
      <c r="F497" s="66"/>
      <c r="G497" s="65"/>
      <c r="H497" s="63"/>
      <c r="I497" s="64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2"/>
    </row>
    <row r="498" spans="1:24" s="8" customFormat="1" ht="65.25" customHeight="1" thickBot="1" x14ac:dyDescent="0.55000000000000004">
      <c r="A498" s="110" t="s">
        <v>54</v>
      </c>
      <c r="B498" s="93" t="s">
        <v>53</v>
      </c>
      <c r="C498" s="109" t="s">
        <v>52</v>
      </c>
      <c r="D498" s="108"/>
      <c r="E498" s="108"/>
      <c r="F498" s="108"/>
      <c r="G498" s="108"/>
      <c r="H498" s="108"/>
      <c r="I498" s="108"/>
      <c r="J498" s="108"/>
      <c r="K498" s="108"/>
      <c r="L498" s="108"/>
      <c r="M498" s="107"/>
      <c r="N498" s="109" t="s">
        <v>51</v>
      </c>
      <c r="O498" s="108"/>
      <c r="P498" s="108"/>
      <c r="Q498" s="108"/>
      <c r="R498" s="108"/>
      <c r="S498" s="108"/>
      <c r="T498" s="107"/>
      <c r="U498" s="106"/>
      <c r="V498" s="105"/>
      <c r="W498" s="104"/>
      <c r="X498" s="69" t="s">
        <v>50</v>
      </c>
    </row>
    <row r="499" spans="1:24" s="8" customFormat="1" ht="65.25" customHeight="1" x14ac:dyDescent="0.45">
      <c r="A499" s="103"/>
      <c r="B499" s="102"/>
      <c r="C499" s="101" t="s">
        <v>49</v>
      </c>
      <c r="D499" s="101" t="s">
        <v>48</v>
      </c>
      <c r="E499" s="100" t="s">
        <v>26</v>
      </c>
      <c r="F499" s="99" t="s">
        <v>47</v>
      </c>
      <c r="G499" s="98" t="s">
        <v>46</v>
      </c>
      <c r="H499" s="97" t="s">
        <v>45</v>
      </c>
      <c r="I499" s="96" t="s">
        <v>44</v>
      </c>
      <c r="J499" s="95" t="s">
        <v>25</v>
      </c>
      <c r="K499" s="94" t="s">
        <v>43</v>
      </c>
      <c r="L499" s="94" t="s">
        <v>93</v>
      </c>
      <c r="M499" s="93" t="s">
        <v>35</v>
      </c>
      <c r="N499" s="90" t="s">
        <v>41</v>
      </c>
      <c r="O499" s="92" t="s">
        <v>40</v>
      </c>
      <c r="P499" s="91" t="s">
        <v>39</v>
      </c>
      <c r="Q499" s="90" t="s">
        <v>38</v>
      </c>
      <c r="R499" s="90" t="s">
        <v>37</v>
      </c>
      <c r="S499" s="90" t="s">
        <v>36</v>
      </c>
      <c r="T499" s="89" t="s">
        <v>35</v>
      </c>
      <c r="U499" s="87" t="s">
        <v>35</v>
      </c>
      <c r="V499" s="88" t="s">
        <v>34</v>
      </c>
      <c r="W499" s="87" t="s">
        <v>33</v>
      </c>
      <c r="X499" s="69"/>
    </row>
    <row r="500" spans="1:24" s="8" customFormat="1" ht="65.25" customHeight="1" thickBot="1" x14ac:dyDescent="0.5">
      <c r="A500" s="86" t="s">
        <v>32</v>
      </c>
      <c r="B500" s="76"/>
      <c r="C500" s="85"/>
      <c r="D500" s="85"/>
      <c r="E500" s="84" t="s">
        <v>31</v>
      </c>
      <c r="F500" s="83" t="s">
        <v>30</v>
      </c>
      <c r="G500" s="82"/>
      <c r="H500" s="81"/>
      <c r="I500" s="80" t="s">
        <v>29</v>
      </c>
      <c r="J500" s="79" t="s">
        <v>28</v>
      </c>
      <c r="K500" s="78" t="s">
        <v>92</v>
      </c>
      <c r="L500" s="77" t="s">
        <v>91</v>
      </c>
      <c r="M500" s="76"/>
      <c r="N500" s="199">
        <v>1</v>
      </c>
      <c r="O500" s="75"/>
      <c r="P500" s="74" t="s">
        <v>25</v>
      </c>
      <c r="Q500" s="73" t="s">
        <v>24</v>
      </c>
      <c r="R500" s="73" t="s">
        <v>23</v>
      </c>
      <c r="S500" s="73" t="s">
        <v>22</v>
      </c>
      <c r="T500" s="72"/>
      <c r="U500" s="70" t="s">
        <v>21</v>
      </c>
      <c r="V500" s="198" t="s">
        <v>90</v>
      </c>
      <c r="W500" s="70" t="s">
        <v>19</v>
      </c>
      <c r="X500" s="69"/>
    </row>
    <row r="501" spans="1:24" ht="65.25" customHeight="1" x14ac:dyDescent="0.5">
      <c r="A501" s="68" t="s">
        <v>141</v>
      </c>
      <c r="B501" s="240"/>
      <c r="C501" s="174"/>
      <c r="D501" s="174"/>
      <c r="E501" s="67"/>
      <c r="F501" s="66"/>
      <c r="G501" s="65"/>
      <c r="H501" s="63"/>
      <c r="I501" s="64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2"/>
    </row>
    <row r="502" spans="1:24" ht="65.25" customHeight="1" x14ac:dyDescent="0.5">
      <c r="A502" s="171" t="s">
        <v>140</v>
      </c>
      <c r="B502" s="169"/>
      <c r="C502" s="169">
        <v>1100</v>
      </c>
      <c r="D502" s="169">
        <v>1000</v>
      </c>
      <c r="E502" s="179">
        <v>348.03</v>
      </c>
      <c r="F502" s="42">
        <v>15</v>
      </c>
      <c r="G502" s="53">
        <f>E502*F502</f>
        <v>5220.45</v>
      </c>
      <c r="H502" s="48">
        <v>0</v>
      </c>
      <c r="I502" s="166">
        <v>0</v>
      </c>
      <c r="J502" s="165">
        <v>0</v>
      </c>
      <c r="K502" s="165">
        <v>0</v>
      </c>
      <c r="L502" s="165">
        <v>0</v>
      </c>
      <c r="M502" s="48">
        <f>G502+H502+I502+J502+K502+L502</f>
        <v>5220.45</v>
      </c>
      <c r="N502" s="164">
        <v>501.09</v>
      </c>
      <c r="O502" s="39">
        <v>0</v>
      </c>
      <c r="P502" s="39">
        <v>0</v>
      </c>
      <c r="Q502" s="39">
        <v>0</v>
      </c>
      <c r="R502" s="185">
        <v>0</v>
      </c>
      <c r="S502" s="39">
        <v>0</v>
      </c>
      <c r="T502" s="39">
        <f>N502+O502+P502+Q502+R502+S502</f>
        <v>501.09</v>
      </c>
      <c r="U502" s="37">
        <f>M502-T502</f>
        <v>4719.3599999999997</v>
      </c>
      <c r="V502" s="37">
        <v>0</v>
      </c>
      <c r="W502" s="48">
        <f>U502-V502</f>
        <v>4719.3599999999997</v>
      </c>
      <c r="X502" s="163"/>
    </row>
    <row r="503" spans="1:24" ht="65.25" customHeight="1" x14ac:dyDescent="0.5">
      <c r="A503" s="60" t="s">
        <v>139</v>
      </c>
      <c r="B503" s="52"/>
      <c r="C503" s="52"/>
      <c r="D503" s="52"/>
      <c r="E503" s="209"/>
      <c r="F503" s="50"/>
      <c r="G503" s="57"/>
      <c r="H503" s="49"/>
      <c r="I503" s="158"/>
      <c r="J503" s="157"/>
      <c r="K503" s="157"/>
      <c r="L503" s="157"/>
      <c r="M503" s="49"/>
      <c r="N503" s="46"/>
      <c r="O503" s="46"/>
      <c r="P503" s="46"/>
      <c r="Q503" s="46"/>
      <c r="R503" s="183"/>
      <c r="S503" s="46"/>
      <c r="T503" s="46"/>
      <c r="U503" s="49"/>
      <c r="V503" s="49"/>
      <c r="W503" s="49"/>
      <c r="X503" s="27"/>
    </row>
    <row r="504" spans="1:24" ht="65.25" customHeight="1" x14ac:dyDescent="0.5">
      <c r="A504" s="61" t="s">
        <v>138</v>
      </c>
      <c r="B504" s="44"/>
      <c r="C504" s="44">
        <v>1100</v>
      </c>
      <c r="D504" s="44">
        <v>1000</v>
      </c>
      <c r="E504" s="179">
        <v>266.45999999999998</v>
      </c>
      <c r="F504" s="42">
        <v>15</v>
      </c>
      <c r="G504" s="53">
        <f>E504*F504</f>
        <v>3996.8999999999996</v>
      </c>
      <c r="H504" s="48">
        <v>0</v>
      </c>
      <c r="I504" s="166">
        <v>0</v>
      </c>
      <c r="J504" s="165">
        <v>0</v>
      </c>
      <c r="K504" s="165">
        <v>0</v>
      </c>
      <c r="L504" s="165">
        <v>0</v>
      </c>
      <c r="M504" s="48">
        <f>G504+H504+I504+J504+K504+L504</f>
        <v>3996.8999999999996</v>
      </c>
      <c r="N504" s="164">
        <v>313.45999999999998</v>
      </c>
      <c r="O504" s="39">
        <f>G504*1.1875%</f>
        <v>47.463187499999997</v>
      </c>
      <c r="P504" s="39">
        <v>0</v>
      </c>
      <c r="Q504" s="39">
        <v>0</v>
      </c>
      <c r="R504" s="185">
        <f>G504*1%</f>
        <v>39.968999999999994</v>
      </c>
      <c r="S504" s="39">
        <f>H504*1%</f>
        <v>0</v>
      </c>
      <c r="T504" s="39">
        <f>N504+O504+P504+Q504+R504+S504</f>
        <v>400.89218749999998</v>
      </c>
      <c r="U504" s="37">
        <f>M504-T504</f>
        <v>3596.0078124999995</v>
      </c>
      <c r="V504" s="48">
        <v>0</v>
      </c>
      <c r="W504" s="48">
        <f>U504-V504</f>
        <v>3596.0078124999995</v>
      </c>
      <c r="X504" s="36"/>
    </row>
    <row r="505" spans="1:24" ht="65.25" customHeight="1" x14ac:dyDescent="0.5">
      <c r="A505" s="197" t="s">
        <v>137</v>
      </c>
      <c r="B505" s="169"/>
      <c r="C505" s="169"/>
      <c r="D505" s="169"/>
      <c r="E505" s="209"/>
      <c r="F505" s="50"/>
      <c r="G505" s="57"/>
      <c r="H505" s="49"/>
      <c r="I505" s="158"/>
      <c r="J505" s="157"/>
      <c r="K505" s="157"/>
      <c r="L505" s="157"/>
      <c r="M505" s="49"/>
      <c r="N505" s="46"/>
      <c r="O505" s="46"/>
      <c r="P505" s="46"/>
      <c r="Q505" s="46"/>
      <c r="R505" s="183"/>
      <c r="S505" s="46"/>
      <c r="T505" s="46"/>
      <c r="U505" s="49"/>
      <c r="V505" s="49"/>
      <c r="W505" s="49"/>
      <c r="X505" s="163"/>
    </row>
    <row r="506" spans="1:24" ht="65.25" customHeight="1" x14ac:dyDescent="0.5">
      <c r="A506" s="178"/>
      <c r="B506" s="156" t="s">
        <v>70</v>
      </c>
      <c r="C506" s="151"/>
      <c r="D506" s="151"/>
      <c r="E506" s="177"/>
      <c r="F506" s="155"/>
      <c r="G506" s="152">
        <f>SUM(G502:G505)</f>
        <v>9217.3499999999985</v>
      </c>
      <c r="H506" s="152">
        <f>SUM(H502:H505)</f>
        <v>0</v>
      </c>
      <c r="I506" s="154">
        <f>SUM(I502:I505)</f>
        <v>0</v>
      </c>
      <c r="J506" s="152">
        <f>SUM(J502:J505)</f>
        <v>0</v>
      </c>
      <c r="K506" s="152">
        <f>SUM(K502:K505)</f>
        <v>0</v>
      </c>
      <c r="L506" s="152">
        <f>SUM(L502:L505)</f>
        <v>0</v>
      </c>
      <c r="M506" s="152">
        <f>SUM(M502:M505)</f>
        <v>9217.3499999999985</v>
      </c>
      <c r="N506" s="153">
        <f>SUM(N502:N505)</f>
        <v>814.55</v>
      </c>
      <c r="O506" s="153">
        <f>SUM(O502:O505)</f>
        <v>47.463187499999997</v>
      </c>
      <c r="P506" s="153">
        <f>SUM(P502:P505)</f>
        <v>0</v>
      </c>
      <c r="Q506" s="153">
        <f>SUM(Q502:Q505)</f>
        <v>0</v>
      </c>
      <c r="R506" s="153">
        <f>SUM(R502:R505)</f>
        <v>39.968999999999994</v>
      </c>
      <c r="S506" s="153">
        <f>SUM(S502:S505)</f>
        <v>0</v>
      </c>
      <c r="T506" s="153">
        <f>SUM(T502:T505)</f>
        <v>901.98218750000001</v>
      </c>
      <c r="U506" s="152">
        <f>SUM(U502:U505)</f>
        <v>8315.3678124999988</v>
      </c>
      <c r="V506" s="152">
        <f>SUM(V502:V505)</f>
        <v>0</v>
      </c>
      <c r="W506" s="152">
        <f>SUM(W502:W505)</f>
        <v>8315.3678124999988</v>
      </c>
      <c r="X506" s="151"/>
    </row>
    <row r="507" spans="1:24" ht="65.25" customHeight="1" x14ac:dyDescent="0.45">
      <c r="A507" s="68" t="s">
        <v>136</v>
      </c>
      <c r="B507" s="149"/>
      <c r="C507" s="8"/>
      <c r="D507" s="8"/>
      <c r="E507" s="112"/>
      <c r="F507" s="12"/>
      <c r="G507" s="11"/>
      <c r="H507" s="9"/>
      <c r="I507" s="10"/>
      <c r="J507" s="9"/>
      <c r="K507" s="9"/>
      <c r="L507" s="9"/>
      <c r="M507" s="9"/>
      <c r="N507" s="150"/>
      <c r="O507" s="150"/>
      <c r="P507" s="150"/>
      <c r="Q507" s="150"/>
      <c r="R507" s="150"/>
      <c r="S507" s="150"/>
      <c r="T507" s="150"/>
      <c r="U507" s="9"/>
      <c r="V507" s="9"/>
      <c r="W507" s="9"/>
      <c r="X507" s="8"/>
    </row>
    <row r="508" spans="1:24" ht="65.25" customHeight="1" x14ac:dyDescent="0.5">
      <c r="A508" s="239" t="s">
        <v>135</v>
      </c>
      <c r="B508" s="182"/>
      <c r="C508" s="182">
        <v>1100</v>
      </c>
      <c r="D508" s="182">
        <v>1000</v>
      </c>
      <c r="E508" s="181">
        <v>210.12</v>
      </c>
      <c r="F508" s="226">
        <v>15</v>
      </c>
      <c r="G508" s="43">
        <f>E508*F508</f>
        <v>3151.8</v>
      </c>
      <c r="H508" s="37">
        <v>0</v>
      </c>
      <c r="I508" s="166">
        <v>0</v>
      </c>
      <c r="J508" s="165">
        <v>0</v>
      </c>
      <c r="K508" s="165">
        <v>0</v>
      </c>
      <c r="L508" s="165">
        <v>0</v>
      </c>
      <c r="M508" s="37">
        <f>G508+H508+I508+J508+K508+L508</f>
        <v>3151.8</v>
      </c>
      <c r="N508" s="39">
        <v>96.41</v>
      </c>
      <c r="O508" s="39">
        <f>G508*1.1875%</f>
        <v>37.427625000000006</v>
      </c>
      <c r="P508" s="39">
        <v>0</v>
      </c>
      <c r="Q508" s="39">
        <v>0</v>
      </c>
      <c r="R508" s="185">
        <f>G508*1%</f>
        <v>31.518000000000004</v>
      </c>
      <c r="S508" s="39">
        <f>H508*1%</f>
        <v>0</v>
      </c>
      <c r="T508" s="39">
        <f>N508+O508+P508+Q508+R508+S508</f>
        <v>165.355625</v>
      </c>
      <c r="U508" s="37">
        <f>M508-T508</f>
        <v>2986.444375</v>
      </c>
      <c r="V508" s="37">
        <v>0</v>
      </c>
      <c r="W508" s="37">
        <f>U508-V508</f>
        <v>2986.444375</v>
      </c>
      <c r="X508" s="36"/>
    </row>
    <row r="509" spans="1:24" ht="65.25" customHeight="1" x14ac:dyDescent="0.5">
      <c r="A509" s="162" t="s">
        <v>134</v>
      </c>
      <c r="B509" s="161"/>
      <c r="C509" s="161"/>
      <c r="D509" s="161"/>
      <c r="E509" s="209"/>
      <c r="F509" s="221"/>
      <c r="G509" s="59"/>
      <c r="H509" s="49"/>
      <c r="I509" s="158"/>
      <c r="J509" s="157"/>
      <c r="K509" s="157"/>
      <c r="L509" s="157"/>
      <c r="M509" s="49"/>
      <c r="N509" s="46"/>
      <c r="O509" s="46"/>
      <c r="P509" s="46"/>
      <c r="Q509" s="46"/>
      <c r="R509" s="183"/>
      <c r="S509" s="46"/>
      <c r="T509" s="46"/>
      <c r="U509" s="49"/>
      <c r="V509" s="49"/>
      <c r="W509" s="49"/>
      <c r="X509" s="27"/>
    </row>
    <row r="510" spans="1:24" ht="65.25" hidden="1" customHeight="1" x14ac:dyDescent="0.5">
      <c r="A510" s="239" t="s">
        <v>133</v>
      </c>
      <c r="B510" s="170"/>
      <c r="C510" s="170">
        <v>1100</v>
      </c>
      <c r="D510" s="170">
        <v>1000</v>
      </c>
      <c r="E510" s="179"/>
      <c r="F510" s="226"/>
      <c r="G510" s="43">
        <f>E510*F510</f>
        <v>0</v>
      </c>
      <c r="H510" s="48">
        <v>0</v>
      </c>
      <c r="I510" s="166">
        <f>E510*1.04</f>
        <v>0</v>
      </c>
      <c r="J510" s="216">
        <v>0</v>
      </c>
      <c r="K510" s="216">
        <v>0</v>
      </c>
      <c r="L510" s="216"/>
      <c r="M510" s="37">
        <f>G510+H510+I510+J510+K510+L510</f>
        <v>0</v>
      </c>
      <c r="N510" s="164">
        <v>0</v>
      </c>
      <c r="O510" s="164">
        <v>0</v>
      </c>
      <c r="P510" s="39">
        <v>0</v>
      </c>
      <c r="Q510" s="39">
        <v>0</v>
      </c>
      <c r="R510" s="39">
        <v>0</v>
      </c>
      <c r="S510" s="39">
        <f>H510*1%</f>
        <v>0</v>
      </c>
      <c r="T510" s="39">
        <f>N510+O510+P510+Q510+R510+S510</f>
        <v>0</v>
      </c>
      <c r="U510" s="37">
        <f>M510-T510</f>
        <v>0</v>
      </c>
      <c r="V510" s="48">
        <v>0</v>
      </c>
      <c r="W510" s="48">
        <f>U510-V510</f>
        <v>0</v>
      </c>
      <c r="X510" s="36"/>
    </row>
    <row r="511" spans="1:24" ht="65.25" hidden="1" customHeight="1" x14ac:dyDescent="0.5">
      <c r="A511" s="162"/>
      <c r="B511" s="161"/>
      <c r="C511" s="161"/>
      <c r="D511" s="161"/>
      <c r="E511" s="209"/>
      <c r="F511" s="221"/>
      <c r="G511" s="59"/>
      <c r="H511" s="49"/>
      <c r="I511" s="158"/>
      <c r="J511" s="157"/>
      <c r="K511" s="157"/>
      <c r="L511" s="157"/>
      <c r="M511" s="49"/>
      <c r="N511" s="46"/>
      <c r="O511" s="46"/>
      <c r="P511" s="46"/>
      <c r="Q511" s="46"/>
      <c r="R511" s="46"/>
      <c r="S511" s="46"/>
      <c r="T511" s="46"/>
      <c r="U511" s="49"/>
      <c r="V511" s="49"/>
      <c r="W511" s="49"/>
      <c r="X511" s="27"/>
    </row>
    <row r="512" spans="1:24" ht="65.25" hidden="1" customHeight="1" x14ac:dyDescent="0.5">
      <c r="A512" s="239" t="s">
        <v>133</v>
      </c>
      <c r="B512" s="170"/>
      <c r="C512" s="182">
        <v>1100</v>
      </c>
      <c r="D512" s="182">
        <v>1000</v>
      </c>
      <c r="E512" s="179">
        <v>0</v>
      </c>
      <c r="F512" s="226">
        <v>0</v>
      </c>
      <c r="G512" s="43">
        <f>E512*F512</f>
        <v>0</v>
      </c>
      <c r="H512" s="48">
        <v>0</v>
      </c>
      <c r="I512" s="166">
        <v>0</v>
      </c>
      <c r="J512" s="216">
        <v>0</v>
      </c>
      <c r="K512" s="216">
        <v>0</v>
      </c>
      <c r="L512" s="216">
        <v>0</v>
      </c>
      <c r="M512" s="37">
        <f>G512+H512+I512+J512+K512+L512</f>
        <v>0</v>
      </c>
      <c r="N512" s="164">
        <v>0</v>
      </c>
      <c r="O512" s="39">
        <v>0</v>
      </c>
      <c r="P512" s="39"/>
      <c r="Q512" s="39">
        <v>0</v>
      </c>
      <c r="R512" s="39">
        <v>0</v>
      </c>
      <c r="S512" s="39">
        <f>H512*1%</f>
        <v>0</v>
      </c>
      <c r="T512" s="39">
        <f>N512+O512+P512+Q512+R512+S512</f>
        <v>0</v>
      </c>
      <c r="U512" s="37">
        <f>M512-T512</f>
        <v>0</v>
      </c>
      <c r="V512" s="37">
        <v>0</v>
      </c>
      <c r="W512" s="48">
        <f>U512-V512</f>
        <v>0</v>
      </c>
      <c r="X512" s="36"/>
    </row>
    <row r="513" spans="1:26" ht="65.25" hidden="1" customHeight="1" x14ac:dyDescent="0.5">
      <c r="A513" s="60"/>
      <c r="B513" s="161"/>
      <c r="C513" s="161"/>
      <c r="D513" s="161"/>
      <c r="E513" s="209"/>
      <c r="F513" s="221"/>
      <c r="G513" s="59"/>
      <c r="H513" s="49"/>
      <c r="I513" s="158"/>
      <c r="J513" s="157"/>
      <c r="K513" s="157"/>
      <c r="L513" s="157"/>
      <c r="M513" s="49"/>
      <c r="N513" s="46"/>
      <c r="O513" s="46"/>
      <c r="P513" s="46"/>
      <c r="Q513" s="46"/>
      <c r="R513" s="46"/>
      <c r="S513" s="46"/>
      <c r="T513" s="46"/>
      <c r="U513" s="49"/>
      <c r="V513" s="49"/>
      <c r="W513" s="49"/>
      <c r="X513" s="27"/>
    </row>
    <row r="514" spans="1:26" ht="65.25" hidden="1" customHeight="1" x14ac:dyDescent="0.5">
      <c r="A514" s="45" t="s">
        <v>119</v>
      </c>
      <c r="B514" s="44"/>
      <c r="C514" s="170">
        <v>1100</v>
      </c>
      <c r="D514" s="170">
        <v>1000</v>
      </c>
      <c r="E514" s="179"/>
      <c r="F514" s="226"/>
      <c r="G514" s="43">
        <f>E514*F514</f>
        <v>0</v>
      </c>
      <c r="H514" s="48">
        <v>0</v>
      </c>
      <c r="I514" s="166">
        <f>E514*1.04</f>
        <v>0</v>
      </c>
      <c r="J514" s="216">
        <v>0</v>
      </c>
      <c r="K514" s="216">
        <v>0</v>
      </c>
      <c r="L514" s="216"/>
      <c r="M514" s="37">
        <f>G514+H514+I514+J514+K514+L514</f>
        <v>0</v>
      </c>
      <c r="N514" s="164"/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f>N514+O514+P514+Q514+R514+S514</f>
        <v>0</v>
      </c>
      <c r="U514" s="37">
        <f>M514-T514</f>
        <v>0</v>
      </c>
      <c r="V514" s="48">
        <v>0</v>
      </c>
      <c r="W514" s="48">
        <f>U514-V514</f>
        <v>0</v>
      </c>
      <c r="X514" s="36"/>
    </row>
    <row r="515" spans="1:26" ht="65.25" hidden="1" customHeight="1" x14ac:dyDescent="0.5">
      <c r="A515" s="162"/>
      <c r="B515" s="52"/>
      <c r="C515" s="161"/>
      <c r="D515" s="161"/>
      <c r="E515" s="209"/>
      <c r="F515" s="221"/>
      <c r="G515" s="59"/>
      <c r="H515" s="49"/>
      <c r="I515" s="158"/>
      <c r="J515" s="157"/>
      <c r="K515" s="157"/>
      <c r="L515" s="157"/>
      <c r="M515" s="49"/>
      <c r="N515" s="46"/>
      <c r="O515" s="46"/>
      <c r="P515" s="46"/>
      <c r="Q515" s="46"/>
      <c r="R515" s="46"/>
      <c r="S515" s="46"/>
      <c r="T515" s="46"/>
      <c r="U515" s="49"/>
      <c r="V515" s="49"/>
      <c r="W515" s="49"/>
      <c r="X515" s="27"/>
    </row>
    <row r="516" spans="1:26" ht="65.25" customHeight="1" x14ac:dyDescent="0.5">
      <c r="A516" s="45" t="s">
        <v>119</v>
      </c>
      <c r="B516" s="44"/>
      <c r="C516" s="170">
        <v>1100</v>
      </c>
      <c r="D516" s="170">
        <v>1000</v>
      </c>
      <c r="E516" s="179">
        <v>190.94</v>
      </c>
      <c r="F516" s="226">
        <v>15</v>
      </c>
      <c r="G516" s="43">
        <f>E516*F516</f>
        <v>2864.1</v>
      </c>
      <c r="H516" s="48">
        <v>0</v>
      </c>
      <c r="I516" s="166">
        <v>0</v>
      </c>
      <c r="J516" s="216">
        <v>0</v>
      </c>
      <c r="K516" s="216">
        <v>0</v>
      </c>
      <c r="L516" s="216">
        <v>0</v>
      </c>
      <c r="M516" s="37">
        <f>G516+H516+I516+J516+K516+L516</f>
        <v>2864.1</v>
      </c>
      <c r="N516" s="164">
        <v>44.86</v>
      </c>
      <c r="O516" s="39">
        <f>G516*1.1875%</f>
        <v>34.011187499999998</v>
      </c>
      <c r="P516" s="39"/>
      <c r="Q516" s="39">
        <v>0</v>
      </c>
      <c r="R516" s="185">
        <f>(G516*1%)</f>
        <v>28.640999999999998</v>
      </c>
      <c r="S516" s="39">
        <f>H516*1%</f>
        <v>0</v>
      </c>
      <c r="T516" s="39">
        <f>N516+O516+P516+Q516+R516+S516</f>
        <v>107.51218749999998</v>
      </c>
      <c r="U516" s="37">
        <f>M516-T516</f>
        <v>2756.5878124999999</v>
      </c>
      <c r="V516" s="48">
        <v>0</v>
      </c>
      <c r="W516" s="48">
        <f>U516-V516</f>
        <v>2756.5878124999999</v>
      </c>
      <c r="X516" s="36"/>
    </row>
    <row r="517" spans="1:26" ht="65.25" customHeight="1" x14ac:dyDescent="0.5">
      <c r="A517" s="162" t="s">
        <v>132</v>
      </c>
      <c r="B517" s="52"/>
      <c r="C517" s="161"/>
      <c r="D517" s="161"/>
      <c r="E517" s="209"/>
      <c r="F517" s="221"/>
      <c r="G517" s="59"/>
      <c r="H517" s="49"/>
      <c r="I517" s="158"/>
      <c r="J517" s="157"/>
      <c r="K517" s="157"/>
      <c r="L517" s="157"/>
      <c r="M517" s="49"/>
      <c r="N517" s="46"/>
      <c r="O517" s="46"/>
      <c r="P517" s="46"/>
      <c r="Q517" s="46"/>
      <c r="R517" s="183"/>
      <c r="S517" s="46"/>
      <c r="T517" s="46"/>
      <c r="U517" s="49"/>
      <c r="V517" s="49"/>
      <c r="W517" s="49"/>
      <c r="X517" s="27"/>
      <c r="Y517" s="218"/>
      <c r="Z517" s="218"/>
    </row>
    <row r="518" spans="1:26" s="218" customFormat="1" ht="65.25" customHeight="1" x14ac:dyDescent="0.5">
      <c r="A518" s="45" t="s">
        <v>119</v>
      </c>
      <c r="B518" s="44"/>
      <c r="C518" s="44">
        <v>1100</v>
      </c>
      <c r="D518" s="44">
        <v>1000</v>
      </c>
      <c r="E518" s="181">
        <v>190.94</v>
      </c>
      <c r="F518" s="226">
        <v>15</v>
      </c>
      <c r="G518" s="43">
        <f>E518*F518</f>
        <v>2864.1</v>
      </c>
      <c r="H518" s="37">
        <v>0</v>
      </c>
      <c r="I518" s="166">
        <v>0</v>
      </c>
      <c r="J518" s="216">
        <v>0</v>
      </c>
      <c r="K518" s="216">
        <v>0</v>
      </c>
      <c r="L518" s="216">
        <v>0</v>
      </c>
      <c r="M518" s="37">
        <f>G518+H518+I518+J518+K518+L518</f>
        <v>2864.1</v>
      </c>
      <c r="N518" s="39">
        <v>44.86</v>
      </c>
      <c r="O518" s="39">
        <v>0</v>
      </c>
      <c r="P518" s="164">
        <v>0</v>
      </c>
      <c r="Q518" s="164">
        <v>0</v>
      </c>
      <c r="R518" s="238">
        <f>G518*1%</f>
        <v>28.640999999999998</v>
      </c>
      <c r="S518" s="164">
        <f>H518*1%</f>
        <v>0</v>
      </c>
      <c r="T518" s="39">
        <f>N518+O518+P518+Q518+R518+S518</f>
        <v>73.501000000000005</v>
      </c>
      <c r="U518" s="37">
        <f>M518-T518</f>
        <v>2790.5989999999997</v>
      </c>
      <c r="V518" s="48">
        <v>0</v>
      </c>
      <c r="W518" s="48">
        <f>U518-V518</f>
        <v>2790.5989999999997</v>
      </c>
      <c r="X518" s="36"/>
      <c r="Y518" s="1"/>
      <c r="Z518" s="1"/>
    </row>
    <row r="519" spans="1:26" ht="65.25" customHeight="1" thickBot="1" x14ac:dyDescent="0.55000000000000004">
      <c r="A519" s="162" t="s">
        <v>131</v>
      </c>
      <c r="B519" s="52"/>
      <c r="C519" s="52"/>
      <c r="D519" s="52"/>
      <c r="E519" s="209"/>
      <c r="F519" s="221"/>
      <c r="G519" s="59"/>
      <c r="H519" s="49"/>
      <c r="I519" s="158"/>
      <c r="J519" s="157"/>
      <c r="K519" s="157"/>
      <c r="L519" s="157"/>
      <c r="M519" s="49"/>
      <c r="N519" s="46"/>
      <c r="O519" s="46"/>
      <c r="P519" s="46"/>
      <c r="Q519" s="46"/>
      <c r="R519" s="183"/>
      <c r="S519" s="46"/>
      <c r="T519" s="46"/>
      <c r="U519" s="49"/>
      <c r="V519" s="49"/>
      <c r="W519" s="49"/>
      <c r="X519" s="27"/>
    </row>
    <row r="520" spans="1:26" ht="65.25" customHeight="1" thickBot="1" x14ac:dyDescent="0.55000000000000004">
      <c r="A520" s="110" t="s">
        <v>54</v>
      </c>
      <c r="B520" s="93" t="s">
        <v>53</v>
      </c>
      <c r="C520" s="109" t="s">
        <v>52</v>
      </c>
      <c r="D520" s="108"/>
      <c r="E520" s="108"/>
      <c r="F520" s="108"/>
      <c r="G520" s="108"/>
      <c r="H520" s="108"/>
      <c r="I520" s="108"/>
      <c r="J520" s="108"/>
      <c r="K520" s="108"/>
      <c r="L520" s="108"/>
      <c r="M520" s="107"/>
      <c r="N520" s="109" t="s">
        <v>51</v>
      </c>
      <c r="O520" s="108"/>
      <c r="P520" s="108"/>
      <c r="Q520" s="108"/>
      <c r="R520" s="108"/>
      <c r="S520" s="108"/>
      <c r="T520" s="107"/>
      <c r="U520" s="106"/>
      <c r="V520" s="105"/>
      <c r="W520" s="104"/>
      <c r="X520" s="69" t="s">
        <v>50</v>
      </c>
    </row>
    <row r="521" spans="1:26" ht="65.25" customHeight="1" x14ac:dyDescent="0.45">
      <c r="A521" s="103"/>
      <c r="B521" s="102"/>
      <c r="C521" s="101" t="s">
        <v>49</v>
      </c>
      <c r="D521" s="101" t="s">
        <v>48</v>
      </c>
      <c r="E521" s="100" t="s">
        <v>26</v>
      </c>
      <c r="F521" s="99" t="s">
        <v>47</v>
      </c>
      <c r="G521" s="98" t="s">
        <v>46</v>
      </c>
      <c r="H521" s="97" t="s">
        <v>45</v>
      </c>
      <c r="I521" s="96" t="s">
        <v>44</v>
      </c>
      <c r="J521" s="95" t="s">
        <v>25</v>
      </c>
      <c r="K521" s="94" t="s">
        <v>43</v>
      </c>
      <c r="L521" s="94" t="s">
        <v>93</v>
      </c>
      <c r="M521" s="93" t="s">
        <v>35</v>
      </c>
      <c r="N521" s="90" t="s">
        <v>41</v>
      </c>
      <c r="O521" s="92" t="s">
        <v>40</v>
      </c>
      <c r="P521" s="91" t="s">
        <v>39</v>
      </c>
      <c r="Q521" s="90" t="s">
        <v>38</v>
      </c>
      <c r="R521" s="90" t="s">
        <v>37</v>
      </c>
      <c r="S521" s="90" t="s">
        <v>36</v>
      </c>
      <c r="T521" s="89" t="s">
        <v>35</v>
      </c>
      <c r="U521" s="87" t="s">
        <v>35</v>
      </c>
      <c r="V521" s="88" t="s">
        <v>34</v>
      </c>
      <c r="W521" s="87" t="s">
        <v>33</v>
      </c>
      <c r="X521" s="69"/>
    </row>
    <row r="522" spans="1:26" ht="65.25" customHeight="1" thickBot="1" x14ac:dyDescent="0.5">
      <c r="A522" s="86" t="s">
        <v>32</v>
      </c>
      <c r="B522" s="76"/>
      <c r="C522" s="85"/>
      <c r="D522" s="85"/>
      <c r="E522" s="84" t="s">
        <v>31</v>
      </c>
      <c r="F522" s="83" t="s">
        <v>30</v>
      </c>
      <c r="G522" s="82"/>
      <c r="H522" s="81"/>
      <c r="I522" s="80" t="s">
        <v>29</v>
      </c>
      <c r="J522" s="79" t="s">
        <v>28</v>
      </c>
      <c r="K522" s="78" t="s">
        <v>92</v>
      </c>
      <c r="L522" s="77" t="s">
        <v>91</v>
      </c>
      <c r="M522" s="76"/>
      <c r="N522" s="199">
        <v>1</v>
      </c>
      <c r="O522" s="75"/>
      <c r="P522" s="74" t="s">
        <v>25</v>
      </c>
      <c r="Q522" s="73" t="s">
        <v>24</v>
      </c>
      <c r="R522" s="73" t="s">
        <v>23</v>
      </c>
      <c r="S522" s="73" t="s">
        <v>22</v>
      </c>
      <c r="T522" s="72"/>
      <c r="U522" s="70" t="s">
        <v>21</v>
      </c>
      <c r="V522" s="198" t="s">
        <v>90</v>
      </c>
      <c r="W522" s="70" t="s">
        <v>19</v>
      </c>
      <c r="X522" s="69"/>
    </row>
    <row r="523" spans="1:26" ht="65.25" customHeight="1" x14ac:dyDescent="0.5">
      <c r="A523" s="171" t="s">
        <v>119</v>
      </c>
      <c r="B523" s="44"/>
      <c r="C523" s="44">
        <v>1100</v>
      </c>
      <c r="D523" s="44">
        <v>1000</v>
      </c>
      <c r="E523" s="181">
        <v>190.94</v>
      </c>
      <c r="F523" s="42">
        <v>15</v>
      </c>
      <c r="G523" s="53">
        <f>E523*F523</f>
        <v>2864.1</v>
      </c>
      <c r="H523" s="37">
        <v>0</v>
      </c>
      <c r="I523" s="166">
        <v>0</v>
      </c>
      <c r="J523" s="165">
        <v>0</v>
      </c>
      <c r="K523" s="165">
        <v>0</v>
      </c>
      <c r="L523" s="165">
        <v>0</v>
      </c>
      <c r="M523" s="37">
        <f>G523+H523+I523+J523+K523+L523</f>
        <v>2864.1</v>
      </c>
      <c r="N523" s="39">
        <v>44.86</v>
      </c>
      <c r="O523" s="39">
        <f>G523*1.1875%</f>
        <v>34.011187499999998</v>
      </c>
      <c r="P523" s="39">
        <v>0</v>
      </c>
      <c r="Q523" s="39">
        <v>0</v>
      </c>
      <c r="R523" s="185">
        <f>G523*1%</f>
        <v>28.640999999999998</v>
      </c>
      <c r="S523" s="39">
        <f>H523*1%</f>
        <v>0</v>
      </c>
      <c r="T523" s="39">
        <f>N523+O523+P523+Q523+R523+S523</f>
        <v>107.51218749999998</v>
      </c>
      <c r="U523" s="37">
        <f>M523-T523</f>
        <v>2756.5878124999999</v>
      </c>
      <c r="V523" s="37">
        <v>0</v>
      </c>
      <c r="W523" s="37">
        <f>U523-V523</f>
        <v>2756.5878124999999</v>
      </c>
      <c r="X523" s="36"/>
    </row>
    <row r="524" spans="1:26" ht="65.25" customHeight="1" x14ac:dyDescent="0.5">
      <c r="A524" s="60" t="s">
        <v>130</v>
      </c>
      <c r="B524" s="52"/>
      <c r="C524" s="52"/>
      <c r="D524" s="52"/>
      <c r="E524" s="209"/>
      <c r="F524" s="50"/>
      <c r="G524" s="57"/>
      <c r="H524" s="49"/>
      <c r="I524" s="158"/>
      <c r="J524" s="157"/>
      <c r="K524" s="157"/>
      <c r="L524" s="157"/>
      <c r="M524" s="49"/>
      <c r="N524" s="46"/>
      <c r="O524" s="46"/>
      <c r="P524" s="46"/>
      <c r="Q524" s="46"/>
      <c r="R524" s="183"/>
      <c r="S524" s="46"/>
      <c r="T524" s="46"/>
      <c r="U524" s="49"/>
      <c r="V524" s="49"/>
      <c r="W524" s="49"/>
      <c r="X524" s="27"/>
    </row>
    <row r="525" spans="1:26" ht="65.25" customHeight="1" x14ac:dyDescent="0.5">
      <c r="A525" s="15" t="s">
        <v>69</v>
      </c>
      <c r="B525" s="8"/>
      <c r="C525" s="8"/>
      <c r="D525" s="8"/>
      <c r="E525" s="112"/>
      <c r="F525" s="237"/>
      <c r="G525" s="18">
        <f>G523+G518+G516+G514+G512+G510+G508</f>
        <v>11744.099999999999</v>
      </c>
      <c r="H525" s="18">
        <f>H523+H518+H516+H514+H512+H510+H508</f>
        <v>0</v>
      </c>
      <c r="I525" s="18">
        <f>I523+I518+I516+I514+I512+I510+I508</f>
        <v>0</v>
      </c>
      <c r="J525" s="18">
        <f>J523+J518+J516+J514+J512+J510+J508</f>
        <v>0</v>
      </c>
      <c r="K525" s="18">
        <f>K523+K518+K516+K514+K512+K510+K508</f>
        <v>0</v>
      </c>
      <c r="L525" s="18">
        <f>L523+L518+L516+L514+L512+L510+L508</f>
        <v>0</v>
      </c>
      <c r="M525" s="18">
        <f>M523+M518+M516+M514+M512+M510+M508</f>
        <v>11744.099999999999</v>
      </c>
      <c r="N525" s="176">
        <f>N523+N518+N516+N514+N512+N510+N508</f>
        <v>230.98999999999998</v>
      </c>
      <c r="O525" s="176">
        <f>O523+O518+O516+O514+O512+O510+O508</f>
        <v>105.45</v>
      </c>
      <c r="P525" s="176">
        <f>P523+P518+P516+P514+P512+P510+P508</f>
        <v>0</v>
      </c>
      <c r="Q525" s="176">
        <f>Q523+Q518+Q516+Q514+Q512+Q510+Q508</f>
        <v>0</v>
      </c>
      <c r="R525" s="176">
        <f>R523+R518+R516+R514+R512+R510+R508</f>
        <v>117.441</v>
      </c>
      <c r="S525" s="176">
        <f>S523+S518+S516+S514+S512+S510+S508</f>
        <v>0</v>
      </c>
      <c r="T525" s="176">
        <f>T523+T518+T516+T514+T512+T510+T508</f>
        <v>453.88099999999997</v>
      </c>
      <c r="U525" s="18">
        <f>U523+U518+U516+U514+U512+U510+U508</f>
        <v>11290.219000000001</v>
      </c>
      <c r="V525" s="18">
        <f>V523+V518+V516+V514+V512+V510+V508</f>
        <v>0</v>
      </c>
      <c r="W525" s="18">
        <f>W523+W518+W516+W514+W512+W510+W508</f>
        <v>11290.219000000001</v>
      </c>
      <c r="X525" s="236"/>
    </row>
    <row r="526" spans="1:26" ht="65.25" customHeight="1" x14ac:dyDescent="0.45">
      <c r="A526" s="68" t="s">
        <v>129</v>
      </c>
      <c r="B526" s="62"/>
      <c r="C526" s="62"/>
      <c r="D526" s="62"/>
      <c r="E526" s="112"/>
      <c r="F526" s="66"/>
      <c r="G526" s="65"/>
      <c r="H526" s="63"/>
      <c r="I526" s="64"/>
      <c r="J526" s="63"/>
      <c r="K526" s="63"/>
      <c r="L526" s="63"/>
      <c r="M526" s="63"/>
      <c r="N526" s="172"/>
      <c r="O526" s="172"/>
      <c r="P526" s="172"/>
      <c r="Q526" s="172"/>
      <c r="R526" s="172"/>
      <c r="S526" s="172"/>
      <c r="T526" s="172"/>
      <c r="U526" s="63"/>
      <c r="V526" s="63"/>
      <c r="W526" s="63"/>
      <c r="X526" s="62"/>
    </row>
    <row r="527" spans="1:26" ht="65.25" customHeight="1" x14ac:dyDescent="0.5">
      <c r="A527" s="61" t="s">
        <v>127</v>
      </c>
      <c r="B527" s="44"/>
      <c r="C527" s="44">
        <v>1100</v>
      </c>
      <c r="D527" s="44">
        <v>1000</v>
      </c>
      <c r="E527" s="181">
        <v>225.89</v>
      </c>
      <c r="F527" s="42">
        <v>15</v>
      </c>
      <c r="G527" s="53">
        <f>E527*F527</f>
        <v>3388.35</v>
      </c>
      <c r="H527" s="37">
        <v>0</v>
      </c>
      <c r="I527" s="166">
        <v>0</v>
      </c>
      <c r="J527" s="165">
        <v>0</v>
      </c>
      <c r="K527" s="165">
        <v>0</v>
      </c>
      <c r="L527" s="165">
        <v>0</v>
      </c>
      <c r="M527" s="37">
        <f>G527+H527+I527+J527+K527+L527</f>
        <v>3388.35</v>
      </c>
      <c r="N527" s="39">
        <v>122.15</v>
      </c>
      <c r="O527" s="39">
        <f>G527*1.1875%</f>
        <v>40.236656250000003</v>
      </c>
      <c r="P527" s="224">
        <v>0</v>
      </c>
      <c r="Q527" s="39">
        <v>0</v>
      </c>
      <c r="R527" s="185">
        <f>G527*1%</f>
        <v>33.883499999999998</v>
      </c>
      <c r="S527" s="39">
        <f>H527*1%</f>
        <v>0</v>
      </c>
      <c r="T527" s="39">
        <f>N527+O527+P527+Q527+R527+S527</f>
        <v>196.27015625000001</v>
      </c>
      <c r="U527" s="37">
        <f>M527-T527</f>
        <v>3192.0798437499998</v>
      </c>
      <c r="V527" s="37">
        <v>0</v>
      </c>
      <c r="W527" s="37">
        <f>U527-V527</f>
        <v>3192.0798437499998</v>
      </c>
      <c r="X527" s="36"/>
    </row>
    <row r="528" spans="1:26" ht="65.25" customHeight="1" x14ac:dyDescent="0.5">
      <c r="A528" s="228" t="s">
        <v>128</v>
      </c>
      <c r="B528" s="52"/>
      <c r="C528" s="52"/>
      <c r="D528" s="52"/>
      <c r="E528" s="209"/>
      <c r="F528" s="50"/>
      <c r="G528" s="57"/>
      <c r="H528" s="49"/>
      <c r="I528" s="158"/>
      <c r="J528" s="157"/>
      <c r="K528" s="157"/>
      <c r="L528" s="157"/>
      <c r="M528" s="49"/>
      <c r="N528" s="46"/>
      <c r="O528" s="46"/>
      <c r="P528" s="220"/>
      <c r="Q528" s="46"/>
      <c r="R528" s="183"/>
      <c r="S528" s="46"/>
      <c r="T528" s="46"/>
      <c r="U528" s="49"/>
      <c r="V528" s="49"/>
      <c r="W528" s="49"/>
      <c r="X528" s="27"/>
    </row>
    <row r="529" spans="1:24" ht="65.25" customHeight="1" x14ac:dyDescent="0.5">
      <c r="A529" s="45" t="s">
        <v>127</v>
      </c>
      <c r="B529" s="44"/>
      <c r="C529" s="44">
        <v>1100</v>
      </c>
      <c r="D529" s="44">
        <v>1000</v>
      </c>
      <c r="E529" s="179">
        <v>225.89</v>
      </c>
      <c r="F529" s="42">
        <v>15</v>
      </c>
      <c r="G529" s="53">
        <f>E529*F529</f>
        <v>3388.35</v>
      </c>
      <c r="H529" s="37">
        <v>0</v>
      </c>
      <c r="I529" s="166">
        <v>0</v>
      </c>
      <c r="J529" s="165">
        <v>0</v>
      </c>
      <c r="K529" s="165">
        <v>0</v>
      </c>
      <c r="L529" s="165">
        <v>0</v>
      </c>
      <c r="M529" s="37">
        <f>G529+H529+I529+J529+K529+L529</f>
        <v>3388.35</v>
      </c>
      <c r="N529" s="39">
        <v>122.15</v>
      </c>
      <c r="O529" s="39">
        <f>G529*1.1875%</f>
        <v>40.236656250000003</v>
      </c>
      <c r="P529" s="39">
        <v>0</v>
      </c>
      <c r="Q529" s="39">
        <v>0</v>
      </c>
      <c r="R529" s="185">
        <f>G529*1%</f>
        <v>33.883499999999998</v>
      </c>
      <c r="S529" s="39">
        <f>H529*1%</f>
        <v>0</v>
      </c>
      <c r="T529" s="39">
        <f>N529+O529+P529+Q529+R529+S529</f>
        <v>196.27015625000001</v>
      </c>
      <c r="U529" s="37">
        <f>M529-T529</f>
        <v>3192.0798437499998</v>
      </c>
      <c r="V529" s="37">
        <v>0</v>
      </c>
      <c r="W529" s="37">
        <f>U529-V529</f>
        <v>3192.0798437499998</v>
      </c>
      <c r="X529" s="36"/>
    </row>
    <row r="530" spans="1:24" ht="65.25" customHeight="1" x14ac:dyDescent="0.5">
      <c r="A530" s="228" t="s">
        <v>126</v>
      </c>
      <c r="B530" s="52"/>
      <c r="C530" s="52"/>
      <c r="D530" s="52"/>
      <c r="E530" s="209"/>
      <c r="F530" s="50"/>
      <c r="G530" s="57"/>
      <c r="H530" s="49"/>
      <c r="I530" s="158"/>
      <c r="J530" s="157"/>
      <c r="K530" s="157"/>
      <c r="L530" s="157"/>
      <c r="M530" s="49"/>
      <c r="N530" s="46"/>
      <c r="O530" s="46"/>
      <c r="P530" s="46"/>
      <c r="Q530" s="46"/>
      <c r="R530" s="183"/>
      <c r="S530" s="46"/>
      <c r="T530" s="46"/>
      <c r="U530" s="49"/>
      <c r="V530" s="49"/>
      <c r="W530" s="49"/>
      <c r="X530" s="27"/>
    </row>
    <row r="531" spans="1:24" ht="65.25" hidden="1" customHeight="1" x14ac:dyDescent="0.5">
      <c r="A531" s="45" t="s">
        <v>125</v>
      </c>
      <c r="B531" s="44"/>
      <c r="C531" s="44">
        <v>1100</v>
      </c>
      <c r="D531" s="44">
        <v>1000</v>
      </c>
      <c r="E531" s="235">
        <v>0</v>
      </c>
      <c r="F531" s="234">
        <v>0</v>
      </c>
      <c r="G531" s="233">
        <f>E531*F531</f>
        <v>0</v>
      </c>
      <c r="H531" s="37">
        <v>0</v>
      </c>
      <c r="I531" s="166">
        <v>0</v>
      </c>
      <c r="J531" s="165">
        <v>0</v>
      </c>
      <c r="K531" s="165">
        <v>0</v>
      </c>
      <c r="L531" s="165">
        <v>0</v>
      </c>
      <c r="M531" s="37">
        <f>G531+H531+I531+J531+K531+L531</f>
        <v>0</v>
      </c>
      <c r="N531" s="39">
        <v>0</v>
      </c>
      <c r="O531" s="39">
        <f>G531*1.1875%</f>
        <v>0</v>
      </c>
      <c r="P531" s="39">
        <v>0</v>
      </c>
      <c r="Q531" s="39">
        <v>0</v>
      </c>
      <c r="R531" s="185">
        <f>G531*1%</f>
        <v>0</v>
      </c>
      <c r="S531" s="39">
        <v>0</v>
      </c>
      <c r="T531" s="39">
        <f>N531+O531+P531+Q531+R531+S531</f>
        <v>0</v>
      </c>
      <c r="U531" s="37">
        <f>M531-T531</f>
        <v>0</v>
      </c>
      <c r="V531" s="37">
        <v>0</v>
      </c>
      <c r="W531" s="37">
        <f>U531-V531</f>
        <v>0</v>
      </c>
      <c r="X531" s="36"/>
    </row>
    <row r="532" spans="1:24" ht="65.25" hidden="1" customHeight="1" x14ac:dyDescent="0.5">
      <c r="A532" s="228"/>
      <c r="B532" s="52"/>
      <c r="C532" s="52"/>
      <c r="D532" s="52"/>
      <c r="E532" s="232"/>
      <c r="F532" s="231"/>
      <c r="G532" s="230"/>
      <c r="H532" s="49"/>
      <c r="I532" s="158"/>
      <c r="J532" s="157"/>
      <c r="K532" s="157"/>
      <c r="L532" s="157"/>
      <c r="M532" s="49"/>
      <c r="N532" s="46"/>
      <c r="O532" s="46"/>
      <c r="P532" s="46"/>
      <c r="Q532" s="46"/>
      <c r="R532" s="183"/>
      <c r="S532" s="46"/>
      <c r="T532" s="46"/>
      <c r="U532" s="49"/>
      <c r="V532" s="49"/>
      <c r="W532" s="49"/>
      <c r="X532" s="27"/>
    </row>
    <row r="533" spans="1:24" ht="65.25" customHeight="1" x14ac:dyDescent="0.5">
      <c r="A533" s="45" t="s">
        <v>124</v>
      </c>
      <c r="B533" s="44"/>
      <c r="C533" s="44">
        <v>1100</v>
      </c>
      <c r="D533" s="44">
        <v>1000</v>
      </c>
      <c r="E533" s="179">
        <v>225.89</v>
      </c>
      <c r="F533" s="42">
        <v>15</v>
      </c>
      <c r="G533" s="53">
        <f>E533*F533</f>
        <v>3388.35</v>
      </c>
      <c r="H533" s="37">
        <v>0</v>
      </c>
      <c r="I533" s="166">
        <v>0</v>
      </c>
      <c r="J533" s="165">
        <v>0</v>
      </c>
      <c r="K533" s="165">
        <v>0</v>
      </c>
      <c r="L533" s="165">
        <v>0</v>
      </c>
      <c r="M533" s="37">
        <f>G533+H533+I533+J533+K533+L533</f>
        <v>3388.35</v>
      </c>
      <c r="N533" s="39">
        <v>122.15</v>
      </c>
      <c r="O533" s="39">
        <f>G533*1.1875%</f>
        <v>40.236656250000003</v>
      </c>
      <c r="P533" s="39">
        <v>0</v>
      </c>
      <c r="Q533" s="39">
        <v>0</v>
      </c>
      <c r="R533" s="185">
        <f>G533*1%</f>
        <v>33.883499999999998</v>
      </c>
      <c r="S533" s="39">
        <f>H533*1%</f>
        <v>0</v>
      </c>
      <c r="T533" s="39">
        <f>N533+O533+P533+Q533+R533+S533</f>
        <v>196.27015625000001</v>
      </c>
      <c r="U533" s="37">
        <f>M533-T533</f>
        <v>3192.0798437499998</v>
      </c>
      <c r="V533" s="37">
        <v>0</v>
      </c>
      <c r="W533" s="37">
        <f>U533-V533</f>
        <v>3192.0798437499998</v>
      </c>
      <c r="X533" s="36"/>
    </row>
    <row r="534" spans="1:24" ht="65.25" customHeight="1" x14ac:dyDescent="0.5">
      <c r="A534" s="192" t="s">
        <v>123</v>
      </c>
      <c r="B534" s="169"/>
      <c r="C534" s="52"/>
      <c r="D534" s="52"/>
      <c r="E534" s="209"/>
      <c r="F534" s="50"/>
      <c r="G534" s="57"/>
      <c r="H534" s="49"/>
      <c r="I534" s="158"/>
      <c r="J534" s="157"/>
      <c r="K534" s="157"/>
      <c r="L534" s="157"/>
      <c r="M534" s="49"/>
      <c r="N534" s="46"/>
      <c r="O534" s="46"/>
      <c r="P534" s="46"/>
      <c r="Q534" s="46"/>
      <c r="R534" s="183"/>
      <c r="S534" s="46"/>
      <c r="T534" s="46"/>
      <c r="U534" s="49"/>
      <c r="V534" s="49"/>
      <c r="W534" s="49"/>
      <c r="X534" s="163"/>
    </row>
    <row r="535" spans="1:24" ht="65.25" customHeight="1" x14ac:dyDescent="0.5">
      <c r="A535" s="193" t="s">
        <v>121</v>
      </c>
      <c r="B535" s="44"/>
      <c r="C535" s="44">
        <v>1100</v>
      </c>
      <c r="D535" s="44">
        <v>1000</v>
      </c>
      <c r="E535" s="179">
        <v>187.9</v>
      </c>
      <c r="F535" s="42">
        <v>15</v>
      </c>
      <c r="G535" s="53">
        <f>E535*F535</f>
        <v>2818.5</v>
      </c>
      <c r="H535" s="37">
        <v>0</v>
      </c>
      <c r="I535" s="166">
        <v>0</v>
      </c>
      <c r="J535" s="165">
        <v>0</v>
      </c>
      <c r="K535" s="165">
        <v>0</v>
      </c>
      <c r="L535" s="165">
        <v>0</v>
      </c>
      <c r="M535" s="37">
        <f>G535+H535+I535+J535+K535+L535</f>
        <v>2818.5</v>
      </c>
      <c r="N535" s="39">
        <v>39.9</v>
      </c>
      <c r="O535" s="39">
        <f>G535*1.1875%</f>
        <v>33.469687499999999</v>
      </c>
      <c r="P535" s="39">
        <v>0</v>
      </c>
      <c r="Q535" s="39">
        <v>0</v>
      </c>
      <c r="R535" s="185">
        <f>G535*1%</f>
        <v>28.185000000000002</v>
      </c>
      <c r="S535" s="39">
        <f>H535*1%</f>
        <v>0</v>
      </c>
      <c r="T535" s="39">
        <f>N535+O535+P535+Q535+R535+S535</f>
        <v>101.5546875</v>
      </c>
      <c r="U535" s="37">
        <f>M535-T535</f>
        <v>2716.9453125</v>
      </c>
      <c r="V535" s="37">
        <v>0</v>
      </c>
      <c r="W535" s="37">
        <f>U535-V535</f>
        <v>2716.9453125</v>
      </c>
      <c r="X535" s="36"/>
    </row>
    <row r="536" spans="1:24" ht="65.25" customHeight="1" x14ac:dyDescent="0.5">
      <c r="A536" s="55" t="s">
        <v>122</v>
      </c>
      <c r="B536" s="169"/>
      <c r="C536" s="52"/>
      <c r="D536" s="52"/>
      <c r="E536" s="209"/>
      <c r="F536" s="50"/>
      <c r="G536" s="57"/>
      <c r="H536" s="49"/>
      <c r="I536" s="158"/>
      <c r="J536" s="157"/>
      <c r="K536" s="157"/>
      <c r="L536" s="157"/>
      <c r="M536" s="49"/>
      <c r="N536" s="46"/>
      <c r="O536" s="46"/>
      <c r="P536" s="46"/>
      <c r="Q536" s="46"/>
      <c r="R536" s="183"/>
      <c r="S536" s="46"/>
      <c r="T536" s="46"/>
      <c r="U536" s="49"/>
      <c r="V536" s="49"/>
      <c r="W536" s="49"/>
      <c r="X536" s="163"/>
    </row>
    <row r="537" spans="1:24" ht="65.25" customHeight="1" x14ac:dyDescent="0.5">
      <c r="A537" s="193" t="s">
        <v>121</v>
      </c>
      <c r="B537" s="44"/>
      <c r="C537" s="44">
        <v>1100</v>
      </c>
      <c r="D537" s="44">
        <v>1000</v>
      </c>
      <c r="E537" s="179">
        <v>165.32</v>
      </c>
      <c r="F537" s="42">
        <v>15</v>
      </c>
      <c r="G537" s="53">
        <f>E537*F537</f>
        <v>2479.7999999999997</v>
      </c>
      <c r="H537" s="37">
        <v>0</v>
      </c>
      <c r="I537" s="166">
        <v>0</v>
      </c>
      <c r="J537" s="165">
        <v>0</v>
      </c>
      <c r="K537" s="165">
        <v>0</v>
      </c>
      <c r="L537" s="165">
        <v>11.95</v>
      </c>
      <c r="M537" s="37">
        <f>G537+H537+I537+J537+K537+L537</f>
        <v>2491.7499999999995</v>
      </c>
      <c r="N537" s="39"/>
      <c r="O537" s="39">
        <f>G537*1.1875%</f>
        <v>29.447624999999999</v>
      </c>
      <c r="P537" s="39">
        <v>0</v>
      </c>
      <c r="Q537" s="39">
        <v>0</v>
      </c>
      <c r="R537" s="185">
        <f>G537*1%</f>
        <v>24.797999999999998</v>
      </c>
      <c r="S537" s="39">
        <f>H537*1%</f>
        <v>0</v>
      </c>
      <c r="T537" s="39">
        <f>N537+O537+P537+Q537+R537+S537</f>
        <v>54.245624999999997</v>
      </c>
      <c r="U537" s="37">
        <f>M537-T537</f>
        <v>2437.5043749999995</v>
      </c>
      <c r="V537" s="37">
        <v>0</v>
      </c>
      <c r="W537" s="37">
        <f>U537-V537</f>
        <v>2437.5043749999995</v>
      </c>
      <c r="X537" s="36"/>
    </row>
    <row r="538" spans="1:24" ht="65.25" customHeight="1" x14ac:dyDescent="0.5">
      <c r="A538" s="55" t="s">
        <v>120</v>
      </c>
      <c r="B538" s="169"/>
      <c r="C538" s="52"/>
      <c r="D538" s="52"/>
      <c r="E538" s="209"/>
      <c r="F538" s="50"/>
      <c r="G538" s="57"/>
      <c r="H538" s="49"/>
      <c r="I538" s="158"/>
      <c r="J538" s="157"/>
      <c r="K538" s="157"/>
      <c r="L538" s="157"/>
      <c r="M538" s="49"/>
      <c r="N538" s="46"/>
      <c r="O538" s="46"/>
      <c r="P538" s="46"/>
      <c r="Q538" s="46"/>
      <c r="R538" s="183"/>
      <c r="S538" s="46"/>
      <c r="T538" s="46"/>
      <c r="U538" s="49"/>
      <c r="V538" s="49"/>
      <c r="W538" s="49"/>
      <c r="X538" s="163"/>
    </row>
    <row r="539" spans="1:24" ht="65.25" customHeight="1" x14ac:dyDescent="0.5">
      <c r="A539" s="45" t="s">
        <v>119</v>
      </c>
      <c r="B539" s="44"/>
      <c r="C539" s="44">
        <v>1100</v>
      </c>
      <c r="D539" s="44">
        <v>1000</v>
      </c>
      <c r="E539" s="179">
        <v>190.94</v>
      </c>
      <c r="F539" s="42">
        <v>15</v>
      </c>
      <c r="G539" s="53">
        <f>E539*F539</f>
        <v>2864.1</v>
      </c>
      <c r="H539" s="37">
        <v>0</v>
      </c>
      <c r="I539" s="166">
        <v>0</v>
      </c>
      <c r="J539" s="165">
        <v>0</v>
      </c>
      <c r="K539" s="165">
        <v>0</v>
      </c>
      <c r="L539" s="165">
        <v>0</v>
      </c>
      <c r="M539" s="37">
        <f>G539+H539+I539+J539+K539+L539</f>
        <v>2864.1</v>
      </c>
      <c r="N539" s="39">
        <v>44.86</v>
      </c>
      <c r="O539" s="39">
        <f>G539*1.1875%</f>
        <v>34.011187499999998</v>
      </c>
      <c r="P539" s="39">
        <v>0</v>
      </c>
      <c r="Q539" s="39">
        <v>0</v>
      </c>
      <c r="R539" s="185">
        <f>G539*1%</f>
        <v>28.640999999999998</v>
      </c>
      <c r="S539" s="39">
        <f>H539*1%</f>
        <v>0</v>
      </c>
      <c r="T539" s="39">
        <f>N539+O539+P539+Q539+R539+S539</f>
        <v>107.51218749999998</v>
      </c>
      <c r="U539" s="37">
        <f>M539-T539</f>
        <v>2756.5878124999999</v>
      </c>
      <c r="V539" s="37">
        <v>0</v>
      </c>
      <c r="W539" s="37">
        <f>U539-V539</f>
        <v>2756.5878124999999</v>
      </c>
      <c r="X539" s="36"/>
    </row>
    <row r="540" spans="1:24" ht="65.25" customHeight="1" x14ac:dyDescent="0.5">
      <c r="A540" s="55" t="s">
        <v>118</v>
      </c>
      <c r="B540" s="169"/>
      <c r="C540" s="52"/>
      <c r="D540" s="52"/>
      <c r="E540" s="209"/>
      <c r="F540" s="50"/>
      <c r="G540" s="57"/>
      <c r="H540" s="49"/>
      <c r="I540" s="158"/>
      <c r="J540" s="157"/>
      <c r="K540" s="157"/>
      <c r="L540" s="157"/>
      <c r="M540" s="49"/>
      <c r="N540" s="46"/>
      <c r="O540" s="46"/>
      <c r="P540" s="46"/>
      <c r="Q540" s="46"/>
      <c r="R540" s="183"/>
      <c r="S540" s="46"/>
      <c r="T540" s="46"/>
      <c r="U540" s="49"/>
      <c r="V540" s="49"/>
      <c r="W540" s="49"/>
      <c r="X540" s="163"/>
    </row>
    <row r="541" spans="1:24" ht="65.25" customHeight="1" x14ac:dyDescent="0.5">
      <c r="A541" s="178"/>
      <c r="B541" s="156" t="s">
        <v>70</v>
      </c>
      <c r="C541" s="151"/>
      <c r="D541" s="151"/>
      <c r="E541" s="154"/>
      <c r="F541" s="155"/>
      <c r="G541" s="152">
        <f>SUM(G527:G540)</f>
        <v>18327.449999999997</v>
      </c>
      <c r="H541" s="152">
        <f>SUM(H527:H540)</f>
        <v>0</v>
      </c>
      <c r="I541" s="154">
        <f>SUM(I527:I540)</f>
        <v>0</v>
      </c>
      <c r="J541" s="152">
        <f>SUM(J527:J540)</f>
        <v>0</v>
      </c>
      <c r="K541" s="152">
        <f>SUM(K527:K540)</f>
        <v>0</v>
      </c>
      <c r="L541" s="152">
        <f>SUM(L527:L540)</f>
        <v>11.95</v>
      </c>
      <c r="M541" s="152">
        <f>SUM(M527:M540)</f>
        <v>18339.399999999998</v>
      </c>
      <c r="N541" s="153">
        <f>SUM(N527:N540)</f>
        <v>451.21000000000004</v>
      </c>
      <c r="O541" s="153">
        <f>SUM(O527:O540)</f>
        <v>217.63846874999999</v>
      </c>
      <c r="P541" s="153">
        <f>SUM(P527:P540)</f>
        <v>0</v>
      </c>
      <c r="Q541" s="153">
        <f>SUM(Q527:Q540)</f>
        <v>0</v>
      </c>
      <c r="R541" s="153">
        <f>SUM(R527:R540)</f>
        <v>183.27449999999999</v>
      </c>
      <c r="S541" s="153">
        <f>SUM(S527:S540)</f>
        <v>0</v>
      </c>
      <c r="T541" s="153">
        <f>SUM(T527:T540)</f>
        <v>852.12296875000004</v>
      </c>
      <c r="U541" s="152">
        <f>SUM(U527:U540)</f>
        <v>17487.27703125</v>
      </c>
      <c r="V541" s="152">
        <f>SUM(V527:V540)</f>
        <v>0</v>
      </c>
      <c r="W541" s="152">
        <f>SUM(W527:W540)</f>
        <v>17487.27703125</v>
      </c>
      <c r="X541" s="151"/>
    </row>
    <row r="542" spans="1:24" ht="65.25" customHeight="1" thickBot="1" x14ac:dyDescent="0.5">
      <c r="A542" s="68" t="s">
        <v>117</v>
      </c>
      <c r="B542" s="174"/>
      <c r="C542" s="62"/>
      <c r="D542" s="62"/>
      <c r="E542" s="67"/>
      <c r="F542" s="66"/>
      <c r="G542" s="65"/>
      <c r="H542" s="63"/>
      <c r="I542" s="64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2"/>
    </row>
    <row r="543" spans="1:24" ht="65.25" hidden="1" customHeight="1" x14ac:dyDescent="0.5">
      <c r="A543" s="171" t="s">
        <v>116</v>
      </c>
      <c r="B543" s="169"/>
      <c r="C543" s="169"/>
      <c r="D543" s="169"/>
      <c r="E543" s="51">
        <v>0</v>
      </c>
      <c r="F543" s="42">
        <v>0</v>
      </c>
      <c r="G543" s="53">
        <f>E543*F543</f>
        <v>0</v>
      </c>
      <c r="H543" s="48">
        <v>0</v>
      </c>
      <c r="I543" s="196">
        <v>0</v>
      </c>
      <c r="J543" s="165">
        <v>0</v>
      </c>
      <c r="K543" s="165">
        <v>0</v>
      </c>
      <c r="L543" s="165">
        <v>0</v>
      </c>
      <c r="M543" s="48">
        <f>G543+H543+I543+J543+K543+L543</f>
        <v>0</v>
      </c>
      <c r="N543" s="48">
        <v>0</v>
      </c>
      <c r="O543" s="48">
        <v>0</v>
      </c>
      <c r="P543" s="37">
        <v>0</v>
      </c>
      <c r="Q543" s="37">
        <f>F543*1%</f>
        <v>0</v>
      </c>
      <c r="R543" s="37">
        <f>G543*1%</f>
        <v>0</v>
      </c>
      <c r="S543" s="37">
        <f>H543*1%</f>
        <v>0</v>
      </c>
      <c r="T543" s="37">
        <f>N543+O543+P543+Q517+R543+S543</f>
        <v>0</v>
      </c>
      <c r="U543" s="37">
        <f>M543-T543</f>
        <v>0</v>
      </c>
      <c r="V543" s="48">
        <v>0</v>
      </c>
      <c r="W543" s="48">
        <f>U543-V543</f>
        <v>0</v>
      </c>
      <c r="X543" s="163"/>
    </row>
    <row r="544" spans="1:24" ht="65.25" hidden="1" customHeight="1" thickBot="1" x14ac:dyDescent="0.55000000000000004">
      <c r="A544" s="229"/>
      <c r="B544" s="52"/>
      <c r="C544" s="52"/>
      <c r="D544" s="52"/>
      <c r="E544" s="59"/>
      <c r="F544" s="50"/>
      <c r="G544" s="31"/>
      <c r="H544" s="49"/>
      <c r="I544" s="158"/>
      <c r="J544" s="157"/>
      <c r="K544" s="157"/>
      <c r="L544" s="157"/>
      <c r="M544" s="49"/>
      <c r="N544" s="49"/>
      <c r="O544" s="49"/>
      <c r="P544" s="28"/>
      <c r="Q544" s="49"/>
      <c r="R544" s="49"/>
      <c r="S544" s="49"/>
      <c r="T544" s="49"/>
      <c r="U544" s="49"/>
      <c r="V544" s="49"/>
      <c r="W544" s="49"/>
      <c r="X544" s="27"/>
    </row>
    <row r="545" spans="1:24" s="8" customFormat="1" ht="65.25" customHeight="1" thickBot="1" x14ac:dyDescent="0.55000000000000004">
      <c r="A545" s="110" t="s">
        <v>54</v>
      </c>
      <c r="B545" s="93" t="s">
        <v>53</v>
      </c>
      <c r="C545" s="109" t="s">
        <v>52</v>
      </c>
      <c r="D545" s="108"/>
      <c r="E545" s="108"/>
      <c r="F545" s="108"/>
      <c r="G545" s="108"/>
      <c r="H545" s="108"/>
      <c r="I545" s="108"/>
      <c r="J545" s="108"/>
      <c r="K545" s="108"/>
      <c r="L545" s="108"/>
      <c r="M545" s="107"/>
      <c r="N545" s="109" t="s">
        <v>51</v>
      </c>
      <c r="O545" s="108"/>
      <c r="P545" s="108"/>
      <c r="Q545" s="108"/>
      <c r="R545" s="108"/>
      <c r="S545" s="108"/>
      <c r="T545" s="107"/>
      <c r="U545" s="106"/>
      <c r="V545" s="105"/>
      <c r="W545" s="104"/>
      <c r="X545" s="69" t="s">
        <v>50</v>
      </c>
    </row>
    <row r="546" spans="1:24" s="8" customFormat="1" ht="65.25" customHeight="1" x14ac:dyDescent="0.45">
      <c r="A546" s="103"/>
      <c r="B546" s="102"/>
      <c r="C546" s="101" t="s">
        <v>49</v>
      </c>
      <c r="D546" s="101" t="s">
        <v>48</v>
      </c>
      <c r="E546" s="100" t="s">
        <v>26</v>
      </c>
      <c r="F546" s="99" t="s">
        <v>47</v>
      </c>
      <c r="G546" s="98" t="s">
        <v>46</v>
      </c>
      <c r="H546" s="97" t="s">
        <v>45</v>
      </c>
      <c r="I546" s="96" t="s">
        <v>44</v>
      </c>
      <c r="J546" s="95" t="s">
        <v>25</v>
      </c>
      <c r="K546" s="94" t="s">
        <v>43</v>
      </c>
      <c r="L546" s="94" t="s">
        <v>93</v>
      </c>
      <c r="M546" s="93" t="s">
        <v>35</v>
      </c>
      <c r="N546" s="90" t="s">
        <v>41</v>
      </c>
      <c r="O546" s="92" t="s">
        <v>40</v>
      </c>
      <c r="P546" s="91" t="s">
        <v>39</v>
      </c>
      <c r="Q546" s="90" t="s">
        <v>38</v>
      </c>
      <c r="R546" s="90" t="s">
        <v>37</v>
      </c>
      <c r="S546" s="90" t="s">
        <v>36</v>
      </c>
      <c r="T546" s="89" t="s">
        <v>35</v>
      </c>
      <c r="U546" s="87" t="s">
        <v>35</v>
      </c>
      <c r="V546" s="88" t="s">
        <v>34</v>
      </c>
      <c r="W546" s="87" t="s">
        <v>33</v>
      </c>
      <c r="X546" s="69"/>
    </row>
    <row r="547" spans="1:24" s="8" customFormat="1" ht="65.25" customHeight="1" thickBot="1" x14ac:dyDescent="0.5">
      <c r="A547" s="86" t="s">
        <v>32</v>
      </c>
      <c r="B547" s="76"/>
      <c r="C547" s="85"/>
      <c r="D547" s="85"/>
      <c r="E547" s="84" t="s">
        <v>31</v>
      </c>
      <c r="F547" s="83" t="s">
        <v>30</v>
      </c>
      <c r="G547" s="82"/>
      <c r="H547" s="81"/>
      <c r="I547" s="80" t="s">
        <v>29</v>
      </c>
      <c r="J547" s="79" t="s">
        <v>28</v>
      </c>
      <c r="K547" s="78" t="s">
        <v>92</v>
      </c>
      <c r="L547" s="77" t="s">
        <v>91</v>
      </c>
      <c r="M547" s="76"/>
      <c r="N547" s="199">
        <v>1</v>
      </c>
      <c r="O547" s="75"/>
      <c r="P547" s="74" t="s">
        <v>25</v>
      </c>
      <c r="Q547" s="73" t="s">
        <v>24</v>
      </c>
      <c r="R547" s="73" t="s">
        <v>23</v>
      </c>
      <c r="S547" s="73" t="s">
        <v>22</v>
      </c>
      <c r="T547" s="72"/>
      <c r="U547" s="70" t="s">
        <v>21</v>
      </c>
      <c r="V547" s="198" t="s">
        <v>90</v>
      </c>
      <c r="W547" s="70" t="s">
        <v>19</v>
      </c>
      <c r="X547" s="69"/>
    </row>
    <row r="548" spans="1:24" ht="65.25" hidden="1" customHeight="1" x14ac:dyDescent="0.5">
      <c r="A548" s="171" t="s">
        <v>115</v>
      </c>
      <c r="B548" s="169"/>
      <c r="C548" s="169"/>
      <c r="D548" s="169"/>
      <c r="E548" s="51">
        <v>0</v>
      </c>
      <c r="F548" s="42">
        <v>0</v>
      </c>
      <c r="G548" s="41">
        <f>E548*F548</f>
        <v>0</v>
      </c>
      <c r="H548" s="48">
        <v>0</v>
      </c>
      <c r="I548" s="196">
        <v>0</v>
      </c>
      <c r="J548" s="165">
        <v>0</v>
      </c>
      <c r="K548" s="165">
        <v>0</v>
      </c>
      <c r="L548" s="165">
        <v>0</v>
      </c>
      <c r="M548" s="48">
        <f>G548+H548+I548+J548+K548+L548</f>
        <v>0</v>
      </c>
      <c r="N548" s="48">
        <v>0</v>
      </c>
      <c r="O548" s="48">
        <v>0</v>
      </c>
      <c r="P548" s="38">
        <v>0</v>
      </c>
      <c r="Q548" s="37">
        <f>F548*1%</f>
        <v>0</v>
      </c>
      <c r="R548" s="37">
        <f>G548*1%</f>
        <v>0</v>
      </c>
      <c r="S548" s="37">
        <f>H548*1%</f>
        <v>0</v>
      </c>
      <c r="T548" s="37">
        <f>N548+O548+P548+Q548+R548+S548</f>
        <v>0</v>
      </c>
      <c r="U548" s="37">
        <f>M548-T548</f>
        <v>0</v>
      </c>
      <c r="V548" s="48">
        <v>0</v>
      </c>
      <c r="W548" s="48">
        <f>U548-V548</f>
        <v>0</v>
      </c>
      <c r="X548" s="163"/>
    </row>
    <row r="549" spans="1:24" ht="65.25" hidden="1" customHeight="1" x14ac:dyDescent="0.5">
      <c r="A549" s="229"/>
      <c r="B549" s="52"/>
      <c r="C549" s="52"/>
      <c r="D549" s="52"/>
      <c r="E549" s="59"/>
      <c r="F549" s="50"/>
      <c r="G549" s="57"/>
      <c r="H549" s="49"/>
      <c r="I549" s="158"/>
      <c r="J549" s="157"/>
      <c r="K549" s="157"/>
      <c r="L549" s="157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27"/>
    </row>
    <row r="550" spans="1:24" ht="65.25" hidden="1" customHeight="1" x14ac:dyDescent="0.5">
      <c r="A550" s="171" t="s">
        <v>115</v>
      </c>
      <c r="B550" s="169"/>
      <c r="C550" s="169"/>
      <c r="D550" s="169"/>
      <c r="E550" s="51">
        <v>0</v>
      </c>
      <c r="F550" s="42">
        <v>0</v>
      </c>
      <c r="G550" s="53">
        <f>E550*F550</f>
        <v>0</v>
      </c>
      <c r="H550" s="48">
        <v>0</v>
      </c>
      <c r="I550" s="196">
        <v>0</v>
      </c>
      <c r="J550" s="165">
        <v>0</v>
      </c>
      <c r="K550" s="165">
        <v>0</v>
      </c>
      <c r="L550" s="165">
        <v>0</v>
      </c>
      <c r="M550" s="48">
        <f>G550+H550+I550+J550+K550+L550</f>
        <v>0</v>
      </c>
      <c r="N550" s="48">
        <v>0</v>
      </c>
      <c r="O550" s="48">
        <v>0</v>
      </c>
      <c r="P550" s="37">
        <f>F550*1%/2</f>
        <v>0</v>
      </c>
      <c r="Q550" s="37">
        <f>F550*1%</f>
        <v>0</v>
      </c>
      <c r="R550" s="37">
        <f>G550*1%</f>
        <v>0</v>
      </c>
      <c r="S550" s="37">
        <f>H550*1%</f>
        <v>0</v>
      </c>
      <c r="T550" s="37">
        <f>N550+O550+P550+Q550+R550+S550</f>
        <v>0</v>
      </c>
      <c r="U550" s="37">
        <f>M550-T550</f>
        <v>0</v>
      </c>
      <c r="V550" s="48">
        <v>0</v>
      </c>
      <c r="W550" s="48">
        <f>U550-V550</f>
        <v>0</v>
      </c>
      <c r="X550" s="163"/>
    </row>
    <row r="551" spans="1:24" ht="65.25" hidden="1" customHeight="1" x14ac:dyDescent="0.5">
      <c r="A551" s="229"/>
      <c r="B551" s="52"/>
      <c r="C551" s="52"/>
      <c r="D551" s="52"/>
      <c r="E551" s="59"/>
      <c r="F551" s="50"/>
      <c r="G551" s="57"/>
      <c r="H551" s="49"/>
      <c r="I551" s="158"/>
      <c r="J551" s="157"/>
      <c r="K551" s="157"/>
      <c r="L551" s="157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27"/>
    </row>
    <row r="552" spans="1:24" ht="65.25" hidden="1" customHeight="1" x14ac:dyDescent="0.5">
      <c r="A552" s="171" t="s">
        <v>115</v>
      </c>
      <c r="B552" s="169"/>
      <c r="C552" s="169"/>
      <c r="D552" s="169"/>
      <c r="E552" s="51">
        <v>0</v>
      </c>
      <c r="F552" s="42">
        <v>0</v>
      </c>
      <c r="G552" s="53">
        <f>E552*F552</f>
        <v>0</v>
      </c>
      <c r="H552" s="48">
        <v>0</v>
      </c>
      <c r="I552" s="196">
        <v>0</v>
      </c>
      <c r="J552" s="165">
        <v>0</v>
      </c>
      <c r="K552" s="165">
        <v>0</v>
      </c>
      <c r="L552" s="165">
        <v>0</v>
      </c>
      <c r="M552" s="48">
        <f>G552+H552+I552+J552+K552+L552</f>
        <v>0</v>
      </c>
      <c r="N552" s="48">
        <v>0</v>
      </c>
      <c r="O552" s="48">
        <v>0</v>
      </c>
      <c r="P552" s="37">
        <f>F552*1%/2</f>
        <v>0</v>
      </c>
      <c r="Q552" s="37">
        <f>F552*1%</f>
        <v>0</v>
      </c>
      <c r="R552" s="37">
        <f>G552*1%</f>
        <v>0</v>
      </c>
      <c r="S552" s="37">
        <f>H552*1%</f>
        <v>0</v>
      </c>
      <c r="T552" s="37">
        <f>N552+O552+P552+Q552+R552+S552</f>
        <v>0</v>
      </c>
      <c r="U552" s="37">
        <f>M552-T552</f>
        <v>0</v>
      </c>
      <c r="V552" s="48">
        <v>0</v>
      </c>
      <c r="W552" s="48">
        <f>U552-V552</f>
        <v>0</v>
      </c>
      <c r="X552" s="163"/>
    </row>
    <row r="553" spans="1:24" ht="65.25" hidden="1" customHeight="1" x14ac:dyDescent="0.5">
      <c r="A553" s="229"/>
      <c r="B553" s="52"/>
      <c r="C553" s="52"/>
      <c r="D553" s="52"/>
      <c r="E553" s="59"/>
      <c r="F553" s="50"/>
      <c r="G553" s="57"/>
      <c r="H553" s="49"/>
      <c r="I553" s="158"/>
      <c r="J553" s="157"/>
      <c r="K553" s="157"/>
      <c r="L553" s="157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27"/>
    </row>
    <row r="554" spans="1:24" ht="65.25" customHeight="1" x14ac:dyDescent="0.5">
      <c r="A554" s="15"/>
      <c r="B554" s="19" t="s">
        <v>70</v>
      </c>
      <c r="C554" s="8"/>
      <c r="D554" s="8"/>
      <c r="E554" s="18"/>
      <c r="F554" s="17"/>
      <c r="G554" s="16">
        <f>G552+G550+G548+G543</f>
        <v>0</v>
      </c>
      <c r="H554" s="16">
        <f>H552+H550+H548+H543</f>
        <v>0</v>
      </c>
      <c r="I554" s="18">
        <f>I552+I550+I548+I543</f>
        <v>0</v>
      </c>
      <c r="J554" s="16">
        <f>J552+J550+J548+J543</f>
        <v>0</v>
      </c>
      <c r="K554" s="16">
        <f>K552+K550+K548+K543</f>
        <v>0</v>
      </c>
      <c r="L554" s="16">
        <f>L552+L550+L548+L543</f>
        <v>0</v>
      </c>
      <c r="M554" s="16">
        <f>M552+M550+M548+M543</f>
        <v>0</v>
      </c>
      <c r="N554" s="16">
        <f>N552+N550+N548+N543</f>
        <v>0</v>
      </c>
      <c r="O554" s="16">
        <f>O552+O550+O548+O543</f>
        <v>0</v>
      </c>
      <c r="P554" s="16">
        <f>P552+P550+P548+P543</f>
        <v>0</v>
      </c>
      <c r="Q554" s="16">
        <f>Q552+Q550+Q548+Q543</f>
        <v>0</v>
      </c>
      <c r="R554" s="16">
        <f>R552+R550+R548+R543</f>
        <v>0</v>
      </c>
      <c r="S554" s="16">
        <f>S552+S550+S548+S543</f>
        <v>0</v>
      </c>
      <c r="T554" s="16">
        <f>T552+T550+T548+T543</f>
        <v>0</v>
      </c>
      <c r="U554" s="16">
        <f>U552+U550+U548+U543</f>
        <v>0</v>
      </c>
      <c r="V554" s="16">
        <f>V552+V550+V548+V543</f>
        <v>0</v>
      </c>
      <c r="W554" s="16">
        <f>W552+W550+W548+W543</f>
        <v>0</v>
      </c>
      <c r="X554" s="8"/>
    </row>
    <row r="555" spans="1:24" ht="65.25" customHeight="1" x14ac:dyDescent="0.45">
      <c r="A555" s="68" t="s">
        <v>114</v>
      </c>
      <c r="B555" s="149"/>
      <c r="C555" s="8"/>
      <c r="D555" s="8"/>
      <c r="E555" s="13"/>
      <c r="F555" s="12"/>
      <c r="G555" s="11"/>
      <c r="H555" s="9"/>
      <c r="I555" s="10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</row>
    <row r="556" spans="1:24" ht="65.25" hidden="1" customHeight="1" x14ac:dyDescent="0.5">
      <c r="A556" s="171" t="s">
        <v>113</v>
      </c>
      <c r="B556" s="44"/>
      <c r="C556" s="44">
        <v>1100</v>
      </c>
      <c r="D556" s="44">
        <v>1000</v>
      </c>
      <c r="E556" s="181">
        <v>0</v>
      </c>
      <c r="F556" s="42">
        <v>0</v>
      </c>
      <c r="G556" s="53">
        <f>E556*F556</f>
        <v>0</v>
      </c>
      <c r="H556" s="37">
        <v>0</v>
      </c>
      <c r="I556" s="166">
        <v>0</v>
      </c>
      <c r="J556" s="165">
        <v>0</v>
      </c>
      <c r="K556" s="165">
        <v>0</v>
      </c>
      <c r="L556" s="165">
        <v>0</v>
      </c>
      <c r="M556" s="37">
        <f>G556+H556+I556+J556+K556+L556</f>
        <v>0</v>
      </c>
      <c r="N556" s="39">
        <v>0</v>
      </c>
      <c r="O556" s="39">
        <v>0</v>
      </c>
      <c r="P556" s="39">
        <v>0</v>
      </c>
      <c r="Q556" s="39">
        <v>0</v>
      </c>
      <c r="R556" s="39">
        <v>0</v>
      </c>
      <c r="S556" s="39">
        <f>H556*1%</f>
        <v>0</v>
      </c>
      <c r="T556" s="39">
        <f>N556+O556+P556+Q556+R556+S556</f>
        <v>0</v>
      </c>
      <c r="U556" s="37">
        <f>M556-T556</f>
        <v>0</v>
      </c>
      <c r="V556" s="37">
        <v>0</v>
      </c>
      <c r="W556" s="37">
        <f>U556-V556</f>
        <v>0</v>
      </c>
      <c r="X556" s="36"/>
    </row>
    <row r="557" spans="1:24" ht="65.25" hidden="1" customHeight="1" x14ac:dyDescent="0.5">
      <c r="A557" s="228"/>
      <c r="B557" s="52"/>
      <c r="C557" s="52"/>
      <c r="D557" s="52"/>
      <c r="E557" s="209"/>
      <c r="F557" s="50"/>
      <c r="G557" s="57"/>
      <c r="H557" s="49"/>
      <c r="I557" s="158"/>
      <c r="J557" s="157"/>
      <c r="K557" s="157"/>
      <c r="L557" s="157"/>
      <c r="M557" s="49"/>
      <c r="N557" s="46"/>
      <c r="O557" s="46"/>
      <c r="P557" s="46"/>
      <c r="Q557" s="46"/>
      <c r="R557" s="46"/>
      <c r="S557" s="46"/>
      <c r="T557" s="46"/>
      <c r="U557" s="49"/>
      <c r="V557" s="49"/>
      <c r="W557" s="49"/>
      <c r="X557" s="27"/>
    </row>
    <row r="558" spans="1:24" ht="65.25" hidden="1" customHeight="1" x14ac:dyDescent="0.5">
      <c r="A558" s="171" t="s">
        <v>112</v>
      </c>
      <c r="B558" s="169"/>
      <c r="C558" s="169">
        <v>1100</v>
      </c>
      <c r="D558" s="169">
        <v>1000</v>
      </c>
      <c r="E558" s="179"/>
      <c r="F558" s="42"/>
      <c r="G558" s="53">
        <f>E558*F558</f>
        <v>0</v>
      </c>
      <c r="H558" s="48">
        <v>0</v>
      </c>
      <c r="I558" s="196">
        <v>0</v>
      </c>
      <c r="J558" s="216">
        <v>0</v>
      </c>
      <c r="K558" s="216">
        <v>0</v>
      </c>
      <c r="L558" s="216"/>
      <c r="M558" s="37">
        <f>G558+H558+I558+J558+K558+L558</f>
        <v>0</v>
      </c>
      <c r="N558" s="164">
        <v>0</v>
      </c>
      <c r="O558" s="39">
        <v>0</v>
      </c>
      <c r="P558" s="39">
        <v>0</v>
      </c>
      <c r="Q558" s="39">
        <v>0</v>
      </c>
      <c r="R558" s="39">
        <f>G558*1%</f>
        <v>0</v>
      </c>
      <c r="S558" s="39">
        <v>0</v>
      </c>
      <c r="T558" s="39">
        <f>N558+O558+P558+Q558+R558+S558</f>
        <v>0</v>
      </c>
      <c r="U558" s="37">
        <f>M558-T558</f>
        <v>0</v>
      </c>
      <c r="V558" s="48">
        <v>0</v>
      </c>
      <c r="W558" s="48">
        <f>U558-V558</f>
        <v>0</v>
      </c>
      <c r="X558" s="163"/>
    </row>
    <row r="559" spans="1:24" ht="65.25" hidden="1" customHeight="1" x14ac:dyDescent="0.5">
      <c r="A559" s="189"/>
      <c r="B559" s="52"/>
      <c r="C559" s="52"/>
      <c r="D559" s="52"/>
      <c r="E559" s="209"/>
      <c r="F559" s="50"/>
      <c r="G559" s="57"/>
      <c r="H559" s="49"/>
      <c r="I559" s="158"/>
      <c r="J559" s="157"/>
      <c r="K559" s="157"/>
      <c r="L559" s="157"/>
      <c r="M559" s="49"/>
      <c r="N559" s="46"/>
      <c r="O559" s="46"/>
      <c r="P559" s="46"/>
      <c r="Q559" s="46"/>
      <c r="R559" s="46"/>
      <c r="S559" s="46"/>
      <c r="T559" s="46"/>
      <c r="U559" s="49"/>
      <c r="V559" s="49"/>
      <c r="W559" s="49"/>
      <c r="X559" s="27"/>
    </row>
    <row r="560" spans="1:24" ht="65.25" hidden="1" customHeight="1" x14ac:dyDescent="0.5">
      <c r="A560" s="61"/>
      <c r="B560" s="44"/>
      <c r="C560" s="44">
        <v>1100</v>
      </c>
      <c r="D560" s="44">
        <v>1000</v>
      </c>
      <c r="E560" s="179">
        <v>0</v>
      </c>
      <c r="F560" s="42">
        <v>0</v>
      </c>
      <c r="G560" s="53">
        <f>E560*F560</f>
        <v>0</v>
      </c>
      <c r="H560" s="48">
        <v>0</v>
      </c>
      <c r="I560" s="196">
        <v>0</v>
      </c>
      <c r="J560" s="216">
        <v>0</v>
      </c>
      <c r="K560" s="216">
        <v>0</v>
      </c>
      <c r="L560" s="216">
        <v>0</v>
      </c>
      <c r="M560" s="37">
        <f>G560+H560+I560+J560+K560+L560</f>
        <v>0</v>
      </c>
      <c r="N560" s="164">
        <v>0</v>
      </c>
      <c r="O560" s="39">
        <f>G560*1.187%</f>
        <v>0</v>
      </c>
      <c r="P560" s="39">
        <v>0</v>
      </c>
      <c r="Q560" s="39">
        <v>0</v>
      </c>
      <c r="R560" s="39">
        <v>0</v>
      </c>
      <c r="S560" s="39">
        <v>0</v>
      </c>
      <c r="T560" s="39">
        <f>N560+O560+P560+Q560+R560+S560</f>
        <v>0</v>
      </c>
      <c r="U560" s="37">
        <f>M560-T560</f>
        <v>0</v>
      </c>
      <c r="V560" s="48">
        <v>0</v>
      </c>
      <c r="W560" s="48">
        <f>U560-V560</f>
        <v>0</v>
      </c>
      <c r="X560" s="36"/>
    </row>
    <row r="561" spans="1:24" ht="65.25" hidden="1" customHeight="1" x14ac:dyDescent="0.5">
      <c r="A561" s="213"/>
      <c r="B561" s="52"/>
      <c r="C561" s="52"/>
      <c r="D561" s="52"/>
      <c r="E561" s="209"/>
      <c r="F561" s="50"/>
      <c r="G561" s="57"/>
      <c r="H561" s="49"/>
      <c r="I561" s="158"/>
      <c r="J561" s="157"/>
      <c r="K561" s="157"/>
      <c r="L561" s="157"/>
      <c r="M561" s="49"/>
      <c r="N561" s="46"/>
      <c r="O561" s="46"/>
      <c r="P561" s="46"/>
      <c r="Q561" s="46"/>
      <c r="R561" s="46"/>
      <c r="S561" s="46"/>
      <c r="T561" s="46"/>
      <c r="U561" s="49"/>
      <c r="V561" s="49"/>
      <c r="W561" s="49"/>
      <c r="X561" s="27"/>
    </row>
    <row r="562" spans="1:24" ht="65.25" hidden="1" customHeight="1" x14ac:dyDescent="0.5">
      <c r="A562" s="61"/>
      <c r="B562" s="44"/>
      <c r="C562" s="44">
        <v>1100</v>
      </c>
      <c r="D562" s="44">
        <v>1000</v>
      </c>
      <c r="E562" s="179">
        <v>0</v>
      </c>
      <c r="F562" s="42">
        <v>0</v>
      </c>
      <c r="G562" s="53">
        <f>E562*F562</f>
        <v>0</v>
      </c>
      <c r="H562" s="48">
        <v>0</v>
      </c>
      <c r="I562" s="196">
        <v>0</v>
      </c>
      <c r="J562" s="216">
        <v>0</v>
      </c>
      <c r="K562" s="216">
        <v>0</v>
      </c>
      <c r="L562" s="216">
        <v>0</v>
      </c>
      <c r="M562" s="37">
        <f>G562+H562+I562+J562+K562+L562</f>
        <v>0</v>
      </c>
      <c r="N562" s="164">
        <v>0</v>
      </c>
      <c r="O562" s="39">
        <f>G562*1.187%</f>
        <v>0</v>
      </c>
      <c r="P562" s="39">
        <v>0</v>
      </c>
      <c r="Q562" s="39">
        <v>0</v>
      </c>
      <c r="R562" s="39">
        <v>0</v>
      </c>
      <c r="S562" s="39">
        <v>0</v>
      </c>
      <c r="T562" s="39">
        <f>N562+O562+P562+Q562+R562+S562</f>
        <v>0</v>
      </c>
      <c r="U562" s="37">
        <f>M562-T562</f>
        <v>0</v>
      </c>
      <c r="V562" s="48">
        <v>0</v>
      </c>
      <c r="W562" s="48">
        <f>U562-V562</f>
        <v>0</v>
      </c>
      <c r="X562" s="36"/>
    </row>
    <row r="563" spans="1:24" ht="65.25" hidden="1" customHeight="1" x14ac:dyDescent="0.5">
      <c r="A563" s="213"/>
      <c r="B563" s="52"/>
      <c r="C563" s="52"/>
      <c r="D563" s="52"/>
      <c r="E563" s="209"/>
      <c r="F563" s="50"/>
      <c r="G563" s="57"/>
      <c r="H563" s="49"/>
      <c r="I563" s="158"/>
      <c r="J563" s="157"/>
      <c r="K563" s="157"/>
      <c r="L563" s="157"/>
      <c r="M563" s="49"/>
      <c r="N563" s="46"/>
      <c r="O563" s="46"/>
      <c r="P563" s="46"/>
      <c r="Q563" s="46"/>
      <c r="R563" s="46"/>
      <c r="S563" s="46"/>
      <c r="T563" s="46"/>
      <c r="U563" s="49"/>
      <c r="V563" s="49"/>
      <c r="W563" s="49"/>
      <c r="X563" s="27"/>
    </row>
    <row r="564" spans="1:24" s="218" customFormat="1" ht="65.25" hidden="1" customHeight="1" x14ac:dyDescent="0.5">
      <c r="A564" s="227"/>
      <c r="B564" s="170"/>
      <c r="C564" s="182">
        <v>1100</v>
      </c>
      <c r="D564" s="182">
        <v>1000</v>
      </c>
      <c r="E564" s="179">
        <v>0</v>
      </c>
      <c r="F564" s="226">
        <v>0</v>
      </c>
      <c r="G564" s="53">
        <f>E564*F564</f>
        <v>0</v>
      </c>
      <c r="H564" s="223">
        <v>0</v>
      </c>
      <c r="I564" s="196">
        <v>0</v>
      </c>
      <c r="J564" s="196">
        <v>0</v>
      </c>
      <c r="K564" s="196">
        <v>0</v>
      </c>
      <c r="L564" s="196">
        <v>0</v>
      </c>
      <c r="M564" s="37">
        <f>G564+H564+I564+J564+K564+L564</f>
        <v>0</v>
      </c>
      <c r="N564" s="225">
        <v>0</v>
      </c>
      <c r="O564" s="224">
        <v>0</v>
      </c>
      <c r="P564" s="224">
        <v>0</v>
      </c>
      <c r="Q564" s="224">
        <v>0</v>
      </c>
      <c r="R564" s="224">
        <f>G564*1%</f>
        <v>0</v>
      </c>
      <c r="S564" s="224">
        <v>0</v>
      </c>
      <c r="T564" s="39">
        <f>N564+O564+P564+Q564+R564+S564</f>
        <v>0</v>
      </c>
      <c r="U564" s="37">
        <f>M564-T564</f>
        <v>0</v>
      </c>
      <c r="V564" s="223">
        <v>0</v>
      </c>
      <c r="W564" s="223">
        <f>U564-V564</f>
        <v>0</v>
      </c>
      <c r="X564" s="222"/>
    </row>
    <row r="565" spans="1:24" s="218" customFormat="1" ht="65.25" hidden="1" customHeight="1" x14ac:dyDescent="0.5">
      <c r="A565" s="215"/>
      <c r="B565" s="161"/>
      <c r="C565" s="161"/>
      <c r="D565" s="161"/>
      <c r="E565" s="209"/>
      <c r="F565" s="221"/>
      <c r="G565" s="57"/>
      <c r="H565" s="30"/>
      <c r="I565" s="158"/>
      <c r="J565" s="158"/>
      <c r="K565" s="158"/>
      <c r="L565" s="158"/>
      <c r="M565" s="49"/>
      <c r="N565" s="220"/>
      <c r="O565" s="220"/>
      <c r="P565" s="220"/>
      <c r="Q565" s="220"/>
      <c r="R565" s="220"/>
      <c r="S565" s="220"/>
      <c r="T565" s="46"/>
      <c r="U565" s="49"/>
      <c r="V565" s="30"/>
      <c r="W565" s="30"/>
      <c r="X565" s="219"/>
    </row>
    <row r="566" spans="1:24" ht="65.25" hidden="1" customHeight="1" x14ac:dyDescent="0.5">
      <c r="A566" s="217"/>
      <c r="B566" s="182"/>
      <c r="C566" s="169"/>
      <c r="D566" s="169"/>
      <c r="E566" s="179">
        <v>0</v>
      </c>
      <c r="F566" s="42">
        <v>0</v>
      </c>
      <c r="G566" s="53">
        <f>E566*F566</f>
        <v>0</v>
      </c>
      <c r="H566" s="48">
        <v>0</v>
      </c>
      <c r="I566" s="196">
        <v>0</v>
      </c>
      <c r="J566" s="216">
        <v>0</v>
      </c>
      <c r="K566" s="216">
        <v>0</v>
      </c>
      <c r="L566" s="216">
        <v>0</v>
      </c>
      <c r="M566" s="37">
        <f>G566+H566+I566+J566+K566+L566</f>
        <v>0</v>
      </c>
      <c r="N566" s="164">
        <v>0</v>
      </c>
      <c r="O566" s="39">
        <f>G566*1.187%</f>
        <v>0</v>
      </c>
      <c r="P566" s="39">
        <v>0</v>
      </c>
      <c r="Q566" s="39">
        <f>F566*1%</f>
        <v>0</v>
      </c>
      <c r="R566" s="39">
        <f>G566*1%</f>
        <v>0</v>
      </c>
      <c r="S566" s="39">
        <f>H566*1%</f>
        <v>0</v>
      </c>
      <c r="T566" s="39">
        <f>N566+O566+P566+Q566+R566+S566</f>
        <v>0</v>
      </c>
      <c r="U566" s="37">
        <f>M566-T566</f>
        <v>0</v>
      </c>
      <c r="V566" s="48">
        <v>0</v>
      </c>
      <c r="W566" s="48">
        <f>U566-V566</f>
        <v>0</v>
      </c>
      <c r="X566" s="36"/>
    </row>
    <row r="567" spans="1:24" ht="65.25" hidden="1" customHeight="1" x14ac:dyDescent="0.5">
      <c r="A567" s="215"/>
      <c r="B567" s="170"/>
      <c r="C567" s="52"/>
      <c r="D567" s="52"/>
      <c r="E567" s="209"/>
      <c r="F567" s="50"/>
      <c r="G567" s="57"/>
      <c r="H567" s="49"/>
      <c r="I567" s="158"/>
      <c r="J567" s="157"/>
      <c r="K567" s="157"/>
      <c r="L567" s="157"/>
      <c r="M567" s="49"/>
      <c r="N567" s="46"/>
      <c r="O567" s="46"/>
      <c r="P567" s="46"/>
      <c r="Q567" s="46"/>
      <c r="R567" s="46"/>
      <c r="S567" s="46"/>
      <c r="T567" s="46"/>
      <c r="U567" s="49"/>
      <c r="V567" s="49"/>
      <c r="W567" s="49"/>
      <c r="X567" s="163"/>
    </row>
    <row r="568" spans="1:24" ht="65.25" customHeight="1" x14ac:dyDescent="0.5">
      <c r="A568" s="214"/>
      <c r="B568" s="156" t="s">
        <v>70</v>
      </c>
      <c r="C568" s="151"/>
      <c r="D568" s="151"/>
      <c r="E568" s="177"/>
      <c r="F568" s="155"/>
      <c r="G568" s="152">
        <f>SUM(G556:G567)</f>
        <v>0</v>
      </c>
      <c r="H568" s="152">
        <f>SUM(H556:H567)</f>
        <v>0</v>
      </c>
      <c r="I568" s="154">
        <f>SUM(I556:I567)</f>
        <v>0</v>
      </c>
      <c r="J568" s="152">
        <f>SUM(J556:J567)</f>
        <v>0</v>
      </c>
      <c r="K568" s="152">
        <f>SUM(K556:K567)</f>
        <v>0</v>
      </c>
      <c r="L568" s="152">
        <f>SUM(L556:L567)</f>
        <v>0</v>
      </c>
      <c r="M568" s="152">
        <f>SUM(M556:M567)</f>
        <v>0</v>
      </c>
      <c r="N568" s="153">
        <f>SUM(N556:N567)</f>
        <v>0</v>
      </c>
      <c r="O568" s="153">
        <f>SUM(O556:O567)</f>
        <v>0</v>
      </c>
      <c r="P568" s="153">
        <f>SUM(P556:P567)</f>
        <v>0</v>
      </c>
      <c r="Q568" s="153">
        <f>SUM(Q556:Q567)</f>
        <v>0</v>
      </c>
      <c r="R568" s="153">
        <f>SUM(R556:R567)</f>
        <v>0</v>
      </c>
      <c r="S568" s="153">
        <f>SUM(S556:S567)</f>
        <v>0</v>
      </c>
      <c r="T568" s="153">
        <f>SUM(T556:T567)</f>
        <v>0</v>
      </c>
      <c r="U568" s="152">
        <f>SUM(U556:U567)</f>
        <v>0</v>
      </c>
      <c r="V568" s="152">
        <f>SUM(V556:V567)</f>
        <v>0</v>
      </c>
      <c r="W568" s="152">
        <f>SUM(W556:W567)</f>
        <v>0</v>
      </c>
      <c r="X568" s="151"/>
    </row>
    <row r="569" spans="1:24" ht="65.25" customHeight="1" x14ac:dyDescent="0.45">
      <c r="A569" s="68" t="s">
        <v>111</v>
      </c>
      <c r="B569" s="174"/>
      <c r="C569" s="62"/>
      <c r="D569" s="62"/>
      <c r="E569" s="173"/>
      <c r="F569" s="66"/>
      <c r="G569" s="65"/>
      <c r="H569" s="63"/>
      <c r="I569" s="64"/>
      <c r="J569" s="63"/>
      <c r="K569" s="63"/>
      <c r="L569" s="63"/>
      <c r="M569" s="63"/>
      <c r="N569" s="172"/>
      <c r="O569" s="172"/>
      <c r="P569" s="172"/>
      <c r="Q569" s="172"/>
      <c r="R569" s="172"/>
      <c r="S569" s="172"/>
      <c r="T569" s="172"/>
      <c r="U569" s="63"/>
      <c r="V569" s="63"/>
      <c r="W569" s="63"/>
      <c r="X569" s="62"/>
    </row>
    <row r="570" spans="1:24" ht="65.25" customHeight="1" x14ac:dyDescent="0.5">
      <c r="A570" s="171" t="s">
        <v>110</v>
      </c>
      <c r="B570" s="169"/>
      <c r="C570" s="169">
        <v>1100</v>
      </c>
      <c r="D570" s="169">
        <v>1000</v>
      </c>
      <c r="E570" s="179">
        <v>343.24</v>
      </c>
      <c r="F570" s="42">
        <v>15</v>
      </c>
      <c r="G570" s="53">
        <f>E570*F570</f>
        <v>5148.6000000000004</v>
      </c>
      <c r="H570" s="48">
        <v>0</v>
      </c>
      <c r="I570" s="166">
        <v>0</v>
      </c>
      <c r="J570" s="165">
        <v>0</v>
      </c>
      <c r="K570" s="165">
        <v>0</v>
      </c>
      <c r="L570" s="165">
        <v>0</v>
      </c>
      <c r="M570" s="48">
        <f>G570+H570+I570+J570+K570+L570</f>
        <v>5148.6000000000004</v>
      </c>
      <c r="N570" s="164">
        <v>488.22</v>
      </c>
      <c r="O570" s="39">
        <f>G570*1.1875%</f>
        <v>61.139625000000002</v>
      </c>
      <c r="P570" s="39">
        <v>0</v>
      </c>
      <c r="Q570" s="39">
        <v>0</v>
      </c>
      <c r="R570" s="39">
        <f>G570*1%</f>
        <v>51.486000000000004</v>
      </c>
      <c r="S570" s="39">
        <f>H570*1%</f>
        <v>0</v>
      </c>
      <c r="T570" s="39">
        <f>N570+O570+P570+Q570+R570+S570</f>
        <v>600.84562500000004</v>
      </c>
      <c r="U570" s="37">
        <f>M570-T570</f>
        <v>4547.7543750000004</v>
      </c>
      <c r="V570" s="48">
        <v>0</v>
      </c>
      <c r="W570" s="48">
        <f>U570-V570</f>
        <v>4547.7543750000004</v>
      </c>
      <c r="X570" s="163"/>
    </row>
    <row r="571" spans="1:24" ht="65.25" customHeight="1" x14ac:dyDescent="0.5">
      <c r="A571" s="189" t="s">
        <v>109</v>
      </c>
      <c r="B571" s="52"/>
      <c r="C571" s="52"/>
      <c r="D571" s="52"/>
      <c r="E571" s="209"/>
      <c r="F571" s="50"/>
      <c r="G571" s="57"/>
      <c r="H571" s="49"/>
      <c r="I571" s="158"/>
      <c r="J571" s="157"/>
      <c r="K571" s="157"/>
      <c r="L571" s="157"/>
      <c r="M571" s="49"/>
      <c r="N571" s="46"/>
      <c r="O571" s="46"/>
      <c r="P571" s="46"/>
      <c r="Q571" s="46"/>
      <c r="R571" s="46"/>
      <c r="S571" s="46"/>
      <c r="T571" s="46"/>
      <c r="U571" s="49"/>
      <c r="V571" s="49"/>
      <c r="W571" s="49"/>
      <c r="X571" s="27"/>
    </row>
    <row r="572" spans="1:24" ht="65.25" customHeight="1" x14ac:dyDescent="0.5">
      <c r="A572" s="171" t="s">
        <v>108</v>
      </c>
      <c r="B572" s="169"/>
      <c r="C572" s="169">
        <v>1100</v>
      </c>
      <c r="D572" s="169">
        <v>1000</v>
      </c>
      <c r="E572" s="51">
        <v>338.63</v>
      </c>
      <c r="F572" s="42">
        <v>15</v>
      </c>
      <c r="G572" s="53">
        <f>E572*F572</f>
        <v>5079.45</v>
      </c>
      <c r="H572" s="48">
        <v>0</v>
      </c>
      <c r="I572" s="166">
        <v>0</v>
      </c>
      <c r="J572" s="165">
        <v>0</v>
      </c>
      <c r="K572" s="165">
        <v>0</v>
      </c>
      <c r="L572" s="165">
        <v>0</v>
      </c>
      <c r="M572" s="48">
        <f>G572+H572+I572+J572+K572+L572</f>
        <v>5079.45</v>
      </c>
      <c r="N572" s="164">
        <v>475.83</v>
      </c>
      <c r="O572" s="164">
        <v>0</v>
      </c>
      <c r="P572" s="39">
        <v>0</v>
      </c>
      <c r="Q572" s="39">
        <v>0</v>
      </c>
      <c r="R572" s="39">
        <v>0</v>
      </c>
      <c r="S572" s="39">
        <v>0</v>
      </c>
      <c r="T572" s="39">
        <f>N572+O572+P572+Q572+R572+S572</f>
        <v>475.83</v>
      </c>
      <c r="U572" s="37">
        <f>M572-T572</f>
        <v>4603.62</v>
      </c>
      <c r="V572" s="37">
        <v>156.19999999999999</v>
      </c>
      <c r="W572" s="48">
        <f>U572-V572</f>
        <v>4447.42</v>
      </c>
      <c r="X572" s="163"/>
    </row>
    <row r="573" spans="1:24" ht="65.25" customHeight="1" thickBot="1" x14ac:dyDescent="0.55000000000000004">
      <c r="A573" s="207" t="s">
        <v>107</v>
      </c>
      <c r="B573" s="52"/>
      <c r="C573" s="52"/>
      <c r="D573" s="52"/>
      <c r="E573" s="59"/>
      <c r="F573" s="50"/>
      <c r="G573" s="57"/>
      <c r="H573" s="49"/>
      <c r="I573" s="158"/>
      <c r="J573" s="157"/>
      <c r="K573" s="157"/>
      <c r="L573" s="157"/>
      <c r="M573" s="49"/>
      <c r="N573" s="46"/>
      <c r="O573" s="46"/>
      <c r="P573" s="29"/>
      <c r="Q573" s="46"/>
      <c r="R573" s="46"/>
      <c r="S573" s="46"/>
      <c r="T573" s="46"/>
      <c r="U573" s="49"/>
      <c r="V573" s="49"/>
      <c r="W573" s="49"/>
      <c r="X573" s="27"/>
    </row>
    <row r="574" spans="1:24" s="8" customFormat="1" ht="65.25" customHeight="1" thickBot="1" x14ac:dyDescent="0.55000000000000004">
      <c r="A574" s="110" t="s">
        <v>54</v>
      </c>
      <c r="B574" s="93" t="s">
        <v>53</v>
      </c>
      <c r="C574" s="109" t="s">
        <v>52</v>
      </c>
      <c r="D574" s="108"/>
      <c r="E574" s="108"/>
      <c r="F574" s="108"/>
      <c r="G574" s="108"/>
      <c r="H574" s="108"/>
      <c r="I574" s="108"/>
      <c r="J574" s="108"/>
      <c r="K574" s="108"/>
      <c r="L574" s="108"/>
      <c r="M574" s="107"/>
      <c r="N574" s="109" t="s">
        <v>51</v>
      </c>
      <c r="O574" s="108"/>
      <c r="P574" s="108"/>
      <c r="Q574" s="108"/>
      <c r="R574" s="108"/>
      <c r="S574" s="108"/>
      <c r="T574" s="107"/>
      <c r="U574" s="106"/>
      <c r="V574" s="105"/>
      <c r="W574" s="104"/>
      <c r="X574" s="69" t="s">
        <v>50</v>
      </c>
    </row>
    <row r="575" spans="1:24" s="8" customFormat="1" ht="65.25" customHeight="1" x14ac:dyDescent="0.45">
      <c r="A575" s="103"/>
      <c r="B575" s="102"/>
      <c r="C575" s="101" t="s">
        <v>49</v>
      </c>
      <c r="D575" s="101" t="s">
        <v>48</v>
      </c>
      <c r="E575" s="100" t="s">
        <v>26</v>
      </c>
      <c r="F575" s="99" t="s">
        <v>47</v>
      </c>
      <c r="G575" s="98" t="s">
        <v>46</v>
      </c>
      <c r="H575" s="97" t="s">
        <v>45</v>
      </c>
      <c r="I575" s="96" t="s">
        <v>44</v>
      </c>
      <c r="J575" s="95" t="s">
        <v>25</v>
      </c>
      <c r="K575" s="94" t="s">
        <v>43</v>
      </c>
      <c r="L575" s="94" t="s">
        <v>93</v>
      </c>
      <c r="M575" s="93" t="s">
        <v>35</v>
      </c>
      <c r="N575" s="90" t="s">
        <v>41</v>
      </c>
      <c r="O575" s="92" t="s">
        <v>40</v>
      </c>
      <c r="P575" s="91" t="s">
        <v>39</v>
      </c>
      <c r="Q575" s="90" t="s">
        <v>38</v>
      </c>
      <c r="R575" s="90" t="s">
        <v>37</v>
      </c>
      <c r="S575" s="90" t="s">
        <v>36</v>
      </c>
      <c r="T575" s="89" t="s">
        <v>35</v>
      </c>
      <c r="U575" s="87" t="s">
        <v>35</v>
      </c>
      <c r="V575" s="88" t="s">
        <v>34</v>
      </c>
      <c r="W575" s="87" t="s">
        <v>33</v>
      </c>
      <c r="X575" s="69"/>
    </row>
    <row r="576" spans="1:24" s="8" customFormat="1" ht="65.25" customHeight="1" thickBot="1" x14ac:dyDescent="0.5">
      <c r="A576" s="86" t="s">
        <v>32</v>
      </c>
      <c r="B576" s="76"/>
      <c r="C576" s="85"/>
      <c r="D576" s="85"/>
      <c r="E576" s="84" t="s">
        <v>31</v>
      </c>
      <c r="F576" s="83" t="s">
        <v>30</v>
      </c>
      <c r="G576" s="82"/>
      <c r="H576" s="81"/>
      <c r="I576" s="80" t="s">
        <v>29</v>
      </c>
      <c r="J576" s="79" t="s">
        <v>28</v>
      </c>
      <c r="K576" s="78" t="s">
        <v>92</v>
      </c>
      <c r="L576" s="77" t="s">
        <v>91</v>
      </c>
      <c r="M576" s="76"/>
      <c r="N576" s="199">
        <v>1</v>
      </c>
      <c r="O576" s="75"/>
      <c r="P576" s="74" t="s">
        <v>25</v>
      </c>
      <c r="Q576" s="73" t="s">
        <v>24</v>
      </c>
      <c r="R576" s="73" t="s">
        <v>23</v>
      </c>
      <c r="S576" s="73" t="s">
        <v>22</v>
      </c>
      <c r="T576" s="72"/>
      <c r="U576" s="70" t="s">
        <v>21</v>
      </c>
      <c r="V576" s="198" t="s">
        <v>90</v>
      </c>
      <c r="W576" s="70" t="s">
        <v>19</v>
      </c>
      <c r="X576" s="69"/>
    </row>
    <row r="577" spans="1:24" ht="65.25" hidden="1" customHeight="1" x14ac:dyDescent="0.5">
      <c r="A577" s="61" t="s">
        <v>106</v>
      </c>
      <c r="B577" s="44"/>
      <c r="C577" s="44"/>
      <c r="D577" s="44"/>
      <c r="E577" s="43">
        <v>0</v>
      </c>
      <c r="F577" s="42">
        <v>0</v>
      </c>
      <c r="G577" s="41">
        <f>E577*F577</f>
        <v>0</v>
      </c>
      <c r="H577" s="37">
        <v>0</v>
      </c>
      <c r="I577" s="166">
        <v>0</v>
      </c>
      <c r="J577" s="165">
        <v>0</v>
      </c>
      <c r="K577" s="165">
        <v>0</v>
      </c>
      <c r="L577" s="165">
        <v>0</v>
      </c>
      <c r="M577" s="37">
        <f>G577+H577+I577+J577+K577+L577</f>
        <v>0</v>
      </c>
      <c r="N577" s="37">
        <v>0</v>
      </c>
      <c r="O577" s="48">
        <f>G577*1.187%</f>
        <v>0</v>
      </c>
      <c r="P577" s="38">
        <f>F577*1%/2</f>
        <v>0</v>
      </c>
      <c r="Q577" s="37">
        <f>F577*1%</f>
        <v>0</v>
      </c>
      <c r="R577" s="37">
        <f>G577*1%</f>
        <v>0</v>
      </c>
      <c r="S577" s="37">
        <f>H577*1%</f>
        <v>0</v>
      </c>
      <c r="T577" s="37">
        <f>N577+O577+P577+Q577+R577+S577</f>
        <v>0</v>
      </c>
      <c r="U577" s="37">
        <f>M577-T577</f>
        <v>0</v>
      </c>
      <c r="V577" s="48">
        <v>0</v>
      </c>
      <c r="W577" s="48">
        <f>U577-V577</f>
        <v>0</v>
      </c>
      <c r="X577" s="36"/>
    </row>
    <row r="578" spans="1:24" ht="65.25" hidden="1" customHeight="1" thickBot="1" x14ac:dyDescent="0.55000000000000004">
      <c r="A578" s="213"/>
      <c r="B578" s="52"/>
      <c r="C578" s="52"/>
      <c r="D578" s="52"/>
      <c r="E578" s="59"/>
      <c r="F578" s="50"/>
      <c r="G578" s="57"/>
      <c r="H578" s="49"/>
      <c r="I578" s="158"/>
      <c r="J578" s="157"/>
      <c r="K578" s="157"/>
      <c r="L578" s="157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27"/>
    </row>
    <row r="579" spans="1:24" ht="65.25" hidden="1" customHeight="1" x14ac:dyDescent="0.5">
      <c r="A579" s="61" t="s">
        <v>106</v>
      </c>
      <c r="B579" s="44"/>
      <c r="C579" s="44">
        <v>1100</v>
      </c>
      <c r="D579" s="44">
        <v>1000</v>
      </c>
      <c r="E579" s="181">
        <v>0</v>
      </c>
      <c r="F579" s="42">
        <v>0</v>
      </c>
      <c r="G579" s="41">
        <f>E579*F579</f>
        <v>0</v>
      </c>
      <c r="H579" s="37">
        <v>0</v>
      </c>
      <c r="I579" s="166">
        <v>0</v>
      </c>
      <c r="J579" s="165">
        <v>0</v>
      </c>
      <c r="K579" s="165">
        <v>0</v>
      </c>
      <c r="L579" s="165">
        <v>0</v>
      </c>
      <c r="M579" s="37">
        <f>G579+H579+I579+J579+K579+L579</f>
        <v>0</v>
      </c>
      <c r="N579" s="39">
        <v>0</v>
      </c>
      <c r="O579" s="164">
        <v>0</v>
      </c>
      <c r="P579" s="39">
        <v>0</v>
      </c>
      <c r="Q579" s="39">
        <v>0</v>
      </c>
      <c r="R579" s="39">
        <v>0</v>
      </c>
      <c r="S579" s="39">
        <v>0</v>
      </c>
      <c r="T579" s="39">
        <f>N579+O579+P579+Q579+R579+S579</f>
        <v>0</v>
      </c>
      <c r="U579" s="37">
        <f>M579-T579</f>
        <v>0</v>
      </c>
      <c r="V579" s="48">
        <v>0</v>
      </c>
      <c r="W579" s="48">
        <f>U579-V579</f>
        <v>0</v>
      </c>
      <c r="X579" s="36"/>
    </row>
    <row r="580" spans="1:24" ht="65.25" hidden="1" customHeight="1" x14ac:dyDescent="0.5">
      <c r="A580" s="213"/>
      <c r="B580" s="52"/>
      <c r="C580" s="52"/>
      <c r="D580" s="52"/>
      <c r="E580" s="209"/>
      <c r="F580" s="50"/>
      <c r="G580" s="57"/>
      <c r="H580" s="49"/>
      <c r="I580" s="158"/>
      <c r="J580" s="157"/>
      <c r="K580" s="157"/>
      <c r="L580" s="157"/>
      <c r="M580" s="49"/>
      <c r="N580" s="46"/>
      <c r="O580" s="46"/>
      <c r="P580" s="46"/>
      <c r="Q580" s="46"/>
      <c r="R580" s="46"/>
      <c r="S580" s="46"/>
      <c r="T580" s="46"/>
      <c r="U580" s="49"/>
      <c r="V580" s="49"/>
      <c r="W580" s="49"/>
      <c r="X580" s="27"/>
    </row>
    <row r="581" spans="1:24" ht="65.25" customHeight="1" x14ac:dyDescent="0.5">
      <c r="A581" s="61" t="s">
        <v>105</v>
      </c>
      <c r="B581" s="44"/>
      <c r="C581" s="44">
        <v>1100</v>
      </c>
      <c r="D581" s="44">
        <v>1000</v>
      </c>
      <c r="E581" s="181">
        <v>217.91</v>
      </c>
      <c r="F581" s="42">
        <v>15</v>
      </c>
      <c r="G581" s="212">
        <f>E581*F581</f>
        <v>3268.65</v>
      </c>
      <c r="H581" s="37">
        <v>0</v>
      </c>
      <c r="I581" s="166">
        <v>0</v>
      </c>
      <c r="J581" s="165">
        <v>0</v>
      </c>
      <c r="K581" s="165">
        <v>0</v>
      </c>
      <c r="L581" s="165">
        <v>0</v>
      </c>
      <c r="M581" s="37">
        <f>G581+H581+I581+J581+K581+L581</f>
        <v>3268.65</v>
      </c>
      <c r="N581" s="39">
        <v>109.13</v>
      </c>
      <c r="O581" s="164">
        <v>0</v>
      </c>
      <c r="P581" s="39">
        <v>0</v>
      </c>
      <c r="Q581" s="39">
        <v>0</v>
      </c>
      <c r="R581" s="185">
        <f>G581*1%</f>
        <v>32.686500000000002</v>
      </c>
      <c r="S581" s="39">
        <f>H581*1%</f>
        <v>0</v>
      </c>
      <c r="T581" s="39">
        <f>N581+O581+P581+Q581+R581+S581</f>
        <v>141.81649999999999</v>
      </c>
      <c r="U581" s="37">
        <f>M581-T581</f>
        <v>3126.8335000000002</v>
      </c>
      <c r="V581" s="48">
        <v>0</v>
      </c>
      <c r="W581" s="48">
        <f>U581-V581</f>
        <v>3126.8335000000002</v>
      </c>
      <c r="X581" s="36"/>
    </row>
    <row r="582" spans="1:24" ht="65.25" customHeight="1" x14ac:dyDescent="0.5">
      <c r="A582" s="162" t="s">
        <v>104</v>
      </c>
      <c r="B582" s="52"/>
      <c r="C582" s="52"/>
      <c r="D582" s="52"/>
      <c r="E582" s="209"/>
      <c r="F582" s="50"/>
      <c r="G582" s="57"/>
      <c r="H582" s="49"/>
      <c r="I582" s="158"/>
      <c r="J582" s="157"/>
      <c r="K582" s="157"/>
      <c r="L582" s="157"/>
      <c r="M582" s="49"/>
      <c r="N582" s="46"/>
      <c r="O582" s="46"/>
      <c r="P582" s="46"/>
      <c r="Q582" s="46"/>
      <c r="R582" s="183"/>
      <c r="S582" s="46"/>
      <c r="T582" s="46"/>
      <c r="U582" s="49"/>
      <c r="V582" s="49"/>
      <c r="W582" s="49"/>
      <c r="X582" s="27"/>
    </row>
    <row r="583" spans="1:24" ht="65.25" customHeight="1" x14ac:dyDescent="0.5">
      <c r="A583" s="61" t="s">
        <v>103</v>
      </c>
      <c r="B583" s="44"/>
      <c r="C583" s="44">
        <v>1100</v>
      </c>
      <c r="D583" s="44">
        <v>1000</v>
      </c>
      <c r="E583" s="181">
        <v>212.27</v>
      </c>
      <c r="F583" s="42">
        <v>15</v>
      </c>
      <c r="G583" s="212">
        <f>E583*F583</f>
        <v>3184.05</v>
      </c>
      <c r="H583" s="37">
        <v>0</v>
      </c>
      <c r="I583" s="166">
        <v>0</v>
      </c>
      <c r="J583" s="165">
        <v>0</v>
      </c>
      <c r="K583" s="165">
        <v>0</v>
      </c>
      <c r="L583" s="165">
        <v>0</v>
      </c>
      <c r="M583" s="37">
        <f>G583+H583+I583+J583+K583+L583</f>
        <v>3184.05</v>
      </c>
      <c r="N583" s="39">
        <v>99.92</v>
      </c>
      <c r="O583" s="39">
        <f>G583*1.1875%</f>
        <v>37.810593750000002</v>
      </c>
      <c r="P583" s="39">
        <v>0</v>
      </c>
      <c r="Q583" s="39">
        <v>0</v>
      </c>
      <c r="R583" s="185">
        <f>G583*1%</f>
        <v>31.840500000000002</v>
      </c>
      <c r="S583" s="39">
        <v>0</v>
      </c>
      <c r="T583" s="39">
        <f>N583+O583+P583+Q583+R583+S583</f>
        <v>169.57109374999999</v>
      </c>
      <c r="U583" s="37">
        <f>M583-T583</f>
        <v>3014.4789062500004</v>
      </c>
      <c r="V583" s="48">
        <v>0</v>
      </c>
      <c r="W583" s="48">
        <f>U583-V583</f>
        <v>3014.4789062500004</v>
      </c>
      <c r="X583" s="36"/>
    </row>
    <row r="584" spans="1:24" ht="65.25" customHeight="1" x14ac:dyDescent="0.5">
      <c r="A584" s="55" t="s">
        <v>102</v>
      </c>
      <c r="B584" s="169"/>
      <c r="C584" s="52"/>
      <c r="D584" s="52"/>
      <c r="E584" s="209"/>
      <c r="F584" s="50"/>
      <c r="G584" s="57"/>
      <c r="H584" s="49"/>
      <c r="I584" s="158"/>
      <c r="J584" s="157"/>
      <c r="K584" s="157"/>
      <c r="L584" s="157"/>
      <c r="M584" s="49"/>
      <c r="N584" s="46"/>
      <c r="O584" s="46"/>
      <c r="P584" s="46"/>
      <c r="Q584" s="46"/>
      <c r="R584" s="183"/>
      <c r="S584" s="46"/>
      <c r="T584" s="46"/>
      <c r="U584" s="49"/>
      <c r="V584" s="49"/>
      <c r="W584" s="49"/>
      <c r="X584" s="163"/>
    </row>
    <row r="585" spans="1:24" ht="65.25" hidden="1" customHeight="1" x14ac:dyDescent="0.5">
      <c r="A585" s="194" t="s">
        <v>101</v>
      </c>
      <c r="B585" s="44"/>
      <c r="C585" s="44">
        <v>1100</v>
      </c>
      <c r="D585" s="44">
        <v>1000</v>
      </c>
      <c r="E585" s="181"/>
      <c r="F585" s="42"/>
      <c r="G585" s="212">
        <f>E585*F585</f>
        <v>0</v>
      </c>
      <c r="H585" s="37">
        <v>0</v>
      </c>
      <c r="I585" s="166">
        <v>0</v>
      </c>
      <c r="J585" s="165">
        <v>0</v>
      </c>
      <c r="K585" s="165">
        <v>0</v>
      </c>
      <c r="L585" s="165"/>
      <c r="M585" s="37">
        <f>G585+H585+I585+J585+K585+L585</f>
        <v>0</v>
      </c>
      <c r="N585" s="39">
        <v>0</v>
      </c>
      <c r="O585" s="39"/>
      <c r="P585" s="39">
        <v>0</v>
      </c>
      <c r="Q585" s="39">
        <v>0</v>
      </c>
      <c r="R585" s="39">
        <v>0</v>
      </c>
      <c r="S585" s="39">
        <f>H585*1%</f>
        <v>0</v>
      </c>
      <c r="T585" s="39">
        <f>N585+O585+P585+Q585+R585+S585</f>
        <v>0</v>
      </c>
      <c r="U585" s="37">
        <f>M585-T585</f>
        <v>0</v>
      </c>
      <c r="V585" s="48">
        <v>0</v>
      </c>
      <c r="W585" s="48">
        <f>U585-V585</f>
        <v>0</v>
      </c>
      <c r="X585" s="36"/>
    </row>
    <row r="586" spans="1:24" ht="65.25" hidden="1" customHeight="1" x14ac:dyDescent="0.5">
      <c r="A586" s="211"/>
      <c r="B586" s="169"/>
      <c r="C586" s="52"/>
      <c r="D586" s="52"/>
      <c r="E586" s="209"/>
      <c r="F586" s="50"/>
      <c r="G586" s="57"/>
      <c r="H586" s="49"/>
      <c r="I586" s="158"/>
      <c r="J586" s="157"/>
      <c r="K586" s="157"/>
      <c r="L586" s="157"/>
      <c r="M586" s="49"/>
      <c r="N586" s="46"/>
      <c r="O586" s="164"/>
      <c r="P586" s="46"/>
      <c r="Q586" s="46"/>
      <c r="R586" s="46"/>
      <c r="S586" s="46"/>
      <c r="T586" s="46"/>
      <c r="U586" s="49"/>
      <c r="V586" s="49"/>
      <c r="W586" s="49"/>
      <c r="X586" s="163"/>
    </row>
    <row r="587" spans="1:24" ht="65.25" hidden="1" customHeight="1" x14ac:dyDescent="0.5">
      <c r="A587" s="61"/>
      <c r="B587" s="44"/>
      <c r="C587" s="44"/>
      <c r="D587" s="44"/>
      <c r="E587" s="181">
        <v>0</v>
      </c>
      <c r="F587" s="42">
        <v>0</v>
      </c>
      <c r="G587" s="41">
        <f>E587*F587</f>
        <v>0</v>
      </c>
      <c r="H587" s="37">
        <v>0</v>
      </c>
      <c r="I587" s="166">
        <v>0</v>
      </c>
      <c r="J587" s="165">
        <v>0</v>
      </c>
      <c r="K587" s="165">
        <v>0</v>
      </c>
      <c r="L587" s="165">
        <v>0</v>
      </c>
      <c r="M587" s="37">
        <f>G587+H587+I587+J587+K587+L587</f>
        <v>0</v>
      </c>
      <c r="N587" s="39">
        <v>0</v>
      </c>
      <c r="O587" s="164">
        <v>0</v>
      </c>
      <c r="P587" s="39">
        <f>F587*1%/2</f>
        <v>0</v>
      </c>
      <c r="Q587" s="39">
        <f>F587*1%</f>
        <v>0</v>
      </c>
      <c r="R587" s="39">
        <f>G587*1%</f>
        <v>0</v>
      </c>
      <c r="S587" s="39">
        <f>H587*1%</f>
        <v>0</v>
      </c>
      <c r="T587" s="39">
        <f>N587+O587+P587+Q587+R587+S587</f>
        <v>0</v>
      </c>
      <c r="U587" s="37">
        <f>M587-T587</f>
        <v>0</v>
      </c>
      <c r="V587" s="48">
        <v>0</v>
      </c>
      <c r="W587" s="48">
        <f>U587-V587</f>
        <v>0</v>
      </c>
      <c r="X587" s="36"/>
    </row>
    <row r="588" spans="1:24" ht="65.25" hidden="1" customHeight="1" thickBot="1" x14ac:dyDescent="0.55000000000000004">
      <c r="A588" s="197"/>
      <c r="B588" s="169"/>
      <c r="C588" s="52"/>
      <c r="D588" s="52"/>
      <c r="E588" s="209"/>
      <c r="F588" s="50"/>
      <c r="G588" s="57"/>
      <c r="H588" s="49"/>
      <c r="I588" s="158"/>
      <c r="J588" s="157"/>
      <c r="K588" s="157"/>
      <c r="L588" s="157"/>
      <c r="M588" s="49"/>
      <c r="N588" s="46"/>
      <c r="O588" s="46"/>
      <c r="P588" s="46"/>
      <c r="Q588" s="46"/>
      <c r="R588" s="46"/>
      <c r="S588" s="46"/>
      <c r="T588" s="46"/>
      <c r="U588" s="49"/>
      <c r="V588" s="49"/>
      <c r="W588" s="49"/>
      <c r="X588" s="163"/>
    </row>
    <row r="589" spans="1:24" ht="65.25" hidden="1" customHeight="1" x14ac:dyDescent="0.5">
      <c r="A589" s="61"/>
      <c r="B589" s="44"/>
      <c r="C589" s="44"/>
      <c r="D589" s="44"/>
      <c r="E589" s="181">
        <v>0</v>
      </c>
      <c r="F589" s="42">
        <v>0</v>
      </c>
      <c r="G589" s="41">
        <f>E589*F589</f>
        <v>0</v>
      </c>
      <c r="H589" s="37">
        <v>0</v>
      </c>
      <c r="I589" s="166">
        <v>0</v>
      </c>
      <c r="J589" s="165">
        <v>0</v>
      </c>
      <c r="K589" s="165">
        <v>0</v>
      </c>
      <c r="L589" s="165">
        <v>0</v>
      </c>
      <c r="M589" s="37">
        <f>G589+H589+I589+J589+K589+L589</f>
        <v>0</v>
      </c>
      <c r="N589" s="39">
        <v>0</v>
      </c>
      <c r="O589" s="39">
        <v>0</v>
      </c>
      <c r="P589" s="39">
        <f>F589*1%/2</f>
        <v>0</v>
      </c>
      <c r="Q589" s="39">
        <f>F589*1%</f>
        <v>0</v>
      </c>
      <c r="R589" s="39">
        <f>G589*1%</f>
        <v>0</v>
      </c>
      <c r="S589" s="39">
        <f>H589*1%</f>
        <v>0</v>
      </c>
      <c r="T589" s="39">
        <f>N589+O589+P589+Q589+R589+S589</f>
        <v>0</v>
      </c>
      <c r="U589" s="37">
        <f>M589-T589</f>
        <v>0</v>
      </c>
      <c r="V589" s="37">
        <v>0</v>
      </c>
      <c r="W589" s="37">
        <f>U589-V589</f>
        <v>0</v>
      </c>
      <c r="X589" s="36"/>
    </row>
    <row r="590" spans="1:24" ht="65.25" hidden="1" customHeight="1" x14ac:dyDescent="0.5">
      <c r="A590" s="197"/>
      <c r="B590" s="52"/>
      <c r="C590" s="52"/>
      <c r="D590" s="52"/>
      <c r="E590" s="209"/>
      <c r="F590" s="50"/>
      <c r="G590" s="57"/>
      <c r="H590" s="49"/>
      <c r="I590" s="158"/>
      <c r="J590" s="157"/>
      <c r="K590" s="157"/>
      <c r="L590" s="157"/>
      <c r="M590" s="49"/>
      <c r="N590" s="46"/>
      <c r="O590" s="46"/>
      <c r="P590" s="46"/>
      <c r="Q590" s="46"/>
      <c r="R590" s="46"/>
      <c r="S590" s="46"/>
      <c r="T590" s="46"/>
      <c r="U590" s="49"/>
      <c r="V590" s="49"/>
      <c r="W590" s="49"/>
      <c r="X590" s="27"/>
    </row>
    <row r="591" spans="1:24" ht="65.25" customHeight="1" x14ac:dyDescent="0.5">
      <c r="A591" s="178"/>
      <c r="B591" s="156" t="s">
        <v>70</v>
      </c>
      <c r="C591" s="151"/>
      <c r="D591" s="151"/>
      <c r="E591" s="177"/>
      <c r="F591" s="155"/>
      <c r="G591" s="152">
        <f>G589+G587+G585+G583+G581+G579+G577+G572+G570</f>
        <v>16680.75</v>
      </c>
      <c r="H591" s="152">
        <f>H589+H587+H585+H583+H581+H579+H577+H572+H570</f>
        <v>0</v>
      </c>
      <c r="I591" s="154">
        <f>I589+I587+I585+I583+I581+I579+I577+I572+I570</f>
        <v>0</v>
      </c>
      <c r="J591" s="152">
        <f>J589+J587+J585+J583+J581+J579+J577+J572+J570</f>
        <v>0</v>
      </c>
      <c r="K591" s="152">
        <f>K589+K587+K585+K583+K581+K579+K577+K572+K570</f>
        <v>0</v>
      </c>
      <c r="L591" s="152">
        <f>L589+L587+L585+L583+L581+L579+L577+L572+L570</f>
        <v>0</v>
      </c>
      <c r="M591" s="152">
        <f>M589+M587+M585+M583+M581+M579+M577+M572+M570</f>
        <v>16680.75</v>
      </c>
      <c r="N591" s="153">
        <f>N589+N587+N585+N583+N581+N579+N577+N572+N570</f>
        <v>1173.0999999999999</v>
      </c>
      <c r="O591" s="153">
        <f>O589+O587+O585+O583+O581+O579+O577+O572+O570</f>
        <v>98.950218750000005</v>
      </c>
      <c r="P591" s="153">
        <f>P589+P587+P585+P583+P581+P579+P577+P572+P570</f>
        <v>0</v>
      </c>
      <c r="Q591" s="153">
        <f>Q589+Q587+Q585+Q583+Q581+Q579+Q577+Q572+Q570</f>
        <v>0</v>
      </c>
      <c r="R591" s="153">
        <f>R589+R587+R585+R583+R581+R579+R577+R572+R570</f>
        <v>116.01300000000001</v>
      </c>
      <c r="S591" s="153">
        <f>S589+S587+S585+S583+S581+S579+S577+S572+S570</f>
        <v>0</v>
      </c>
      <c r="T591" s="153">
        <f>T589+T587+T585+T583+T581+T579+T577+T572+T570</f>
        <v>1388.06321875</v>
      </c>
      <c r="U591" s="152">
        <f>U589+U587+U585+U583+U581+U579+U577+U572+U570</f>
        <v>15292.686781250002</v>
      </c>
      <c r="V591" s="152">
        <f>V589+V587+V585+V583+V581+V579+V577+V572+V570</f>
        <v>156.19999999999999</v>
      </c>
      <c r="W591" s="152">
        <f>W589+W587+W585+W583+W581+W579+W577+W572+W570</f>
        <v>15136.486781250002</v>
      </c>
      <c r="X591" s="151"/>
    </row>
    <row r="592" spans="1:24" ht="65.25" customHeight="1" x14ac:dyDescent="0.45">
      <c r="A592" s="68" t="s">
        <v>100</v>
      </c>
      <c r="B592" s="149"/>
      <c r="C592" s="8"/>
      <c r="D592" s="8"/>
      <c r="E592" s="112"/>
      <c r="F592" s="12"/>
      <c r="G592" s="11"/>
      <c r="H592" s="9"/>
      <c r="I592" s="10"/>
      <c r="J592" s="9"/>
      <c r="K592" s="9"/>
      <c r="L592" s="9"/>
      <c r="M592" s="9"/>
      <c r="N592" s="150"/>
      <c r="O592" s="150"/>
      <c r="P592" s="150"/>
      <c r="Q592" s="150"/>
      <c r="R592" s="150"/>
      <c r="S592" s="150"/>
      <c r="T592" s="150"/>
      <c r="U592" s="9"/>
      <c r="V592" s="9"/>
      <c r="W592" s="9"/>
      <c r="X592" s="8"/>
    </row>
    <row r="593" spans="1:24" ht="65.25" customHeight="1" x14ac:dyDescent="0.5">
      <c r="A593" s="171" t="s">
        <v>99</v>
      </c>
      <c r="B593" s="44"/>
      <c r="C593" s="44">
        <v>1100</v>
      </c>
      <c r="D593" s="44">
        <v>1000</v>
      </c>
      <c r="E593" s="181">
        <v>431.19</v>
      </c>
      <c r="F593" s="42"/>
      <c r="G593" s="53"/>
      <c r="H593" s="37">
        <v>0</v>
      </c>
      <c r="I593" s="166">
        <v>0</v>
      </c>
      <c r="J593" s="37">
        <v>0</v>
      </c>
      <c r="K593" s="37">
        <v>0</v>
      </c>
      <c r="L593" s="37">
        <v>0</v>
      </c>
      <c r="M593" s="37">
        <f>G593+H593+I593+J593+K593+L593</f>
        <v>0</v>
      </c>
      <c r="N593" s="39"/>
      <c r="O593" s="39">
        <f>G593*1.1875%</f>
        <v>0</v>
      </c>
      <c r="P593" s="39">
        <v>0</v>
      </c>
      <c r="Q593" s="39">
        <v>0</v>
      </c>
      <c r="R593" s="39">
        <v>0</v>
      </c>
      <c r="S593" s="39">
        <v>0</v>
      </c>
      <c r="T593" s="39">
        <f>N593+O593+P593+Q593+R593+S593</f>
        <v>0</v>
      </c>
      <c r="U593" s="37">
        <f>M593-T593</f>
        <v>0</v>
      </c>
      <c r="V593" s="37">
        <v>0</v>
      </c>
      <c r="W593" s="37">
        <f>U593-V593</f>
        <v>0</v>
      </c>
      <c r="X593" s="36"/>
    </row>
    <row r="594" spans="1:24" ht="65.25" customHeight="1" x14ac:dyDescent="0.5">
      <c r="A594" s="210" t="s">
        <v>98</v>
      </c>
      <c r="B594" s="52"/>
      <c r="C594" s="52"/>
      <c r="D594" s="52"/>
      <c r="E594" s="209"/>
      <c r="F594" s="50"/>
      <c r="G594" s="57"/>
      <c r="H594" s="49"/>
      <c r="I594" s="158"/>
      <c r="J594" s="49"/>
      <c r="K594" s="49"/>
      <c r="L594" s="49"/>
      <c r="M594" s="49"/>
      <c r="N594" s="46"/>
      <c r="O594" s="46"/>
      <c r="P594" s="46"/>
      <c r="Q594" s="46"/>
      <c r="R594" s="46"/>
      <c r="S594" s="46"/>
      <c r="T594" s="46"/>
      <c r="U594" s="49"/>
      <c r="V594" s="49"/>
      <c r="W594" s="49"/>
      <c r="X594" s="27"/>
    </row>
    <row r="595" spans="1:24" ht="65.25" customHeight="1" x14ac:dyDescent="0.5">
      <c r="A595" s="178"/>
      <c r="B595" s="156" t="s">
        <v>70</v>
      </c>
      <c r="C595" s="151"/>
      <c r="D595" s="151"/>
      <c r="E595" s="177"/>
      <c r="F595" s="155"/>
      <c r="G595" s="152">
        <f>SUM(G593)</f>
        <v>0</v>
      </c>
      <c r="H595" s="152">
        <f>SUM(H593)</f>
        <v>0</v>
      </c>
      <c r="I595" s="154">
        <f>SUM(I593)</f>
        <v>0</v>
      </c>
      <c r="J595" s="152">
        <f>SUM(J593)</f>
        <v>0</v>
      </c>
      <c r="K595" s="152">
        <f>SUM(K593)</f>
        <v>0</v>
      </c>
      <c r="L595" s="152">
        <f>SUM(L593)</f>
        <v>0</v>
      </c>
      <c r="M595" s="152">
        <f>SUM(M593)</f>
        <v>0</v>
      </c>
      <c r="N595" s="153">
        <f>SUM(N593)</f>
        <v>0</v>
      </c>
      <c r="O595" s="153">
        <f>SUM(O593)</f>
        <v>0</v>
      </c>
      <c r="P595" s="153">
        <f>SUM(P593)</f>
        <v>0</v>
      </c>
      <c r="Q595" s="153">
        <f>SUM(Q593)</f>
        <v>0</v>
      </c>
      <c r="R595" s="153">
        <f>SUM(R593)</f>
        <v>0</v>
      </c>
      <c r="S595" s="153">
        <f>SUM(S593)</f>
        <v>0</v>
      </c>
      <c r="T595" s="153">
        <f>SUM(T593)</f>
        <v>0</v>
      </c>
      <c r="U595" s="152">
        <f>SUM(U593)</f>
        <v>0</v>
      </c>
      <c r="V595" s="152">
        <f>SUM(V593)</f>
        <v>0</v>
      </c>
      <c r="W595" s="152">
        <f>SUM(W593)</f>
        <v>0</v>
      </c>
      <c r="X595" s="151"/>
    </row>
    <row r="596" spans="1:24" ht="65.25" customHeight="1" x14ac:dyDescent="0.5">
      <c r="A596" s="15"/>
      <c r="B596" s="19"/>
      <c r="C596" s="8"/>
      <c r="D596" s="8"/>
      <c r="E596" s="176"/>
      <c r="F596" s="17"/>
      <c r="G596" s="16"/>
      <c r="H596" s="16"/>
      <c r="I596" s="18"/>
      <c r="J596" s="16"/>
      <c r="K596" s="16"/>
      <c r="L596" s="16"/>
      <c r="M596" s="16"/>
      <c r="N596" s="175"/>
      <c r="O596" s="175"/>
      <c r="P596" s="175"/>
      <c r="Q596" s="175"/>
      <c r="R596" s="175"/>
      <c r="S596" s="175"/>
      <c r="T596" s="175"/>
      <c r="U596" s="16"/>
      <c r="V596" s="16"/>
      <c r="W596" s="16"/>
      <c r="X596" s="8"/>
    </row>
    <row r="597" spans="1:24" ht="65.25" customHeight="1" x14ac:dyDescent="0.45">
      <c r="A597" s="208" t="s">
        <v>97</v>
      </c>
      <c r="B597" s="174"/>
      <c r="C597" s="62"/>
      <c r="D597" s="62"/>
      <c r="E597" s="173"/>
      <c r="F597" s="66"/>
      <c r="G597" s="65"/>
      <c r="H597" s="63"/>
      <c r="I597" s="64"/>
      <c r="J597" s="63"/>
      <c r="K597" s="63"/>
      <c r="L597" s="63"/>
      <c r="M597" s="63"/>
      <c r="N597" s="172"/>
      <c r="O597" s="172"/>
      <c r="P597" s="172"/>
      <c r="Q597" s="172"/>
      <c r="R597" s="172"/>
      <c r="S597" s="172"/>
      <c r="T597" s="172"/>
      <c r="U597" s="63"/>
      <c r="V597" s="63"/>
      <c r="W597" s="63"/>
      <c r="X597" s="62"/>
    </row>
    <row r="598" spans="1:24" ht="65.25" customHeight="1" x14ac:dyDescent="0.5">
      <c r="A598" s="206" t="s">
        <v>96</v>
      </c>
      <c r="B598" s="170"/>
      <c r="C598" s="169">
        <v>1100</v>
      </c>
      <c r="D598" s="169">
        <v>1000</v>
      </c>
      <c r="E598" s="168">
        <v>449.95</v>
      </c>
      <c r="F598" s="42">
        <v>15</v>
      </c>
      <c r="G598" s="167">
        <f>E598*F598</f>
        <v>6749.25</v>
      </c>
      <c r="H598" s="48">
        <v>0</v>
      </c>
      <c r="I598" s="166">
        <v>0</v>
      </c>
      <c r="J598" s="165">
        <v>0</v>
      </c>
      <c r="K598" s="165">
        <v>0</v>
      </c>
      <c r="L598" s="165">
        <v>0</v>
      </c>
      <c r="M598" s="48">
        <f>G598+H598+I598+J598+K598+L598</f>
        <v>6749.25</v>
      </c>
      <c r="N598" s="164">
        <v>803.47</v>
      </c>
      <c r="O598" s="164">
        <v>0</v>
      </c>
      <c r="P598" s="39"/>
      <c r="Q598" s="39">
        <v>0</v>
      </c>
      <c r="R598" s="39">
        <v>0</v>
      </c>
      <c r="S598" s="39">
        <v>0</v>
      </c>
      <c r="T598" s="39">
        <f>N598+O598+P598+Q598+R598+S598</f>
        <v>803.47</v>
      </c>
      <c r="U598" s="37">
        <f>M598-T598</f>
        <v>5945.78</v>
      </c>
      <c r="V598" s="37">
        <v>259.58</v>
      </c>
      <c r="W598" s="48">
        <f>U598-V598</f>
        <v>5686.2</v>
      </c>
      <c r="X598" s="163"/>
    </row>
    <row r="599" spans="1:24" ht="65.25" customHeight="1" thickBot="1" x14ac:dyDescent="0.55000000000000004">
      <c r="A599" s="207" t="s">
        <v>95</v>
      </c>
      <c r="B599" s="161"/>
      <c r="C599" s="52"/>
      <c r="D599" s="52"/>
      <c r="E599" s="160"/>
      <c r="F599" s="50"/>
      <c r="G599" s="159"/>
      <c r="H599" s="49"/>
      <c r="I599" s="158"/>
      <c r="J599" s="157"/>
      <c r="K599" s="157"/>
      <c r="L599" s="157"/>
      <c r="M599" s="49"/>
      <c r="N599" s="46"/>
      <c r="O599" s="46"/>
      <c r="P599" s="46"/>
      <c r="Q599" s="46"/>
      <c r="R599" s="46"/>
      <c r="S599" s="46"/>
      <c r="T599" s="46"/>
      <c r="U599" s="49"/>
      <c r="V599" s="49"/>
      <c r="W599" s="49"/>
      <c r="X599" s="27"/>
    </row>
    <row r="600" spans="1:24" ht="65.25" hidden="1" customHeight="1" x14ac:dyDescent="0.5">
      <c r="A600" s="206" t="s">
        <v>94</v>
      </c>
      <c r="B600" s="182"/>
      <c r="C600" s="44">
        <v>1100</v>
      </c>
      <c r="D600" s="44">
        <v>1000</v>
      </c>
      <c r="E600" s="181">
        <v>0</v>
      </c>
      <c r="F600" s="42">
        <v>0</v>
      </c>
      <c r="G600" s="167">
        <f>E600*F600</f>
        <v>0</v>
      </c>
      <c r="H600" s="37">
        <v>0</v>
      </c>
      <c r="I600" s="166">
        <v>0</v>
      </c>
      <c r="J600" s="165">
        <v>0</v>
      </c>
      <c r="K600" s="165">
        <v>0</v>
      </c>
      <c r="L600" s="165">
        <v>0</v>
      </c>
      <c r="M600" s="48">
        <f>G600+H600+I600+J600+K600+L600</f>
        <v>0</v>
      </c>
      <c r="N600" s="39">
        <v>0</v>
      </c>
      <c r="O600" s="39">
        <v>0</v>
      </c>
      <c r="P600" s="164">
        <v>0</v>
      </c>
      <c r="Q600" s="39">
        <v>0</v>
      </c>
      <c r="R600" s="39">
        <v>0</v>
      </c>
      <c r="S600" s="39">
        <v>0</v>
      </c>
      <c r="T600" s="39">
        <f>N600+O600+P600+Q600+R600+S600</f>
        <v>0</v>
      </c>
      <c r="U600" s="37">
        <f>M600-T600</f>
        <v>0</v>
      </c>
      <c r="V600" s="37">
        <v>0</v>
      </c>
      <c r="W600" s="48">
        <f>U600-V600</f>
        <v>0</v>
      </c>
      <c r="X600" s="36"/>
    </row>
    <row r="601" spans="1:24" ht="65.25" hidden="1" customHeight="1" thickBot="1" x14ac:dyDescent="0.55000000000000004">
      <c r="A601" s="205"/>
      <c r="B601" s="204"/>
      <c r="C601" s="34"/>
      <c r="D601" s="34"/>
      <c r="E601" s="203"/>
      <c r="F601" s="50"/>
      <c r="G601" s="159"/>
      <c r="H601" s="28"/>
      <c r="I601" s="202"/>
      <c r="J601" s="157"/>
      <c r="K601" s="157"/>
      <c r="L601" s="157"/>
      <c r="M601" s="49"/>
      <c r="N601" s="29"/>
      <c r="O601" s="29"/>
      <c r="P601" s="46"/>
      <c r="Q601" s="46"/>
      <c r="R601" s="46"/>
      <c r="S601" s="46"/>
      <c r="T601" s="46"/>
      <c r="U601" s="49"/>
      <c r="V601" s="49"/>
      <c r="W601" s="49"/>
      <c r="X601" s="201"/>
    </row>
    <row r="602" spans="1:24" s="8" customFormat="1" ht="65.25" customHeight="1" thickBot="1" x14ac:dyDescent="0.55000000000000004">
      <c r="A602" s="110" t="s">
        <v>54</v>
      </c>
      <c r="B602" s="93" t="s">
        <v>53</v>
      </c>
      <c r="C602" s="109" t="s">
        <v>52</v>
      </c>
      <c r="D602" s="108"/>
      <c r="E602" s="108"/>
      <c r="F602" s="108"/>
      <c r="G602" s="108"/>
      <c r="H602" s="108"/>
      <c r="I602" s="108"/>
      <c r="J602" s="108"/>
      <c r="K602" s="108"/>
      <c r="L602" s="108"/>
      <c r="M602" s="107"/>
      <c r="N602" s="109" t="s">
        <v>51</v>
      </c>
      <c r="O602" s="108"/>
      <c r="P602" s="108"/>
      <c r="Q602" s="108"/>
      <c r="R602" s="108"/>
      <c r="S602" s="108"/>
      <c r="T602" s="107"/>
      <c r="U602" s="106"/>
      <c r="V602" s="105"/>
      <c r="W602" s="104"/>
      <c r="X602" s="200" t="s">
        <v>50</v>
      </c>
    </row>
    <row r="603" spans="1:24" s="8" customFormat="1" ht="65.25" customHeight="1" x14ac:dyDescent="0.45">
      <c r="A603" s="103"/>
      <c r="B603" s="102"/>
      <c r="C603" s="101" t="s">
        <v>49</v>
      </c>
      <c r="D603" s="101" t="s">
        <v>48</v>
      </c>
      <c r="E603" s="100" t="s">
        <v>26</v>
      </c>
      <c r="F603" s="99" t="s">
        <v>47</v>
      </c>
      <c r="G603" s="98" t="s">
        <v>46</v>
      </c>
      <c r="H603" s="97" t="s">
        <v>45</v>
      </c>
      <c r="I603" s="96" t="s">
        <v>44</v>
      </c>
      <c r="J603" s="95" t="s">
        <v>25</v>
      </c>
      <c r="K603" s="94" t="s">
        <v>43</v>
      </c>
      <c r="L603" s="94" t="s">
        <v>93</v>
      </c>
      <c r="M603" s="93" t="s">
        <v>35</v>
      </c>
      <c r="N603" s="90" t="s">
        <v>41</v>
      </c>
      <c r="O603" s="92" t="s">
        <v>40</v>
      </c>
      <c r="P603" s="91" t="s">
        <v>39</v>
      </c>
      <c r="Q603" s="90" t="s">
        <v>38</v>
      </c>
      <c r="R603" s="90" t="s">
        <v>37</v>
      </c>
      <c r="S603" s="90" t="s">
        <v>36</v>
      </c>
      <c r="T603" s="89" t="s">
        <v>35</v>
      </c>
      <c r="U603" s="87" t="s">
        <v>35</v>
      </c>
      <c r="V603" s="88" t="s">
        <v>34</v>
      </c>
      <c r="W603" s="87" t="s">
        <v>33</v>
      </c>
      <c r="X603" s="69"/>
    </row>
    <row r="604" spans="1:24" s="8" customFormat="1" ht="65.25" customHeight="1" thickBot="1" x14ac:dyDescent="0.5">
      <c r="A604" s="86" t="s">
        <v>32</v>
      </c>
      <c r="B604" s="76"/>
      <c r="C604" s="85"/>
      <c r="D604" s="85"/>
      <c r="E604" s="84" t="s">
        <v>31</v>
      </c>
      <c r="F604" s="83" t="s">
        <v>30</v>
      </c>
      <c r="G604" s="82"/>
      <c r="H604" s="81"/>
      <c r="I604" s="80" t="s">
        <v>29</v>
      </c>
      <c r="J604" s="79" t="s">
        <v>28</v>
      </c>
      <c r="K604" s="78" t="s">
        <v>92</v>
      </c>
      <c r="L604" s="77" t="s">
        <v>91</v>
      </c>
      <c r="M604" s="76"/>
      <c r="N604" s="199">
        <v>1</v>
      </c>
      <c r="O604" s="75"/>
      <c r="P604" s="74" t="s">
        <v>25</v>
      </c>
      <c r="Q604" s="73" t="s">
        <v>24</v>
      </c>
      <c r="R604" s="73" t="s">
        <v>23</v>
      </c>
      <c r="S604" s="73" t="s">
        <v>22</v>
      </c>
      <c r="T604" s="72"/>
      <c r="U604" s="70" t="s">
        <v>21</v>
      </c>
      <c r="V604" s="198" t="s">
        <v>90</v>
      </c>
      <c r="W604" s="70" t="s">
        <v>19</v>
      </c>
      <c r="X604" s="69"/>
    </row>
    <row r="605" spans="1:24" ht="65.25" hidden="1" customHeight="1" x14ac:dyDescent="0.5">
      <c r="A605" s="171"/>
      <c r="B605" s="182"/>
      <c r="C605" s="44">
        <v>1100</v>
      </c>
      <c r="D605" s="44">
        <v>1000</v>
      </c>
      <c r="E605" s="43">
        <v>0</v>
      </c>
      <c r="F605" s="42">
        <v>0</v>
      </c>
      <c r="G605" s="195">
        <f>E605*F605</f>
        <v>0</v>
      </c>
      <c r="H605" s="37">
        <v>0</v>
      </c>
      <c r="I605" s="166">
        <v>0</v>
      </c>
      <c r="J605" s="165">
        <v>0</v>
      </c>
      <c r="K605" s="165">
        <v>0</v>
      </c>
      <c r="L605" s="165">
        <v>0</v>
      </c>
      <c r="M605" s="37">
        <f>G605+H605+I605+J605+K605+L605</f>
        <v>0</v>
      </c>
      <c r="N605" s="37">
        <v>0</v>
      </c>
      <c r="O605" s="37">
        <v>0</v>
      </c>
      <c r="P605" s="38">
        <v>0</v>
      </c>
      <c r="Q605" s="37">
        <v>0</v>
      </c>
      <c r="R605" s="37">
        <v>0</v>
      </c>
      <c r="S605" s="37">
        <v>0</v>
      </c>
      <c r="T605" s="37">
        <f>N605+O605+P605+Q605+R605+S605</f>
        <v>0</v>
      </c>
      <c r="U605" s="37">
        <f>M605-T605</f>
        <v>0</v>
      </c>
      <c r="V605" s="37">
        <f>G605*4%</f>
        <v>0</v>
      </c>
      <c r="W605" s="48">
        <f>U605-V605</f>
        <v>0</v>
      </c>
      <c r="X605" s="36"/>
    </row>
    <row r="606" spans="1:24" ht="65.25" hidden="1" customHeight="1" thickBot="1" x14ac:dyDescent="0.55000000000000004">
      <c r="A606" s="197"/>
      <c r="B606" s="170"/>
      <c r="C606" s="169"/>
      <c r="D606" s="169"/>
      <c r="E606" s="51"/>
      <c r="F606" s="50"/>
      <c r="G606" s="159"/>
      <c r="H606" s="48"/>
      <c r="I606" s="196"/>
      <c r="J606" s="157"/>
      <c r="K606" s="157"/>
      <c r="L606" s="157"/>
      <c r="M606" s="48"/>
      <c r="N606" s="48"/>
      <c r="O606" s="48"/>
      <c r="P606" s="49"/>
      <c r="Q606" s="49"/>
      <c r="R606" s="49"/>
      <c r="S606" s="49"/>
      <c r="T606" s="49"/>
      <c r="U606" s="49"/>
      <c r="V606" s="49"/>
      <c r="W606" s="49"/>
      <c r="X606" s="163"/>
    </row>
    <row r="607" spans="1:24" ht="65.25" customHeight="1" x14ac:dyDescent="0.5">
      <c r="A607" s="61" t="s">
        <v>88</v>
      </c>
      <c r="B607" s="44"/>
      <c r="C607" s="44">
        <v>1100</v>
      </c>
      <c r="D607" s="44">
        <v>1000</v>
      </c>
      <c r="E607" s="181">
        <v>207.79</v>
      </c>
      <c r="F607" s="42">
        <v>15</v>
      </c>
      <c r="G607" s="195">
        <f>E607*F607</f>
        <v>3116.85</v>
      </c>
      <c r="H607" s="37">
        <v>0</v>
      </c>
      <c r="I607" s="166">
        <v>0</v>
      </c>
      <c r="J607" s="165">
        <v>0</v>
      </c>
      <c r="K607" s="165">
        <v>0</v>
      </c>
      <c r="L607" s="165">
        <v>0</v>
      </c>
      <c r="M607" s="37">
        <f>G607+H607+I607+J607+K607+L607</f>
        <v>3116.85</v>
      </c>
      <c r="N607" s="39">
        <v>92.61</v>
      </c>
      <c r="O607" s="39">
        <f>G607*1.1875%</f>
        <v>37.012593750000001</v>
      </c>
      <c r="P607" s="39">
        <v>0</v>
      </c>
      <c r="Q607" s="39">
        <v>0</v>
      </c>
      <c r="R607" s="185">
        <f>G607*1%</f>
        <v>31.168499999999998</v>
      </c>
      <c r="S607" s="39">
        <v>0</v>
      </c>
      <c r="T607" s="39">
        <f>N607+O607+P607+Q607+R607+S607</f>
        <v>160.79109374999999</v>
      </c>
      <c r="U607" s="37">
        <f>M607-T607</f>
        <v>2956.0589062499998</v>
      </c>
      <c r="V607" s="48">
        <v>0</v>
      </c>
      <c r="W607" s="48">
        <f>U607-V607</f>
        <v>2956.0589062499998</v>
      </c>
      <c r="X607" s="36"/>
    </row>
    <row r="608" spans="1:24" ht="65.25" customHeight="1" x14ac:dyDescent="0.5">
      <c r="A608" s="192" t="s">
        <v>89</v>
      </c>
      <c r="B608" s="169"/>
      <c r="C608" s="169"/>
      <c r="D608" s="169"/>
      <c r="E608" s="179"/>
      <c r="F608" s="50"/>
      <c r="G608" s="159"/>
      <c r="H608" s="48"/>
      <c r="I608" s="158"/>
      <c r="J608" s="157"/>
      <c r="K608" s="157"/>
      <c r="L608" s="157"/>
      <c r="M608" s="48"/>
      <c r="N608" s="164"/>
      <c r="O608" s="46"/>
      <c r="P608" s="46"/>
      <c r="Q608" s="46"/>
      <c r="R608" s="183"/>
      <c r="S608" s="46"/>
      <c r="T608" s="46"/>
      <c r="U608" s="49"/>
      <c r="V608" s="49"/>
      <c r="W608" s="49"/>
      <c r="X608" s="163"/>
    </row>
    <row r="609" spans="1:24" ht="65.25" customHeight="1" x14ac:dyDescent="0.5">
      <c r="A609" s="45" t="s">
        <v>88</v>
      </c>
      <c r="B609" s="182"/>
      <c r="C609" s="44">
        <v>1100</v>
      </c>
      <c r="D609" s="44">
        <v>1000</v>
      </c>
      <c r="E609" s="181">
        <v>207.79</v>
      </c>
      <c r="F609" s="42">
        <v>15</v>
      </c>
      <c r="G609" s="167">
        <f>E609*F609</f>
        <v>3116.85</v>
      </c>
      <c r="H609" s="37">
        <v>0</v>
      </c>
      <c r="I609" s="166">
        <v>0</v>
      </c>
      <c r="J609" s="165">
        <v>0</v>
      </c>
      <c r="K609" s="165">
        <v>0</v>
      </c>
      <c r="L609" s="165">
        <v>0</v>
      </c>
      <c r="M609" s="37">
        <f>G609+H609+I609+J609+K609+L609</f>
        <v>3116.85</v>
      </c>
      <c r="N609" s="39">
        <v>92.61</v>
      </c>
      <c r="O609" s="39">
        <f>G609*1.1875%</f>
        <v>37.012593750000001</v>
      </c>
      <c r="P609" s="39">
        <v>0</v>
      </c>
      <c r="Q609" s="39">
        <v>0</v>
      </c>
      <c r="R609" s="185">
        <f>G609*1%</f>
        <v>31.168499999999998</v>
      </c>
      <c r="S609" s="39">
        <v>0</v>
      </c>
      <c r="T609" s="39">
        <f>N609+O609+P609+Q609+R609+S609</f>
        <v>160.79109374999999</v>
      </c>
      <c r="U609" s="37">
        <f>M609-T609</f>
        <v>2956.0589062499998</v>
      </c>
      <c r="V609" s="48">
        <v>99.59</v>
      </c>
      <c r="W609" s="48">
        <f>U609-V609</f>
        <v>2856.4689062499997</v>
      </c>
      <c r="X609" s="36"/>
    </row>
    <row r="610" spans="1:24" ht="65.25" customHeight="1" x14ac:dyDescent="0.5">
      <c r="A610" s="55" t="s">
        <v>87</v>
      </c>
      <c r="B610" s="170"/>
      <c r="C610" s="169"/>
      <c r="D610" s="169"/>
      <c r="E610" s="179"/>
      <c r="F610" s="50"/>
      <c r="G610" s="159"/>
      <c r="H610" s="48"/>
      <c r="I610" s="158"/>
      <c r="J610" s="157"/>
      <c r="K610" s="157"/>
      <c r="L610" s="157"/>
      <c r="M610" s="48"/>
      <c r="N610" s="164"/>
      <c r="O610" s="46"/>
      <c r="P610" s="46"/>
      <c r="Q610" s="46"/>
      <c r="R610" s="183"/>
      <c r="S610" s="46"/>
      <c r="T610" s="46"/>
      <c r="U610" s="49"/>
      <c r="V610" s="49"/>
      <c r="W610" s="49"/>
      <c r="X610" s="163"/>
    </row>
    <row r="611" spans="1:24" ht="65.25" customHeight="1" x14ac:dyDescent="0.5">
      <c r="A611" s="61" t="s">
        <v>86</v>
      </c>
      <c r="B611" s="182"/>
      <c r="C611" s="44">
        <v>1100</v>
      </c>
      <c r="D611" s="44">
        <v>1000</v>
      </c>
      <c r="E611" s="181">
        <v>374.96</v>
      </c>
      <c r="F611" s="42">
        <v>14</v>
      </c>
      <c r="G611" s="184">
        <f>E611*F611</f>
        <v>5249.44</v>
      </c>
      <c r="H611" s="37">
        <v>0</v>
      </c>
      <c r="I611" s="166">
        <v>0</v>
      </c>
      <c r="J611" s="165">
        <v>0</v>
      </c>
      <c r="K611" s="165">
        <v>0</v>
      </c>
      <c r="L611" s="165">
        <v>0</v>
      </c>
      <c r="M611" s="37">
        <f>G611+H611+I611+J611+K611+L611</f>
        <v>5249.44</v>
      </c>
      <c r="N611" s="39">
        <v>506.29</v>
      </c>
      <c r="O611" s="39">
        <v>0</v>
      </c>
      <c r="P611" s="39">
        <v>0</v>
      </c>
      <c r="Q611" s="39">
        <v>0</v>
      </c>
      <c r="R611" s="39"/>
      <c r="S611" s="39">
        <v>0</v>
      </c>
      <c r="T611" s="39">
        <f>N611+O611+P611+Q611+R611+S611</f>
        <v>506.29</v>
      </c>
      <c r="U611" s="37">
        <f>M611-T611</f>
        <v>4743.1499999999996</v>
      </c>
      <c r="V611" s="37">
        <v>0</v>
      </c>
      <c r="W611" s="48">
        <f>U611-V611</f>
        <v>4743.1499999999996</v>
      </c>
      <c r="X611" s="36"/>
    </row>
    <row r="612" spans="1:24" ht="65.25" customHeight="1" x14ac:dyDescent="0.5">
      <c r="A612" s="35" t="s">
        <v>85</v>
      </c>
      <c r="B612" s="170"/>
      <c r="C612" s="169"/>
      <c r="D612" s="169"/>
      <c r="E612" s="179"/>
      <c r="F612" s="50"/>
      <c r="G612" s="184"/>
      <c r="H612" s="48"/>
      <c r="I612" s="158"/>
      <c r="J612" s="157"/>
      <c r="K612" s="157"/>
      <c r="L612" s="157"/>
      <c r="M612" s="48"/>
      <c r="N612" s="164"/>
      <c r="O612" s="46"/>
      <c r="P612" s="46"/>
      <c r="Q612" s="46"/>
      <c r="R612" s="46"/>
      <c r="S612" s="46"/>
      <c r="T612" s="46"/>
      <c r="U612" s="49"/>
      <c r="V612" s="49"/>
      <c r="W612" s="49"/>
      <c r="X612" s="163"/>
    </row>
    <row r="613" spans="1:24" ht="65.25" customHeight="1" x14ac:dyDescent="0.5">
      <c r="A613" s="194" t="s">
        <v>84</v>
      </c>
      <c r="B613" s="182"/>
      <c r="C613" s="44">
        <v>1100</v>
      </c>
      <c r="D613" s="44">
        <v>1000</v>
      </c>
      <c r="E613" s="181">
        <v>207.79</v>
      </c>
      <c r="F613" s="42">
        <v>15</v>
      </c>
      <c r="G613" s="167">
        <f>E613*F613</f>
        <v>3116.85</v>
      </c>
      <c r="H613" s="37">
        <v>0</v>
      </c>
      <c r="I613" s="166">
        <v>0</v>
      </c>
      <c r="J613" s="165">
        <v>0</v>
      </c>
      <c r="K613" s="165">
        <v>0</v>
      </c>
      <c r="L613" s="165">
        <v>0</v>
      </c>
      <c r="M613" s="37">
        <f>G613+H613+I613+J613+K613+L613</f>
        <v>3116.85</v>
      </c>
      <c r="N613" s="39">
        <v>92.61</v>
      </c>
      <c r="O613" s="39">
        <f>G613*1.1875%</f>
        <v>37.012593750000001</v>
      </c>
      <c r="P613" s="39">
        <v>0</v>
      </c>
      <c r="Q613" s="39">
        <v>0</v>
      </c>
      <c r="R613" s="185"/>
      <c r="S613" s="39">
        <v>0</v>
      </c>
      <c r="T613" s="39">
        <f>N613+O613+P613+Q613+R613+S613</f>
        <v>129.62259374999999</v>
      </c>
      <c r="U613" s="37">
        <f>M613-T613</f>
        <v>2987.2274062500001</v>
      </c>
      <c r="V613" s="48">
        <v>0</v>
      </c>
      <c r="W613" s="48">
        <f>U613-V613</f>
        <v>2987.2274062500001</v>
      </c>
      <c r="X613" s="36"/>
    </row>
    <row r="614" spans="1:24" ht="65.25" customHeight="1" x14ac:dyDescent="0.5">
      <c r="A614" s="55" t="s">
        <v>83</v>
      </c>
      <c r="B614" s="170"/>
      <c r="C614" s="169"/>
      <c r="D614" s="169"/>
      <c r="E614" s="179"/>
      <c r="F614" s="50"/>
      <c r="G614" s="159"/>
      <c r="H614" s="48"/>
      <c r="I614" s="158"/>
      <c r="J614" s="157"/>
      <c r="K614" s="157"/>
      <c r="L614" s="157"/>
      <c r="M614" s="48"/>
      <c r="N614" s="164"/>
      <c r="O614" s="46"/>
      <c r="P614" s="46"/>
      <c r="Q614" s="46"/>
      <c r="R614" s="183"/>
      <c r="S614" s="46"/>
      <c r="T614" s="46"/>
      <c r="U614" s="49"/>
      <c r="V614" s="49"/>
      <c r="W614" s="49"/>
      <c r="X614" s="163"/>
    </row>
    <row r="615" spans="1:24" ht="65.25" customHeight="1" x14ac:dyDescent="0.5">
      <c r="A615" s="193" t="s">
        <v>82</v>
      </c>
      <c r="B615" s="182"/>
      <c r="C615" s="44">
        <v>1100</v>
      </c>
      <c r="D615" s="44">
        <v>1000</v>
      </c>
      <c r="E615" s="181">
        <v>396.04</v>
      </c>
      <c r="F615" s="42">
        <v>15</v>
      </c>
      <c r="G615" s="167">
        <f>E615*F615</f>
        <v>5940.6</v>
      </c>
      <c r="H615" s="37">
        <v>0</v>
      </c>
      <c r="I615" s="166">
        <v>0</v>
      </c>
      <c r="J615" s="165">
        <v>0</v>
      </c>
      <c r="K615" s="165">
        <v>0</v>
      </c>
      <c r="L615" s="165">
        <v>0</v>
      </c>
      <c r="M615" s="37">
        <f>G615+H615+I615+J615+K615+L615</f>
        <v>5940.6</v>
      </c>
      <c r="N615" s="39">
        <v>630.74</v>
      </c>
      <c r="O615" s="39">
        <f>G615*1.1875%</f>
        <v>70.544625000000011</v>
      </c>
      <c r="P615" s="39">
        <v>0</v>
      </c>
      <c r="Q615" s="39">
        <v>0</v>
      </c>
      <c r="R615" s="185">
        <f>G615*1%</f>
        <v>59.406000000000006</v>
      </c>
      <c r="S615" s="39">
        <v>0</v>
      </c>
      <c r="T615" s="39">
        <f>N615+O615+P615+Q615+R615+S615</f>
        <v>760.69062499999995</v>
      </c>
      <c r="U615" s="37">
        <f>M615-T615</f>
        <v>5179.9093750000002</v>
      </c>
      <c r="V615" s="48">
        <v>0</v>
      </c>
      <c r="W615" s="48">
        <f>U615-V615</f>
        <v>5179.9093750000002</v>
      </c>
      <c r="X615" s="36"/>
    </row>
    <row r="616" spans="1:24" ht="65.25" customHeight="1" x14ac:dyDescent="0.5">
      <c r="A616" s="180" t="s">
        <v>81</v>
      </c>
      <c r="B616" s="170"/>
      <c r="C616" s="169"/>
      <c r="D616" s="169"/>
      <c r="E616" s="179"/>
      <c r="F616" s="50"/>
      <c r="G616" s="159"/>
      <c r="H616" s="48"/>
      <c r="I616" s="158"/>
      <c r="J616" s="157"/>
      <c r="K616" s="157"/>
      <c r="L616" s="157"/>
      <c r="M616" s="48"/>
      <c r="N616" s="164"/>
      <c r="O616" s="46"/>
      <c r="P616" s="46"/>
      <c r="Q616" s="46"/>
      <c r="R616" s="183"/>
      <c r="S616" s="46"/>
      <c r="T616" s="46"/>
      <c r="U616" s="49"/>
      <c r="V616" s="49"/>
      <c r="W616" s="49"/>
      <c r="X616" s="163"/>
    </row>
    <row r="617" spans="1:24" ht="65.25" customHeight="1" x14ac:dyDescent="0.5">
      <c r="A617" s="45" t="s">
        <v>80</v>
      </c>
      <c r="B617" s="182"/>
      <c r="C617" s="44">
        <v>1100</v>
      </c>
      <c r="D617" s="44">
        <v>1000</v>
      </c>
      <c r="E617" s="181">
        <v>361.42</v>
      </c>
      <c r="F617" s="42">
        <v>15</v>
      </c>
      <c r="G617" s="167">
        <f>E617*F617</f>
        <v>5421.3</v>
      </c>
      <c r="H617" s="37">
        <v>0</v>
      </c>
      <c r="I617" s="166">
        <v>0</v>
      </c>
      <c r="J617" s="165">
        <v>0</v>
      </c>
      <c r="K617" s="165">
        <v>0</v>
      </c>
      <c r="L617" s="165">
        <v>0</v>
      </c>
      <c r="M617" s="37">
        <f>G617+H617+I617+J617+K617+L617</f>
        <v>5421.3</v>
      </c>
      <c r="N617" s="39">
        <v>537.09</v>
      </c>
      <c r="O617" s="39">
        <f>G617*1.1875%</f>
        <v>64.377937500000002</v>
      </c>
      <c r="P617" s="39">
        <v>0</v>
      </c>
      <c r="Q617" s="39">
        <v>0</v>
      </c>
      <c r="R617" s="185">
        <f>G617*1%</f>
        <v>54.213000000000001</v>
      </c>
      <c r="S617" s="39">
        <v>0</v>
      </c>
      <c r="T617" s="39">
        <f>N617+O617+P617+Q617+R617+S617</f>
        <v>655.68093750000003</v>
      </c>
      <c r="U617" s="37">
        <f>M617-T617</f>
        <v>4765.6190624999999</v>
      </c>
      <c r="V617" s="48">
        <v>0</v>
      </c>
      <c r="W617" s="48">
        <f>U617-V617</f>
        <v>4765.6190624999999</v>
      </c>
      <c r="X617" s="36"/>
    </row>
    <row r="618" spans="1:24" ht="65.25" customHeight="1" x14ac:dyDescent="0.5">
      <c r="A618" s="192" t="s">
        <v>79</v>
      </c>
      <c r="B618" s="170"/>
      <c r="C618" s="169"/>
      <c r="D618" s="169"/>
      <c r="E618" s="179"/>
      <c r="F618" s="50"/>
      <c r="G618" s="184"/>
      <c r="H618" s="48"/>
      <c r="I618" s="158"/>
      <c r="J618" s="157"/>
      <c r="K618" s="157"/>
      <c r="L618" s="157"/>
      <c r="M618" s="48"/>
      <c r="N618" s="164"/>
      <c r="O618" s="46"/>
      <c r="P618" s="46"/>
      <c r="Q618" s="46"/>
      <c r="R618" s="183"/>
      <c r="S618" s="46"/>
      <c r="T618" s="46"/>
      <c r="U618" s="49"/>
      <c r="V618" s="49"/>
      <c r="W618" s="49"/>
      <c r="X618" s="163"/>
    </row>
    <row r="619" spans="1:24" ht="65.25" customHeight="1" x14ac:dyDescent="0.5">
      <c r="A619" s="45" t="s">
        <v>78</v>
      </c>
      <c r="B619" s="182"/>
      <c r="C619" s="44">
        <v>1100</v>
      </c>
      <c r="D619" s="44">
        <v>1000</v>
      </c>
      <c r="E619" s="181">
        <v>361.42</v>
      </c>
      <c r="F619" s="191">
        <v>15</v>
      </c>
      <c r="G619" s="187">
        <f>E619*F619</f>
        <v>5421.3</v>
      </c>
      <c r="H619" s="190">
        <v>0</v>
      </c>
      <c r="I619" s="166">
        <v>0</v>
      </c>
      <c r="J619" s="165">
        <v>0</v>
      </c>
      <c r="K619" s="165">
        <v>0</v>
      </c>
      <c r="L619" s="165">
        <v>0</v>
      </c>
      <c r="M619" s="37">
        <f>G619+H619+I619+J619+K619+L619</f>
        <v>5421.3</v>
      </c>
      <c r="N619" s="39">
        <v>537.09</v>
      </c>
      <c r="O619" s="39">
        <f>G619*1.1875%</f>
        <v>64.377937500000002</v>
      </c>
      <c r="P619" s="39">
        <v>0</v>
      </c>
      <c r="Q619" s="39">
        <v>0</v>
      </c>
      <c r="R619" s="185">
        <f>G619*1%</f>
        <v>54.213000000000001</v>
      </c>
      <c r="S619" s="39">
        <v>0</v>
      </c>
      <c r="T619" s="39">
        <f>N619+O619+P619+Q619+R619+S619</f>
        <v>655.68093750000003</v>
      </c>
      <c r="U619" s="37">
        <f>M619-T619</f>
        <v>4765.6190624999999</v>
      </c>
      <c r="V619" s="48">
        <v>0</v>
      </c>
      <c r="W619" s="48">
        <f>U619-V619</f>
        <v>4765.6190624999999</v>
      </c>
      <c r="X619" s="36"/>
    </row>
    <row r="620" spans="1:24" ht="65.25" customHeight="1" x14ac:dyDescent="0.5">
      <c r="A620" s="189" t="s">
        <v>77</v>
      </c>
      <c r="B620" s="170"/>
      <c r="C620" s="169"/>
      <c r="D620" s="169"/>
      <c r="E620" s="179"/>
      <c r="F620" s="188"/>
      <c r="G620" s="187"/>
      <c r="H620" s="186"/>
      <c r="I620" s="158"/>
      <c r="J620" s="157"/>
      <c r="K620" s="157"/>
      <c r="L620" s="157"/>
      <c r="M620" s="48"/>
      <c r="N620" s="164"/>
      <c r="O620" s="46"/>
      <c r="P620" s="46"/>
      <c r="Q620" s="46"/>
      <c r="R620" s="183"/>
      <c r="S620" s="46"/>
      <c r="T620" s="46"/>
      <c r="U620" s="49"/>
      <c r="V620" s="49"/>
      <c r="W620" s="49"/>
      <c r="X620" s="163"/>
    </row>
    <row r="621" spans="1:24" ht="65.25" hidden="1" customHeight="1" x14ac:dyDescent="0.5">
      <c r="A621" s="45" t="s">
        <v>76</v>
      </c>
      <c r="B621" s="182"/>
      <c r="C621" s="44">
        <v>1100</v>
      </c>
      <c r="D621" s="44">
        <v>1000</v>
      </c>
      <c r="E621" s="181"/>
      <c r="F621" s="42"/>
      <c r="G621" s="184">
        <f>E621*F621</f>
        <v>0</v>
      </c>
      <c r="H621" s="37">
        <v>0</v>
      </c>
      <c r="I621" s="166">
        <v>0</v>
      </c>
      <c r="J621" s="165">
        <v>0</v>
      </c>
      <c r="K621" s="165">
        <v>0</v>
      </c>
      <c r="L621" s="165"/>
      <c r="M621" s="37"/>
      <c r="N621" s="39">
        <v>0</v>
      </c>
      <c r="O621" s="39">
        <f>G621*1.187%</f>
        <v>0</v>
      </c>
      <c r="P621" s="39">
        <v>0</v>
      </c>
      <c r="Q621" s="39">
        <v>0</v>
      </c>
      <c r="R621" s="185">
        <f>G621*1%</f>
        <v>0</v>
      </c>
      <c r="S621" s="39">
        <v>0</v>
      </c>
      <c r="T621" s="39">
        <f>N621+O621+P621+Q621+R621+S621</f>
        <v>0</v>
      </c>
      <c r="U621" s="37">
        <f>M621-T621</f>
        <v>0</v>
      </c>
      <c r="V621" s="48">
        <v>0</v>
      </c>
      <c r="W621" s="48">
        <f>U621-V621</f>
        <v>0</v>
      </c>
      <c r="X621" s="36"/>
    </row>
    <row r="622" spans="1:24" ht="65.25" hidden="1" customHeight="1" x14ac:dyDescent="0.5">
      <c r="A622" s="35"/>
      <c r="B622" s="170"/>
      <c r="C622" s="169"/>
      <c r="D622" s="169"/>
      <c r="E622" s="179"/>
      <c r="F622" s="50"/>
      <c r="G622" s="184"/>
      <c r="H622" s="48"/>
      <c r="I622" s="158"/>
      <c r="J622" s="157"/>
      <c r="K622" s="157"/>
      <c r="L622" s="157"/>
      <c r="M622" s="48"/>
      <c r="N622" s="164"/>
      <c r="O622" s="164"/>
      <c r="P622" s="46"/>
      <c r="Q622" s="46"/>
      <c r="R622" s="183"/>
      <c r="S622" s="46"/>
      <c r="T622" s="46"/>
      <c r="U622" s="49"/>
      <c r="V622" s="49"/>
      <c r="W622" s="49"/>
      <c r="X622" s="163"/>
    </row>
    <row r="623" spans="1:24" ht="65.25" customHeight="1" x14ac:dyDescent="0.5">
      <c r="A623" s="45" t="s">
        <v>75</v>
      </c>
      <c r="B623" s="182"/>
      <c r="C623" s="44">
        <v>1100</v>
      </c>
      <c r="D623" s="44">
        <v>1000</v>
      </c>
      <c r="E623" s="181">
        <v>396.04</v>
      </c>
      <c r="F623" s="42">
        <v>15</v>
      </c>
      <c r="G623" s="167">
        <f>E623*F623</f>
        <v>5940.6</v>
      </c>
      <c r="H623" s="37">
        <v>0</v>
      </c>
      <c r="I623" s="166">
        <v>0</v>
      </c>
      <c r="J623" s="165">
        <v>0</v>
      </c>
      <c r="K623" s="165">
        <v>0</v>
      </c>
      <c r="L623" s="165">
        <v>0</v>
      </c>
      <c r="M623" s="37">
        <f>G623+H623+I623+J623+K623+L623</f>
        <v>5940.6</v>
      </c>
      <c r="N623" s="39">
        <v>630.74</v>
      </c>
      <c r="O623" s="39">
        <f>G623*1.1875%</f>
        <v>70.544625000000011</v>
      </c>
      <c r="P623" s="39">
        <v>0</v>
      </c>
      <c r="Q623" s="39">
        <v>0</v>
      </c>
      <c r="R623" s="39">
        <f>G623*1%</f>
        <v>59.406000000000006</v>
      </c>
      <c r="S623" s="39">
        <v>0</v>
      </c>
      <c r="T623" s="39">
        <f>N623+O623+P623+Q623+R623+S623</f>
        <v>760.69062499999995</v>
      </c>
      <c r="U623" s="37">
        <f>M623-T623</f>
        <v>5179.9093750000002</v>
      </c>
      <c r="V623" s="48">
        <v>0</v>
      </c>
      <c r="W623" s="48">
        <f>U623-V623</f>
        <v>5179.9093750000002</v>
      </c>
      <c r="X623" s="36"/>
    </row>
    <row r="624" spans="1:24" ht="65.25" customHeight="1" x14ac:dyDescent="0.5">
      <c r="A624" s="180" t="s">
        <v>74</v>
      </c>
      <c r="B624" s="170"/>
      <c r="C624" s="169"/>
      <c r="D624" s="169"/>
      <c r="E624" s="179"/>
      <c r="F624" s="50"/>
      <c r="G624" s="159"/>
      <c r="H624" s="48"/>
      <c r="I624" s="158"/>
      <c r="J624" s="157"/>
      <c r="K624" s="157"/>
      <c r="L624" s="157"/>
      <c r="M624" s="48"/>
      <c r="N624" s="164"/>
      <c r="O624" s="46"/>
      <c r="P624" s="46"/>
      <c r="Q624" s="46"/>
      <c r="R624" s="46"/>
      <c r="S624" s="46"/>
      <c r="T624" s="46"/>
      <c r="U624" s="49"/>
      <c r="V624" s="49"/>
      <c r="W624" s="49"/>
      <c r="X624" s="163"/>
    </row>
    <row r="625" spans="1:24" ht="65.25" customHeight="1" x14ac:dyDescent="0.5">
      <c r="A625" s="178"/>
      <c r="B625" s="156" t="s">
        <v>70</v>
      </c>
      <c r="C625" s="151"/>
      <c r="D625" s="151"/>
      <c r="E625" s="177"/>
      <c r="F625" s="155"/>
      <c r="G625" s="152">
        <f>G623+G621+G619+G617+G615+G613+G611+G609+G607+G605+G600+G598</f>
        <v>44073.04</v>
      </c>
      <c r="H625" s="152">
        <f>H623+H607+H605+H600+H598</f>
        <v>0</v>
      </c>
      <c r="I625" s="154">
        <f>I623+I621+I619+I617+I615+I613+I611+I609+I607+I605+I600+I598</f>
        <v>0</v>
      </c>
      <c r="J625" s="152">
        <f>J623+J621+J619+J617+J615+J613+J611+J609+J607+J605+J600+J598</f>
        <v>0</v>
      </c>
      <c r="K625" s="152">
        <f>K623+K621+K619+K617+K615+K613+K611+K609+K607+K605+K600+K598</f>
        <v>0</v>
      </c>
      <c r="L625" s="152">
        <f>L623+L621+L619+L617+L615+L613+L611+L609+L607+L605+L600+L598</f>
        <v>0</v>
      </c>
      <c r="M625" s="152">
        <f>M623+M621+M619+M617+M615+M613+M611+M609+M607+M605+M600+M598</f>
        <v>44073.04</v>
      </c>
      <c r="N625" s="153">
        <f>N623+N621+N619+N617+N615+N613+N611+N609+N607+N605+N600+N598</f>
        <v>3923.25</v>
      </c>
      <c r="O625" s="153">
        <f>O623+O621+O619+O617+O615+O613+O611+O609+O607+O605+O600+O598</f>
        <v>380.88290625000008</v>
      </c>
      <c r="P625" s="153">
        <f>P623+P621+P619+P617+P615+P613+P611+P609+P607+P605+P600+P598</f>
        <v>0</v>
      </c>
      <c r="Q625" s="153">
        <f>Q623+Q621+Q619+Q617+Q615+Q613+Q611+Q609+Q607+Q605+Q600+Q598</f>
        <v>0</v>
      </c>
      <c r="R625" s="153">
        <f>R623+R621+R619+R617+R615+R613+R611+R609+R607+R605+R600+R598</f>
        <v>289.57499999999999</v>
      </c>
      <c r="S625" s="153">
        <f>S623+S621+S619+S617+S615+S613+S611+S609+S607+S605+S600+S598</f>
        <v>0</v>
      </c>
      <c r="T625" s="153">
        <f>T623+T621+T619+T617+T615+T613+T611+T609+T607+T605+T600+T598</f>
        <v>4593.7079062499997</v>
      </c>
      <c r="U625" s="152">
        <f>U623+U621+U619+U617+U615+U613+U611+U609+U607+U605+U600+U598</f>
        <v>39479.332093750003</v>
      </c>
      <c r="V625" s="152">
        <f>V623+V621+V619+V617+V615+V613+V611+V609+V607+V605+V600+V598</f>
        <v>359.16999999999996</v>
      </c>
      <c r="W625" s="152">
        <f>W623+W621+W619+W617+W615+W613+W611+W609+W607+W605+W600+W598</f>
        <v>39120.162093749997</v>
      </c>
      <c r="X625" s="151"/>
    </row>
    <row r="626" spans="1:24" ht="65.25" customHeight="1" x14ac:dyDescent="0.5">
      <c r="A626" s="15"/>
      <c r="B626" s="19"/>
      <c r="C626" s="8"/>
      <c r="D626" s="8"/>
      <c r="E626" s="176"/>
      <c r="F626" s="17"/>
      <c r="G626" s="16"/>
      <c r="H626" s="16"/>
      <c r="I626" s="18"/>
      <c r="J626" s="16"/>
      <c r="K626" s="16"/>
      <c r="L626" s="16"/>
      <c r="M626" s="16"/>
      <c r="N626" s="175"/>
      <c r="O626" s="175"/>
      <c r="P626" s="175"/>
      <c r="Q626" s="175"/>
      <c r="R626" s="175"/>
      <c r="S626" s="175"/>
      <c r="T626" s="175"/>
      <c r="U626" s="16"/>
      <c r="V626" s="16"/>
      <c r="W626" s="16"/>
      <c r="X626" s="8"/>
    </row>
    <row r="627" spans="1:24" ht="65.25" customHeight="1" x14ac:dyDescent="0.5">
      <c r="A627" s="15"/>
      <c r="B627" s="19"/>
      <c r="C627" s="8"/>
      <c r="D627" s="8"/>
      <c r="E627" s="176"/>
      <c r="F627" s="17"/>
      <c r="G627" s="16"/>
      <c r="H627" s="16"/>
      <c r="I627" s="18"/>
      <c r="J627" s="16"/>
      <c r="K627" s="16"/>
      <c r="L627" s="16"/>
      <c r="M627" s="16"/>
      <c r="N627" s="175"/>
      <c r="O627" s="175"/>
      <c r="P627" s="175"/>
      <c r="Q627" s="175"/>
      <c r="R627" s="175"/>
      <c r="S627" s="175"/>
      <c r="T627" s="175"/>
      <c r="U627" s="16"/>
      <c r="V627" s="16"/>
      <c r="W627" s="16"/>
      <c r="X627" s="8"/>
    </row>
    <row r="628" spans="1:24" ht="65.25" customHeight="1" x14ac:dyDescent="0.45">
      <c r="A628" s="68" t="s">
        <v>73</v>
      </c>
      <c r="B628" s="174"/>
      <c r="C628" s="62"/>
      <c r="D628" s="62"/>
      <c r="E628" s="173"/>
      <c r="F628" s="66"/>
      <c r="G628" s="65"/>
      <c r="H628" s="63"/>
      <c r="I628" s="64"/>
      <c r="J628" s="63"/>
      <c r="K628" s="63"/>
      <c r="L628" s="63"/>
      <c r="M628" s="63"/>
      <c r="N628" s="172"/>
      <c r="O628" s="172"/>
      <c r="P628" s="172"/>
      <c r="Q628" s="172"/>
      <c r="R628" s="172"/>
      <c r="S628" s="172"/>
      <c r="T628" s="172"/>
      <c r="U628" s="63"/>
      <c r="V628" s="63"/>
      <c r="W628" s="63"/>
      <c r="X628" s="62"/>
    </row>
    <row r="629" spans="1:24" ht="65.25" customHeight="1" x14ac:dyDescent="0.5">
      <c r="A629" s="171" t="s">
        <v>72</v>
      </c>
      <c r="B629" s="170"/>
      <c r="C629" s="169">
        <v>1100</v>
      </c>
      <c r="D629" s="169">
        <v>1000</v>
      </c>
      <c r="E629" s="168">
        <v>225.89</v>
      </c>
      <c r="F629" s="42">
        <v>15</v>
      </c>
      <c r="G629" s="167">
        <f>E629*F629</f>
        <v>3388.35</v>
      </c>
      <c r="H629" s="48">
        <v>0</v>
      </c>
      <c r="I629" s="166">
        <v>0</v>
      </c>
      <c r="J629" s="165">
        <v>0</v>
      </c>
      <c r="K629" s="165">
        <v>0</v>
      </c>
      <c r="L629" s="165">
        <v>0</v>
      </c>
      <c r="M629" s="48">
        <f>G629+H629+I629+J629+K629+L629</f>
        <v>3388.35</v>
      </c>
      <c r="N629" s="164">
        <v>122.15</v>
      </c>
      <c r="O629" s="164">
        <v>0</v>
      </c>
      <c r="P629" s="39">
        <v>0</v>
      </c>
      <c r="Q629" s="39">
        <v>0</v>
      </c>
      <c r="R629" s="39">
        <f>G629*1%</f>
        <v>33.883499999999998</v>
      </c>
      <c r="S629" s="39">
        <f>H629*1%</f>
        <v>0</v>
      </c>
      <c r="T629" s="39">
        <f>N629+O629+P629+Q629+R629+S629</f>
        <v>156.0335</v>
      </c>
      <c r="U629" s="37">
        <f>M629-T629</f>
        <v>3232.3164999999999</v>
      </c>
      <c r="V629" s="48">
        <v>0</v>
      </c>
      <c r="W629" s="48">
        <f>U629-V629</f>
        <v>3232.3164999999999</v>
      </c>
      <c r="X629" s="163"/>
    </row>
    <row r="630" spans="1:24" ht="65.25" customHeight="1" x14ac:dyDescent="0.5">
      <c r="A630" s="162" t="s">
        <v>71</v>
      </c>
      <c r="B630" s="161"/>
      <c r="C630" s="52"/>
      <c r="D630" s="52"/>
      <c r="E630" s="160"/>
      <c r="F630" s="50"/>
      <c r="G630" s="159"/>
      <c r="H630" s="49"/>
      <c r="I630" s="158"/>
      <c r="J630" s="157"/>
      <c r="K630" s="157"/>
      <c r="L630" s="157"/>
      <c r="M630" s="49"/>
      <c r="N630" s="46"/>
      <c r="O630" s="46"/>
      <c r="P630" s="46"/>
      <c r="Q630" s="46"/>
      <c r="R630" s="46"/>
      <c r="S630" s="46"/>
      <c r="T630" s="46"/>
      <c r="U630" s="49"/>
      <c r="V630" s="49"/>
      <c r="W630" s="49"/>
      <c r="X630" s="27"/>
    </row>
    <row r="631" spans="1:24" ht="65.25" customHeight="1" x14ac:dyDescent="0.5">
      <c r="A631" s="156" t="s">
        <v>70</v>
      </c>
      <c r="C631" s="151"/>
      <c r="D631" s="151"/>
      <c r="E631" s="154"/>
      <c r="F631" s="155"/>
      <c r="G631" s="152">
        <f>SUM(G629)</f>
        <v>3388.35</v>
      </c>
      <c r="H631" s="152">
        <f>SUM(H629)</f>
        <v>0</v>
      </c>
      <c r="I631" s="154">
        <f>SUM(I629)</f>
        <v>0</v>
      </c>
      <c r="J631" s="152">
        <f>SUM(J629)</f>
        <v>0</v>
      </c>
      <c r="K631" s="152">
        <f>SUM(K629)</f>
        <v>0</v>
      </c>
      <c r="L631" s="152">
        <f>SUM(L629)</f>
        <v>0</v>
      </c>
      <c r="M631" s="152">
        <f>SUM(M629)</f>
        <v>3388.35</v>
      </c>
      <c r="N631" s="153">
        <f>SUM(N629)</f>
        <v>122.15</v>
      </c>
      <c r="O631" s="153">
        <f>SUM(O629)</f>
        <v>0</v>
      </c>
      <c r="P631" s="153">
        <f>SUM(P629)</f>
        <v>0</v>
      </c>
      <c r="Q631" s="153">
        <f>SUM(Q629)</f>
        <v>0</v>
      </c>
      <c r="R631" s="153">
        <f>SUM(R629)</f>
        <v>33.883499999999998</v>
      </c>
      <c r="S631" s="153">
        <f>SUM(S629)</f>
        <v>0</v>
      </c>
      <c r="T631" s="153">
        <f>SUM(T629)</f>
        <v>156.0335</v>
      </c>
      <c r="U631" s="152">
        <f>SUM(U629)</f>
        <v>3232.3164999999999</v>
      </c>
      <c r="V631" s="152">
        <f>SUM(V629)</f>
        <v>0</v>
      </c>
      <c r="W631" s="152">
        <f>SUM(W629)</f>
        <v>3232.3164999999999</v>
      </c>
      <c r="X631" s="151"/>
    </row>
    <row r="632" spans="1:24" ht="65.25" customHeight="1" x14ac:dyDescent="0.5">
      <c r="A632" s="14"/>
      <c r="B632" s="149"/>
      <c r="C632" s="8"/>
      <c r="D632" s="8"/>
      <c r="E632" s="13"/>
      <c r="F632" s="12"/>
      <c r="G632" s="11"/>
      <c r="H632" s="9"/>
      <c r="I632" s="10"/>
      <c r="J632" s="9"/>
      <c r="K632" s="9"/>
      <c r="L632" s="9"/>
      <c r="M632" s="9"/>
      <c r="N632" s="150"/>
      <c r="O632" s="150"/>
      <c r="P632" s="150"/>
      <c r="Q632" s="150"/>
      <c r="R632" s="150"/>
      <c r="S632" s="150"/>
      <c r="T632" s="150"/>
      <c r="U632" s="9"/>
      <c r="V632" s="9"/>
      <c r="W632" s="9"/>
      <c r="X632" s="8"/>
    </row>
    <row r="633" spans="1:24" ht="65.25" hidden="1" customHeight="1" x14ac:dyDescent="0.5">
      <c r="A633" s="14"/>
      <c r="B633" s="149"/>
      <c r="C633" s="8"/>
      <c r="D633" s="8"/>
      <c r="E633" s="13"/>
      <c r="F633" s="12"/>
      <c r="G633" s="11"/>
      <c r="H633" s="9"/>
      <c r="I633" s="10"/>
      <c r="J633" s="9"/>
      <c r="K633" s="9"/>
      <c r="L633" s="9"/>
      <c r="M633" s="9"/>
      <c r="N633" s="150"/>
      <c r="O633" s="150"/>
      <c r="P633" s="150"/>
      <c r="Q633" s="150"/>
      <c r="R633" s="150"/>
      <c r="S633" s="150"/>
      <c r="T633" s="150"/>
      <c r="U633" s="9"/>
      <c r="V633" s="9"/>
      <c r="W633" s="9"/>
      <c r="X633" s="8"/>
    </row>
    <row r="634" spans="1:24" ht="65.25" hidden="1" customHeight="1" x14ac:dyDescent="0.5">
      <c r="A634" s="14"/>
      <c r="B634" s="149"/>
      <c r="C634" s="8"/>
      <c r="D634" s="8"/>
      <c r="E634" s="13"/>
      <c r="F634" s="12"/>
      <c r="G634" s="11"/>
      <c r="H634" s="9"/>
      <c r="I634" s="10"/>
      <c r="J634" s="9"/>
      <c r="K634" s="9"/>
      <c r="L634" s="9"/>
      <c r="M634" s="9"/>
      <c r="N634" s="150"/>
      <c r="O634" s="150"/>
      <c r="P634" s="150"/>
      <c r="Q634" s="150"/>
      <c r="R634" s="150"/>
      <c r="S634" s="150"/>
      <c r="T634" s="150"/>
      <c r="U634" s="9"/>
      <c r="V634" s="9"/>
      <c r="W634" s="9"/>
      <c r="X634" s="8"/>
    </row>
    <row r="635" spans="1:24" ht="65.25" hidden="1" customHeight="1" x14ac:dyDescent="0.5">
      <c r="A635" s="14"/>
      <c r="B635" s="149"/>
      <c r="C635" s="8"/>
      <c r="D635" s="8"/>
      <c r="E635" s="13"/>
      <c r="F635" s="12"/>
      <c r="G635" s="11"/>
      <c r="H635" s="9"/>
      <c r="I635" s="10"/>
      <c r="J635" s="9"/>
      <c r="K635" s="9"/>
      <c r="L635" s="9"/>
      <c r="M635" s="9"/>
      <c r="N635" s="150"/>
      <c r="O635" s="150"/>
      <c r="P635" s="150"/>
      <c r="Q635" s="150"/>
      <c r="R635" s="150"/>
      <c r="S635" s="150"/>
      <c r="T635" s="150"/>
      <c r="U635" s="9"/>
      <c r="V635" s="9"/>
      <c r="W635" s="9"/>
      <c r="X635" s="8"/>
    </row>
    <row r="636" spans="1:24" ht="65.25" hidden="1" customHeight="1" x14ac:dyDescent="0.5">
      <c r="A636" s="14"/>
      <c r="B636" s="149"/>
      <c r="C636" s="8"/>
      <c r="D636" s="8"/>
      <c r="E636" s="13"/>
      <c r="F636" s="12"/>
      <c r="G636" s="11"/>
      <c r="H636" s="9"/>
      <c r="I636" s="10"/>
      <c r="J636" s="9"/>
      <c r="K636" s="9"/>
      <c r="L636" s="9"/>
      <c r="M636" s="9"/>
      <c r="N636" s="150"/>
      <c r="O636" s="150"/>
      <c r="P636" s="150"/>
      <c r="Q636" s="150"/>
      <c r="R636" s="150"/>
      <c r="S636" s="150"/>
      <c r="T636" s="150"/>
      <c r="U636" s="9"/>
      <c r="V636" s="9"/>
      <c r="W636" s="9"/>
      <c r="X636" s="8"/>
    </row>
    <row r="637" spans="1:24" ht="65.25" customHeight="1" x14ac:dyDescent="0.5">
      <c r="A637" s="14"/>
      <c r="B637" s="149"/>
      <c r="C637" s="8"/>
      <c r="D637" s="8"/>
      <c r="E637" s="13"/>
      <c r="F637" s="12"/>
      <c r="G637" s="11"/>
      <c r="H637" s="9"/>
      <c r="I637" s="10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</row>
    <row r="638" spans="1:24" ht="65.25" customHeight="1" x14ac:dyDescent="0.5">
      <c r="A638" s="14"/>
      <c r="B638" s="149"/>
      <c r="C638" s="8"/>
      <c r="D638" s="8"/>
      <c r="E638" s="13"/>
      <c r="F638" s="12"/>
      <c r="G638" s="11"/>
      <c r="H638" s="9"/>
      <c r="I638" s="10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</row>
    <row r="639" spans="1:24" ht="65.25" customHeight="1" x14ac:dyDescent="0.5">
      <c r="A639" s="14"/>
      <c r="B639" s="149"/>
      <c r="C639" s="8"/>
      <c r="D639" s="8"/>
      <c r="E639" s="13"/>
      <c r="F639" s="12"/>
      <c r="G639" s="11"/>
      <c r="H639" s="9"/>
      <c r="I639" s="10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4"/>
      <c r="B640" s="149"/>
      <c r="C640" s="8"/>
      <c r="D640" s="8"/>
      <c r="E640" s="13"/>
      <c r="F640" s="12"/>
      <c r="G640" s="11"/>
      <c r="H640" s="9"/>
      <c r="I640" s="10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4"/>
      <c r="B641" s="149"/>
      <c r="C641" s="8"/>
      <c r="D641" s="8"/>
      <c r="E641" s="13"/>
      <c r="F641" s="12"/>
      <c r="G641" s="11"/>
      <c r="H641" s="9"/>
      <c r="I641" s="10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4"/>
      <c r="B642" s="149"/>
      <c r="C642" s="8"/>
      <c r="D642" s="8"/>
      <c r="E642" s="13"/>
      <c r="F642" s="12"/>
      <c r="G642" s="11"/>
      <c r="H642" s="9"/>
      <c r="I642" s="10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45">
      <c r="A643" s="148"/>
      <c r="B643" s="147"/>
      <c r="C643" s="147"/>
      <c r="D643" s="147"/>
      <c r="E643" s="146">
        <v>0</v>
      </c>
      <c r="F643" s="145">
        <v>0</v>
      </c>
      <c r="G643" s="144">
        <f>E643*F643</f>
        <v>0</v>
      </c>
      <c r="H643" s="142">
        <v>0</v>
      </c>
      <c r="I643" s="143">
        <v>0</v>
      </c>
      <c r="J643" s="142">
        <v>0</v>
      </c>
      <c r="K643" s="142">
        <v>0</v>
      </c>
      <c r="L643" s="142">
        <v>0</v>
      </c>
      <c r="M643" s="142">
        <f>G643+H643+I643+J643+K643+L643</f>
        <v>0</v>
      </c>
      <c r="N643" s="142">
        <v>0</v>
      </c>
      <c r="O643" s="142">
        <v>0</v>
      </c>
      <c r="P643" s="142">
        <v>0</v>
      </c>
      <c r="Q643" s="142">
        <v>0</v>
      </c>
      <c r="R643" s="142">
        <v>0</v>
      </c>
      <c r="S643" s="142">
        <v>0</v>
      </c>
      <c r="T643" s="142">
        <f>N643+O643+P643+R643+S643</f>
        <v>0</v>
      </c>
      <c r="U643" s="142">
        <f>M643-T643</f>
        <v>0</v>
      </c>
      <c r="V643" s="142">
        <v>0</v>
      </c>
      <c r="W643" s="142">
        <f>U643-V643</f>
        <v>0</v>
      </c>
      <c r="X643" s="141"/>
    </row>
    <row r="644" spans="1:26" ht="65.25" customHeight="1" x14ac:dyDescent="0.45">
      <c r="A644" s="140"/>
      <c r="B644" s="139"/>
      <c r="C644" s="138"/>
      <c r="D644" s="138"/>
      <c r="E644" s="137"/>
      <c r="F644" s="136"/>
      <c r="G644" s="135"/>
      <c r="H644" s="133"/>
      <c r="I644" s="134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2"/>
    </row>
    <row r="645" spans="1:26" ht="65.25" customHeight="1" x14ac:dyDescent="0.5">
      <c r="A645" s="131" t="s">
        <v>69</v>
      </c>
      <c r="B645" s="8"/>
      <c r="C645" s="8"/>
      <c r="D645" s="8"/>
      <c r="E645" s="13"/>
      <c r="F645" s="12"/>
      <c r="G645" s="16">
        <f>SUM(G643)</f>
        <v>0</v>
      </c>
      <c r="H645" s="16">
        <f>SUM(H643)</f>
        <v>0</v>
      </c>
      <c r="I645" s="18">
        <f>SUM(I643)</f>
        <v>0</v>
      </c>
      <c r="J645" s="16">
        <f>SUM(J643)</f>
        <v>0</v>
      </c>
      <c r="K645" s="16">
        <f>SUM(K643)</f>
        <v>0</v>
      </c>
      <c r="L645" s="16">
        <f>SUM(L643)</f>
        <v>0</v>
      </c>
      <c r="M645" s="16">
        <f>SUM(M643)</f>
        <v>0</v>
      </c>
      <c r="N645" s="16">
        <f>SUM(N643)</f>
        <v>0</v>
      </c>
      <c r="O645" s="16">
        <f>SUM(O643)</f>
        <v>0</v>
      </c>
      <c r="P645" s="16">
        <f>SUM(P643)</f>
        <v>0</v>
      </c>
      <c r="Q645" s="16">
        <f>SUM(Q643)</f>
        <v>0</v>
      </c>
      <c r="R645" s="16">
        <f>SUM(R643)</f>
        <v>0</v>
      </c>
      <c r="S645" s="16">
        <f>SUM(S643)</f>
        <v>0</v>
      </c>
      <c r="T645" s="16">
        <f>SUM(T643)</f>
        <v>0</v>
      </c>
      <c r="U645" s="16">
        <f>SUM(U643)</f>
        <v>0</v>
      </c>
      <c r="V645" s="16">
        <f>SUM(V643)</f>
        <v>0</v>
      </c>
      <c r="W645" s="16">
        <f>SUM(W643)</f>
        <v>0</v>
      </c>
      <c r="X645" s="8"/>
    </row>
    <row r="646" spans="1:26" ht="65.25" customHeight="1" thickBot="1" x14ac:dyDescent="0.55000000000000004">
      <c r="A646" s="131"/>
      <c r="B646" s="8"/>
      <c r="C646" s="8"/>
      <c r="D646" s="8"/>
      <c r="E646" s="13"/>
      <c r="F646" s="12"/>
      <c r="G646" s="16"/>
      <c r="H646" s="16"/>
      <c r="I646" s="18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8"/>
    </row>
    <row r="647" spans="1:26" ht="65.25" customHeight="1" thickBot="1" x14ac:dyDescent="0.55000000000000004">
      <c r="A647" s="119" t="s">
        <v>69</v>
      </c>
      <c r="B647" s="130"/>
      <c r="C647" s="129"/>
      <c r="D647" s="129"/>
      <c r="E647" s="117"/>
      <c r="F647" s="116"/>
      <c r="G647" s="22">
        <f>G645+G631+G625+G595+G591+G568+G554+G541+G525+G506+G496+G472+G455+G451+G443+G434</f>
        <v>187977.95</v>
      </c>
      <c r="H647" s="22">
        <f>H645+H631+H625+H595+H591+H568+H554+H541+H525+H506+H496+H472+H455+H451+H443+H434</f>
        <v>0</v>
      </c>
      <c r="I647" s="22">
        <f>I645+I631+I625+I595+I591+I568+I554+I541+I525+I506+I496+I472+I455+I451+I443+I434</f>
        <v>0</v>
      </c>
      <c r="J647" s="22">
        <f>J645+J631+J625+J595+J591+J568+J554+J541+J525+J506+J496+J472+J455+J451+J443+J434</f>
        <v>0</v>
      </c>
      <c r="K647" s="22">
        <f>K645+K631+K625+K595+K591+K568+K554+K541+K525+K506+K496+K472+K455+K451+K443+K434</f>
        <v>0</v>
      </c>
      <c r="L647" s="22">
        <f>L645+L631+L625+L595+L591+L568+L554+L541+L525+L506+L496+L472+L455+L451+L443+L434</f>
        <v>168.63</v>
      </c>
      <c r="M647" s="22">
        <f>M645+M631+M625+M595+M591+M568+M554+M541+M525+M506+M496+M472+M455+M451+M443+M434</f>
        <v>188146.58</v>
      </c>
      <c r="N647" s="115">
        <f>N645+N631+N625+N595+N591+N568+N554+N541+N525+N506+N496+N472+N455+N451+N443+N434</f>
        <v>10342.85</v>
      </c>
      <c r="O647" s="115">
        <f>O645+O631+O625+O595+O591+O568+O554+O541+O525+O506+O496+O472+O455+O451+O443+O434</f>
        <v>1651.9260250000002</v>
      </c>
      <c r="P647" s="115">
        <f>P645+P631+P625+P595+P591+P568+P554+P541+P525+P506+P496+P472+P455+P451+P443+P434</f>
        <v>0</v>
      </c>
      <c r="Q647" s="115">
        <f>Q645+Q631+Q625+Q595+Q591+Q568+Q554+Q541+Q525+Q506+Q496+Q472+Q455+Q451+Q443+Q434</f>
        <v>0</v>
      </c>
      <c r="R647" s="115">
        <f>R645+R631+R625+R595+R591+R568+R554+R541+R525+R506+R496+R472+R455+R451+R443+R434</f>
        <v>1952.5951</v>
      </c>
      <c r="S647" s="115">
        <f>S645+S631+S625+S595+S591+S568+S554+S541+S525+S506+S496+S472+S455+S451+S443+S434</f>
        <v>0</v>
      </c>
      <c r="T647" s="115">
        <f>T645+T631+T625+T595+T591+T568+T554+T541+T525+T506+T496+T472+T455+T451+T443+T434</f>
        <v>13947.371124999998</v>
      </c>
      <c r="U647" s="22">
        <f>U645+U631+U625+U595+U591+U568+U554+U541+U525+U506+U496+U472+U455+U451+U443+U434</f>
        <v>174199.20887500001</v>
      </c>
      <c r="V647" s="22">
        <f>V645+V631+V625+V595+V591+V568+V554+V541+V525+V506+V496+V472+V455+V451+V443+V434</f>
        <v>1016.77</v>
      </c>
      <c r="W647" s="22">
        <f>W645+W631+W625+W595+W591+W568+W554+W541+W525+W506+W496+W472+W455+W451+W443+W434</f>
        <v>173182.43887500002</v>
      </c>
      <c r="X647" s="21"/>
    </row>
    <row r="648" spans="1:26" ht="65.25" customHeight="1" x14ac:dyDescent="0.5">
      <c r="A648" s="128"/>
      <c r="B648" s="8"/>
      <c r="C648" s="8"/>
      <c r="D648" s="8"/>
      <c r="E648" s="13"/>
      <c r="F648" s="12"/>
      <c r="G648" s="11"/>
      <c r="H648" s="9"/>
      <c r="I648" s="10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</row>
    <row r="649" spans="1:26" ht="50.25" customHeight="1" thickBot="1" x14ac:dyDescent="0.55000000000000004">
      <c r="A649" s="15"/>
      <c r="B649" s="8"/>
      <c r="C649" s="8"/>
      <c r="D649" s="8"/>
      <c r="E649" s="13"/>
      <c r="F649" s="12"/>
      <c r="G649" s="11"/>
      <c r="H649" s="9"/>
      <c r="I649" s="10"/>
      <c r="J649" s="9"/>
      <c r="K649" s="127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</row>
    <row r="650" spans="1:26" ht="84.75" customHeight="1" thickBot="1" x14ac:dyDescent="0.55000000000000004">
      <c r="A650" s="14"/>
      <c r="B650" s="8"/>
      <c r="C650" s="8"/>
      <c r="D650" s="8"/>
      <c r="E650" s="13"/>
      <c r="F650" s="12"/>
      <c r="G650" s="126" t="s">
        <v>46</v>
      </c>
      <c r="H650" s="123" t="s">
        <v>68</v>
      </c>
      <c r="I650" s="125" t="s">
        <v>67</v>
      </c>
      <c r="J650" s="79" t="s">
        <v>66</v>
      </c>
      <c r="K650" s="124" t="s">
        <v>65</v>
      </c>
      <c r="L650" s="123" t="s">
        <v>64</v>
      </c>
      <c r="M650" s="120" t="s">
        <v>35</v>
      </c>
      <c r="N650" s="122" t="s">
        <v>63</v>
      </c>
      <c r="O650" s="122" t="s">
        <v>40</v>
      </c>
      <c r="P650" s="122" t="s">
        <v>62</v>
      </c>
      <c r="Q650" s="71" t="s">
        <v>61</v>
      </c>
      <c r="R650" s="122" t="s">
        <v>60</v>
      </c>
      <c r="S650" s="121" t="s">
        <v>59</v>
      </c>
      <c r="T650" s="120" t="s">
        <v>35</v>
      </c>
      <c r="U650" s="120" t="s">
        <v>58</v>
      </c>
      <c r="V650" s="88" t="s">
        <v>57</v>
      </c>
      <c r="W650" s="120" t="s">
        <v>35</v>
      </c>
      <c r="X650" s="8"/>
    </row>
    <row r="651" spans="1:26" ht="65.25" customHeight="1" thickBot="1" x14ac:dyDescent="0.55000000000000004">
      <c r="A651" s="119"/>
      <c r="B651" s="118" t="s">
        <v>56</v>
      </c>
      <c r="C651" s="25"/>
      <c r="D651" s="25"/>
      <c r="E651" s="117">
        <f>E647+E389+E317+E233+E204</f>
        <v>0</v>
      </c>
      <c r="F651" s="116"/>
      <c r="G651" s="22">
        <f>G647+G389+G317+G233+G204</f>
        <v>557439.65</v>
      </c>
      <c r="H651" s="22">
        <f>H647+H389+H317+H233+H204</f>
        <v>0</v>
      </c>
      <c r="I651" s="22">
        <f>I647+I389+I317+I233+I204</f>
        <v>0</v>
      </c>
      <c r="J651" s="22">
        <f>J647+J389+J317+J233+J204</f>
        <v>0</v>
      </c>
      <c r="K651" s="22">
        <f>K647+K389+K317+K233+K204</f>
        <v>0</v>
      </c>
      <c r="L651" s="22">
        <f>L647+L389+L317+L233+L204</f>
        <v>878.77</v>
      </c>
      <c r="M651" s="22">
        <f>M647+M389+M317+M233+M204</f>
        <v>558318.41999999993</v>
      </c>
      <c r="N651" s="115">
        <f>N647+N389+N317+N233+N204</f>
        <v>42854.479999999996</v>
      </c>
      <c r="O651" s="115">
        <f>O647+O389+O317+O233+O204</f>
        <v>3562.8171812500004</v>
      </c>
      <c r="P651" s="115">
        <f>P647+P389+P317+P233+P204</f>
        <v>0</v>
      </c>
      <c r="Q651" s="115">
        <f>Q647+Q389+Q317+Q233+Q204</f>
        <v>0</v>
      </c>
      <c r="R651" s="115">
        <f>R647+R389+R317+R233+R204</f>
        <v>4217.5571</v>
      </c>
      <c r="S651" s="115">
        <f>S647+S389+S317+S233+S204</f>
        <v>0</v>
      </c>
      <c r="T651" s="115">
        <f>T647+T389+T317+T233+T204</f>
        <v>50634.854281250009</v>
      </c>
      <c r="U651" s="22">
        <f>U647+U389+U317+U233+U204</f>
        <v>507683.56571874995</v>
      </c>
      <c r="V651" s="22">
        <f>V647+V389+V317+V233+V204</f>
        <v>9305.1514999999999</v>
      </c>
      <c r="W651" s="22">
        <f>W647+W389+W317+W233+W204</f>
        <v>498378.41421874997</v>
      </c>
      <c r="X651" s="21"/>
    </row>
    <row r="652" spans="1:26" ht="65.25" customHeight="1" x14ac:dyDescent="0.5">
      <c r="A652" s="114"/>
      <c r="B652" s="114"/>
      <c r="C652" s="8"/>
      <c r="D652" s="8"/>
      <c r="E652" s="13"/>
      <c r="F652" s="12"/>
      <c r="G652" s="11"/>
      <c r="H652" s="16"/>
      <c r="I652" s="13"/>
      <c r="J652" s="13"/>
      <c r="K652" s="13"/>
      <c r="L652" s="11"/>
      <c r="M652" s="11"/>
      <c r="N652" s="111"/>
      <c r="O652" s="111"/>
      <c r="P652" s="113"/>
      <c r="Q652" s="111"/>
      <c r="R652" s="111"/>
      <c r="S652" s="112"/>
      <c r="T652" s="111"/>
      <c r="U652" s="11"/>
      <c r="V652" s="11"/>
      <c r="W652" s="11"/>
      <c r="X652" s="8" t="s">
        <v>55</v>
      </c>
    </row>
    <row r="653" spans="1:26" ht="65.25" customHeight="1" thickBot="1" x14ac:dyDescent="0.55000000000000004">
      <c r="A653" s="15"/>
      <c r="B653" s="8"/>
      <c r="C653" s="8"/>
      <c r="D653" s="8"/>
      <c r="E653" s="13"/>
      <c r="F653" s="12"/>
      <c r="G653" s="11"/>
      <c r="H653" s="9"/>
      <c r="I653" s="10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</row>
    <row r="654" spans="1:26" ht="65.25" customHeight="1" thickBot="1" x14ac:dyDescent="0.55000000000000004">
      <c r="A654" s="110" t="s">
        <v>54</v>
      </c>
      <c r="B654" s="93" t="s">
        <v>53</v>
      </c>
      <c r="C654" s="109" t="s">
        <v>52</v>
      </c>
      <c r="D654" s="108"/>
      <c r="E654" s="108"/>
      <c r="F654" s="108"/>
      <c r="G654" s="108"/>
      <c r="H654" s="108"/>
      <c r="I654" s="108"/>
      <c r="J654" s="108"/>
      <c r="K654" s="108"/>
      <c r="L654" s="108"/>
      <c r="M654" s="107"/>
      <c r="N654" s="109" t="s">
        <v>51</v>
      </c>
      <c r="O654" s="108"/>
      <c r="P654" s="108"/>
      <c r="Q654" s="108"/>
      <c r="R654" s="108"/>
      <c r="S654" s="108"/>
      <c r="T654" s="107"/>
      <c r="U654" s="106"/>
      <c r="V654" s="105"/>
      <c r="W654" s="104"/>
      <c r="X654" s="69" t="s">
        <v>50</v>
      </c>
    </row>
    <row r="655" spans="1:26" ht="65.25" customHeight="1" x14ac:dyDescent="0.45">
      <c r="A655" s="103"/>
      <c r="B655" s="102"/>
      <c r="C655" s="101" t="s">
        <v>49</v>
      </c>
      <c r="D655" s="101" t="s">
        <v>48</v>
      </c>
      <c r="E655" s="100" t="s">
        <v>26</v>
      </c>
      <c r="F655" s="99" t="s">
        <v>47</v>
      </c>
      <c r="G655" s="98" t="s">
        <v>46</v>
      </c>
      <c r="H655" s="97" t="s">
        <v>45</v>
      </c>
      <c r="I655" s="96" t="s">
        <v>44</v>
      </c>
      <c r="J655" s="95" t="s">
        <v>25</v>
      </c>
      <c r="K655" s="94" t="s">
        <v>43</v>
      </c>
      <c r="L655" s="94" t="s">
        <v>42</v>
      </c>
      <c r="M655" s="93" t="s">
        <v>35</v>
      </c>
      <c r="N655" s="92" t="s">
        <v>41</v>
      </c>
      <c r="O655" s="92" t="s">
        <v>40</v>
      </c>
      <c r="P655" s="91" t="s">
        <v>39</v>
      </c>
      <c r="Q655" s="90" t="s">
        <v>38</v>
      </c>
      <c r="R655" s="90" t="s">
        <v>37</v>
      </c>
      <c r="S655" s="90" t="s">
        <v>36</v>
      </c>
      <c r="T655" s="89" t="s">
        <v>35</v>
      </c>
      <c r="U655" s="87" t="s">
        <v>35</v>
      </c>
      <c r="V655" s="88" t="s">
        <v>34</v>
      </c>
      <c r="W655" s="87" t="s">
        <v>33</v>
      </c>
      <c r="X655" s="69"/>
    </row>
    <row r="656" spans="1:26" ht="65.25" customHeight="1" thickBot="1" x14ac:dyDescent="0.5">
      <c r="A656" s="86" t="s">
        <v>32</v>
      </c>
      <c r="B656" s="76"/>
      <c r="C656" s="85"/>
      <c r="D656" s="85"/>
      <c r="E656" s="84" t="s">
        <v>31</v>
      </c>
      <c r="F656" s="83" t="s">
        <v>30</v>
      </c>
      <c r="G656" s="82"/>
      <c r="H656" s="81"/>
      <c r="I656" s="80" t="s">
        <v>29</v>
      </c>
      <c r="J656" s="79" t="s">
        <v>28</v>
      </c>
      <c r="K656" s="78" t="s">
        <v>27</v>
      </c>
      <c r="L656" s="77" t="s">
        <v>26</v>
      </c>
      <c r="M656" s="76"/>
      <c r="N656" s="75"/>
      <c r="O656" s="75"/>
      <c r="P656" s="74" t="s">
        <v>25</v>
      </c>
      <c r="Q656" s="73" t="s">
        <v>24</v>
      </c>
      <c r="R656" s="73" t="s">
        <v>23</v>
      </c>
      <c r="S656" s="73" t="s">
        <v>22</v>
      </c>
      <c r="T656" s="72"/>
      <c r="U656" s="70" t="s">
        <v>21</v>
      </c>
      <c r="V656" s="71" t="s">
        <v>20</v>
      </c>
      <c r="W656" s="70" t="s">
        <v>19</v>
      </c>
      <c r="X656" s="69"/>
    </row>
    <row r="657" spans="1:24" ht="65.25" customHeight="1" x14ac:dyDescent="0.45">
      <c r="A657" s="68" t="s">
        <v>18</v>
      </c>
      <c r="B657" s="62"/>
      <c r="C657" s="62"/>
      <c r="D657" s="62"/>
      <c r="E657" s="67"/>
      <c r="F657" s="66"/>
      <c r="G657" s="65"/>
      <c r="H657" s="63"/>
      <c r="I657" s="64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2"/>
    </row>
    <row r="658" spans="1:24" ht="65.25" customHeight="1" x14ac:dyDescent="0.5">
      <c r="A658" s="61" t="s">
        <v>4</v>
      </c>
      <c r="B658" s="44"/>
      <c r="C658" s="44">
        <v>1100</v>
      </c>
      <c r="D658" s="44">
        <v>1000</v>
      </c>
      <c r="E658" s="43">
        <v>66.42</v>
      </c>
      <c r="F658" s="42">
        <v>15</v>
      </c>
      <c r="G658" s="53">
        <f>E658*F658</f>
        <v>996.30000000000007</v>
      </c>
      <c r="H658" s="37">
        <v>0</v>
      </c>
      <c r="I658" s="40">
        <v>0</v>
      </c>
      <c r="J658" s="37">
        <v>0</v>
      </c>
      <c r="K658" s="37">
        <v>0</v>
      </c>
      <c r="L658" s="37">
        <v>0</v>
      </c>
      <c r="M658" s="37">
        <f>G658+H658+I658+J658+K658+L658</f>
        <v>996.30000000000007</v>
      </c>
      <c r="N658" s="37">
        <v>0</v>
      </c>
      <c r="O658" s="37">
        <v>0</v>
      </c>
      <c r="P658" s="37">
        <v>0</v>
      </c>
      <c r="Q658" s="37">
        <v>0</v>
      </c>
      <c r="R658" s="37">
        <v>0</v>
      </c>
      <c r="S658" s="37">
        <v>0</v>
      </c>
      <c r="T658" s="37">
        <f>N658+O658+P658+Q658+R658+S658</f>
        <v>0</v>
      </c>
      <c r="U658" s="37">
        <f>M658-T658</f>
        <v>996.30000000000007</v>
      </c>
      <c r="V658" s="37">
        <v>0</v>
      </c>
      <c r="W658" s="37">
        <f>U658-V658</f>
        <v>996.30000000000007</v>
      </c>
      <c r="X658" s="36"/>
    </row>
    <row r="659" spans="1:24" ht="65.25" customHeight="1" x14ac:dyDescent="0.5">
      <c r="A659" s="60" t="s">
        <v>17</v>
      </c>
      <c r="B659" s="52"/>
      <c r="C659" s="52"/>
      <c r="D659" s="52"/>
      <c r="E659" s="59"/>
      <c r="F659" s="50"/>
      <c r="G659" s="57"/>
      <c r="H659" s="49"/>
      <c r="I659" s="30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27"/>
    </row>
    <row r="660" spans="1:24" ht="65.25" customHeight="1" x14ac:dyDescent="0.5">
      <c r="A660" s="45" t="s">
        <v>4</v>
      </c>
      <c r="B660" s="44"/>
      <c r="C660" s="44">
        <v>1100</v>
      </c>
      <c r="D660" s="44">
        <v>1000</v>
      </c>
      <c r="E660" s="43">
        <v>162</v>
      </c>
      <c r="F660" s="42">
        <v>15</v>
      </c>
      <c r="G660" s="53">
        <f>E660*F660</f>
        <v>2430</v>
      </c>
      <c r="H660" s="37">
        <v>0</v>
      </c>
      <c r="I660" s="40">
        <v>0</v>
      </c>
      <c r="J660" s="37">
        <v>0</v>
      </c>
      <c r="K660" s="37">
        <v>0</v>
      </c>
      <c r="L660" s="37">
        <v>0</v>
      </c>
      <c r="M660" s="37">
        <f>G660+H660+I660+J660+K660+L660</f>
        <v>2430</v>
      </c>
      <c r="N660" s="37">
        <v>0</v>
      </c>
      <c r="O660" s="37">
        <v>0</v>
      </c>
      <c r="P660" s="37">
        <v>0</v>
      </c>
      <c r="Q660" s="37">
        <v>0</v>
      </c>
      <c r="R660" s="37">
        <v>0</v>
      </c>
      <c r="S660" s="37">
        <v>0</v>
      </c>
      <c r="T660" s="37">
        <f>N660+O660+P660+Q660+R660+S660</f>
        <v>0</v>
      </c>
      <c r="U660" s="37">
        <f>M660-T660</f>
        <v>2430</v>
      </c>
      <c r="V660" s="37">
        <v>0</v>
      </c>
      <c r="W660" s="37">
        <f>U660-V660</f>
        <v>2430</v>
      </c>
      <c r="X660" s="36"/>
    </row>
    <row r="661" spans="1:24" ht="65.25" customHeight="1" x14ac:dyDescent="0.5">
      <c r="A661" s="55" t="s">
        <v>16</v>
      </c>
      <c r="B661" s="52"/>
      <c r="C661" s="52"/>
      <c r="D661" s="52"/>
      <c r="E661" s="59"/>
      <c r="F661" s="50"/>
      <c r="G661" s="57"/>
      <c r="H661" s="49"/>
      <c r="I661" s="30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27"/>
    </row>
    <row r="662" spans="1:24" ht="65.25" customHeight="1" x14ac:dyDescent="0.5">
      <c r="A662" s="45" t="s">
        <v>4</v>
      </c>
      <c r="B662" s="44"/>
      <c r="C662" s="44">
        <v>1100</v>
      </c>
      <c r="D662" s="44">
        <v>1000</v>
      </c>
      <c r="E662" s="43">
        <v>142.19999999999999</v>
      </c>
      <c r="F662" s="42">
        <v>15</v>
      </c>
      <c r="G662" s="53">
        <f>E662*F662</f>
        <v>2133</v>
      </c>
      <c r="H662" s="37">
        <v>0</v>
      </c>
      <c r="I662" s="40">
        <v>0</v>
      </c>
      <c r="J662" s="37">
        <v>0</v>
      </c>
      <c r="K662" s="37">
        <v>0</v>
      </c>
      <c r="L662" s="37">
        <v>0</v>
      </c>
      <c r="M662" s="37">
        <f>G662+H662+I662+J662+K662+L662</f>
        <v>2133</v>
      </c>
      <c r="N662" s="37">
        <v>0</v>
      </c>
      <c r="O662" s="37">
        <v>0</v>
      </c>
      <c r="P662" s="37">
        <v>0</v>
      </c>
      <c r="Q662" s="37">
        <v>0</v>
      </c>
      <c r="R662" s="37">
        <v>0</v>
      </c>
      <c r="S662" s="37">
        <v>0</v>
      </c>
      <c r="T662" s="37">
        <f>N662+O662+P662+Q662+R662+S662</f>
        <v>0</v>
      </c>
      <c r="U662" s="37">
        <f>M662-T662</f>
        <v>2133</v>
      </c>
      <c r="V662" s="37">
        <v>0</v>
      </c>
      <c r="W662" s="37">
        <f>U662-V662</f>
        <v>2133</v>
      </c>
      <c r="X662" s="36"/>
    </row>
    <row r="663" spans="1:24" ht="65.25" customHeight="1" x14ac:dyDescent="0.5">
      <c r="A663" s="35" t="s">
        <v>15</v>
      </c>
      <c r="B663" s="52"/>
      <c r="C663" s="52"/>
      <c r="D663" s="52"/>
      <c r="E663" s="59"/>
      <c r="F663" s="50"/>
      <c r="G663" s="57"/>
      <c r="H663" s="49"/>
      <c r="I663" s="30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27"/>
    </row>
    <row r="664" spans="1:24" ht="65.25" customHeight="1" x14ac:dyDescent="0.5">
      <c r="A664" s="45" t="s">
        <v>4</v>
      </c>
      <c r="B664" s="54"/>
      <c r="C664" s="44">
        <v>1100</v>
      </c>
      <c r="D664" s="44">
        <v>1000</v>
      </c>
      <c r="E664" s="43">
        <v>225.69</v>
      </c>
      <c r="F664" s="42">
        <v>15</v>
      </c>
      <c r="G664" s="53">
        <f>E664*F664</f>
        <v>3385.35</v>
      </c>
      <c r="H664" s="37">
        <v>0</v>
      </c>
      <c r="I664" s="40">
        <v>0</v>
      </c>
      <c r="J664" s="37">
        <v>0</v>
      </c>
      <c r="K664" s="37">
        <v>0</v>
      </c>
      <c r="L664" s="37">
        <v>0</v>
      </c>
      <c r="M664" s="37">
        <f>G664+H664+I664+J664+K664+L664</f>
        <v>3385.35</v>
      </c>
      <c r="N664" s="37">
        <v>0</v>
      </c>
      <c r="O664" s="37">
        <v>0</v>
      </c>
      <c r="P664" s="37">
        <v>0</v>
      </c>
      <c r="Q664" s="37">
        <v>0</v>
      </c>
      <c r="R664" s="37">
        <v>0</v>
      </c>
      <c r="S664" s="37">
        <v>0</v>
      </c>
      <c r="T664" s="37">
        <f>N664+O664+P664+Q664+R664+S664</f>
        <v>0</v>
      </c>
      <c r="U664" s="37">
        <f>M664-T664</f>
        <v>3385.35</v>
      </c>
      <c r="V664" s="37">
        <v>0</v>
      </c>
      <c r="W664" s="37">
        <f>U664-V664</f>
        <v>3385.35</v>
      </c>
      <c r="X664" s="47"/>
    </row>
    <row r="665" spans="1:24" ht="65.25" customHeight="1" x14ac:dyDescent="0.5">
      <c r="A665" s="55" t="s">
        <v>14</v>
      </c>
      <c r="B665" s="44"/>
      <c r="C665" s="52"/>
      <c r="D665" s="52"/>
      <c r="E665" s="51"/>
      <c r="F665" s="50"/>
      <c r="G665" s="57"/>
      <c r="H665" s="48"/>
      <c r="I665" s="30"/>
      <c r="J665" s="48"/>
      <c r="K665" s="48"/>
      <c r="L665" s="48"/>
      <c r="M665" s="49"/>
      <c r="N665" s="48"/>
      <c r="O665" s="48"/>
      <c r="P665" s="48"/>
      <c r="Q665" s="48"/>
      <c r="R665" s="48"/>
      <c r="S665" s="48"/>
      <c r="T665" s="49"/>
      <c r="U665" s="48"/>
      <c r="V665" s="48"/>
      <c r="W665" s="48"/>
      <c r="X665" s="47"/>
    </row>
    <row r="666" spans="1:24" ht="65.25" customHeight="1" x14ac:dyDescent="0.5">
      <c r="A666" s="45" t="s">
        <v>4</v>
      </c>
      <c r="B666" s="54"/>
      <c r="C666" s="44">
        <v>1100</v>
      </c>
      <c r="D666" s="44">
        <v>1000</v>
      </c>
      <c r="E666" s="43">
        <v>145.30000000000001</v>
      </c>
      <c r="F666" s="42">
        <v>15</v>
      </c>
      <c r="G666" s="53">
        <f>E666*F666</f>
        <v>2179.5</v>
      </c>
      <c r="H666" s="37">
        <v>0</v>
      </c>
      <c r="I666" s="40">
        <v>0</v>
      </c>
      <c r="J666" s="37">
        <v>0</v>
      </c>
      <c r="K666" s="37">
        <v>0</v>
      </c>
      <c r="L666" s="37">
        <v>0</v>
      </c>
      <c r="M666" s="37">
        <f>G666+H666+I666+J666+K666+L666</f>
        <v>2179.5</v>
      </c>
      <c r="N666" s="37">
        <v>0</v>
      </c>
      <c r="O666" s="37">
        <v>0</v>
      </c>
      <c r="P666" s="37">
        <v>0</v>
      </c>
      <c r="Q666" s="37">
        <v>0</v>
      </c>
      <c r="R666" s="37">
        <v>0</v>
      </c>
      <c r="S666" s="37">
        <v>0</v>
      </c>
      <c r="T666" s="37">
        <f>N666+O666+P666+Q666+R666+S666</f>
        <v>0</v>
      </c>
      <c r="U666" s="37">
        <f>M666-T666</f>
        <v>2179.5</v>
      </c>
      <c r="V666" s="37">
        <v>0</v>
      </c>
      <c r="W666" s="37">
        <f>U666-V666</f>
        <v>2179.5</v>
      </c>
      <c r="X666" s="47"/>
    </row>
    <row r="667" spans="1:24" ht="65.25" customHeight="1" x14ac:dyDescent="0.5">
      <c r="A667" s="35" t="s">
        <v>13</v>
      </c>
      <c r="B667" s="44"/>
      <c r="C667" s="52"/>
      <c r="D667" s="52"/>
      <c r="E667" s="51"/>
      <c r="F667" s="50"/>
      <c r="G667" s="57"/>
      <c r="H667" s="48"/>
      <c r="I667" s="30"/>
      <c r="J667" s="48"/>
      <c r="K667" s="48"/>
      <c r="L667" s="48"/>
      <c r="M667" s="49"/>
      <c r="N667" s="48"/>
      <c r="O667" s="48"/>
      <c r="P667" s="48"/>
      <c r="Q667" s="48"/>
      <c r="R667" s="48"/>
      <c r="S667" s="48"/>
      <c r="T667" s="49"/>
      <c r="U667" s="48"/>
      <c r="V667" s="48"/>
      <c r="W667" s="48"/>
      <c r="X667" s="47"/>
    </row>
    <row r="668" spans="1:24" ht="65.25" customHeight="1" x14ac:dyDescent="0.5">
      <c r="A668" s="45" t="s">
        <v>4</v>
      </c>
      <c r="B668" s="54"/>
      <c r="C668" s="44">
        <v>1100</v>
      </c>
      <c r="D668" s="44">
        <v>1000</v>
      </c>
      <c r="E668" s="43">
        <v>154.29</v>
      </c>
      <c r="F668" s="42">
        <v>15</v>
      </c>
      <c r="G668" s="53">
        <f>E668*F668</f>
        <v>2314.35</v>
      </c>
      <c r="H668" s="37">
        <v>0</v>
      </c>
      <c r="I668" s="40">
        <v>0</v>
      </c>
      <c r="J668" s="37">
        <v>0</v>
      </c>
      <c r="K668" s="37">
        <v>0</v>
      </c>
      <c r="L668" s="37">
        <v>0</v>
      </c>
      <c r="M668" s="37">
        <f>G668+H668+I668+J668+K668+L668</f>
        <v>2314.35</v>
      </c>
      <c r="N668" s="37">
        <v>0</v>
      </c>
      <c r="O668" s="39">
        <f>G668*1.1875%</f>
        <v>27.482906249999999</v>
      </c>
      <c r="P668" s="37">
        <v>0</v>
      </c>
      <c r="Q668" s="37">
        <v>0</v>
      </c>
      <c r="R668" s="37">
        <v>0</v>
      </c>
      <c r="S668" s="37">
        <v>0</v>
      </c>
      <c r="T668" s="37">
        <f>N668+O668+P668+Q668+R668+S668</f>
        <v>27.482906249999999</v>
      </c>
      <c r="U668" s="37">
        <f>M668-T668</f>
        <v>2286.8670937500001</v>
      </c>
      <c r="V668" s="37">
        <v>0</v>
      </c>
      <c r="W668" s="37">
        <f>U668-V668</f>
        <v>2286.8670937500001</v>
      </c>
      <c r="X668" s="47"/>
    </row>
    <row r="669" spans="1:24" ht="65.25" customHeight="1" x14ac:dyDescent="0.5">
      <c r="A669" s="55" t="s">
        <v>12</v>
      </c>
      <c r="B669" s="44"/>
      <c r="C669" s="52"/>
      <c r="D669" s="52"/>
      <c r="E669" s="51"/>
      <c r="F669" s="50"/>
      <c r="G669" s="57"/>
      <c r="H669" s="48"/>
      <c r="I669" s="30"/>
      <c r="J669" s="48"/>
      <c r="K669" s="48"/>
      <c r="L669" s="48"/>
      <c r="M669" s="49"/>
      <c r="N669" s="48"/>
      <c r="O669" s="46"/>
      <c r="P669" s="49"/>
      <c r="Q669" s="48"/>
      <c r="R669" s="48"/>
      <c r="S669" s="48"/>
      <c r="T669" s="49"/>
      <c r="U669" s="48"/>
      <c r="V669" s="48"/>
      <c r="W669" s="48"/>
      <c r="X669" s="47"/>
    </row>
    <row r="670" spans="1:24" ht="65.25" hidden="1" customHeight="1" x14ac:dyDescent="0.5">
      <c r="A670" s="45" t="s">
        <v>4</v>
      </c>
      <c r="B670" s="54"/>
      <c r="C670" s="44">
        <v>1100</v>
      </c>
      <c r="D670" s="44">
        <v>1000</v>
      </c>
      <c r="E670" s="43"/>
      <c r="F670" s="42"/>
      <c r="G670" s="53">
        <f>E670*F670</f>
        <v>0</v>
      </c>
      <c r="H670" s="37">
        <v>0</v>
      </c>
      <c r="I670" s="40">
        <f>E670*1.04</f>
        <v>0</v>
      </c>
      <c r="J670" s="37">
        <v>0</v>
      </c>
      <c r="K670" s="37">
        <v>0</v>
      </c>
      <c r="L670" s="37">
        <v>0</v>
      </c>
      <c r="M670" s="37">
        <f>G670+H670+I670+J670+K670+L670</f>
        <v>0</v>
      </c>
      <c r="N670" s="37">
        <v>0</v>
      </c>
      <c r="O670" s="37">
        <v>0</v>
      </c>
      <c r="P670" s="37">
        <v>0</v>
      </c>
      <c r="Q670" s="37">
        <v>0</v>
      </c>
      <c r="R670" s="37">
        <v>0</v>
      </c>
      <c r="S670" s="37">
        <v>0</v>
      </c>
      <c r="T670" s="37">
        <f>N670+O670+P670+Q670+R670+S670</f>
        <v>0</v>
      </c>
      <c r="U670" s="37">
        <f>M670-T670</f>
        <v>0</v>
      </c>
      <c r="V670" s="37">
        <v>0</v>
      </c>
      <c r="W670" s="37">
        <f>U670-V670</f>
        <v>0</v>
      </c>
      <c r="X670" s="47"/>
    </row>
    <row r="671" spans="1:24" ht="65.25" hidden="1" customHeight="1" x14ac:dyDescent="0.5">
      <c r="A671" s="58"/>
      <c r="B671" s="44"/>
      <c r="C671" s="52"/>
      <c r="D671" s="52"/>
      <c r="E671" s="51"/>
      <c r="F671" s="50"/>
      <c r="G671" s="57"/>
      <c r="H671" s="48"/>
      <c r="I671" s="30"/>
      <c r="J671" s="48"/>
      <c r="K671" s="48"/>
      <c r="L671" s="48"/>
      <c r="M671" s="49"/>
      <c r="N671" s="48"/>
      <c r="O671" s="48"/>
      <c r="P671" s="49"/>
      <c r="Q671" s="48"/>
      <c r="R671" s="48"/>
      <c r="S671" s="48"/>
      <c r="T671" s="49"/>
      <c r="U671" s="48"/>
      <c r="V671" s="48"/>
      <c r="W671" s="48"/>
      <c r="X671" s="47"/>
    </row>
    <row r="672" spans="1:24" ht="65.25" hidden="1" customHeight="1" x14ac:dyDescent="0.5">
      <c r="A672" s="45" t="s">
        <v>4</v>
      </c>
      <c r="B672" s="54"/>
      <c r="C672" s="44">
        <v>1100</v>
      </c>
      <c r="D672" s="44">
        <v>1000</v>
      </c>
      <c r="E672" s="43"/>
      <c r="F672" s="42"/>
      <c r="G672" s="53">
        <f>E672*F672</f>
        <v>0</v>
      </c>
      <c r="H672" s="37">
        <v>0</v>
      </c>
      <c r="I672" s="40">
        <f>E672*1.04</f>
        <v>0</v>
      </c>
      <c r="J672" s="37">
        <v>0</v>
      </c>
      <c r="K672" s="37">
        <v>0</v>
      </c>
      <c r="L672" s="37">
        <v>0</v>
      </c>
      <c r="M672" s="37">
        <f>G672+H672+I672+J672+K672+L672</f>
        <v>0</v>
      </c>
      <c r="N672" s="37">
        <v>0</v>
      </c>
      <c r="O672" s="37">
        <v>0</v>
      </c>
      <c r="P672" s="48">
        <v>0</v>
      </c>
      <c r="Q672" s="37">
        <v>0</v>
      </c>
      <c r="R672" s="37">
        <v>0</v>
      </c>
      <c r="S672" s="37">
        <v>0</v>
      </c>
      <c r="T672" s="37">
        <f>N672+O672+P672+Q672+R672+S672</f>
        <v>0</v>
      </c>
      <c r="U672" s="37">
        <f>M672-T672</f>
        <v>0</v>
      </c>
      <c r="V672" s="37">
        <v>0</v>
      </c>
      <c r="W672" s="37">
        <f>U672-V672</f>
        <v>0</v>
      </c>
      <c r="X672" s="47"/>
    </row>
    <row r="673" spans="1:24" ht="65.25" hidden="1" customHeight="1" thickBot="1" x14ac:dyDescent="0.55000000000000004">
      <c r="A673" s="55"/>
      <c r="B673" s="44"/>
      <c r="C673" s="52"/>
      <c r="D673" s="52"/>
      <c r="E673" s="51"/>
      <c r="F673" s="50"/>
      <c r="G673" s="31"/>
      <c r="H673" s="48"/>
      <c r="I673" s="30"/>
      <c r="J673" s="48"/>
      <c r="K673" s="48"/>
      <c r="L673" s="48"/>
      <c r="M673" s="49"/>
      <c r="N673" s="48"/>
      <c r="O673" s="48"/>
      <c r="P673" s="28"/>
      <c r="Q673" s="48"/>
      <c r="R673" s="48"/>
      <c r="S673" s="48"/>
      <c r="T673" s="49"/>
      <c r="U673" s="48"/>
      <c r="V673" s="48"/>
      <c r="W673" s="48"/>
      <c r="X673" s="47"/>
    </row>
    <row r="674" spans="1:24" ht="65.25" hidden="1" customHeight="1" x14ac:dyDescent="0.5">
      <c r="A674" s="45" t="s">
        <v>4</v>
      </c>
      <c r="B674" s="54"/>
      <c r="C674" s="44">
        <v>1100</v>
      </c>
      <c r="D674" s="44">
        <v>1000</v>
      </c>
      <c r="E674" s="43"/>
      <c r="F674" s="42"/>
      <c r="G674" s="53">
        <f>E674*F674</f>
        <v>0</v>
      </c>
      <c r="H674" s="37">
        <v>0</v>
      </c>
      <c r="I674" s="40">
        <f>E674*1.04</f>
        <v>0</v>
      </c>
      <c r="J674" s="37">
        <v>0</v>
      </c>
      <c r="K674" s="37">
        <v>0</v>
      </c>
      <c r="L674" s="37">
        <v>0</v>
      </c>
      <c r="M674" s="37">
        <f>G674+H674+I674+J674+K674+L674</f>
        <v>0</v>
      </c>
      <c r="N674" s="37">
        <v>0</v>
      </c>
      <c r="O674" s="37">
        <v>0</v>
      </c>
      <c r="P674" s="48">
        <v>0</v>
      </c>
      <c r="Q674" s="37">
        <v>0</v>
      </c>
      <c r="R674" s="37">
        <v>0</v>
      </c>
      <c r="S674" s="37">
        <v>0</v>
      </c>
      <c r="T674" s="37">
        <f>N674+O674+P674+Q674+R674+S674</f>
        <v>0</v>
      </c>
      <c r="U674" s="37">
        <f>M674-T674</f>
        <v>0</v>
      </c>
      <c r="V674" s="37">
        <v>0</v>
      </c>
      <c r="W674" s="37">
        <f>U674-V674</f>
        <v>0</v>
      </c>
      <c r="X674" s="47"/>
    </row>
    <row r="675" spans="1:24" ht="65.25" hidden="1" customHeight="1" thickBot="1" x14ac:dyDescent="0.55000000000000004">
      <c r="A675" s="56"/>
      <c r="B675" s="44"/>
      <c r="C675" s="52"/>
      <c r="D675" s="52"/>
      <c r="E675" s="51"/>
      <c r="F675" s="50"/>
      <c r="G675" s="31"/>
      <c r="H675" s="48"/>
      <c r="I675" s="30"/>
      <c r="J675" s="48"/>
      <c r="K675" s="48"/>
      <c r="L675" s="48"/>
      <c r="M675" s="49"/>
      <c r="N675" s="48"/>
      <c r="O675" s="48"/>
      <c r="P675" s="28"/>
      <c r="Q675" s="48"/>
      <c r="R675" s="48"/>
      <c r="S675" s="48"/>
      <c r="T675" s="49"/>
      <c r="U675" s="48"/>
      <c r="V675" s="48"/>
      <c r="W675" s="48"/>
      <c r="X675" s="47"/>
    </row>
    <row r="676" spans="1:24" ht="65.25" customHeight="1" x14ac:dyDescent="0.5">
      <c r="A676" s="45" t="s">
        <v>4</v>
      </c>
      <c r="B676" s="54"/>
      <c r="C676" s="44">
        <v>1100</v>
      </c>
      <c r="D676" s="44">
        <v>1000</v>
      </c>
      <c r="E676" s="43">
        <v>152.27000000000001</v>
      </c>
      <c r="F676" s="42">
        <v>15</v>
      </c>
      <c r="G676" s="53">
        <f>E676*F676</f>
        <v>2284.0500000000002</v>
      </c>
      <c r="H676" s="37">
        <v>0</v>
      </c>
      <c r="I676" s="40">
        <v>0</v>
      </c>
      <c r="J676" s="37">
        <v>0</v>
      </c>
      <c r="K676" s="37">
        <v>0</v>
      </c>
      <c r="L676" s="37">
        <v>0</v>
      </c>
      <c r="M676" s="37">
        <f>G676+H676+I676+J676+K676+L676</f>
        <v>2284.0500000000002</v>
      </c>
      <c r="N676" s="37">
        <v>0</v>
      </c>
      <c r="O676" s="39">
        <f>G676*1.1875%</f>
        <v>27.123093750000002</v>
      </c>
      <c r="P676" s="48">
        <v>0</v>
      </c>
      <c r="Q676" s="37">
        <v>0</v>
      </c>
      <c r="R676" s="37">
        <v>0</v>
      </c>
      <c r="S676" s="37">
        <v>0</v>
      </c>
      <c r="T676" s="37">
        <f>N676+O676+P676+Q676+R676+S676</f>
        <v>27.123093750000002</v>
      </c>
      <c r="U676" s="37">
        <f>M676-T676</f>
        <v>2256.9269062500002</v>
      </c>
      <c r="V676" s="37">
        <v>0</v>
      </c>
      <c r="W676" s="37">
        <f>U676-V676</f>
        <v>2256.9269062500002</v>
      </c>
      <c r="X676" s="47"/>
    </row>
    <row r="677" spans="1:24" ht="65.25" customHeight="1" thickBot="1" x14ac:dyDescent="0.55000000000000004">
      <c r="A677" s="55" t="s">
        <v>11</v>
      </c>
      <c r="B677" s="44"/>
      <c r="C677" s="52"/>
      <c r="D677" s="52"/>
      <c r="E677" s="51"/>
      <c r="F677" s="50"/>
      <c r="G677" s="31"/>
      <c r="H677" s="48"/>
      <c r="I677" s="30"/>
      <c r="J677" s="48"/>
      <c r="K677" s="48"/>
      <c r="L677" s="48"/>
      <c r="M677" s="49"/>
      <c r="N677" s="48"/>
      <c r="O677" s="46"/>
      <c r="P677" s="28"/>
      <c r="Q677" s="48"/>
      <c r="R677" s="48"/>
      <c r="S677" s="48"/>
      <c r="T677" s="49"/>
      <c r="U677" s="48"/>
      <c r="V677" s="48"/>
      <c r="W677" s="48"/>
      <c r="X677" s="47"/>
    </row>
    <row r="678" spans="1:24" ht="65.25" customHeight="1" x14ac:dyDescent="0.5">
      <c r="A678" s="45" t="s">
        <v>4</v>
      </c>
      <c r="B678" s="54"/>
      <c r="C678" s="44">
        <v>1100</v>
      </c>
      <c r="D678" s="44">
        <v>1000</v>
      </c>
      <c r="E678" s="43">
        <v>225.89</v>
      </c>
      <c r="F678" s="42">
        <v>15</v>
      </c>
      <c r="G678" s="53">
        <f>E678*F678</f>
        <v>3388.35</v>
      </c>
      <c r="H678" s="37">
        <v>0</v>
      </c>
      <c r="I678" s="40">
        <v>0</v>
      </c>
      <c r="J678" s="37">
        <v>0</v>
      </c>
      <c r="K678" s="37">
        <v>0</v>
      </c>
      <c r="L678" s="37">
        <v>0</v>
      </c>
      <c r="M678" s="37">
        <f>G678+H678+I678+J678+K678+L678</f>
        <v>3388.35</v>
      </c>
      <c r="N678" s="37">
        <v>0</v>
      </c>
      <c r="O678" s="37">
        <v>0</v>
      </c>
      <c r="P678" s="48">
        <v>0</v>
      </c>
      <c r="Q678" s="37">
        <v>0</v>
      </c>
      <c r="R678" s="37">
        <v>0</v>
      </c>
      <c r="S678" s="37">
        <v>0</v>
      </c>
      <c r="T678" s="37">
        <f>N678+O678+P678+Q678+R678+S678</f>
        <v>0</v>
      </c>
      <c r="U678" s="37">
        <f>M678-T678</f>
        <v>3388.35</v>
      </c>
      <c r="V678" s="37">
        <v>0</v>
      </c>
      <c r="W678" s="37">
        <f>U678-V678</f>
        <v>3388.35</v>
      </c>
      <c r="X678" s="47"/>
    </row>
    <row r="679" spans="1:24" ht="65.25" customHeight="1" thickBot="1" x14ac:dyDescent="0.55000000000000004">
      <c r="A679" s="55" t="s">
        <v>10</v>
      </c>
      <c r="B679" s="44"/>
      <c r="C679" s="52"/>
      <c r="D679" s="52"/>
      <c r="E679" s="51"/>
      <c r="F679" s="50"/>
      <c r="G679" s="31"/>
      <c r="H679" s="48"/>
      <c r="I679" s="30"/>
      <c r="J679" s="48"/>
      <c r="K679" s="48"/>
      <c r="L679" s="48"/>
      <c r="M679" s="49"/>
      <c r="N679" s="48"/>
      <c r="O679" s="48"/>
      <c r="P679" s="28"/>
      <c r="Q679" s="48"/>
      <c r="R679" s="48"/>
      <c r="S679" s="48"/>
      <c r="T679" s="49"/>
      <c r="U679" s="48"/>
      <c r="V679" s="48"/>
      <c r="W679" s="48"/>
      <c r="X679" s="47"/>
    </row>
    <row r="680" spans="1:24" ht="65.25" customHeight="1" x14ac:dyDescent="0.5">
      <c r="A680" s="45" t="s">
        <v>4</v>
      </c>
      <c r="B680" s="54"/>
      <c r="C680" s="44">
        <v>1100</v>
      </c>
      <c r="D680" s="44">
        <v>1000</v>
      </c>
      <c r="E680" s="43">
        <v>205.38</v>
      </c>
      <c r="F680" s="42">
        <v>15</v>
      </c>
      <c r="G680" s="53">
        <f>E680*F680</f>
        <v>3080.7</v>
      </c>
      <c r="H680" s="37">
        <v>0</v>
      </c>
      <c r="I680" s="40">
        <v>0</v>
      </c>
      <c r="J680" s="37">
        <v>0</v>
      </c>
      <c r="K680" s="37">
        <v>0</v>
      </c>
      <c r="L680" s="37">
        <v>0</v>
      </c>
      <c r="M680" s="37">
        <f>G680+H680+I680+J680+K680+L680</f>
        <v>3080.7</v>
      </c>
      <c r="N680" s="37">
        <v>0</v>
      </c>
      <c r="O680" s="39">
        <f>G680*1.1875%</f>
        <v>36.583312499999998</v>
      </c>
      <c r="P680" s="48">
        <v>0</v>
      </c>
      <c r="Q680" s="37">
        <v>0</v>
      </c>
      <c r="R680" s="37">
        <v>0</v>
      </c>
      <c r="S680" s="37">
        <v>0</v>
      </c>
      <c r="T680" s="37">
        <f>N680+O680+P680+Q680+R680+S680</f>
        <v>36.583312499999998</v>
      </c>
      <c r="U680" s="37">
        <f>M680-T680</f>
        <v>3044.1166874999999</v>
      </c>
      <c r="V680" s="37">
        <v>0</v>
      </c>
      <c r="W680" s="37">
        <f>U680-V680</f>
        <v>3044.1166874999999</v>
      </c>
      <c r="X680" s="47"/>
    </row>
    <row r="681" spans="1:24" ht="65.25" customHeight="1" thickBot="1" x14ac:dyDescent="0.55000000000000004">
      <c r="A681" s="35" t="s">
        <v>9</v>
      </c>
      <c r="B681" s="44"/>
      <c r="C681" s="52"/>
      <c r="D681" s="52"/>
      <c r="E681" s="51"/>
      <c r="F681" s="50"/>
      <c r="G681" s="31"/>
      <c r="H681" s="48"/>
      <c r="I681" s="30"/>
      <c r="J681" s="48"/>
      <c r="K681" s="48"/>
      <c r="L681" s="48"/>
      <c r="M681" s="49"/>
      <c r="N681" s="48"/>
      <c r="O681" s="46"/>
      <c r="P681" s="28"/>
      <c r="Q681" s="48"/>
      <c r="R681" s="48"/>
      <c r="S681" s="48"/>
      <c r="T681" s="49"/>
      <c r="U681" s="48"/>
      <c r="V681" s="48"/>
      <c r="W681" s="48"/>
      <c r="X681" s="47"/>
    </row>
    <row r="682" spans="1:24" ht="65.25" customHeight="1" x14ac:dyDescent="0.5">
      <c r="A682" s="45" t="s">
        <v>4</v>
      </c>
      <c r="B682" s="44"/>
      <c r="C682" s="44">
        <v>1100</v>
      </c>
      <c r="D682" s="44">
        <v>1000</v>
      </c>
      <c r="E682" s="43">
        <v>211.56</v>
      </c>
      <c r="F682" s="42">
        <v>15</v>
      </c>
      <c r="G682" s="41">
        <f>E682*F682</f>
        <v>3173.4</v>
      </c>
      <c r="H682" s="37">
        <v>0</v>
      </c>
      <c r="I682" s="40">
        <v>0</v>
      </c>
      <c r="J682" s="37">
        <v>0</v>
      </c>
      <c r="K682" s="37">
        <v>0</v>
      </c>
      <c r="L682" s="37">
        <v>0</v>
      </c>
      <c r="M682" s="37">
        <f>G682+H682+I682+J682+K682+L682</f>
        <v>3173.4</v>
      </c>
      <c r="N682" s="37">
        <v>0</v>
      </c>
      <c r="O682" s="39">
        <v>0</v>
      </c>
      <c r="P682" s="38">
        <v>0</v>
      </c>
      <c r="Q682" s="37">
        <v>0</v>
      </c>
      <c r="R682" s="37">
        <v>0</v>
      </c>
      <c r="S682" s="37">
        <v>0</v>
      </c>
      <c r="T682" s="37">
        <f>N682+O682+P682+Q682+R682+S682</f>
        <v>0</v>
      </c>
      <c r="U682" s="37">
        <f>M682-T682</f>
        <v>3173.4</v>
      </c>
      <c r="V682" s="37">
        <v>0</v>
      </c>
      <c r="W682" s="37">
        <f>U682-V682</f>
        <v>3173.4</v>
      </c>
      <c r="X682" s="36"/>
    </row>
    <row r="683" spans="1:24" ht="65.25" customHeight="1" thickBot="1" x14ac:dyDescent="0.55000000000000004">
      <c r="A683" s="35" t="s">
        <v>8</v>
      </c>
      <c r="B683" s="34"/>
      <c r="C683" s="34"/>
      <c r="D683" s="34"/>
      <c r="E683" s="33"/>
      <c r="F683" s="32"/>
      <c r="G683" s="31"/>
      <c r="H683" s="28"/>
      <c r="I683" s="30"/>
      <c r="J683" s="28"/>
      <c r="K683" s="28"/>
      <c r="L683" s="28"/>
      <c r="M683" s="28"/>
      <c r="N683" s="28"/>
      <c r="O683" s="29"/>
      <c r="P683" s="28"/>
      <c r="Q683" s="28"/>
      <c r="R683" s="28"/>
      <c r="S683" s="28"/>
      <c r="T683" s="28"/>
      <c r="U683" s="28"/>
      <c r="V683" s="28"/>
      <c r="W683" s="28"/>
      <c r="X683" s="27"/>
    </row>
    <row r="684" spans="1:24" ht="65.25" customHeight="1" x14ac:dyDescent="0.5">
      <c r="A684" s="45" t="s">
        <v>4</v>
      </c>
      <c r="B684" s="44"/>
      <c r="C684" s="44">
        <v>1100</v>
      </c>
      <c r="D684" s="44">
        <v>1000</v>
      </c>
      <c r="E684" s="43">
        <v>145.41999999999999</v>
      </c>
      <c r="F684" s="42">
        <v>15</v>
      </c>
      <c r="G684" s="41">
        <f>E684*F684</f>
        <v>2181.2999999999997</v>
      </c>
      <c r="H684" s="37">
        <v>0</v>
      </c>
      <c r="I684" s="40">
        <v>0</v>
      </c>
      <c r="J684" s="37">
        <v>0</v>
      </c>
      <c r="K684" s="37">
        <v>0</v>
      </c>
      <c r="L684" s="37">
        <v>0</v>
      </c>
      <c r="M684" s="37">
        <f>G684+H684+I684+J684+K684+L684</f>
        <v>2181.2999999999997</v>
      </c>
      <c r="N684" s="37">
        <v>0</v>
      </c>
      <c r="O684" s="39">
        <v>0</v>
      </c>
      <c r="P684" s="38">
        <v>0</v>
      </c>
      <c r="Q684" s="37">
        <v>0</v>
      </c>
      <c r="R684" s="37">
        <v>0</v>
      </c>
      <c r="S684" s="37">
        <v>0</v>
      </c>
      <c r="T684" s="37">
        <f>N684+O684+P684+Q684+R684+S684</f>
        <v>0</v>
      </c>
      <c r="U684" s="37">
        <f>M684-T684</f>
        <v>2181.2999999999997</v>
      </c>
      <c r="V684" s="37">
        <v>0</v>
      </c>
      <c r="W684" s="37">
        <f>U684-V684</f>
        <v>2181.2999999999997</v>
      </c>
      <c r="X684" s="36"/>
    </row>
    <row r="685" spans="1:24" ht="65.25" customHeight="1" thickBot="1" x14ac:dyDescent="0.55000000000000004">
      <c r="A685" s="35" t="s">
        <v>7</v>
      </c>
      <c r="B685" s="34"/>
      <c r="C685" s="34"/>
      <c r="D685" s="34"/>
      <c r="E685" s="33"/>
      <c r="F685" s="32"/>
      <c r="G685" s="31"/>
      <c r="H685" s="28"/>
      <c r="I685" s="30"/>
      <c r="J685" s="28"/>
      <c r="K685" s="28"/>
      <c r="L685" s="28"/>
      <c r="M685" s="28"/>
      <c r="N685" s="28"/>
      <c r="O685" s="29"/>
      <c r="P685" s="28"/>
      <c r="Q685" s="28"/>
      <c r="R685" s="28"/>
      <c r="S685" s="28"/>
      <c r="T685" s="28"/>
      <c r="U685" s="28"/>
      <c r="V685" s="28"/>
      <c r="W685" s="28"/>
      <c r="X685" s="27"/>
    </row>
    <row r="686" spans="1:24" ht="65.25" customHeight="1" x14ac:dyDescent="0.5">
      <c r="A686" s="45" t="s">
        <v>4</v>
      </c>
      <c r="B686" s="44"/>
      <c r="C686" s="44">
        <v>1100</v>
      </c>
      <c r="D686" s="44">
        <v>1000</v>
      </c>
      <c r="E686" s="43">
        <v>90.13</v>
      </c>
      <c r="F686" s="42">
        <v>15</v>
      </c>
      <c r="G686" s="41">
        <f>E686*F686</f>
        <v>1351.9499999999998</v>
      </c>
      <c r="H686" s="37">
        <v>0</v>
      </c>
      <c r="I686" s="40">
        <v>0</v>
      </c>
      <c r="J686" s="37">
        <v>0</v>
      </c>
      <c r="K686" s="37">
        <v>0</v>
      </c>
      <c r="L686" s="37">
        <v>0</v>
      </c>
      <c r="M686" s="37">
        <f>G686+H686+I686+J686+K686+L686</f>
        <v>1351.9499999999998</v>
      </c>
      <c r="N686" s="37">
        <v>0</v>
      </c>
      <c r="O686" s="39">
        <v>0</v>
      </c>
      <c r="P686" s="38">
        <v>0</v>
      </c>
      <c r="Q686" s="37">
        <v>0</v>
      </c>
      <c r="R686" s="37">
        <v>0</v>
      </c>
      <c r="S686" s="37">
        <v>0</v>
      </c>
      <c r="T686" s="37">
        <f>N686+O686+P686+Q686+R686+S686</f>
        <v>0</v>
      </c>
      <c r="U686" s="37">
        <f>M686-T686</f>
        <v>1351.9499999999998</v>
      </c>
      <c r="V686" s="37">
        <v>0</v>
      </c>
      <c r="W686" s="37">
        <f>U686-V686</f>
        <v>1351.9499999999998</v>
      </c>
      <c r="X686" s="36"/>
    </row>
    <row r="687" spans="1:24" ht="65.25" customHeight="1" thickBot="1" x14ac:dyDescent="0.55000000000000004">
      <c r="A687" s="35" t="s">
        <v>6</v>
      </c>
      <c r="B687" s="34"/>
      <c r="C687" s="34"/>
      <c r="D687" s="34"/>
      <c r="E687" s="33"/>
      <c r="F687" s="32"/>
      <c r="G687" s="31"/>
      <c r="H687" s="28"/>
      <c r="I687" s="30"/>
      <c r="J687" s="28"/>
      <c r="K687" s="28"/>
      <c r="L687" s="28"/>
      <c r="M687" s="28"/>
      <c r="N687" s="28"/>
      <c r="O687" s="29"/>
      <c r="P687" s="28"/>
      <c r="Q687" s="28"/>
      <c r="R687" s="28"/>
      <c r="S687" s="28"/>
      <c r="T687" s="28"/>
      <c r="U687" s="28"/>
      <c r="V687" s="28"/>
      <c r="W687" s="28"/>
      <c r="X687" s="27"/>
    </row>
    <row r="688" spans="1:24" ht="65.25" customHeight="1" x14ac:dyDescent="0.5">
      <c r="A688" s="45" t="s">
        <v>4</v>
      </c>
      <c r="B688" s="44"/>
      <c r="C688" s="44">
        <v>1100</v>
      </c>
      <c r="D688" s="44">
        <v>1000</v>
      </c>
      <c r="E688" s="43">
        <v>207.79</v>
      </c>
      <c r="F688" s="42">
        <v>15</v>
      </c>
      <c r="G688" s="41">
        <f>E688*F688</f>
        <v>3116.85</v>
      </c>
      <c r="H688" s="37">
        <v>0</v>
      </c>
      <c r="I688" s="40">
        <v>0</v>
      </c>
      <c r="J688" s="37">
        <v>0</v>
      </c>
      <c r="K688" s="37">
        <v>0</v>
      </c>
      <c r="L688" s="37">
        <v>0</v>
      </c>
      <c r="M688" s="37">
        <f>G688+H688+I688+J688+K688+L688</f>
        <v>3116.85</v>
      </c>
      <c r="N688" s="37">
        <v>0</v>
      </c>
      <c r="O688" s="39">
        <f>G688*1.1875%</f>
        <v>37.012593750000001</v>
      </c>
      <c r="P688" s="38">
        <v>0</v>
      </c>
      <c r="Q688" s="37">
        <v>0</v>
      </c>
      <c r="R688" s="37">
        <v>0</v>
      </c>
      <c r="S688" s="37">
        <v>0</v>
      </c>
      <c r="T688" s="37">
        <f>N688+O688+P688+Q688+R688+S688</f>
        <v>37.012593750000001</v>
      </c>
      <c r="U688" s="37">
        <f>M688-T688</f>
        <v>3079.8374062499997</v>
      </c>
      <c r="V688" s="37">
        <v>0</v>
      </c>
      <c r="W688" s="37">
        <f>U688-V688</f>
        <v>3079.8374062499997</v>
      </c>
      <c r="X688" s="36"/>
    </row>
    <row r="689" spans="1:24" ht="65.25" customHeight="1" thickBot="1" x14ac:dyDescent="0.55000000000000004">
      <c r="A689" s="35" t="s">
        <v>5</v>
      </c>
      <c r="B689" s="34"/>
      <c r="C689" s="34"/>
      <c r="D689" s="34"/>
      <c r="E689" s="33"/>
      <c r="F689" s="32"/>
      <c r="G689" s="31"/>
      <c r="H689" s="28"/>
      <c r="I689" s="30"/>
      <c r="J689" s="28"/>
      <c r="K689" s="28"/>
      <c r="L689" s="28"/>
      <c r="M689" s="28"/>
      <c r="N689" s="28"/>
      <c r="O689" s="46"/>
      <c r="P689" s="28"/>
      <c r="Q689" s="28"/>
      <c r="R689" s="28"/>
      <c r="S689" s="28"/>
      <c r="T689" s="28"/>
      <c r="U689" s="28"/>
      <c r="V689" s="28"/>
      <c r="W689" s="28"/>
      <c r="X689" s="27"/>
    </row>
    <row r="690" spans="1:24" ht="65.25" customHeight="1" x14ac:dyDescent="0.5">
      <c r="A690" s="45" t="s">
        <v>4</v>
      </c>
      <c r="B690" s="44"/>
      <c r="C690" s="44">
        <v>1100</v>
      </c>
      <c r="D690" s="44">
        <v>1000</v>
      </c>
      <c r="E690" s="43">
        <v>131.66999999999999</v>
      </c>
      <c r="F690" s="42">
        <v>15</v>
      </c>
      <c r="G690" s="41">
        <f>E690*F690</f>
        <v>1975.0499999999997</v>
      </c>
      <c r="H690" s="37">
        <v>0</v>
      </c>
      <c r="I690" s="40">
        <v>0</v>
      </c>
      <c r="J690" s="37">
        <v>0</v>
      </c>
      <c r="K690" s="37">
        <v>0</v>
      </c>
      <c r="L690" s="37">
        <v>0</v>
      </c>
      <c r="M690" s="37">
        <f>G690+H690+I690+J690+K690+L690</f>
        <v>1975.0499999999997</v>
      </c>
      <c r="N690" s="37">
        <v>0</v>
      </c>
      <c r="O690" s="39">
        <v>0</v>
      </c>
      <c r="P690" s="38">
        <v>0</v>
      </c>
      <c r="Q690" s="37">
        <v>0</v>
      </c>
      <c r="R690" s="37">
        <v>0</v>
      </c>
      <c r="S690" s="37">
        <v>0</v>
      </c>
      <c r="T690" s="37">
        <f>N690+O690+P690+Q690+R690+S690</f>
        <v>0</v>
      </c>
      <c r="U690" s="37">
        <f>M690-T690</f>
        <v>1975.0499999999997</v>
      </c>
      <c r="V690" s="37">
        <v>0</v>
      </c>
      <c r="W690" s="37">
        <f>U690-V690</f>
        <v>1975.0499999999997</v>
      </c>
      <c r="X690" s="36"/>
    </row>
    <row r="691" spans="1:24" ht="65.25" customHeight="1" thickBot="1" x14ac:dyDescent="0.55000000000000004">
      <c r="A691" s="35" t="s">
        <v>3</v>
      </c>
      <c r="B691" s="34"/>
      <c r="C691" s="34"/>
      <c r="D691" s="34"/>
      <c r="E691" s="33"/>
      <c r="F691" s="32"/>
      <c r="G691" s="31"/>
      <c r="H691" s="28"/>
      <c r="I691" s="30"/>
      <c r="J691" s="28"/>
      <c r="K691" s="28"/>
      <c r="L691" s="28"/>
      <c r="M691" s="28"/>
      <c r="N691" s="28"/>
      <c r="O691" s="29"/>
      <c r="P691" s="28"/>
      <c r="Q691" s="28"/>
      <c r="R691" s="28"/>
      <c r="S691" s="28"/>
      <c r="T691" s="28"/>
      <c r="U691" s="28"/>
      <c r="V691" s="28"/>
      <c r="W691" s="28"/>
      <c r="X691" s="27"/>
    </row>
    <row r="692" spans="1:24" ht="65.25" customHeight="1" thickBot="1" x14ac:dyDescent="0.55000000000000004">
      <c r="A692" s="26" t="s">
        <v>2</v>
      </c>
      <c r="B692" s="25"/>
      <c r="C692" s="25"/>
      <c r="D692" s="25"/>
      <c r="E692" s="24"/>
      <c r="F692" s="23"/>
      <c r="G692" s="22">
        <f>SUM(G658:G691)</f>
        <v>33990.15</v>
      </c>
      <c r="H692" s="22">
        <f>SUM(H658:H691)</f>
        <v>0</v>
      </c>
      <c r="I692" s="22">
        <f>SUM(I658:I691)</f>
        <v>0</v>
      </c>
      <c r="J692" s="22">
        <f>SUM(J658:J691)</f>
        <v>0</v>
      </c>
      <c r="K692" s="22">
        <f>SUM(K658:K691)</f>
        <v>0</v>
      </c>
      <c r="L692" s="22">
        <f>SUM(L658:L691)</f>
        <v>0</v>
      </c>
      <c r="M692" s="22">
        <f>SUM(M658:M691)</f>
        <v>33990.15</v>
      </c>
      <c r="N692" s="22" t="s">
        <v>1</v>
      </c>
      <c r="O692" s="22">
        <f>SUM(O658:O691)</f>
        <v>128.20190625000001</v>
      </c>
      <c r="P692" s="22">
        <f>SUM(P658:P691)</f>
        <v>0</v>
      </c>
      <c r="Q692" s="22">
        <f>SUM(Q658:Q691)</f>
        <v>0</v>
      </c>
      <c r="R692" s="22">
        <f>SUM(R658:R691)</f>
        <v>0</v>
      </c>
      <c r="S692" s="22">
        <f>SUM(S658:S691)</f>
        <v>0</v>
      </c>
      <c r="T692" s="22">
        <f>SUM(T658:T691)</f>
        <v>128.20190625000001</v>
      </c>
      <c r="U692" s="22">
        <f>SUM(U658:U691)</f>
        <v>33861.948093750005</v>
      </c>
      <c r="V692" s="22">
        <f>SUM(V658:V691)</f>
        <v>0</v>
      </c>
      <c r="W692" s="22">
        <f>SUM(W658:W691)</f>
        <v>33861.948093750005</v>
      </c>
      <c r="X692" s="21"/>
    </row>
    <row r="693" spans="1:24" ht="65.25" customHeight="1" x14ac:dyDescent="0.5">
      <c r="A693" s="15"/>
      <c r="B693" s="8"/>
      <c r="C693" s="8"/>
      <c r="D693" s="8"/>
      <c r="E693" s="13"/>
      <c r="F693" s="12"/>
      <c r="G693" s="11"/>
      <c r="H693" s="9"/>
      <c r="I693" s="10"/>
      <c r="J693" s="9"/>
      <c r="K693" s="9"/>
      <c r="L693" s="9"/>
      <c r="M693" s="9"/>
      <c r="N693" s="9"/>
      <c r="O693" s="9"/>
      <c r="P693" s="10"/>
      <c r="Q693" s="9">
        <v>0</v>
      </c>
      <c r="R693" s="9"/>
      <c r="S693" s="10"/>
      <c r="T693" s="9"/>
      <c r="U693" s="9"/>
      <c r="V693" s="9"/>
      <c r="W693" s="9"/>
      <c r="X693" s="20" t="s">
        <v>0</v>
      </c>
    </row>
    <row r="694" spans="1:24" ht="65.25" customHeight="1" x14ac:dyDescent="0.5">
      <c r="A694" s="15"/>
      <c r="B694" s="19"/>
      <c r="C694" s="19"/>
      <c r="D694" s="19"/>
      <c r="E694" s="18"/>
      <c r="F694" s="17"/>
      <c r="G694" s="16"/>
      <c r="H694" s="9"/>
      <c r="I694" s="10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</row>
    <row r="695" spans="1:24" ht="65.25" customHeight="1" x14ac:dyDescent="0.5">
      <c r="A695" s="14"/>
      <c r="B695" s="19"/>
      <c r="C695" s="19"/>
      <c r="D695" s="19"/>
      <c r="E695" s="18"/>
      <c r="F695" s="17"/>
      <c r="G695" s="16"/>
      <c r="H695" s="9"/>
      <c r="I695" s="10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8"/>
    </row>
    <row r="696" spans="1:24" ht="65.25" customHeight="1" x14ac:dyDescent="0.5">
      <c r="A696" s="15"/>
      <c r="B696" s="19"/>
      <c r="C696" s="19"/>
      <c r="D696" s="19"/>
      <c r="E696" s="18"/>
      <c r="F696" s="17"/>
      <c r="G696" s="16"/>
      <c r="H696" s="9"/>
      <c r="I696" s="10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4"/>
      <c r="B697" s="8"/>
      <c r="C697" s="8"/>
      <c r="D697" s="8"/>
      <c r="E697" s="13"/>
      <c r="F697" s="12"/>
      <c r="G697" s="11"/>
      <c r="H697" s="9"/>
      <c r="I697" s="10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5"/>
      <c r="B698" s="8"/>
      <c r="C698" s="8"/>
      <c r="D698" s="8"/>
      <c r="E698" s="13"/>
      <c r="F698" s="12"/>
      <c r="G698" s="11"/>
      <c r="H698" s="9"/>
      <c r="I698" s="10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4"/>
      <c r="B699" s="8"/>
      <c r="C699" s="8"/>
      <c r="D699" s="8"/>
      <c r="E699" s="13"/>
      <c r="F699" s="12"/>
      <c r="G699" s="11"/>
      <c r="H699" s="9"/>
      <c r="I699" s="10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5"/>
      <c r="B700" s="8"/>
      <c r="C700" s="8"/>
      <c r="D700" s="8"/>
      <c r="E700" s="13"/>
      <c r="F700" s="12"/>
      <c r="G700" s="11"/>
      <c r="H700" s="9"/>
      <c r="I700" s="10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4"/>
      <c r="B701" s="8"/>
      <c r="C701" s="8"/>
      <c r="D701" s="8"/>
      <c r="E701" s="13"/>
      <c r="F701" s="12"/>
      <c r="G701" s="11"/>
      <c r="H701" s="9"/>
      <c r="I701" s="10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5"/>
      <c r="B702" s="8"/>
      <c r="C702" s="8"/>
      <c r="D702" s="8"/>
      <c r="E702" s="13"/>
      <c r="F702" s="12"/>
      <c r="G702" s="11"/>
      <c r="H702" s="9"/>
      <c r="I702" s="10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4"/>
      <c r="B703" s="8"/>
      <c r="C703" s="8"/>
      <c r="D703" s="8"/>
      <c r="E703" s="13"/>
      <c r="F703" s="12"/>
      <c r="G703" s="11"/>
      <c r="H703" s="9"/>
      <c r="I703" s="10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5"/>
      <c r="B704" s="8"/>
      <c r="C704" s="8"/>
      <c r="D704" s="8"/>
      <c r="E704" s="13"/>
      <c r="F704" s="12"/>
      <c r="G704" s="11"/>
      <c r="H704" s="9"/>
      <c r="I704" s="10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4"/>
      <c r="B705" s="8"/>
      <c r="C705" s="8"/>
      <c r="D705" s="8"/>
      <c r="E705" s="13"/>
      <c r="F705" s="12"/>
      <c r="G705" s="11"/>
      <c r="H705" s="9"/>
      <c r="I705" s="10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5"/>
      <c r="B706" s="8"/>
      <c r="C706" s="8"/>
      <c r="D706" s="8"/>
      <c r="E706" s="13"/>
      <c r="F706" s="12"/>
      <c r="G706" s="11"/>
      <c r="H706" s="9"/>
      <c r="I706" s="10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4"/>
      <c r="B707" s="8"/>
      <c r="C707" s="8"/>
      <c r="D707" s="8"/>
      <c r="E707" s="13"/>
      <c r="F707" s="12"/>
      <c r="G707" s="11"/>
      <c r="H707" s="9"/>
      <c r="I707" s="10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5"/>
      <c r="B708" s="8"/>
      <c r="C708" s="8"/>
      <c r="D708" s="8"/>
      <c r="E708" s="13"/>
      <c r="F708" s="12"/>
      <c r="G708" s="11"/>
      <c r="H708" s="9"/>
      <c r="I708" s="10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4"/>
      <c r="B709" s="8"/>
      <c r="C709" s="8"/>
      <c r="D709" s="8"/>
      <c r="E709" s="13"/>
      <c r="F709" s="12"/>
      <c r="G709" s="11"/>
      <c r="H709" s="9"/>
      <c r="I709" s="10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5"/>
      <c r="B710" s="8"/>
      <c r="C710" s="8"/>
      <c r="D710" s="8"/>
      <c r="E710" s="13"/>
      <c r="F710" s="12"/>
      <c r="G710" s="11"/>
      <c r="H710" s="9"/>
      <c r="I710" s="10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4"/>
      <c r="B711" s="8"/>
      <c r="C711" s="8"/>
      <c r="D711" s="8"/>
      <c r="E711" s="13"/>
      <c r="F711" s="12"/>
      <c r="G711" s="11"/>
      <c r="H711" s="9"/>
      <c r="I711" s="10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5"/>
      <c r="B712" s="8"/>
      <c r="C712" s="8"/>
      <c r="D712" s="8"/>
      <c r="E712" s="13"/>
      <c r="F712" s="12"/>
      <c r="G712" s="11"/>
      <c r="H712" s="9"/>
      <c r="I712" s="10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4"/>
      <c r="B713" s="8"/>
      <c r="C713" s="8"/>
      <c r="D713" s="8"/>
      <c r="E713" s="13"/>
      <c r="F713" s="12"/>
      <c r="G713" s="11"/>
      <c r="H713" s="9"/>
      <c r="I713" s="10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5"/>
      <c r="B714" s="8"/>
      <c r="C714" s="8"/>
      <c r="D714" s="8"/>
      <c r="E714" s="13"/>
      <c r="F714" s="12"/>
      <c r="G714" s="11"/>
      <c r="H714" s="9"/>
      <c r="I714" s="10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4"/>
      <c r="B715" s="8"/>
      <c r="C715" s="8"/>
      <c r="D715" s="8"/>
      <c r="E715" s="13"/>
      <c r="F715" s="12"/>
      <c r="G715" s="11"/>
      <c r="H715" s="9"/>
      <c r="I715" s="10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5"/>
      <c r="B716" s="8"/>
      <c r="C716" s="8"/>
      <c r="D716" s="8"/>
      <c r="E716" s="13"/>
      <c r="F716" s="12"/>
      <c r="G716" s="11"/>
      <c r="H716" s="9"/>
      <c r="I716" s="10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4"/>
      <c r="B717" s="8"/>
      <c r="C717" s="8"/>
      <c r="D717" s="8"/>
      <c r="E717" s="13"/>
      <c r="F717" s="12"/>
      <c r="G717" s="11"/>
      <c r="H717" s="9"/>
      <c r="I717" s="10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5"/>
      <c r="B718" s="8"/>
      <c r="C718" s="8"/>
      <c r="D718" s="8"/>
      <c r="E718" s="13"/>
      <c r="F718" s="12"/>
      <c r="G718" s="11"/>
      <c r="H718" s="9"/>
      <c r="I718" s="10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4"/>
      <c r="B719" s="8"/>
      <c r="C719" s="8"/>
      <c r="D719" s="8"/>
      <c r="E719" s="13"/>
      <c r="F719" s="12"/>
      <c r="G719" s="11"/>
      <c r="H719" s="9"/>
      <c r="I719" s="10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5"/>
      <c r="B720" s="8"/>
      <c r="C720" s="8"/>
      <c r="D720" s="8"/>
      <c r="E720" s="13"/>
      <c r="F720" s="12"/>
      <c r="G720" s="11"/>
      <c r="H720" s="9"/>
      <c r="I720" s="10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4"/>
      <c r="B721" s="8"/>
      <c r="C721" s="8"/>
      <c r="D721" s="8"/>
      <c r="E721" s="13"/>
      <c r="F721" s="12"/>
      <c r="G721" s="11"/>
      <c r="H721" s="9"/>
      <c r="I721" s="10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5"/>
      <c r="B722" s="8"/>
      <c r="C722" s="8"/>
      <c r="D722" s="8"/>
      <c r="E722" s="13"/>
      <c r="F722" s="12"/>
      <c r="G722" s="11"/>
      <c r="H722" s="9"/>
      <c r="I722" s="10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4"/>
      <c r="B723" s="8"/>
      <c r="C723" s="8"/>
      <c r="D723" s="8"/>
      <c r="E723" s="13"/>
      <c r="F723" s="12"/>
      <c r="G723" s="11"/>
      <c r="H723" s="9"/>
      <c r="I723" s="10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5"/>
      <c r="B724" s="8"/>
      <c r="C724" s="8"/>
      <c r="D724" s="8"/>
      <c r="E724" s="13"/>
      <c r="F724" s="12"/>
      <c r="G724" s="11"/>
      <c r="H724" s="9"/>
      <c r="I724" s="10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4"/>
      <c r="B725" s="8"/>
      <c r="C725" s="8"/>
      <c r="D725" s="8"/>
      <c r="E725" s="13"/>
      <c r="F725" s="12"/>
      <c r="G725" s="11"/>
      <c r="H725" s="9"/>
      <c r="I725" s="10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5"/>
      <c r="B726" s="8"/>
      <c r="C726" s="8"/>
      <c r="D726" s="8"/>
      <c r="E726" s="13"/>
      <c r="F726" s="12"/>
      <c r="G726" s="11"/>
      <c r="H726" s="9"/>
      <c r="I726" s="10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4"/>
      <c r="B727" s="8"/>
      <c r="C727" s="8"/>
      <c r="D727" s="8"/>
      <c r="E727" s="13"/>
      <c r="F727" s="12"/>
      <c r="G727" s="11"/>
      <c r="H727" s="9"/>
      <c r="I727" s="10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5"/>
      <c r="B728" s="8"/>
      <c r="C728" s="8"/>
      <c r="D728" s="8"/>
      <c r="E728" s="13"/>
      <c r="F728" s="12"/>
      <c r="G728" s="11"/>
      <c r="H728" s="9"/>
      <c r="I728" s="10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4"/>
      <c r="B729" s="8"/>
      <c r="C729" s="8"/>
      <c r="D729" s="8"/>
      <c r="E729" s="13"/>
      <c r="F729" s="12"/>
      <c r="G729" s="11"/>
      <c r="H729" s="9"/>
      <c r="I729" s="10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5"/>
      <c r="B730" s="8"/>
      <c r="C730" s="8"/>
      <c r="D730" s="8"/>
      <c r="E730" s="13"/>
      <c r="F730" s="12"/>
      <c r="G730" s="11"/>
      <c r="H730" s="9"/>
      <c r="I730" s="10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4"/>
      <c r="B731" s="8"/>
      <c r="C731" s="8"/>
      <c r="D731" s="8"/>
      <c r="E731" s="13"/>
      <c r="F731" s="12"/>
      <c r="G731" s="11"/>
      <c r="H731" s="9"/>
      <c r="I731" s="10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5"/>
      <c r="B732" s="8"/>
      <c r="C732" s="8"/>
      <c r="D732" s="8"/>
      <c r="E732" s="13"/>
      <c r="F732" s="12"/>
      <c r="G732" s="11"/>
      <c r="H732" s="9"/>
      <c r="I732" s="10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4"/>
      <c r="B733" s="8"/>
      <c r="C733" s="8"/>
      <c r="D733" s="8"/>
      <c r="E733" s="13"/>
      <c r="F733" s="12"/>
      <c r="G733" s="11"/>
      <c r="H733" s="9"/>
      <c r="I733" s="10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5"/>
      <c r="B734" s="8"/>
      <c r="C734" s="8"/>
      <c r="D734" s="8"/>
      <c r="E734" s="13"/>
      <c r="F734" s="12"/>
      <c r="G734" s="11"/>
      <c r="H734" s="9"/>
      <c r="I734" s="10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4"/>
      <c r="B735" s="8"/>
      <c r="C735" s="8"/>
      <c r="D735" s="8"/>
      <c r="E735" s="13"/>
      <c r="F735" s="12"/>
      <c r="G735" s="11"/>
      <c r="H735" s="9"/>
      <c r="I735" s="10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5"/>
      <c r="B736" s="8"/>
      <c r="C736" s="8"/>
      <c r="D736" s="8"/>
      <c r="E736" s="13"/>
      <c r="F736" s="12"/>
      <c r="G736" s="11"/>
      <c r="H736" s="9"/>
      <c r="I736" s="10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4"/>
      <c r="B737" s="8"/>
      <c r="C737" s="8"/>
      <c r="D737" s="8"/>
      <c r="E737" s="13"/>
      <c r="F737" s="12"/>
      <c r="G737" s="11"/>
      <c r="H737" s="9"/>
      <c r="I737" s="10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5"/>
      <c r="B738" s="8"/>
      <c r="C738" s="8"/>
      <c r="D738" s="8"/>
      <c r="E738" s="13"/>
      <c r="F738" s="12"/>
      <c r="G738" s="11"/>
      <c r="H738" s="9"/>
      <c r="I738" s="10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4"/>
      <c r="B739" s="8"/>
      <c r="C739" s="8"/>
      <c r="D739" s="8"/>
      <c r="E739" s="13"/>
      <c r="F739" s="12"/>
      <c r="G739" s="11"/>
      <c r="H739" s="9"/>
      <c r="I739" s="10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5"/>
      <c r="B740" s="8"/>
      <c r="C740" s="8"/>
      <c r="D740" s="8"/>
      <c r="E740" s="13"/>
      <c r="F740" s="12"/>
      <c r="G740" s="11"/>
      <c r="H740" s="9"/>
      <c r="I740" s="10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4"/>
      <c r="B741" s="8"/>
      <c r="C741" s="8"/>
      <c r="D741" s="8"/>
      <c r="E741" s="13"/>
      <c r="F741" s="12"/>
      <c r="G741" s="11"/>
      <c r="H741" s="9"/>
      <c r="I741" s="10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5"/>
      <c r="B742" s="8"/>
      <c r="C742" s="8"/>
      <c r="D742" s="8"/>
      <c r="E742" s="13"/>
      <c r="F742" s="12"/>
      <c r="G742" s="11"/>
      <c r="H742" s="9"/>
      <c r="I742" s="10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4"/>
      <c r="B743" s="8"/>
      <c r="C743" s="8"/>
      <c r="D743" s="8"/>
      <c r="E743" s="13"/>
      <c r="F743" s="12"/>
      <c r="G743" s="11"/>
      <c r="H743" s="9"/>
      <c r="I743" s="10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5"/>
      <c r="B744" s="8"/>
      <c r="C744" s="8"/>
      <c r="D744" s="8"/>
      <c r="E744" s="13"/>
      <c r="F744" s="12"/>
      <c r="G744" s="11"/>
      <c r="H744" s="9"/>
      <c r="I744" s="10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4"/>
      <c r="B745" s="8"/>
      <c r="C745" s="8"/>
      <c r="D745" s="8"/>
      <c r="E745" s="13"/>
      <c r="F745" s="12"/>
      <c r="G745" s="11"/>
      <c r="H745" s="9"/>
      <c r="I745" s="10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5"/>
      <c r="B746" s="8"/>
      <c r="C746" s="8"/>
      <c r="D746" s="8"/>
      <c r="E746" s="13"/>
      <c r="F746" s="12"/>
      <c r="G746" s="11"/>
      <c r="H746" s="9"/>
      <c r="I746" s="10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4"/>
      <c r="B747" s="8"/>
      <c r="C747" s="8"/>
      <c r="D747" s="8"/>
      <c r="E747" s="13"/>
      <c r="F747" s="12"/>
      <c r="G747" s="11"/>
      <c r="H747" s="9"/>
      <c r="I747" s="10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5"/>
      <c r="B748" s="8"/>
      <c r="C748" s="8"/>
      <c r="D748" s="8"/>
      <c r="E748" s="13"/>
      <c r="F748" s="12"/>
      <c r="G748" s="11"/>
      <c r="H748" s="9"/>
      <c r="I748" s="10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4"/>
      <c r="B749" s="8"/>
      <c r="C749" s="8"/>
      <c r="D749" s="8"/>
      <c r="E749" s="13"/>
      <c r="F749" s="12"/>
      <c r="G749" s="11"/>
      <c r="H749" s="9"/>
      <c r="I749" s="10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5"/>
      <c r="B750" s="8"/>
      <c r="C750" s="8"/>
      <c r="D750" s="8"/>
      <c r="E750" s="13"/>
      <c r="F750" s="12"/>
      <c r="G750" s="11"/>
      <c r="H750" s="9"/>
      <c r="I750" s="10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4"/>
      <c r="B751" s="8"/>
      <c r="C751" s="8"/>
      <c r="D751" s="8"/>
      <c r="E751" s="13"/>
      <c r="F751" s="12"/>
      <c r="G751" s="11"/>
      <c r="H751" s="9"/>
      <c r="I751" s="10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5"/>
      <c r="B752" s="8"/>
      <c r="C752" s="8"/>
      <c r="D752" s="8"/>
      <c r="E752" s="13"/>
      <c r="F752" s="12"/>
      <c r="G752" s="11"/>
      <c r="H752" s="9"/>
      <c r="I752" s="10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4"/>
      <c r="B753" s="8"/>
      <c r="C753" s="8"/>
      <c r="D753" s="8"/>
      <c r="E753" s="13"/>
      <c r="F753" s="12"/>
      <c r="G753" s="11"/>
      <c r="H753" s="9"/>
      <c r="I753" s="10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5"/>
      <c r="B754" s="8"/>
      <c r="C754" s="8"/>
      <c r="D754" s="8"/>
      <c r="E754" s="13"/>
      <c r="F754" s="12"/>
      <c r="G754" s="11"/>
      <c r="H754" s="9"/>
      <c r="I754" s="10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4"/>
      <c r="B755" s="8"/>
      <c r="C755" s="8"/>
      <c r="D755" s="8"/>
      <c r="E755" s="13"/>
      <c r="F755" s="12"/>
      <c r="G755" s="11"/>
      <c r="H755" s="9"/>
      <c r="I755" s="10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5"/>
      <c r="B756" s="8"/>
      <c r="C756" s="8"/>
      <c r="D756" s="8"/>
      <c r="E756" s="13"/>
      <c r="F756" s="12"/>
      <c r="G756" s="11"/>
      <c r="H756" s="9"/>
      <c r="I756" s="10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5">
      <c r="A757" s="14"/>
      <c r="B757" s="8"/>
      <c r="C757" s="8"/>
      <c r="D757" s="8"/>
      <c r="E757" s="13"/>
      <c r="F757" s="12"/>
      <c r="G757" s="11"/>
      <c r="H757" s="9"/>
      <c r="I757" s="10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</row>
    <row r="758" spans="1:26" ht="65.25" customHeight="1" x14ac:dyDescent="0.45">
      <c r="A758" s="5"/>
      <c r="B758" s="5"/>
      <c r="C758" s="5"/>
      <c r="D758" s="5"/>
      <c r="E758" s="6"/>
      <c r="F758" s="7"/>
      <c r="G758" s="5"/>
      <c r="H758" s="5"/>
      <c r="I758" s="6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6"/>
      <c r="F759" s="7"/>
      <c r="G759" s="5"/>
      <c r="H759" s="5"/>
      <c r="I759" s="6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6"/>
      <c r="F760" s="7"/>
      <c r="G760" s="5"/>
      <c r="H760" s="5"/>
      <c r="I760" s="6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6"/>
      <c r="F761" s="7"/>
      <c r="G761" s="5"/>
      <c r="H761" s="5"/>
      <c r="I761" s="6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6"/>
      <c r="F762" s="7"/>
      <c r="G762" s="5"/>
      <c r="H762" s="5"/>
      <c r="I762" s="6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6"/>
      <c r="F763" s="7"/>
      <c r="G763" s="5"/>
      <c r="H763" s="5"/>
      <c r="I763" s="6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6"/>
      <c r="F764" s="7"/>
      <c r="G764" s="5"/>
      <c r="H764" s="5"/>
      <c r="I764" s="6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6"/>
      <c r="F765" s="7"/>
      <c r="G765" s="5"/>
      <c r="H765" s="5"/>
      <c r="I765" s="6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6" ht="65.25" customHeight="1" x14ac:dyDescent="0.45">
      <c r="A766" s="5"/>
      <c r="B766" s="5"/>
      <c r="C766" s="5"/>
      <c r="D766" s="5"/>
      <c r="E766" s="6"/>
      <c r="F766" s="7"/>
      <c r="G766" s="5"/>
      <c r="H766" s="5"/>
      <c r="I766" s="6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6"/>
      <c r="F767" s="7"/>
      <c r="G767" s="5"/>
      <c r="H767" s="5"/>
      <c r="I767" s="6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6"/>
      <c r="F768" s="7"/>
      <c r="G768" s="5"/>
      <c r="H768" s="5"/>
      <c r="I768" s="6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6"/>
      <c r="F769" s="7"/>
      <c r="G769" s="5"/>
      <c r="H769" s="5"/>
      <c r="I769" s="6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6"/>
      <c r="F770" s="7"/>
      <c r="G770" s="5"/>
      <c r="H770" s="5"/>
      <c r="I770" s="6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6"/>
      <c r="F771" s="7"/>
      <c r="G771" s="5"/>
      <c r="H771" s="5"/>
      <c r="I771" s="6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65.25" customHeight="1" x14ac:dyDescent="0.45">
      <c r="A772" s="5"/>
      <c r="B772" s="5"/>
      <c r="C772" s="5"/>
      <c r="D772" s="5"/>
      <c r="E772" s="6"/>
      <c r="F772" s="7"/>
      <c r="G772" s="5"/>
      <c r="H772" s="5"/>
      <c r="I772" s="6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s="5" customFormat="1" ht="65.25" customHeight="1" x14ac:dyDescent="0.45">
      <c r="E773" s="6"/>
      <c r="F773" s="7"/>
      <c r="I773" s="6"/>
    </row>
    <row r="774" spans="1:26" s="5" customFormat="1" ht="65.25" customHeight="1" x14ac:dyDescent="0.45">
      <c r="E774" s="6"/>
      <c r="F774" s="7"/>
      <c r="I774" s="6"/>
    </row>
    <row r="775" spans="1:26" s="5" customFormat="1" ht="65.25" customHeight="1" x14ac:dyDescent="0.45">
      <c r="E775" s="6"/>
      <c r="F775" s="7"/>
      <c r="I775" s="6"/>
    </row>
    <row r="776" spans="1:26" s="5" customFormat="1" ht="65.25" customHeight="1" x14ac:dyDescent="0.45">
      <c r="E776" s="6"/>
      <c r="F776" s="7"/>
      <c r="I776" s="6"/>
    </row>
    <row r="777" spans="1:26" s="5" customFormat="1" ht="65.25" customHeight="1" x14ac:dyDescent="0.45">
      <c r="E777" s="6"/>
      <c r="F777" s="7"/>
      <c r="I777" s="6"/>
    </row>
    <row r="778" spans="1:26" s="5" customFormat="1" ht="65.25" customHeight="1" x14ac:dyDescent="0.45">
      <c r="E778" s="6"/>
      <c r="F778" s="7"/>
      <c r="I778" s="6"/>
    </row>
    <row r="779" spans="1:26" s="5" customFormat="1" ht="65.25" customHeight="1" x14ac:dyDescent="0.45">
      <c r="E779" s="6"/>
      <c r="F779" s="7"/>
      <c r="I779" s="6"/>
    </row>
    <row r="780" spans="1:26" s="5" customFormat="1" ht="65.25" customHeight="1" x14ac:dyDescent="0.45">
      <c r="E780" s="6"/>
      <c r="F780" s="7"/>
      <c r="I780" s="6"/>
    </row>
    <row r="781" spans="1:26" s="5" customFormat="1" ht="65.25" customHeight="1" x14ac:dyDescent="0.45">
      <c r="E781" s="6"/>
      <c r="F781" s="7"/>
      <c r="I781" s="6"/>
    </row>
    <row r="782" spans="1:26" s="5" customFormat="1" ht="65.25" customHeight="1" x14ac:dyDescent="0.45">
      <c r="E782" s="6"/>
      <c r="F782" s="7"/>
      <c r="I782" s="6"/>
    </row>
    <row r="783" spans="1:26" s="5" customFormat="1" ht="65.25" customHeight="1" x14ac:dyDescent="0.45">
      <c r="E783" s="6"/>
      <c r="F783" s="7"/>
      <c r="I783" s="6"/>
    </row>
    <row r="784" spans="1:26" s="5" customFormat="1" ht="65.25" customHeight="1" x14ac:dyDescent="0.45">
      <c r="E784" s="6"/>
      <c r="F784" s="7"/>
      <c r="I784" s="6"/>
    </row>
    <row r="785" spans="5:9" s="5" customFormat="1" ht="65.25" customHeight="1" x14ac:dyDescent="0.45">
      <c r="E785" s="6"/>
      <c r="F785" s="7"/>
      <c r="I785" s="6"/>
    </row>
    <row r="786" spans="5:9" s="5" customFormat="1" ht="65.25" customHeight="1" x14ac:dyDescent="0.45">
      <c r="E786" s="6"/>
      <c r="F786" s="7"/>
      <c r="I786" s="6"/>
    </row>
    <row r="787" spans="5:9" s="5" customFormat="1" ht="65.25" customHeight="1" x14ac:dyDescent="0.45">
      <c r="E787" s="6"/>
      <c r="F787" s="7"/>
      <c r="I787" s="6"/>
    </row>
    <row r="788" spans="5:9" s="5" customFormat="1" ht="65.25" customHeight="1" x14ac:dyDescent="0.45">
      <c r="E788" s="6"/>
      <c r="F788" s="7"/>
      <c r="I788" s="6"/>
    </row>
    <row r="789" spans="5:9" s="5" customFormat="1" ht="65.25" customHeight="1" x14ac:dyDescent="0.45">
      <c r="E789" s="6"/>
      <c r="F789" s="7"/>
      <c r="I789" s="6"/>
    </row>
    <row r="790" spans="5:9" s="5" customFormat="1" ht="65.25" customHeight="1" x14ac:dyDescent="0.45">
      <c r="E790" s="6"/>
      <c r="F790" s="7"/>
      <c r="I790" s="6"/>
    </row>
    <row r="791" spans="5:9" s="5" customFormat="1" ht="65.25" customHeight="1" x14ac:dyDescent="0.45">
      <c r="E791" s="6"/>
      <c r="F791" s="7"/>
      <c r="I791" s="6"/>
    </row>
    <row r="792" spans="5:9" s="5" customFormat="1" ht="65.25" customHeight="1" x14ac:dyDescent="0.45">
      <c r="E792" s="6"/>
      <c r="F792" s="7"/>
      <c r="I792" s="6"/>
    </row>
    <row r="793" spans="5:9" s="5" customFormat="1" ht="65.25" customHeight="1" x14ac:dyDescent="0.45">
      <c r="E793" s="6"/>
      <c r="F793" s="7"/>
      <c r="I793" s="6"/>
    </row>
    <row r="794" spans="5:9" s="5" customFormat="1" ht="65.25" customHeight="1" x14ac:dyDescent="0.45">
      <c r="E794" s="6"/>
      <c r="F794" s="7"/>
      <c r="I794" s="6"/>
    </row>
    <row r="795" spans="5:9" s="5" customFormat="1" ht="65.25" customHeight="1" x14ac:dyDescent="0.45">
      <c r="E795" s="6"/>
      <c r="F795" s="7"/>
      <c r="I795" s="6"/>
    </row>
    <row r="796" spans="5:9" s="5" customFormat="1" ht="65.25" customHeight="1" x14ac:dyDescent="0.45">
      <c r="E796" s="6"/>
      <c r="F796" s="7"/>
      <c r="I796" s="6"/>
    </row>
    <row r="797" spans="5:9" s="5" customFormat="1" ht="65.25" customHeight="1" x14ac:dyDescent="0.45">
      <c r="E797" s="6"/>
      <c r="F797" s="7"/>
      <c r="I797" s="6"/>
    </row>
    <row r="798" spans="5:9" s="5" customFormat="1" ht="65.25" customHeight="1" x14ac:dyDescent="0.45">
      <c r="E798" s="6"/>
      <c r="F798" s="7"/>
      <c r="I798" s="6"/>
    </row>
    <row r="799" spans="5:9" s="5" customFormat="1" ht="65.25" customHeight="1" x14ac:dyDescent="0.45">
      <c r="E799" s="6"/>
      <c r="F799" s="7"/>
      <c r="I799" s="6"/>
    </row>
    <row r="800" spans="5:9" s="5" customFormat="1" ht="65.25" customHeight="1" x14ac:dyDescent="0.45">
      <c r="E800" s="6"/>
      <c r="F800" s="7"/>
      <c r="I800" s="6"/>
    </row>
    <row r="801" spans="5:9" s="5" customFormat="1" ht="65.25" customHeight="1" x14ac:dyDescent="0.45">
      <c r="E801" s="6"/>
      <c r="F801" s="7"/>
      <c r="I801" s="6"/>
    </row>
    <row r="802" spans="5:9" s="5" customFormat="1" ht="65.25" customHeight="1" x14ac:dyDescent="0.45">
      <c r="E802" s="6"/>
      <c r="F802" s="7"/>
      <c r="I802" s="6"/>
    </row>
    <row r="803" spans="5:9" s="5" customFormat="1" ht="65.25" customHeight="1" x14ac:dyDescent="0.45">
      <c r="E803" s="6"/>
      <c r="F803" s="7"/>
      <c r="I803" s="6"/>
    </row>
    <row r="804" spans="5:9" s="5" customFormat="1" ht="65.25" customHeight="1" x14ac:dyDescent="0.45">
      <c r="E804" s="6"/>
      <c r="F804" s="7"/>
      <c r="I804" s="6"/>
    </row>
    <row r="805" spans="5:9" s="5" customFormat="1" ht="65.25" customHeight="1" x14ac:dyDescent="0.45">
      <c r="E805" s="6"/>
      <c r="F805" s="7"/>
      <c r="I805" s="6"/>
    </row>
    <row r="806" spans="5:9" s="5" customFormat="1" ht="65.25" customHeight="1" x14ac:dyDescent="0.45">
      <c r="E806" s="6"/>
      <c r="F806" s="7"/>
      <c r="I806" s="6"/>
    </row>
    <row r="807" spans="5:9" s="5" customFormat="1" ht="65.25" customHeight="1" x14ac:dyDescent="0.45">
      <c r="E807" s="6"/>
      <c r="F807" s="7"/>
      <c r="I807" s="6"/>
    </row>
    <row r="808" spans="5:9" s="5" customFormat="1" ht="65.25" customHeight="1" x14ac:dyDescent="0.45">
      <c r="E808" s="6"/>
      <c r="F808" s="7"/>
      <c r="I808" s="6"/>
    </row>
    <row r="809" spans="5:9" s="5" customFormat="1" ht="65.25" customHeight="1" x14ac:dyDescent="0.45">
      <c r="E809" s="6"/>
      <c r="F809" s="7"/>
      <c r="I809" s="6"/>
    </row>
    <row r="810" spans="5:9" s="5" customFormat="1" ht="65.25" customHeight="1" x14ac:dyDescent="0.45">
      <c r="E810" s="6"/>
      <c r="F810" s="7"/>
      <c r="I810" s="6"/>
    </row>
    <row r="811" spans="5:9" s="5" customFormat="1" ht="65.25" customHeight="1" x14ac:dyDescent="0.45">
      <c r="E811" s="6"/>
      <c r="F811" s="7"/>
      <c r="I811" s="6"/>
    </row>
    <row r="812" spans="5:9" s="5" customFormat="1" ht="65.25" customHeight="1" x14ac:dyDescent="0.45">
      <c r="E812" s="6"/>
      <c r="F812" s="7"/>
      <c r="I812" s="6"/>
    </row>
    <row r="813" spans="5:9" s="5" customFormat="1" ht="65.25" customHeight="1" x14ac:dyDescent="0.45">
      <c r="E813" s="6"/>
      <c r="F813" s="7"/>
      <c r="I813" s="6"/>
    </row>
    <row r="814" spans="5:9" s="5" customFormat="1" ht="65.25" customHeight="1" x14ac:dyDescent="0.45">
      <c r="E814" s="6"/>
      <c r="F814" s="7"/>
      <c r="I814" s="6"/>
    </row>
    <row r="815" spans="5:9" s="5" customFormat="1" ht="65.25" customHeight="1" x14ac:dyDescent="0.45">
      <c r="E815" s="6"/>
      <c r="F815" s="7"/>
      <c r="I815" s="6"/>
    </row>
    <row r="816" spans="5:9" s="5" customFormat="1" ht="65.25" customHeight="1" x14ac:dyDescent="0.45">
      <c r="E816" s="6"/>
      <c r="F816" s="7"/>
      <c r="I816" s="6"/>
    </row>
    <row r="817" spans="5:9" s="5" customFormat="1" ht="65.25" customHeight="1" x14ac:dyDescent="0.45">
      <c r="E817" s="6"/>
      <c r="F817" s="7"/>
      <c r="I817" s="6"/>
    </row>
    <row r="818" spans="5:9" s="5" customFormat="1" ht="65.25" customHeight="1" x14ac:dyDescent="0.45">
      <c r="E818" s="6"/>
      <c r="F818" s="7"/>
      <c r="I818" s="6"/>
    </row>
    <row r="819" spans="5:9" s="5" customFormat="1" ht="65.25" customHeight="1" x14ac:dyDescent="0.45">
      <c r="E819" s="6"/>
      <c r="F819" s="7"/>
      <c r="I819" s="6"/>
    </row>
    <row r="820" spans="5:9" s="5" customFormat="1" ht="65.25" customHeight="1" x14ac:dyDescent="0.45">
      <c r="E820" s="6"/>
      <c r="F820" s="7"/>
      <c r="I820" s="6"/>
    </row>
    <row r="821" spans="5:9" s="5" customFormat="1" ht="65.25" customHeight="1" x14ac:dyDescent="0.45">
      <c r="E821" s="6"/>
      <c r="F821" s="7"/>
      <c r="I821" s="6"/>
    </row>
    <row r="822" spans="5:9" s="5" customFormat="1" ht="65.25" customHeight="1" x14ac:dyDescent="0.45">
      <c r="E822" s="6"/>
      <c r="F822" s="7"/>
      <c r="I822" s="6"/>
    </row>
    <row r="823" spans="5:9" s="5" customFormat="1" ht="65.25" customHeight="1" x14ac:dyDescent="0.45">
      <c r="E823" s="6"/>
      <c r="F823" s="7"/>
      <c r="I823" s="6"/>
    </row>
    <row r="824" spans="5:9" s="5" customFormat="1" ht="65.25" customHeight="1" x14ac:dyDescent="0.45">
      <c r="E824" s="6"/>
      <c r="F824" s="7"/>
      <c r="I824" s="6"/>
    </row>
    <row r="825" spans="5:9" s="5" customFormat="1" ht="65.25" customHeight="1" x14ac:dyDescent="0.45">
      <c r="E825" s="6"/>
      <c r="F825" s="7"/>
      <c r="I825" s="6"/>
    </row>
    <row r="826" spans="5:9" s="5" customFormat="1" ht="65.25" customHeight="1" x14ac:dyDescent="0.45">
      <c r="E826" s="6"/>
      <c r="F826" s="7"/>
      <c r="I826" s="6"/>
    </row>
    <row r="827" spans="5:9" s="5" customFormat="1" ht="65.25" customHeight="1" x14ac:dyDescent="0.45">
      <c r="E827" s="6"/>
      <c r="F827" s="7"/>
      <c r="I827" s="6"/>
    </row>
    <row r="828" spans="5:9" s="5" customFormat="1" ht="65.25" customHeight="1" x14ac:dyDescent="0.45">
      <c r="E828" s="6"/>
      <c r="F828" s="7"/>
      <c r="I828" s="6"/>
    </row>
    <row r="829" spans="5:9" s="5" customFormat="1" ht="65.25" customHeight="1" x14ac:dyDescent="0.45">
      <c r="E829" s="6"/>
      <c r="F829" s="7"/>
      <c r="I829" s="6"/>
    </row>
    <row r="830" spans="5:9" s="5" customFormat="1" ht="65.25" customHeight="1" x14ac:dyDescent="0.45">
      <c r="E830" s="6"/>
      <c r="F830" s="7"/>
      <c r="I830" s="6"/>
    </row>
    <row r="831" spans="5:9" s="5" customFormat="1" ht="65.25" customHeight="1" x14ac:dyDescent="0.45">
      <c r="E831" s="6"/>
      <c r="F831" s="7"/>
      <c r="I831" s="6"/>
    </row>
    <row r="832" spans="5:9" s="5" customFormat="1" ht="65.25" customHeight="1" x14ac:dyDescent="0.45">
      <c r="E832" s="6"/>
      <c r="F832" s="7"/>
      <c r="I832" s="6"/>
    </row>
    <row r="833" spans="5:9" s="5" customFormat="1" ht="65.25" customHeight="1" x14ac:dyDescent="0.45">
      <c r="E833" s="6"/>
      <c r="F833" s="7"/>
      <c r="I833" s="6"/>
    </row>
    <row r="834" spans="5:9" s="5" customFormat="1" ht="65.25" customHeight="1" x14ac:dyDescent="0.45">
      <c r="E834" s="6"/>
      <c r="F834" s="7"/>
      <c r="I834" s="6"/>
    </row>
    <row r="835" spans="5:9" s="5" customFormat="1" ht="65.25" customHeight="1" x14ac:dyDescent="0.45">
      <c r="E835" s="6"/>
      <c r="F835" s="7"/>
      <c r="I835" s="6"/>
    </row>
    <row r="836" spans="5:9" s="5" customFormat="1" ht="65.25" customHeight="1" x14ac:dyDescent="0.45">
      <c r="E836" s="6"/>
      <c r="F836" s="7"/>
      <c r="I836" s="6"/>
    </row>
    <row r="837" spans="5:9" s="5" customFormat="1" ht="65.25" customHeight="1" x14ac:dyDescent="0.45">
      <c r="E837" s="6"/>
      <c r="F837" s="7"/>
      <c r="I837" s="6"/>
    </row>
    <row r="838" spans="5:9" s="5" customFormat="1" ht="65.25" customHeight="1" x14ac:dyDescent="0.45">
      <c r="E838" s="6"/>
      <c r="F838" s="7"/>
      <c r="I838" s="6"/>
    </row>
    <row r="839" spans="5:9" s="5" customFormat="1" ht="65.25" customHeight="1" x14ac:dyDescent="0.45">
      <c r="E839" s="6"/>
      <c r="F839" s="7"/>
      <c r="I839" s="6"/>
    </row>
    <row r="840" spans="5:9" s="5" customFormat="1" ht="65.25" customHeight="1" x14ac:dyDescent="0.45">
      <c r="E840" s="6"/>
      <c r="F840" s="7"/>
      <c r="I840" s="6"/>
    </row>
    <row r="841" spans="5:9" s="5" customFormat="1" ht="65.25" customHeight="1" x14ac:dyDescent="0.45">
      <c r="E841" s="6"/>
      <c r="F841" s="7"/>
      <c r="I841" s="6"/>
    </row>
    <row r="842" spans="5:9" s="5" customFormat="1" ht="65.25" customHeight="1" x14ac:dyDescent="0.45">
      <c r="E842" s="6"/>
      <c r="F842" s="7"/>
      <c r="I842" s="6"/>
    </row>
    <row r="843" spans="5:9" s="5" customFormat="1" ht="65.25" customHeight="1" x14ac:dyDescent="0.45">
      <c r="E843" s="6"/>
      <c r="F843" s="7"/>
      <c r="I843" s="6"/>
    </row>
    <row r="844" spans="5:9" s="5" customFormat="1" ht="65.25" customHeight="1" x14ac:dyDescent="0.45">
      <c r="E844" s="6"/>
      <c r="F844" s="7"/>
      <c r="I844" s="6"/>
    </row>
    <row r="845" spans="5:9" s="5" customFormat="1" ht="65.25" customHeight="1" x14ac:dyDescent="0.45">
      <c r="E845" s="6"/>
      <c r="F845" s="7"/>
      <c r="I845" s="6"/>
    </row>
    <row r="846" spans="5:9" s="5" customFormat="1" ht="65.25" customHeight="1" x14ac:dyDescent="0.45">
      <c r="E846" s="6"/>
      <c r="F846" s="7"/>
      <c r="I846" s="6"/>
    </row>
    <row r="847" spans="5:9" s="5" customFormat="1" ht="65.25" customHeight="1" x14ac:dyDescent="0.45">
      <c r="E847" s="6"/>
      <c r="F847" s="7"/>
      <c r="I847" s="6"/>
    </row>
    <row r="848" spans="5:9" s="5" customFormat="1" ht="65.25" customHeight="1" x14ac:dyDescent="0.45">
      <c r="E848" s="6"/>
      <c r="F848" s="7"/>
      <c r="I848" s="6"/>
    </row>
    <row r="849" spans="5:9" s="5" customFormat="1" ht="65.25" customHeight="1" x14ac:dyDescent="0.45">
      <c r="E849" s="6"/>
      <c r="F849" s="7"/>
      <c r="I849" s="6"/>
    </row>
    <row r="850" spans="5:9" s="5" customFormat="1" ht="65.25" customHeight="1" x14ac:dyDescent="0.45">
      <c r="E850" s="6"/>
      <c r="F850" s="7"/>
      <c r="I850" s="6"/>
    </row>
    <row r="851" spans="5:9" s="5" customFormat="1" ht="65.25" customHeight="1" x14ac:dyDescent="0.45">
      <c r="E851" s="6"/>
      <c r="F851" s="7"/>
      <c r="I851" s="6"/>
    </row>
    <row r="852" spans="5:9" s="5" customFormat="1" ht="65.25" customHeight="1" x14ac:dyDescent="0.45">
      <c r="E852" s="6"/>
      <c r="F852" s="7"/>
      <c r="I852" s="6"/>
    </row>
    <row r="853" spans="5:9" s="5" customFormat="1" ht="65.25" customHeight="1" x14ac:dyDescent="0.45">
      <c r="E853" s="6"/>
      <c r="F853" s="7"/>
      <c r="I853" s="6"/>
    </row>
    <row r="854" spans="5:9" s="5" customFormat="1" ht="65.25" customHeight="1" x14ac:dyDescent="0.45">
      <c r="E854" s="6"/>
      <c r="F854" s="7"/>
      <c r="I854" s="6"/>
    </row>
    <row r="855" spans="5:9" s="5" customFormat="1" ht="65.25" customHeight="1" x14ac:dyDescent="0.45">
      <c r="E855" s="6"/>
      <c r="F855" s="7"/>
      <c r="I855" s="6"/>
    </row>
    <row r="856" spans="5:9" s="5" customFormat="1" ht="65.25" customHeight="1" x14ac:dyDescent="0.45">
      <c r="E856" s="6"/>
      <c r="F856" s="7"/>
      <c r="I856" s="6"/>
    </row>
    <row r="857" spans="5:9" s="5" customFormat="1" ht="65.25" customHeight="1" x14ac:dyDescent="0.45">
      <c r="E857" s="6"/>
      <c r="F857" s="7"/>
      <c r="I857" s="6"/>
    </row>
    <row r="858" spans="5:9" s="5" customFormat="1" ht="65.25" customHeight="1" x14ac:dyDescent="0.45">
      <c r="E858" s="6"/>
      <c r="F858" s="7"/>
      <c r="I858" s="6"/>
    </row>
    <row r="859" spans="5:9" s="5" customFormat="1" ht="65.25" customHeight="1" x14ac:dyDescent="0.45">
      <c r="E859" s="6"/>
      <c r="F859" s="7"/>
      <c r="I859" s="6"/>
    </row>
    <row r="860" spans="5:9" s="5" customFormat="1" ht="65.25" customHeight="1" x14ac:dyDescent="0.45">
      <c r="E860" s="6"/>
      <c r="F860" s="7"/>
      <c r="I860" s="6"/>
    </row>
    <row r="861" spans="5:9" s="5" customFormat="1" ht="65.25" customHeight="1" x14ac:dyDescent="0.45">
      <c r="E861" s="6"/>
      <c r="F861" s="7"/>
      <c r="I861" s="6"/>
    </row>
    <row r="862" spans="5:9" s="5" customFormat="1" ht="65.25" customHeight="1" x14ac:dyDescent="0.45">
      <c r="E862" s="6"/>
      <c r="F862" s="7"/>
      <c r="I862" s="6"/>
    </row>
    <row r="863" spans="5:9" s="5" customFormat="1" ht="65.25" customHeight="1" x14ac:dyDescent="0.45">
      <c r="E863" s="6"/>
      <c r="F863" s="7"/>
      <c r="I863" s="6"/>
    </row>
    <row r="864" spans="5:9" s="5" customFormat="1" ht="65.25" customHeight="1" x14ac:dyDescent="0.45">
      <c r="E864" s="6"/>
      <c r="F864" s="7"/>
      <c r="I864" s="6"/>
    </row>
    <row r="865" spans="5:9" s="5" customFormat="1" ht="65.25" customHeight="1" x14ac:dyDescent="0.45">
      <c r="E865" s="6"/>
      <c r="F865" s="7"/>
      <c r="I865" s="6"/>
    </row>
    <row r="866" spans="5:9" s="5" customFormat="1" ht="65.25" customHeight="1" x14ac:dyDescent="0.45">
      <c r="E866" s="6"/>
      <c r="F866" s="7"/>
      <c r="I866" s="6"/>
    </row>
    <row r="867" spans="5:9" s="5" customFormat="1" ht="65.25" customHeight="1" x14ac:dyDescent="0.45">
      <c r="E867" s="6"/>
      <c r="F867" s="7"/>
      <c r="I867" s="6"/>
    </row>
    <row r="868" spans="5:9" s="5" customFormat="1" ht="65.25" customHeight="1" x14ac:dyDescent="0.45">
      <c r="E868" s="6"/>
      <c r="F868" s="7"/>
      <c r="I868" s="6"/>
    </row>
    <row r="869" spans="5:9" s="5" customFormat="1" ht="65.25" customHeight="1" x14ac:dyDescent="0.45">
      <c r="E869" s="6"/>
      <c r="F869" s="7"/>
      <c r="I869" s="6"/>
    </row>
    <row r="870" spans="5:9" s="5" customFormat="1" ht="65.25" customHeight="1" x14ac:dyDescent="0.45">
      <c r="E870" s="6"/>
      <c r="F870" s="7"/>
      <c r="I870" s="6"/>
    </row>
    <row r="871" spans="5:9" s="5" customFormat="1" ht="65.25" customHeight="1" x14ac:dyDescent="0.45">
      <c r="E871" s="6"/>
      <c r="F871" s="7"/>
      <c r="I871" s="6"/>
    </row>
    <row r="872" spans="5:9" s="5" customFormat="1" ht="65.25" customHeight="1" x14ac:dyDescent="0.45">
      <c r="E872" s="6"/>
      <c r="F872" s="7"/>
      <c r="I872" s="6"/>
    </row>
    <row r="873" spans="5:9" s="5" customFormat="1" ht="65.25" customHeight="1" x14ac:dyDescent="0.45">
      <c r="E873" s="6"/>
      <c r="F873" s="7"/>
      <c r="I873" s="6"/>
    </row>
    <row r="874" spans="5:9" s="5" customFormat="1" ht="65.25" customHeight="1" x14ac:dyDescent="0.45">
      <c r="E874" s="6"/>
      <c r="F874" s="7"/>
      <c r="I874" s="6"/>
    </row>
    <row r="875" spans="5:9" s="5" customFormat="1" ht="65.25" customHeight="1" x14ac:dyDescent="0.45">
      <c r="E875" s="6"/>
      <c r="F875" s="7"/>
      <c r="I875" s="6"/>
    </row>
    <row r="876" spans="5:9" s="5" customFormat="1" ht="65.25" customHeight="1" x14ac:dyDescent="0.45">
      <c r="E876" s="6"/>
      <c r="F876" s="7"/>
      <c r="I876" s="6"/>
    </row>
    <row r="877" spans="5:9" s="5" customFormat="1" ht="65.25" customHeight="1" x14ac:dyDescent="0.45">
      <c r="E877" s="6"/>
      <c r="F877" s="7"/>
      <c r="I877" s="6"/>
    </row>
    <row r="878" spans="5:9" s="5" customFormat="1" ht="65.25" customHeight="1" x14ac:dyDescent="0.45">
      <c r="E878" s="6"/>
      <c r="F878" s="7"/>
      <c r="I878" s="6"/>
    </row>
    <row r="879" spans="5:9" s="5" customFormat="1" ht="65.25" customHeight="1" x14ac:dyDescent="0.45">
      <c r="E879" s="6"/>
      <c r="F879" s="7"/>
      <c r="I879" s="6"/>
    </row>
    <row r="880" spans="5:9" s="5" customFormat="1" ht="65.25" customHeight="1" x14ac:dyDescent="0.45">
      <c r="E880" s="6"/>
      <c r="F880" s="7"/>
      <c r="I880" s="6"/>
    </row>
    <row r="881" spans="5:9" s="5" customFormat="1" ht="65.25" customHeight="1" x14ac:dyDescent="0.45">
      <c r="E881" s="6"/>
      <c r="F881" s="7"/>
      <c r="I881" s="6"/>
    </row>
    <row r="882" spans="5:9" s="5" customFormat="1" ht="65.25" customHeight="1" x14ac:dyDescent="0.45">
      <c r="E882" s="6"/>
      <c r="F882" s="7"/>
      <c r="I882" s="6"/>
    </row>
    <row r="883" spans="5:9" s="5" customFormat="1" ht="65.25" customHeight="1" x14ac:dyDescent="0.45">
      <c r="E883" s="6"/>
      <c r="F883" s="7"/>
      <c r="I883" s="6"/>
    </row>
    <row r="884" spans="5:9" s="5" customFormat="1" ht="65.25" customHeight="1" x14ac:dyDescent="0.45">
      <c r="E884" s="6"/>
      <c r="F884" s="7"/>
      <c r="I884" s="6"/>
    </row>
    <row r="885" spans="5:9" s="5" customFormat="1" ht="65.25" customHeight="1" x14ac:dyDescent="0.45">
      <c r="E885" s="6"/>
      <c r="F885" s="7"/>
      <c r="I885" s="6"/>
    </row>
    <row r="886" spans="5:9" s="5" customFormat="1" ht="65.25" customHeight="1" x14ac:dyDescent="0.45">
      <c r="E886" s="6"/>
      <c r="F886" s="7"/>
      <c r="I886" s="6"/>
    </row>
    <row r="887" spans="5:9" s="5" customFormat="1" ht="65.25" customHeight="1" x14ac:dyDescent="0.45">
      <c r="E887" s="6"/>
      <c r="F887" s="7"/>
      <c r="I887" s="6"/>
    </row>
    <row r="888" spans="5:9" s="5" customFormat="1" ht="65.25" customHeight="1" x14ac:dyDescent="0.45">
      <c r="E888" s="6"/>
      <c r="F888" s="7"/>
      <c r="I888" s="6"/>
    </row>
    <row r="889" spans="5:9" s="5" customFormat="1" ht="65.25" customHeight="1" x14ac:dyDescent="0.45">
      <c r="E889" s="6"/>
      <c r="F889" s="7"/>
      <c r="I889" s="6"/>
    </row>
    <row r="890" spans="5:9" s="5" customFormat="1" ht="65.25" customHeight="1" x14ac:dyDescent="0.45">
      <c r="E890" s="6"/>
      <c r="F890" s="7"/>
      <c r="I890" s="6"/>
    </row>
    <row r="891" spans="5:9" s="5" customFormat="1" ht="65.25" customHeight="1" x14ac:dyDescent="0.45">
      <c r="E891" s="6"/>
      <c r="F891" s="7"/>
      <c r="I891" s="6"/>
    </row>
    <row r="892" spans="5:9" s="5" customFormat="1" ht="65.25" customHeight="1" x14ac:dyDescent="0.45">
      <c r="E892" s="6"/>
      <c r="F892" s="7"/>
      <c r="I892" s="6"/>
    </row>
    <row r="893" spans="5:9" s="5" customFormat="1" ht="65.25" customHeight="1" x14ac:dyDescent="0.45">
      <c r="E893" s="6"/>
      <c r="F893" s="7"/>
      <c r="I893" s="6"/>
    </row>
    <row r="894" spans="5:9" s="5" customFormat="1" ht="65.25" customHeight="1" x14ac:dyDescent="0.45">
      <c r="E894" s="6"/>
      <c r="F894" s="7"/>
      <c r="I894" s="6"/>
    </row>
    <row r="895" spans="5:9" s="5" customFormat="1" ht="65.25" customHeight="1" x14ac:dyDescent="0.45">
      <c r="E895" s="6"/>
      <c r="F895" s="7"/>
      <c r="I895" s="6"/>
    </row>
    <row r="896" spans="5:9" s="5" customFormat="1" ht="65.25" customHeight="1" x14ac:dyDescent="0.45">
      <c r="E896" s="6"/>
      <c r="F896" s="7"/>
      <c r="I896" s="6"/>
    </row>
    <row r="897" spans="5:9" s="5" customFormat="1" ht="65.25" customHeight="1" x14ac:dyDescent="0.45">
      <c r="E897" s="6"/>
      <c r="F897" s="7"/>
      <c r="I897" s="6"/>
    </row>
    <row r="898" spans="5:9" s="5" customFormat="1" ht="65.25" customHeight="1" x14ac:dyDescent="0.45">
      <c r="E898" s="6"/>
      <c r="F898" s="7"/>
      <c r="I898" s="6"/>
    </row>
    <row r="899" spans="5:9" s="5" customFormat="1" ht="65.25" customHeight="1" x14ac:dyDescent="0.45">
      <c r="E899" s="6"/>
      <c r="F899" s="7"/>
      <c r="I899" s="6"/>
    </row>
    <row r="900" spans="5:9" s="5" customFormat="1" ht="65.25" customHeight="1" x14ac:dyDescent="0.45">
      <c r="E900" s="6"/>
      <c r="F900" s="7"/>
      <c r="I900" s="6"/>
    </row>
    <row r="901" spans="5:9" s="5" customFormat="1" ht="65.25" customHeight="1" x14ac:dyDescent="0.45">
      <c r="E901" s="6"/>
      <c r="F901" s="7"/>
      <c r="I901" s="6"/>
    </row>
    <row r="902" spans="5:9" s="5" customFormat="1" ht="65.25" customHeight="1" x14ac:dyDescent="0.45">
      <c r="E902" s="6"/>
      <c r="F902" s="7"/>
      <c r="I902" s="6"/>
    </row>
    <row r="903" spans="5:9" s="5" customFormat="1" ht="65.25" customHeight="1" x14ac:dyDescent="0.45">
      <c r="E903" s="6"/>
      <c r="F903" s="7"/>
      <c r="I903" s="6"/>
    </row>
    <row r="904" spans="5:9" s="5" customFormat="1" ht="65.25" customHeight="1" x14ac:dyDescent="0.45">
      <c r="E904" s="6"/>
      <c r="F904" s="7"/>
      <c r="I904" s="6"/>
    </row>
    <row r="905" spans="5:9" s="5" customFormat="1" ht="65.25" customHeight="1" x14ac:dyDescent="0.45">
      <c r="E905" s="6"/>
      <c r="F905" s="7"/>
      <c r="I905" s="6"/>
    </row>
    <row r="906" spans="5:9" s="5" customFormat="1" ht="65.25" customHeight="1" x14ac:dyDescent="0.45">
      <c r="E906" s="6"/>
      <c r="F906" s="7"/>
      <c r="I906" s="6"/>
    </row>
    <row r="907" spans="5:9" s="5" customFormat="1" ht="65.25" customHeight="1" x14ac:dyDescent="0.45">
      <c r="E907" s="6"/>
      <c r="F907" s="7"/>
      <c r="I907" s="6"/>
    </row>
    <row r="908" spans="5:9" s="5" customFormat="1" ht="65.25" customHeight="1" x14ac:dyDescent="0.45">
      <c r="E908" s="6"/>
      <c r="F908" s="7"/>
      <c r="I908" s="6"/>
    </row>
    <row r="909" spans="5:9" s="5" customFormat="1" ht="65.25" customHeight="1" x14ac:dyDescent="0.45">
      <c r="E909" s="6"/>
      <c r="F909" s="7"/>
      <c r="I909" s="6"/>
    </row>
    <row r="910" spans="5:9" s="5" customFormat="1" ht="65.25" customHeight="1" x14ac:dyDescent="0.45">
      <c r="E910" s="6"/>
      <c r="F910" s="7"/>
      <c r="I910" s="6"/>
    </row>
    <row r="911" spans="5:9" s="5" customFormat="1" ht="65.25" customHeight="1" x14ac:dyDescent="0.45">
      <c r="E911" s="6"/>
      <c r="F911" s="7"/>
      <c r="I911" s="6"/>
    </row>
    <row r="912" spans="5:9" s="5" customFormat="1" ht="65.25" customHeight="1" x14ac:dyDescent="0.45">
      <c r="E912" s="6"/>
      <c r="F912" s="7"/>
      <c r="I912" s="6"/>
    </row>
    <row r="913" spans="5:9" s="5" customFormat="1" ht="65.25" customHeight="1" x14ac:dyDescent="0.45">
      <c r="E913" s="6"/>
      <c r="F913" s="7"/>
      <c r="I913" s="6"/>
    </row>
    <row r="914" spans="5:9" s="5" customFormat="1" ht="65.25" customHeight="1" x14ac:dyDescent="0.45">
      <c r="E914" s="6"/>
      <c r="F914" s="7"/>
      <c r="I914" s="6"/>
    </row>
    <row r="915" spans="5:9" s="5" customFormat="1" ht="65.25" customHeight="1" x14ac:dyDescent="0.45">
      <c r="E915" s="6"/>
      <c r="F915" s="7"/>
      <c r="I915" s="6"/>
    </row>
    <row r="916" spans="5:9" s="5" customFormat="1" ht="65.25" customHeight="1" x14ac:dyDescent="0.45">
      <c r="E916" s="6"/>
      <c r="F916" s="7"/>
      <c r="I916" s="6"/>
    </row>
    <row r="917" spans="5:9" s="5" customFormat="1" ht="65.25" customHeight="1" x14ac:dyDescent="0.45">
      <c r="E917" s="6"/>
      <c r="F917" s="7"/>
      <c r="I917" s="6"/>
    </row>
    <row r="918" spans="5:9" s="5" customFormat="1" ht="65.25" customHeight="1" x14ac:dyDescent="0.45">
      <c r="E918" s="6"/>
      <c r="F918" s="7"/>
      <c r="I918" s="6"/>
    </row>
    <row r="919" spans="5:9" s="5" customFormat="1" ht="65.25" customHeight="1" x14ac:dyDescent="0.45">
      <c r="E919" s="6"/>
      <c r="F919" s="7"/>
      <c r="I919" s="6"/>
    </row>
    <row r="920" spans="5:9" s="5" customFormat="1" ht="65.25" customHeight="1" x14ac:dyDescent="0.45">
      <c r="E920" s="6"/>
      <c r="F920" s="7"/>
      <c r="I920" s="6"/>
    </row>
    <row r="921" spans="5:9" s="5" customFormat="1" ht="65.25" customHeight="1" x14ac:dyDescent="0.45">
      <c r="E921" s="6"/>
      <c r="F921" s="7"/>
      <c r="I921" s="6"/>
    </row>
    <row r="922" spans="5:9" s="5" customFormat="1" ht="65.25" customHeight="1" x14ac:dyDescent="0.45">
      <c r="E922" s="6"/>
      <c r="F922" s="7"/>
      <c r="I922" s="6"/>
    </row>
    <row r="923" spans="5:9" s="5" customFormat="1" ht="65.25" customHeight="1" x14ac:dyDescent="0.45">
      <c r="E923" s="6"/>
      <c r="F923" s="7"/>
      <c r="I923" s="6"/>
    </row>
    <row r="924" spans="5:9" s="5" customFormat="1" ht="65.25" customHeight="1" x14ac:dyDescent="0.45">
      <c r="E924" s="6"/>
      <c r="F924" s="7"/>
      <c r="I924" s="6"/>
    </row>
    <row r="925" spans="5:9" s="5" customFormat="1" ht="65.25" customHeight="1" x14ac:dyDescent="0.45">
      <c r="E925" s="6"/>
      <c r="F925" s="7"/>
      <c r="I925" s="6"/>
    </row>
    <row r="926" spans="5:9" s="5" customFormat="1" ht="65.25" customHeight="1" x14ac:dyDescent="0.45">
      <c r="E926" s="6"/>
      <c r="F926" s="7"/>
      <c r="I926" s="6"/>
    </row>
    <row r="927" spans="5:9" s="5" customFormat="1" ht="65.25" customHeight="1" x14ac:dyDescent="0.45">
      <c r="E927" s="6"/>
      <c r="F927" s="7"/>
      <c r="I927" s="6"/>
    </row>
    <row r="928" spans="5:9" s="5" customFormat="1" ht="65.25" customHeight="1" x14ac:dyDescent="0.45">
      <c r="E928" s="6"/>
      <c r="F928" s="7"/>
      <c r="I928" s="6"/>
    </row>
    <row r="929" spans="5:9" s="5" customFormat="1" ht="65.25" customHeight="1" x14ac:dyDescent="0.45">
      <c r="E929" s="6"/>
      <c r="F929" s="7"/>
      <c r="I929" s="6"/>
    </row>
    <row r="930" spans="5:9" s="5" customFormat="1" ht="65.25" customHeight="1" x14ac:dyDescent="0.45">
      <c r="E930" s="6"/>
      <c r="F930" s="7"/>
      <c r="I930" s="6"/>
    </row>
    <row r="931" spans="5:9" s="5" customFormat="1" ht="65.25" customHeight="1" x14ac:dyDescent="0.45">
      <c r="E931" s="6"/>
      <c r="F931" s="7"/>
      <c r="I931" s="6"/>
    </row>
    <row r="932" spans="5:9" s="5" customFormat="1" ht="65.25" customHeight="1" x14ac:dyDescent="0.45">
      <c r="E932" s="6"/>
      <c r="F932" s="7"/>
      <c r="I932" s="6"/>
    </row>
    <row r="933" spans="5:9" s="5" customFormat="1" ht="65.25" customHeight="1" x14ac:dyDescent="0.45">
      <c r="E933" s="6"/>
      <c r="F933" s="7"/>
      <c r="I933" s="6"/>
    </row>
    <row r="934" spans="5:9" s="5" customFormat="1" ht="65.25" customHeight="1" x14ac:dyDescent="0.45">
      <c r="E934" s="6"/>
      <c r="F934" s="7"/>
      <c r="I934" s="6"/>
    </row>
    <row r="935" spans="5:9" s="5" customFormat="1" ht="65.25" customHeight="1" x14ac:dyDescent="0.45">
      <c r="E935" s="6"/>
      <c r="F935" s="7"/>
      <c r="I935" s="6"/>
    </row>
    <row r="936" spans="5:9" s="5" customFormat="1" ht="65.25" customHeight="1" x14ac:dyDescent="0.45">
      <c r="E936" s="6"/>
      <c r="F936" s="7"/>
      <c r="I936" s="6"/>
    </row>
    <row r="937" spans="5:9" s="5" customFormat="1" ht="65.25" customHeight="1" x14ac:dyDescent="0.45">
      <c r="E937" s="6"/>
      <c r="F937" s="7"/>
      <c r="I937" s="6"/>
    </row>
    <row r="938" spans="5:9" s="5" customFormat="1" ht="65.25" customHeight="1" x14ac:dyDescent="0.45">
      <c r="E938" s="6"/>
      <c r="F938" s="7"/>
      <c r="I938" s="6"/>
    </row>
    <row r="939" spans="5:9" s="5" customFormat="1" ht="65.25" customHeight="1" x14ac:dyDescent="0.45">
      <c r="E939" s="6"/>
      <c r="F939" s="7"/>
      <c r="I939" s="6"/>
    </row>
    <row r="940" spans="5:9" s="5" customFormat="1" ht="65.25" customHeight="1" x14ac:dyDescent="0.45">
      <c r="E940" s="6"/>
      <c r="F940" s="7"/>
      <c r="I940" s="6"/>
    </row>
    <row r="941" spans="5:9" s="5" customFormat="1" ht="65.25" customHeight="1" x14ac:dyDescent="0.45">
      <c r="E941" s="6"/>
      <c r="F941" s="7"/>
      <c r="I941" s="6"/>
    </row>
    <row r="942" spans="5:9" s="5" customFormat="1" ht="65.25" customHeight="1" x14ac:dyDescent="0.45">
      <c r="E942" s="6"/>
      <c r="F942" s="7"/>
      <c r="I942" s="6"/>
    </row>
    <row r="943" spans="5:9" s="5" customFormat="1" ht="65.25" customHeight="1" x14ac:dyDescent="0.45">
      <c r="E943" s="6"/>
      <c r="F943" s="7"/>
      <c r="I943" s="6"/>
    </row>
    <row r="944" spans="5:9" s="5" customFormat="1" ht="65.25" customHeight="1" x14ac:dyDescent="0.45">
      <c r="E944" s="6"/>
      <c r="F944" s="7"/>
      <c r="I944" s="6"/>
    </row>
    <row r="945" spans="5:9" s="5" customFormat="1" ht="65.25" customHeight="1" x14ac:dyDescent="0.45">
      <c r="E945" s="6"/>
      <c r="F945" s="7"/>
      <c r="I945" s="6"/>
    </row>
    <row r="946" spans="5:9" s="5" customFormat="1" ht="65.25" customHeight="1" x14ac:dyDescent="0.45">
      <c r="E946" s="6"/>
      <c r="F946" s="7"/>
      <c r="I946" s="6"/>
    </row>
    <row r="947" spans="5:9" s="5" customFormat="1" ht="65.25" customHeight="1" x14ac:dyDescent="0.45">
      <c r="E947" s="6"/>
      <c r="F947" s="7"/>
      <c r="I947" s="6"/>
    </row>
    <row r="948" spans="5:9" s="5" customFormat="1" ht="65.25" customHeight="1" x14ac:dyDescent="0.45">
      <c r="E948" s="6"/>
      <c r="F948" s="7"/>
      <c r="I948" s="6"/>
    </row>
    <row r="949" spans="5:9" s="5" customFormat="1" ht="65.25" customHeight="1" x14ac:dyDescent="0.45">
      <c r="E949" s="6"/>
      <c r="F949" s="7"/>
      <c r="I949" s="6"/>
    </row>
    <row r="950" spans="5:9" s="5" customFormat="1" ht="65.25" customHeight="1" x14ac:dyDescent="0.45">
      <c r="E950" s="6"/>
      <c r="F950" s="7"/>
      <c r="I950" s="6"/>
    </row>
    <row r="951" spans="5:9" s="5" customFormat="1" ht="65.25" customHeight="1" x14ac:dyDescent="0.45">
      <c r="E951" s="6"/>
      <c r="F951" s="7"/>
      <c r="I951" s="6"/>
    </row>
    <row r="952" spans="5:9" s="5" customFormat="1" ht="65.25" customHeight="1" x14ac:dyDescent="0.45">
      <c r="E952" s="6"/>
      <c r="F952" s="7"/>
      <c r="I952" s="6"/>
    </row>
    <row r="953" spans="5:9" s="5" customFormat="1" ht="65.25" customHeight="1" x14ac:dyDescent="0.45">
      <c r="E953" s="6"/>
      <c r="F953" s="7"/>
      <c r="I953" s="6"/>
    </row>
    <row r="954" spans="5:9" s="5" customFormat="1" ht="65.25" customHeight="1" x14ac:dyDescent="0.45">
      <c r="E954" s="6"/>
      <c r="F954" s="7"/>
      <c r="I954" s="6"/>
    </row>
    <row r="955" spans="5:9" s="5" customFormat="1" ht="65.25" customHeight="1" x14ac:dyDescent="0.45">
      <c r="E955" s="6"/>
      <c r="F955" s="7"/>
      <c r="I955" s="6"/>
    </row>
    <row r="956" spans="5:9" s="5" customFormat="1" ht="65.25" customHeight="1" x14ac:dyDescent="0.45">
      <c r="E956" s="6"/>
      <c r="F956" s="7"/>
      <c r="I956" s="6"/>
    </row>
    <row r="957" spans="5:9" s="5" customFormat="1" ht="65.25" customHeight="1" x14ac:dyDescent="0.45">
      <c r="E957" s="6"/>
      <c r="F957" s="7"/>
      <c r="I957" s="6"/>
    </row>
    <row r="958" spans="5:9" s="5" customFormat="1" ht="65.25" customHeight="1" x14ac:dyDescent="0.45">
      <c r="E958" s="6"/>
      <c r="F958" s="7"/>
      <c r="I958" s="6"/>
    </row>
    <row r="959" spans="5:9" s="5" customFormat="1" ht="65.25" customHeight="1" x14ac:dyDescent="0.45">
      <c r="E959" s="6"/>
      <c r="F959" s="7"/>
      <c r="I959" s="6"/>
    </row>
    <row r="960" spans="5:9" s="5" customFormat="1" ht="65.25" customHeight="1" x14ac:dyDescent="0.45">
      <c r="E960" s="6"/>
      <c r="F960" s="7"/>
      <c r="I960" s="6"/>
    </row>
    <row r="961" spans="5:9" s="5" customFormat="1" ht="65.25" customHeight="1" x14ac:dyDescent="0.45">
      <c r="E961" s="6"/>
      <c r="F961" s="7"/>
      <c r="I961" s="6"/>
    </row>
    <row r="962" spans="5:9" s="5" customFormat="1" ht="65.25" customHeight="1" x14ac:dyDescent="0.45">
      <c r="E962" s="6"/>
      <c r="F962" s="7"/>
      <c r="I962" s="6"/>
    </row>
    <row r="963" spans="5:9" s="5" customFormat="1" ht="65.25" customHeight="1" x14ac:dyDescent="0.45">
      <c r="E963" s="6"/>
      <c r="F963" s="7"/>
      <c r="I963" s="6"/>
    </row>
    <row r="964" spans="5:9" s="5" customFormat="1" ht="65.25" customHeight="1" x14ac:dyDescent="0.45">
      <c r="E964" s="6"/>
      <c r="F964" s="7"/>
      <c r="I964" s="6"/>
    </row>
    <row r="965" spans="5:9" s="5" customFormat="1" ht="65.25" customHeight="1" x14ac:dyDescent="0.45">
      <c r="E965" s="6"/>
      <c r="F965" s="7"/>
      <c r="I965" s="6"/>
    </row>
    <row r="966" spans="5:9" s="5" customFormat="1" ht="65.25" customHeight="1" x14ac:dyDescent="0.45">
      <c r="E966" s="6"/>
      <c r="F966" s="7"/>
      <c r="I966" s="6"/>
    </row>
    <row r="967" spans="5:9" s="5" customFormat="1" ht="65.25" customHeight="1" x14ac:dyDescent="0.45">
      <c r="E967" s="6"/>
      <c r="F967" s="7"/>
      <c r="I967" s="6"/>
    </row>
    <row r="968" spans="5:9" s="5" customFormat="1" ht="65.25" customHeight="1" x14ac:dyDescent="0.45">
      <c r="E968" s="6"/>
      <c r="F968" s="7"/>
      <c r="I968" s="6"/>
    </row>
    <row r="969" spans="5:9" s="5" customFormat="1" ht="65.25" customHeight="1" x14ac:dyDescent="0.45">
      <c r="E969" s="6"/>
      <c r="F969" s="7"/>
      <c r="I969" s="6"/>
    </row>
    <row r="970" spans="5:9" s="5" customFormat="1" ht="65.25" customHeight="1" x14ac:dyDescent="0.45">
      <c r="E970" s="6"/>
      <c r="F970" s="7"/>
      <c r="I970" s="6"/>
    </row>
    <row r="971" spans="5:9" s="5" customFormat="1" ht="65.25" customHeight="1" x14ac:dyDescent="0.45">
      <c r="E971" s="6"/>
      <c r="F971" s="7"/>
      <c r="I971" s="6"/>
    </row>
    <row r="972" spans="5:9" s="5" customFormat="1" ht="65.25" customHeight="1" x14ac:dyDescent="0.45">
      <c r="E972" s="6"/>
      <c r="F972" s="7"/>
      <c r="I972" s="6"/>
    </row>
    <row r="973" spans="5:9" s="5" customFormat="1" ht="65.25" customHeight="1" x14ac:dyDescent="0.45">
      <c r="E973" s="6"/>
      <c r="F973" s="7"/>
      <c r="I973" s="6"/>
    </row>
    <row r="974" spans="5:9" s="5" customFormat="1" ht="65.25" customHeight="1" x14ac:dyDescent="0.45">
      <c r="E974" s="6"/>
      <c r="F974" s="7"/>
      <c r="I974" s="6"/>
    </row>
    <row r="975" spans="5:9" s="5" customFormat="1" ht="65.25" customHeight="1" x14ac:dyDescent="0.45">
      <c r="E975" s="6"/>
      <c r="F975" s="7"/>
      <c r="I975" s="6"/>
    </row>
    <row r="976" spans="5:9" s="5" customFormat="1" ht="65.25" customHeight="1" x14ac:dyDescent="0.45">
      <c r="E976" s="6"/>
      <c r="F976" s="7"/>
      <c r="I976" s="6"/>
    </row>
    <row r="977" spans="5:9" s="5" customFormat="1" ht="65.25" customHeight="1" x14ac:dyDescent="0.45">
      <c r="E977" s="6"/>
      <c r="F977" s="7"/>
      <c r="I977" s="6"/>
    </row>
    <row r="978" spans="5:9" s="5" customFormat="1" ht="65.25" customHeight="1" x14ac:dyDescent="0.45">
      <c r="E978" s="6"/>
      <c r="F978" s="7"/>
      <c r="I978" s="6"/>
    </row>
    <row r="979" spans="5:9" s="5" customFormat="1" ht="65.25" customHeight="1" x14ac:dyDescent="0.45">
      <c r="E979" s="6"/>
      <c r="F979" s="7"/>
      <c r="I979" s="6"/>
    </row>
    <row r="980" spans="5:9" s="5" customFormat="1" ht="65.25" customHeight="1" x14ac:dyDescent="0.45">
      <c r="E980" s="6"/>
      <c r="F980" s="7"/>
      <c r="I980" s="6"/>
    </row>
    <row r="981" spans="5:9" s="5" customFormat="1" ht="65.25" customHeight="1" x14ac:dyDescent="0.45">
      <c r="E981" s="6"/>
      <c r="F981" s="7"/>
      <c r="I981" s="6"/>
    </row>
    <row r="982" spans="5:9" s="5" customFormat="1" ht="65.25" customHeight="1" x14ac:dyDescent="0.45">
      <c r="E982" s="6"/>
      <c r="F982" s="7"/>
      <c r="I982" s="6"/>
    </row>
    <row r="983" spans="5:9" s="5" customFormat="1" ht="65.25" customHeight="1" x14ac:dyDescent="0.45">
      <c r="E983" s="6"/>
      <c r="F983" s="7"/>
      <c r="I983" s="6"/>
    </row>
    <row r="984" spans="5:9" s="5" customFormat="1" ht="65.25" customHeight="1" x14ac:dyDescent="0.45">
      <c r="E984" s="6"/>
      <c r="F984" s="7"/>
      <c r="I984" s="6"/>
    </row>
    <row r="985" spans="5:9" s="5" customFormat="1" ht="65.25" customHeight="1" x14ac:dyDescent="0.45">
      <c r="E985" s="6"/>
      <c r="F985" s="7"/>
      <c r="I985" s="6"/>
    </row>
    <row r="986" spans="5:9" s="5" customFormat="1" ht="65.25" customHeight="1" x14ac:dyDescent="0.45">
      <c r="E986" s="6"/>
      <c r="F986" s="7"/>
      <c r="I986" s="6"/>
    </row>
    <row r="987" spans="5:9" s="5" customFormat="1" ht="65.25" customHeight="1" x14ac:dyDescent="0.45">
      <c r="E987" s="6"/>
      <c r="F987" s="7"/>
      <c r="I987" s="6"/>
    </row>
    <row r="988" spans="5:9" s="5" customFormat="1" ht="65.25" customHeight="1" x14ac:dyDescent="0.45">
      <c r="E988" s="6"/>
      <c r="F988" s="7"/>
      <c r="I988" s="6"/>
    </row>
    <row r="989" spans="5:9" s="5" customFormat="1" ht="65.25" customHeight="1" x14ac:dyDescent="0.45">
      <c r="E989" s="6"/>
      <c r="F989" s="7"/>
      <c r="I989" s="6"/>
    </row>
    <row r="990" spans="5:9" s="5" customFormat="1" ht="65.25" customHeight="1" x14ac:dyDescent="0.45">
      <c r="E990" s="6"/>
      <c r="F990" s="7"/>
      <c r="I990" s="6"/>
    </row>
    <row r="991" spans="5:9" s="5" customFormat="1" ht="65.25" customHeight="1" x14ac:dyDescent="0.45">
      <c r="E991" s="6"/>
      <c r="F991" s="7"/>
      <c r="I991" s="6"/>
    </row>
    <row r="992" spans="5:9" s="5" customFormat="1" ht="65.25" customHeight="1" x14ac:dyDescent="0.45">
      <c r="E992" s="6"/>
      <c r="F992" s="7"/>
      <c r="I992" s="6"/>
    </row>
    <row r="993" spans="5:9" s="5" customFormat="1" ht="65.25" customHeight="1" x14ac:dyDescent="0.45">
      <c r="E993" s="6"/>
      <c r="F993" s="7"/>
      <c r="I993" s="6"/>
    </row>
    <row r="994" spans="5:9" s="5" customFormat="1" ht="65.25" customHeight="1" x14ac:dyDescent="0.45">
      <c r="E994" s="6"/>
      <c r="F994" s="7"/>
      <c r="I994" s="6"/>
    </row>
    <row r="995" spans="5:9" s="5" customFormat="1" ht="65.25" customHeight="1" x14ac:dyDescent="0.45">
      <c r="E995" s="6"/>
      <c r="F995" s="7"/>
      <c r="I995" s="6"/>
    </row>
    <row r="996" spans="5:9" s="5" customFormat="1" ht="65.25" customHeight="1" x14ac:dyDescent="0.45">
      <c r="E996" s="6"/>
      <c r="F996" s="7"/>
      <c r="I996" s="6"/>
    </row>
    <row r="997" spans="5:9" s="5" customFormat="1" ht="65.25" customHeight="1" x14ac:dyDescent="0.45">
      <c r="E997" s="6"/>
      <c r="F997" s="7"/>
      <c r="I997" s="6"/>
    </row>
    <row r="998" spans="5:9" s="5" customFormat="1" ht="65.25" customHeight="1" x14ac:dyDescent="0.45">
      <c r="E998" s="6"/>
      <c r="F998" s="7"/>
      <c r="I998" s="6"/>
    </row>
    <row r="999" spans="5:9" s="5" customFormat="1" ht="65.25" customHeight="1" x14ac:dyDescent="0.45">
      <c r="E999" s="6"/>
      <c r="F999" s="7"/>
      <c r="I999" s="6"/>
    </row>
    <row r="1000" spans="5:9" s="5" customFormat="1" ht="65.25" customHeight="1" x14ac:dyDescent="0.45">
      <c r="E1000" s="6"/>
      <c r="F1000" s="7"/>
      <c r="I1000" s="6"/>
    </row>
    <row r="1001" spans="5:9" s="5" customFormat="1" ht="65.25" customHeight="1" x14ac:dyDescent="0.45">
      <c r="E1001" s="6"/>
      <c r="F1001" s="7"/>
      <c r="I1001" s="6"/>
    </row>
    <row r="1002" spans="5:9" s="5" customFormat="1" ht="65.25" customHeight="1" x14ac:dyDescent="0.45">
      <c r="E1002" s="6"/>
      <c r="F1002" s="7"/>
      <c r="I1002" s="6"/>
    </row>
    <row r="1003" spans="5:9" s="5" customFormat="1" ht="65.25" customHeight="1" x14ac:dyDescent="0.45">
      <c r="E1003" s="6"/>
      <c r="F1003" s="7"/>
      <c r="I1003" s="6"/>
    </row>
    <row r="1004" spans="5:9" s="5" customFormat="1" ht="65.25" customHeight="1" x14ac:dyDescent="0.45">
      <c r="E1004" s="6"/>
      <c r="F1004" s="7"/>
      <c r="I1004" s="6"/>
    </row>
    <row r="1005" spans="5:9" s="5" customFormat="1" ht="65.25" customHeight="1" x14ac:dyDescent="0.45">
      <c r="E1005" s="6"/>
      <c r="F1005" s="7"/>
      <c r="I1005" s="6"/>
    </row>
    <row r="1006" spans="5:9" s="5" customFormat="1" ht="65.25" customHeight="1" x14ac:dyDescent="0.45">
      <c r="E1006" s="6"/>
      <c r="F1006" s="7"/>
      <c r="I1006" s="6"/>
    </row>
    <row r="1007" spans="5:9" s="5" customFormat="1" ht="65.25" customHeight="1" x14ac:dyDescent="0.45">
      <c r="E1007" s="6"/>
      <c r="F1007" s="7"/>
      <c r="I1007" s="6"/>
    </row>
    <row r="1008" spans="5:9" s="5" customFormat="1" ht="65.25" customHeight="1" x14ac:dyDescent="0.45">
      <c r="E1008" s="6"/>
      <c r="F1008" s="7"/>
      <c r="I1008" s="6"/>
    </row>
    <row r="1009" spans="5:9" s="5" customFormat="1" ht="65.25" customHeight="1" x14ac:dyDescent="0.45">
      <c r="E1009" s="6"/>
      <c r="F1009" s="7"/>
      <c r="I1009" s="6"/>
    </row>
    <row r="1010" spans="5:9" s="5" customFormat="1" ht="65.25" customHeight="1" x14ac:dyDescent="0.45">
      <c r="E1010" s="6"/>
      <c r="F1010" s="7"/>
      <c r="I1010" s="6"/>
    </row>
    <row r="1011" spans="5:9" s="5" customFormat="1" ht="65.25" customHeight="1" x14ac:dyDescent="0.45">
      <c r="E1011" s="6"/>
      <c r="F1011" s="7"/>
      <c r="I1011" s="6"/>
    </row>
    <row r="1012" spans="5:9" s="5" customFormat="1" ht="65.25" customHeight="1" x14ac:dyDescent="0.45">
      <c r="E1012" s="6"/>
      <c r="F1012" s="7"/>
      <c r="I1012" s="6"/>
    </row>
    <row r="1013" spans="5:9" s="5" customFormat="1" ht="65.25" customHeight="1" x14ac:dyDescent="0.45">
      <c r="E1013" s="6"/>
      <c r="F1013" s="7"/>
      <c r="I1013" s="6"/>
    </row>
    <row r="1014" spans="5:9" s="5" customFormat="1" ht="65.25" customHeight="1" x14ac:dyDescent="0.45">
      <c r="E1014" s="6"/>
      <c r="F1014" s="7"/>
      <c r="I1014" s="6"/>
    </row>
    <row r="1015" spans="5:9" s="5" customFormat="1" ht="65.25" customHeight="1" x14ac:dyDescent="0.45">
      <c r="E1015" s="6"/>
      <c r="F1015" s="7"/>
      <c r="I1015" s="6"/>
    </row>
    <row r="1016" spans="5:9" s="5" customFormat="1" ht="65.25" customHeight="1" x14ac:dyDescent="0.45">
      <c r="E1016" s="6"/>
      <c r="F1016" s="7"/>
      <c r="I1016" s="6"/>
    </row>
    <row r="1017" spans="5:9" s="5" customFormat="1" ht="65.25" customHeight="1" x14ac:dyDescent="0.45">
      <c r="E1017" s="6"/>
      <c r="F1017" s="7"/>
      <c r="I1017" s="6"/>
    </row>
    <row r="1018" spans="5:9" s="5" customFormat="1" ht="65.25" customHeight="1" x14ac:dyDescent="0.45">
      <c r="E1018" s="6"/>
      <c r="F1018" s="7"/>
      <c r="I1018" s="6"/>
    </row>
    <row r="1019" spans="5:9" s="5" customFormat="1" ht="65.25" customHeight="1" x14ac:dyDescent="0.45">
      <c r="E1019" s="6"/>
      <c r="F1019" s="7"/>
      <c r="I1019" s="6"/>
    </row>
    <row r="1020" spans="5:9" s="5" customFormat="1" ht="65.25" customHeight="1" x14ac:dyDescent="0.45">
      <c r="E1020" s="6"/>
      <c r="F1020" s="7"/>
      <c r="I1020" s="6"/>
    </row>
    <row r="1021" spans="5:9" s="5" customFormat="1" ht="65.25" customHeight="1" x14ac:dyDescent="0.45">
      <c r="E1021" s="6"/>
      <c r="F1021" s="7"/>
      <c r="I1021" s="6"/>
    </row>
    <row r="1022" spans="5:9" s="5" customFormat="1" ht="65.25" customHeight="1" x14ac:dyDescent="0.45">
      <c r="E1022" s="6"/>
      <c r="F1022" s="7"/>
      <c r="I1022" s="6"/>
    </row>
    <row r="1023" spans="5:9" s="5" customFormat="1" ht="65.25" customHeight="1" x14ac:dyDescent="0.45">
      <c r="E1023" s="6"/>
      <c r="F1023" s="7"/>
      <c r="I1023" s="6"/>
    </row>
    <row r="1024" spans="5:9" s="5" customFormat="1" ht="65.25" customHeight="1" x14ac:dyDescent="0.45">
      <c r="E1024" s="6"/>
      <c r="F1024" s="7"/>
      <c r="I1024" s="6"/>
    </row>
    <row r="1025" spans="5:9" s="5" customFormat="1" ht="65.25" customHeight="1" x14ac:dyDescent="0.45">
      <c r="E1025" s="6"/>
      <c r="F1025" s="7"/>
      <c r="I1025" s="6"/>
    </row>
    <row r="1026" spans="5:9" s="5" customFormat="1" ht="65.25" customHeight="1" x14ac:dyDescent="0.45">
      <c r="E1026" s="6"/>
      <c r="F1026" s="7"/>
      <c r="I1026" s="6"/>
    </row>
    <row r="1027" spans="5:9" s="5" customFormat="1" ht="65.25" customHeight="1" x14ac:dyDescent="0.45">
      <c r="E1027" s="6"/>
      <c r="F1027" s="7"/>
      <c r="I1027" s="6"/>
    </row>
    <row r="1028" spans="5:9" s="5" customFormat="1" ht="65.25" customHeight="1" x14ac:dyDescent="0.45">
      <c r="E1028" s="6"/>
      <c r="F1028" s="7"/>
      <c r="I1028" s="6"/>
    </row>
    <row r="1029" spans="5:9" s="5" customFormat="1" ht="65.25" customHeight="1" x14ac:dyDescent="0.45">
      <c r="E1029" s="6"/>
      <c r="F1029" s="7"/>
      <c r="I1029" s="6"/>
    </row>
    <row r="1030" spans="5:9" s="5" customFormat="1" ht="65.25" customHeight="1" x14ac:dyDescent="0.45">
      <c r="E1030" s="6"/>
      <c r="F1030" s="7"/>
      <c r="I1030" s="6"/>
    </row>
    <row r="1031" spans="5:9" s="5" customFormat="1" ht="65.25" customHeight="1" x14ac:dyDescent="0.45">
      <c r="E1031" s="6"/>
      <c r="F1031" s="7"/>
      <c r="I1031" s="6"/>
    </row>
    <row r="1032" spans="5:9" s="5" customFormat="1" ht="65.25" customHeight="1" x14ac:dyDescent="0.45">
      <c r="E1032" s="6"/>
      <c r="F1032" s="7"/>
      <c r="I1032" s="6"/>
    </row>
    <row r="1033" spans="5:9" s="5" customFormat="1" ht="65.25" customHeight="1" x14ac:dyDescent="0.45">
      <c r="E1033" s="6"/>
      <c r="F1033" s="7"/>
      <c r="I1033" s="6"/>
    </row>
    <row r="1034" spans="5:9" s="5" customFormat="1" ht="65.25" customHeight="1" x14ac:dyDescent="0.45">
      <c r="E1034" s="6"/>
      <c r="F1034" s="7"/>
      <c r="I1034" s="6"/>
    </row>
    <row r="1035" spans="5:9" s="5" customFormat="1" ht="65.25" customHeight="1" x14ac:dyDescent="0.45">
      <c r="E1035" s="6"/>
      <c r="F1035" s="7"/>
      <c r="I1035" s="6"/>
    </row>
    <row r="1036" spans="5:9" s="5" customFormat="1" ht="65.25" customHeight="1" x14ac:dyDescent="0.45">
      <c r="E1036" s="6"/>
      <c r="F1036" s="7"/>
      <c r="I1036" s="6"/>
    </row>
    <row r="1037" spans="5:9" s="5" customFormat="1" ht="65.25" customHeight="1" x14ac:dyDescent="0.45">
      <c r="E1037" s="6"/>
      <c r="F1037" s="7"/>
      <c r="I1037" s="6"/>
    </row>
    <row r="1038" spans="5:9" s="5" customFormat="1" ht="65.25" customHeight="1" x14ac:dyDescent="0.45">
      <c r="E1038" s="6"/>
      <c r="F1038" s="7"/>
      <c r="I1038" s="6"/>
    </row>
    <row r="1039" spans="5:9" s="5" customFormat="1" ht="65.25" customHeight="1" x14ac:dyDescent="0.45">
      <c r="E1039" s="6"/>
      <c r="F1039" s="7"/>
      <c r="I1039" s="6"/>
    </row>
    <row r="1040" spans="5:9" s="5" customFormat="1" ht="65.25" customHeight="1" x14ac:dyDescent="0.45">
      <c r="E1040" s="6"/>
      <c r="F1040" s="7"/>
      <c r="I1040" s="6"/>
    </row>
    <row r="1041" spans="5:9" s="5" customFormat="1" ht="65.25" customHeight="1" x14ac:dyDescent="0.45">
      <c r="E1041" s="6"/>
      <c r="F1041" s="7"/>
      <c r="I1041" s="6"/>
    </row>
    <row r="1042" spans="5:9" s="5" customFormat="1" ht="65.25" customHeight="1" x14ac:dyDescent="0.45">
      <c r="E1042" s="6"/>
      <c r="F1042" s="7"/>
      <c r="I1042" s="6"/>
    </row>
    <row r="1043" spans="5:9" s="5" customFormat="1" ht="65.25" customHeight="1" x14ac:dyDescent="0.45">
      <c r="E1043" s="6"/>
      <c r="F1043" s="7"/>
      <c r="I1043" s="6"/>
    </row>
    <row r="1044" spans="5:9" s="5" customFormat="1" ht="65.25" customHeight="1" x14ac:dyDescent="0.45">
      <c r="E1044" s="6"/>
      <c r="F1044" s="7"/>
      <c r="I1044" s="6"/>
    </row>
    <row r="1045" spans="5:9" s="5" customFormat="1" ht="65.25" customHeight="1" x14ac:dyDescent="0.45">
      <c r="E1045" s="6"/>
      <c r="F1045" s="7"/>
      <c r="I1045" s="6"/>
    </row>
    <row r="1046" spans="5:9" s="5" customFormat="1" ht="65.25" customHeight="1" x14ac:dyDescent="0.45">
      <c r="E1046" s="6"/>
      <c r="F1046" s="7"/>
      <c r="I1046" s="6"/>
    </row>
    <row r="1047" spans="5:9" s="5" customFormat="1" ht="65.25" customHeight="1" x14ac:dyDescent="0.45">
      <c r="E1047" s="6"/>
      <c r="F1047" s="7"/>
      <c r="I1047" s="6"/>
    </row>
    <row r="1048" spans="5:9" s="5" customFormat="1" ht="65.25" customHeight="1" x14ac:dyDescent="0.45">
      <c r="E1048" s="6"/>
      <c r="F1048" s="7"/>
      <c r="I1048" s="6"/>
    </row>
    <row r="1049" spans="5:9" s="5" customFormat="1" ht="65.25" customHeight="1" x14ac:dyDescent="0.45">
      <c r="E1049" s="6"/>
      <c r="F1049" s="7"/>
      <c r="I1049" s="6"/>
    </row>
    <row r="1050" spans="5:9" s="5" customFormat="1" ht="65.25" customHeight="1" x14ac:dyDescent="0.45">
      <c r="E1050" s="6"/>
      <c r="F1050" s="7"/>
      <c r="I1050" s="6"/>
    </row>
    <row r="1051" spans="5:9" s="5" customFormat="1" ht="65.25" customHeight="1" x14ac:dyDescent="0.45">
      <c r="E1051" s="6"/>
      <c r="F1051" s="7"/>
      <c r="I1051" s="6"/>
    </row>
    <row r="1052" spans="5:9" s="5" customFormat="1" ht="65.25" customHeight="1" x14ac:dyDescent="0.45">
      <c r="E1052" s="6"/>
      <c r="F1052" s="7"/>
      <c r="I1052" s="6"/>
    </row>
    <row r="1053" spans="5:9" s="5" customFormat="1" ht="65.25" customHeight="1" x14ac:dyDescent="0.45">
      <c r="E1053" s="6"/>
      <c r="F1053" s="7"/>
      <c r="I1053" s="6"/>
    </row>
    <row r="1054" spans="5:9" s="5" customFormat="1" ht="65.25" customHeight="1" x14ac:dyDescent="0.45">
      <c r="E1054" s="6"/>
      <c r="F1054" s="7"/>
      <c r="I1054" s="6"/>
    </row>
    <row r="1055" spans="5:9" s="5" customFormat="1" ht="65.25" customHeight="1" x14ac:dyDescent="0.45">
      <c r="E1055" s="6"/>
      <c r="F1055" s="7"/>
      <c r="I1055" s="6"/>
    </row>
    <row r="1056" spans="5:9" s="5" customFormat="1" ht="65.25" customHeight="1" x14ac:dyDescent="0.45">
      <c r="E1056" s="6"/>
      <c r="F1056" s="7"/>
      <c r="I1056" s="6"/>
    </row>
    <row r="1057" spans="5:9" s="5" customFormat="1" ht="65.25" customHeight="1" x14ac:dyDescent="0.45">
      <c r="E1057" s="6"/>
      <c r="F1057" s="7"/>
      <c r="I1057" s="6"/>
    </row>
    <row r="1058" spans="5:9" s="5" customFormat="1" ht="65.25" customHeight="1" x14ac:dyDescent="0.45">
      <c r="E1058" s="6"/>
      <c r="F1058" s="7"/>
      <c r="I1058" s="6"/>
    </row>
    <row r="1059" spans="5:9" s="5" customFormat="1" ht="65.25" customHeight="1" x14ac:dyDescent="0.45">
      <c r="E1059" s="6"/>
      <c r="F1059" s="7"/>
      <c r="I1059" s="6"/>
    </row>
    <row r="1060" spans="5:9" s="5" customFormat="1" ht="65.25" customHeight="1" x14ac:dyDescent="0.45">
      <c r="E1060" s="6"/>
      <c r="F1060" s="7"/>
      <c r="I1060" s="6"/>
    </row>
    <row r="1061" spans="5:9" s="5" customFormat="1" ht="65.25" customHeight="1" x14ac:dyDescent="0.45">
      <c r="E1061" s="6"/>
      <c r="F1061" s="7"/>
      <c r="I1061" s="6"/>
    </row>
    <row r="1062" spans="5:9" s="5" customFormat="1" ht="65.25" customHeight="1" x14ac:dyDescent="0.45">
      <c r="E1062" s="6"/>
      <c r="F1062" s="7"/>
      <c r="I1062" s="6"/>
    </row>
    <row r="1063" spans="5:9" s="5" customFormat="1" ht="65.25" customHeight="1" x14ac:dyDescent="0.45">
      <c r="E1063" s="6"/>
      <c r="F1063" s="7"/>
      <c r="I1063" s="6"/>
    </row>
    <row r="1064" spans="5:9" s="5" customFormat="1" ht="65.25" customHeight="1" x14ac:dyDescent="0.45">
      <c r="E1064" s="6"/>
      <c r="F1064" s="7"/>
      <c r="I1064" s="6"/>
    </row>
    <row r="1065" spans="5:9" s="5" customFormat="1" ht="65.25" customHeight="1" x14ac:dyDescent="0.45">
      <c r="E1065" s="6"/>
      <c r="F1065" s="7"/>
      <c r="I1065" s="6"/>
    </row>
    <row r="1066" spans="5:9" s="5" customFormat="1" ht="65.25" customHeight="1" x14ac:dyDescent="0.45">
      <c r="E1066" s="6"/>
      <c r="F1066" s="7"/>
      <c r="I1066" s="6"/>
    </row>
    <row r="1067" spans="5:9" s="5" customFormat="1" ht="65.25" customHeight="1" x14ac:dyDescent="0.45">
      <c r="E1067" s="6"/>
      <c r="F1067" s="7"/>
      <c r="I1067" s="6"/>
    </row>
    <row r="1068" spans="5:9" s="5" customFormat="1" ht="65.25" customHeight="1" x14ac:dyDescent="0.45">
      <c r="E1068" s="6"/>
      <c r="F1068" s="7"/>
      <c r="I1068" s="6"/>
    </row>
    <row r="1069" spans="5:9" s="5" customFormat="1" ht="65.25" customHeight="1" x14ac:dyDescent="0.45">
      <c r="E1069" s="6"/>
      <c r="F1069" s="7"/>
      <c r="I1069" s="6"/>
    </row>
    <row r="1070" spans="5:9" s="5" customFormat="1" ht="65.25" customHeight="1" x14ac:dyDescent="0.45">
      <c r="E1070" s="6"/>
      <c r="F1070" s="7"/>
      <c r="I1070" s="6"/>
    </row>
    <row r="1071" spans="5:9" s="5" customFormat="1" ht="65.25" customHeight="1" x14ac:dyDescent="0.45">
      <c r="E1071" s="6"/>
      <c r="F1071" s="7"/>
      <c r="I1071" s="6"/>
    </row>
    <row r="1072" spans="5:9" s="5" customFormat="1" ht="65.25" customHeight="1" x14ac:dyDescent="0.45">
      <c r="E1072" s="6"/>
      <c r="F1072" s="7"/>
      <c r="I1072" s="6"/>
    </row>
    <row r="1073" spans="5:9" s="5" customFormat="1" ht="65.25" customHeight="1" x14ac:dyDescent="0.45">
      <c r="E1073" s="6"/>
      <c r="F1073" s="7"/>
      <c r="I1073" s="6"/>
    </row>
    <row r="1074" spans="5:9" s="5" customFormat="1" ht="65.25" customHeight="1" x14ac:dyDescent="0.45">
      <c r="E1074" s="6"/>
      <c r="F1074" s="7"/>
      <c r="I1074" s="6"/>
    </row>
    <row r="1075" spans="5:9" s="5" customFormat="1" ht="65.25" customHeight="1" x14ac:dyDescent="0.45">
      <c r="E1075" s="6"/>
      <c r="F1075" s="7"/>
      <c r="I1075" s="6"/>
    </row>
    <row r="1076" spans="5:9" s="5" customFormat="1" ht="65.25" customHeight="1" x14ac:dyDescent="0.45">
      <c r="E1076" s="6"/>
      <c r="F1076" s="7"/>
      <c r="I1076" s="6"/>
    </row>
    <row r="1077" spans="5:9" s="5" customFormat="1" ht="65.25" customHeight="1" x14ac:dyDescent="0.45">
      <c r="E1077" s="6"/>
      <c r="F1077" s="7"/>
      <c r="I1077" s="6"/>
    </row>
    <row r="1078" spans="5:9" s="5" customFormat="1" ht="65.25" customHeight="1" x14ac:dyDescent="0.45">
      <c r="E1078" s="6"/>
      <c r="F1078" s="7"/>
      <c r="I1078" s="6"/>
    </row>
    <row r="1079" spans="5:9" s="5" customFormat="1" ht="65.25" customHeight="1" x14ac:dyDescent="0.45">
      <c r="E1079" s="6"/>
      <c r="F1079" s="7"/>
      <c r="I1079" s="6"/>
    </row>
    <row r="1080" spans="5:9" s="5" customFormat="1" ht="65.25" customHeight="1" x14ac:dyDescent="0.45">
      <c r="E1080" s="6"/>
      <c r="F1080" s="7"/>
      <c r="I1080" s="6"/>
    </row>
    <row r="1081" spans="5:9" s="5" customFormat="1" ht="65.25" customHeight="1" x14ac:dyDescent="0.45">
      <c r="E1081" s="6"/>
      <c r="F1081" s="7"/>
      <c r="I1081" s="6"/>
    </row>
    <row r="1082" spans="5:9" s="5" customFormat="1" ht="65.25" customHeight="1" x14ac:dyDescent="0.45">
      <c r="E1082" s="6"/>
      <c r="F1082" s="7"/>
      <c r="I1082" s="6"/>
    </row>
    <row r="1083" spans="5:9" s="5" customFormat="1" ht="65.25" customHeight="1" x14ac:dyDescent="0.45">
      <c r="E1083" s="6"/>
      <c r="F1083" s="7"/>
      <c r="I1083" s="6"/>
    </row>
    <row r="1084" spans="5:9" s="5" customFormat="1" ht="65.25" customHeight="1" x14ac:dyDescent="0.45">
      <c r="E1084" s="6"/>
      <c r="F1084" s="7"/>
      <c r="I1084" s="6"/>
    </row>
    <row r="1085" spans="5:9" s="5" customFormat="1" ht="65.25" customHeight="1" x14ac:dyDescent="0.45">
      <c r="E1085" s="6"/>
      <c r="F1085" s="7"/>
      <c r="I1085" s="6"/>
    </row>
    <row r="1086" spans="5:9" s="5" customFormat="1" ht="65.25" customHeight="1" x14ac:dyDescent="0.45">
      <c r="E1086" s="6"/>
      <c r="F1086" s="7"/>
      <c r="I1086" s="6"/>
    </row>
    <row r="1087" spans="5:9" s="5" customFormat="1" ht="65.25" customHeight="1" x14ac:dyDescent="0.45">
      <c r="E1087" s="6"/>
      <c r="F1087" s="7"/>
      <c r="I1087" s="6"/>
    </row>
    <row r="1088" spans="5:9" s="5" customFormat="1" ht="65.25" customHeight="1" x14ac:dyDescent="0.45">
      <c r="E1088" s="6"/>
      <c r="F1088" s="7"/>
      <c r="I1088" s="6"/>
    </row>
    <row r="1089" spans="5:9" s="5" customFormat="1" ht="65.25" customHeight="1" x14ac:dyDescent="0.45">
      <c r="E1089" s="6"/>
      <c r="F1089" s="7"/>
      <c r="I1089" s="6"/>
    </row>
    <row r="1090" spans="5:9" s="5" customFormat="1" ht="65.25" customHeight="1" x14ac:dyDescent="0.45">
      <c r="E1090" s="6"/>
      <c r="F1090" s="7"/>
      <c r="I1090" s="6"/>
    </row>
    <row r="1091" spans="5:9" s="5" customFormat="1" ht="65.25" customHeight="1" x14ac:dyDescent="0.45">
      <c r="E1091" s="6"/>
      <c r="F1091" s="7"/>
      <c r="I1091" s="6"/>
    </row>
    <row r="1092" spans="5:9" s="5" customFormat="1" ht="65.25" customHeight="1" x14ac:dyDescent="0.45">
      <c r="E1092" s="6"/>
      <c r="F1092" s="7"/>
      <c r="I1092" s="6"/>
    </row>
    <row r="1093" spans="5:9" s="5" customFormat="1" ht="65.25" customHeight="1" x14ac:dyDescent="0.45">
      <c r="E1093" s="6"/>
      <c r="F1093" s="7"/>
      <c r="I1093" s="6"/>
    </row>
    <row r="1094" spans="5:9" s="5" customFormat="1" ht="65.25" customHeight="1" x14ac:dyDescent="0.45">
      <c r="E1094" s="6"/>
      <c r="F1094" s="7"/>
      <c r="I1094" s="6"/>
    </row>
    <row r="1095" spans="5:9" s="5" customFormat="1" ht="65.25" customHeight="1" x14ac:dyDescent="0.45">
      <c r="E1095" s="6"/>
      <c r="F1095" s="7"/>
      <c r="I1095" s="6"/>
    </row>
    <row r="1096" spans="5:9" s="5" customFormat="1" ht="65.25" customHeight="1" x14ac:dyDescent="0.45">
      <c r="E1096" s="6"/>
      <c r="F1096" s="7"/>
      <c r="I1096" s="6"/>
    </row>
    <row r="1097" spans="5:9" s="5" customFormat="1" ht="65.25" customHeight="1" x14ac:dyDescent="0.45">
      <c r="E1097" s="6"/>
      <c r="F1097" s="7"/>
      <c r="I1097" s="6"/>
    </row>
    <row r="1098" spans="5:9" s="5" customFormat="1" ht="65.25" customHeight="1" x14ac:dyDescent="0.45">
      <c r="E1098" s="6"/>
      <c r="F1098" s="7"/>
      <c r="I1098" s="6"/>
    </row>
    <row r="1099" spans="5:9" s="5" customFormat="1" ht="65.25" customHeight="1" x14ac:dyDescent="0.45">
      <c r="E1099" s="6"/>
      <c r="F1099" s="7"/>
      <c r="I1099" s="6"/>
    </row>
    <row r="1100" spans="5:9" s="5" customFormat="1" ht="65.25" customHeight="1" x14ac:dyDescent="0.45">
      <c r="E1100" s="6"/>
      <c r="F1100" s="7"/>
      <c r="I1100" s="6"/>
    </row>
    <row r="1101" spans="5:9" s="5" customFormat="1" ht="65.25" customHeight="1" x14ac:dyDescent="0.45">
      <c r="E1101" s="6"/>
      <c r="F1101" s="7"/>
      <c r="I1101" s="6"/>
    </row>
    <row r="1102" spans="5:9" s="5" customFormat="1" ht="65.25" customHeight="1" x14ac:dyDescent="0.45">
      <c r="E1102" s="6"/>
      <c r="F1102" s="7"/>
      <c r="I1102" s="6"/>
    </row>
    <row r="1103" spans="5:9" s="5" customFormat="1" ht="65.25" customHeight="1" x14ac:dyDescent="0.45">
      <c r="E1103" s="6"/>
      <c r="F1103" s="7"/>
      <c r="I1103" s="6"/>
    </row>
    <row r="1104" spans="5:9" s="5" customFormat="1" ht="65.25" customHeight="1" x14ac:dyDescent="0.45">
      <c r="E1104" s="6"/>
      <c r="F1104" s="7"/>
      <c r="I1104" s="6"/>
    </row>
    <row r="1105" spans="1:24" s="5" customFormat="1" ht="65.25" customHeight="1" x14ac:dyDescent="0.45">
      <c r="E1105" s="6"/>
      <c r="F1105" s="7"/>
      <c r="I1105" s="6"/>
    </row>
    <row r="1106" spans="1:24" s="5" customFormat="1" ht="65.25" customHeight="1" x14ac:dyDescent="0.45">
      <c r="E1106" s="6"/>
      <c r="F1106" s="7"/>
      <c r="I1106" s="6"/>
    </row>
    <row r="1107" spans="1:24" s="5" customFormat="1" ht="65.25" customHeight="1" x14ac:dyDescent="0.45">
      <c r="E1107" s="6"/>
      <c r="F1107" s="7"/>
      <c r="I1107" s="6"/>
    </row>
    <row r="1108" spans="1:24" s="5" customFormat="1" ht="65.25" customHeight="1" x14ac:dyDescent="0.45">
      <c r="E1108" s="6"/>
      <c r="F1108" s="7"/>
      <c r="I1108" s="6"/>
    </row>
    <row r="1109" spans="1:24" s="5" customFormat="1" ht="65.25" customHeight="1" x14ac:dyDescent="0.45">
      <c r="E1109" s="6"/>
      <c r="F1109" s="7"/>
      <c r="I1109" s="6"/>
    </row>
    <row r="1110" spans="1:24" s="5" customFormat="1" ht="65.25" customHeight="1" x14ac:dyDescent="0.45">
      <c r="E1110" s="6"/>
      <c r="F1110" s="7"/>
      <c r="I1110" s="6"/>
    </row>
    <row r="1111" spans="1:24" s="5" customFormat="1" ht="65.25" customHeight="1" x14ac:dyDescent="0.45">
      <c r="E1111" s="6"/>
      <c r="F1111" s="7"/>
      <c r="I1111" s="6"/>
    </row>
    <row r="1112" spans="1:24" s="5" customFormat="1" ht="65.25" customHeight="1" x14ac:dyDescent="0.45">
      <c r="E1112" s="6"/>
      <c r="F1112" s="7"/>
      <c r="I1112" s="6"/>
    </row>
    <row r="1113" spans="1:24" s="5" customFormat="1" ht="65.25" customHeight="1" x14ac:dyDescent="0.45">
      <c r="E1113" s="6"/>
      <c r="F1113" s="7"/>
      <c r="I1113" s="6"/>
    </row>
    <row r="1114" spans="1:24" s="5" customFormat="1" ht="65.25" customHeight="1" x14ac:dyDescent="0.45">
      <c r="E1114" s="6"/>
      <c r="F1114" s="7"/>
      <c r="I1114" s="6"/>
    </row>
    <row r="1115" spans="1:24" s="5" customFormat="1" ht="65.25" customHeight="1" x14ac:dyDescent="0.45">
      <c r="E1115" s="6"/>
      <c r="F1115" s="7"/>
      <c r="I1115" s="6"/>
    </row>
    <row r="1116" spans="1:24" s="5" customFormat="1" ht="65.25" customHeight="1" x14ac:dyDescent="0.45">
      <c r="A1116" s="2"/>
      <c r="B1116" s="2"/>
      <c r="C1116" s="2"/>
      <c r="D1116" s="2"/>
      <c r="E1116" s="3"/>
      <c r="F1116" s="4"/>
      <c r="G1116" s="2"/>
      <c r="H1116" s="2"/>
      <c r="I1116" s="3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3"/>
      <c r="F1117" s="4"/>
      <c r="G1117" s="2"/>
      <c r="H1117" s="2"/>
      <c r="I1117" s="3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3"/>
      <c r="F1118" s="4"/>
      <c r="G1118" s="2"/>
      <c r="H1118" s="2"/>
      <c r="I1118" s="3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3"/>
      <c r="F1119" s="4"/>
      <c r="G1119" s="2"/>
      <c r="H1119" s="2"/>
      <c r="I1119" s="3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3"/>
      <c r="F1120" s="4"/>
      <c r="G1120" s="2"/>
      <c r="H1120" s="2"/>
      <c r="I1120" s="3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3"/>
      <c r="F1121" s="4"/>
      <c r="G1121" s="2"/>
      <c r="H1121" s="2"/>
      <c r="I1121" s="3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3"/>
      <c r="F1122" s="4"/>
      <c r="G1122" s="2"/>
      <c r="H1122" s="2"/>
      <c r="I1122" s="3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3"/>
      <c r="F1123" s="4"/>
      <c r="G1123" s="2"/>
      <c r="H1123" s="2"/>
      <c r="I1123" s="3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3"/>
      <c r="F1124" s="4"/>
      <c r="G1124" s="2"/>
      <c r="H1124" s="2"/>
      <c r="I1124" s="3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3"/>
      <c r="F1125" s="4"/>
      <c r="G1125" s="2"/>
      <c r="H1125" s="2"/>
      <c r="I1125" s="3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3"/>
      <c r="F1126" s="4"/>
      <c r="G1126" s="2"/>
      <c r="H1126" s="2"/>
      <c r="I1126" s="3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3"/>
      <c r="F1127" s="4"/>
      <c r="G1127" s="2"/>
      <c r="H1127" s="2"/>
      <c r="I1127" s="3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3"/>
      <c r="F1128" s="4"/>
      <c r="G1128" s="2"/>
      <c r="H1128" s="2"/>
      <c r="I1128" s="3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3"/>
      <c r="F1129" s="4"/>
      <c r="G1129" s="2"/>
      <c r="H1129" s="2"/>
      <c r="I1129" s="3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3"/>
      <c r="F1130" s="4"/>
      <c r="G1130" s="2"/>
      <c r="H1130" s="2"/>
      <c r="I1130" s="3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3"/>
      <c r="F1131" s="4"/>
      <c r="G1131" s="2"/>
      <c r="H1131" s="2"/>
      <c r="I1131" s="3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3"/>
      <c r="F1132" s="4"/>
      <c r="G1132" s="2"/>
      <c r="H1132" s="2"/>
      <c r="I1132" s="3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3"/>
      <c r="F1133" s="4"/>
      <c r="G1133" s="2"/>
      <c r="H1133" s="2"/>
      <c r="I1133" s="3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3"/>
      <c r="F1134" s="4"/>
      <c r="G1134" s="2"/>
      <c r="H1134" s="2"/>
      <c r="I1134" s="3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3"/>
      <c r="F1135" s="4"/>
      <c r="G1135" s="2"/>
      <c r="H1135" s="2"/>
      <c r="I1135" s="3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3"/>
      <c r="F1136" s="4"/>
      <c r="G1136" s="2"/>
      <c r="H1136" s="2"/>
      <c r="I1136" s="3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3"/>
      <c r="F1137" s="4"/>
      <c r="G1137" s="2"/>
      <c r="H1137" s="2"/>
      <c r="I1137" s="3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3"/>
      <c r="F1138" s="4"/>
      <c r="G1138" s="2"/>
      <c r="H1138" s="2"/>
      <c r="I1138" s="3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3"/>
      <c r="F1139" s="4"/>
      <c r="G1139" s="2"/>
      <c r="H1139" s="2"/>
      <c r="I1139" s="3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3"/>
      <c r="F1140" s="4"/>
      <c r="G1140" s="2"/>
      <c r="H1140" s="2"/>
      <c r="I1140" s="3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3"/>
      <c r="F1141" s="4"/>
      <c r="G1141" s="2"/>
      <c r="H1141" s="2"/>
      <c r="I1141" s="3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3"/>
      <c r="F1142" s="4"/>
      <c r="G1142" s="2"/>
      <c r="H1142" s="2"/>
      <c r="I1142" s="3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3"/>
      <c r="F1143" s="4"/>
      <c r="G1143" s="2"/>
      <c r="H1143" s="2"/>
      <c r="I1143" s="3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3"/>
      <c r="F1144" s="4"/>
      <c r="G1144" s="2"/>
      <c r="H1144" s="2"/>
      <c r="I1144" s="3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3"/>
      <c r="F1145" s="4"/>
      <c r="G1145" s="2"/>
      <c r="H1145" s="2"/>
      <c r="I1145" s="3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3"/>
      <c r="F1146" s="4"/>
      <c r="G1146" s="2"/>
      <c r="H1146" s="2"/>
      <c r="I1146" s="3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3"/>
      <c r="F1147" s="4"/>
      <c r="G1147" s="2"/>
      <c r="H1147" s="2"/>
      <c r="I1147" s="3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3"/>
      <c r="F1148" s="4"/>
      <c r="G1148" s="2"/>
      <c r="H1148" s="2"/>
      <c r="I1148" s="3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3"/>
      <c r="F1149" s="4"/>
      <c r="G1149" s="2"/>
      <c r="H1149" s="2"/>
      <c r="I1149" s="3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3"/>
      <c r="F1150" s="4"/>
      <c r="G1150" s="2"/>
      <c r="H1150" s="2"/>
      <c r="I1150" s="3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3"/>
      <c r="F1151" s="4"/>
      <c r="G1151" s="2"/>
      <c r="H1151" s="2"/>
      <c r="I1151" s="3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3"/>
      <c r="F1152" s="4"/>
      <c r="G1152" s="2"/>
      <c r="H1152" s="2"/>
      <c r="I1152" s="3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3"/>
      <c r="F1153" s="4"/>
      <c r="G1153" s="2"/>
      <c r="H1153" s="2"/>
      <c r="I1153" s="3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3"/>
      <c r="F1154" s="4"/>
      <c r="G1154" s="2"/>
      <c r="H1154" s="2"/>
      <c r="I1154" s="3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3"/>
      <c r="F1155" s="4"/>
      <c r="G1155" s="2"/>
      <c r="H1155" s="2"/>
      <c r="I1155" s="3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3"/>
      <c r="F1156" s="4"/>
      <c r="G1156" s="2"/>
      <c r="H1156" s="2"/>
      <c r="I1156" s="3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3"/>
      <c r="F1157" s="4"/>
      <c r="G1157" s="2"/>
      <c r="H1157" s="2"/>
      <c r="I1157" s="3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3"/>
      <c r="F1158" s="4"/>
      <c r="G1158" s="2"/>
      <c r="H1158" s="2"/>
      <c r="I1158" s="3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3"/>
      <c r="F1159" s="4"/>
      <c r="G1159" s="2"/>
      <c r="H1159" s="2"/>
      <c r="I1159" s="3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3"/>
      <c r="F1160" s="4"/>
      <c r="G1160" s="2"/>
      <c r="H1160" s="2"/>
      <c r="I1160" s="3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3"/>
      <c r="F1161" s="4"/>
      <c r="G1161" s="2"/>
      <c r="H1161" s="2"/>
      <c r="I1161" s="3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3"/>
      <c r="F1162" s="4"/>
      <c r="G1162" s="2"/>
      <c r="H1162" s="2"/>
      <c r="I1162" s="3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3"/>
      <c r="F1163" s="4"/>
      <c r="G1163" s="2"/>
      <c r="H1163" s="2"/>
      <c r="I1163" s="3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3"/>
      <c r="F1164" s="4"/>
      <c r="G1164" s="2"/>
      <c r="H1164" s="2"/>
      <c r="I1164" s="3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3"/>
      <c r="F1165" s="4"/>
      <c r="G1165" s="2"/>
      <c r="H1165" s="2"/>
      <c r="I1165" s="3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3"/>
      <c r="F1166" s="4"/>
      <c r="G1166" s="2"/>
      <c r="H1166" s="2"/>
      <c r="I1166" s="3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3"/>
      <c r="F1167" s="4"/>
      <c r="G1167" s="2"/>
      <c r="H1167" s="2"/>
      <c r="I1167" s="3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3"/>
      <c r="F1168" s="4"/>
      <c r="G1168" s="2"/>
      <c r="H1168" s="2"/>
      <c r="I1168" s="3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3"/>
      <c r="F1169" s="4"/>
      <c r="G1169" s="2"/>
      <c r="H1169" s="2"/>
      <c r="I1169" s="3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3"/>
      <c r="F1170" s="4"/>
      <c r="G1170" s="2"/>
      <c r="H1170" s="2"/>
      <c r="I1170" s="3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3"/>
      <c r="F1171" s="4"/>
      <c r="G1171" s="2"/>
      <c r="H1171" s="2"/>
      <c r="I1171" s="3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3"/>
      <c r="F1172" s="4"/>
      <c r="G1172" s="2"/>
      <c r="H1172" s="2"/>
      <c r="I1172" s="3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3"/>
      <c r="F1173" s="4"/>
      <c r="G1173" s="2"/>
      <c r="H1173" s="2"/>
      <c r="I1173" s="3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3"/>
      <c r="F1174" s="4"/>
      <c r="G1174" s="2"/>
      <c r="H1174" s="2"/>
      <c r="I1174" s="3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3"/>
      <c r="F1175" s="4"/>
      <c r="G1175" s="2"/>
      <c r="H1175" s="2"/>
      <c r="I1175" s="3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3"/>
      <c r="F1176" s="4"/>
      <c r="G1176" s="2"/>
      <c r="H1176" s="2"/>
      <c r="I1176" s="3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3"/>
      <c r="F1177" s="4"/>
      <c r="G1177" s="2"/>
      <c r="H1177" s="2"/>
      <c r="I1177" s="3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3"/>
      <c r="F1178" s="4"/>
      <c r="G1178" s="2"/>
      <c r="H1178" s="2"/>
      <c r="I1178" s="3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3"/>
      <c r="F1179" s="4"/>
      <c r="G1179" s="2"/>
      <c r="H1179" s="2"/>
      <c r="I1179" s="3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3"/>
      <c r="F1180" s="4"/>
      <c r="G1180" s="2"/>
      <c r="H1180" s="2"/>
      <c r="I1180" s="3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3"/>
      <c r="F1181" s="4"/>
      <c r="G1181" s="2"/>
      <c r="H1181" s="2"/>
      <c r="I1181" s="3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3"/>
      <c r="F1182" s="4"/>
      <c r="G1182" s="2"/>
      <c r="H1182" s="2"/>
      <c r="I1182" s="3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3"/>
      <c r="F1183" s="4"/>
      <c r="G1183" s="2"/>
      <c r="H1183" s="2"/>
      <c r="I1183" s="3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3"/>
      <c r="F1184" s="4"/>
      <c r="G1184" s="2"/>
      <c r="H1184" s="2"/>
      <c r="I1184" s="3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3"/>
      <c r="F1185" s="4"/>
      <c r="G1185" s="2"/>
      <c r="H1185" s="2"/>
      <c r="I1185" s="3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3"/>
      <c r="F1186" s="4"/>
      <c r="G1186" s="2"/>
      <c r="H1186" s="2"/>
      <c r="I1186" s="3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3"/>
      <c r="F1187" s="4"/>
      <c r="G1187" s="2"/>
      <c r="H1187" s="2"/>
      <c r="I1187" s="3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3"/>
      <c r="F1188" s="4"/>
      <c r="G1188" s="2"/>
      <c r="H1188" s="2"/>
      <c r="I1188" s="3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3"/>
      <c r="F1189" s="4"/>
      <c r="G1189" s="2"/>
      <c r="H1189" s="2"/>
      <c r="I1189" s="3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3"/>
      <c r="F1190" s="4"/>
      <c r="G1190" s="2"/>
      <c r="H1190" s="2"/>
      <c r="I1190" s="3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3"/>
      <c r="F1191" s="4"/>
      <c r="G1191" s="2"/>
      <c r="H1191" s="2"/>
      <c r="I1191" s="3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3"/>
      <c r="F1192" s="4"/>
      <c r="G1192" s="2"/>
      <c r="H1192" s="2"/>
      <c r="I1192" s="3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3"/>
      <c r="F1193" s="4"/>
      <c r="G1193" s="2"/>
      <c r="H1193" s="2"/>
      <c r="I1193" s="3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3"/>
      <c r="F1194" s="4"/>
      <c r="G1194" s="2"/>
      <c r="H1194" s="2"/>
      <c r="I1194" s="3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3"/>
      <c r="F1195" s="4"/>
      <c r="G1195" s="2"/>
      <c r="H1195" s="2"/>
      <c r="I1195" s="3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3"/>
      <c r="F1196" s="4"/>
      <c r="G1196" s="2"/>
      <c r="H1196" s="2"/>
      <c r="I1196" s="3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3"/>
      <c r="F1197" s="4"/>
      <c r="G1197" s="2"/>
      <c r="H1197" s="2"/>
      <c r="I1197" s="3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3"/>
      <c r="F1198" s="4"/>
      <c r="G1198" s="2"/>
      <c r="H1198" s="2"/>
      <c r="I1198" s="3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3"/>
      <c r="F1199" s="4"/>
      <c r="G1199" s="2"/>
      <c r="H1199" s="2"/>
      <c r="I1199" s="3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3"/>
      <c r="F1200" s="4"/>
      <c r="G1200" s="2"/>
      <c r="H1200" s="2"/>
      <c r="I1200" s="3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3"/>
      <c r="F1201" s="4"/>
      <c r="G1201" s="2"/>
      <c r="H1201" s="2"/>
      <c r="I1201" s="3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3"/>
      <c r="F1202" s="4"/>
      <c r="G1202" s="2"/>
      <c r="H1202" s="2"/>
      <c r="I1202" s="3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3"/>
      <c r="F1203" s="4"/>
      <c r="G1203" s="2"/>
      <c r="H1203" s="2"/>
      <c r="I1203" s="3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3"/>
      <c r="F1204" s="4"/>
      <c r="G1204" s="2"/>
      <c r="H1204" s="2"/>
      <c r="I1204" s="3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3"/>
      <c r="F1205" s="4"/>
      <c r="G1205" s="2"/>
      <c r="H1205" s="2"/>
      <c r="I1205" s="3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3"/>
      <c r="F1206" s="4"/>
      <c r="G1206" s="2"/>
      <c r="H1206" s="2"/>
      <c r="I1206" s="3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3"/>
      <c r="F1207" s="4"/>
      <c r="G1207" s="2"/>
      <c r="H1207" s="2"/>
      <c r="I1207" s="3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3"/>
      <c r="F1208" s="4"/>
      <c r="G1208" s="2"/>
      <c r="H1208" s="2"/>
      <c r="I1208" s="3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3"/>
      <c r="F1209" s="4"/>
      <c r="G1209" s="2"/>
      <c r="H1209" s="2"/>
      <c r="I1209" s="3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3"/>
      <c r="F1210" s="4"/>
      <c r="G1210" s="2"/>
      <c r="H1210" s="2"/>
      <c r="I1210" s="3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3"/>
      <c r="F1211" s="4"/>
      <c r="G1211" s="2"/>
      <c r="H1211" s="2"/>
      <c r="I1211" s="3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3"/>
      <c r="F1212" s="4"/>
      <c r="G1212" s="2"/>
      <c r="H1212" s="2"/>
      <c r="I1212" s="3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6" s="5" customFormat="1" ht="65.25" customHeight="1" x14ac:dyDescent="0.45">
      <c r="A1213" s="2"/>
      <c r="B1213" s="2"/>
      <c r="C1213" s="2"/>
      <c r="D1213" s="2"/>
      <c r="E1213" s="3"/>
      <c r="F1213" s="4"/>
      <c r="G1213" s="2"/>
      <c r="H1213" s="2"/>
      <c r="I1213" s="3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1"/>
      <c r="Z1213" s="1"/>
    </row>
  </sheetData>
  <mergeCells count="5648"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W690:W691"/>
    <mergeCell ref="X690:X691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N688:N689"/>
    <mergeCell ref="O688:O689"/>
    <mergeCell ref="P688:P689"/>
    <mergeCell ref="Q688:Q689"/>
    <mergeCell ref="R688:R689"/>
    <mergeCell ref="S688:S689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G686:G687"/>
    <mergeCell ref="H686:H687"/>
    <mergeCell ref="I686:I687"/>
    <mergeCell ref="J686:J687"/>
    <mergeCell ref="K686:K687"/>
    <mergeCell ref="L686:L687"/>
    <mergeCell ref="M686:M687"/>
    <mergeCell ref="N686:N687"/>
    <mergeCell ref="O686:O687"/>
    <mergeCell ref="P686:P687"/>
    <mergeCell ref="Q686:Q687"/>
    <mergeCell ref="R686:R687"/>
    <mergeCell ref="S686:S687"/>
    <mergeCell ref="T686:T687"/>
    <mergeCell ref="U686:U687"/>
    <mergeCell ref="V686:V687"/>
    <mergeCell ref="W686:W687"/>
    <mergeCell ref="X686:X687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S682:S683"/>
    <mergeCell ref="T682:T683"/>
    <mergeCell ref="U682:U683"/>
    <mergeCell ref="V682:V683"/>
    <mergeCell ref="W682:W683"/>
    <mergeCell ref="X682:X683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S674:S675"/>
    <mergeCell ref="T674:T675"/>
    <mergeCell ref="U674:U675"/>
    <mergeCell ref="V674:V675"/>
    <mergeCell ref="W674:W675"/>
    <mergeCell ref="X674:X675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P670:P671"/>
    <mergeCell ref="Q670:Q671"/>
    <mergeCell ref="R670:R671"/>
    <mergeCell ref="S670:S671"/>
    <mergeCell ref="T670:T671"/>
    <mergeCell ref="U670:U671"/>
    <mergeCell ref="V670:V671"/>
    <mergeCell ref="W670:W671"/>
    <mergeCell ref="X670:X671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S668:S669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O664:O665"/>
    <mergeCell ref="P664:P665"/>
    <mergeCell ref="Q664:Q665"/>
    <mergeCell ref="R664:R665"/>
    <mergeCell ref="S664:S665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J662:J663"/>
    <mergeCell ref="K662:K663"/>
    <mergeCell ref="L662:L663"/>
    <mergeCell ref="M662:M663"/>
    <mergeCell ref="N662:N663"/>
    <mergeCell ref="O662:O663"/>
    <mergeCell ref="P662:P663"/>
    <mergeCell ref="Q662:Q663"/>
    <mergeCell ref="R662:R663"/>
    <mergeCell ref="S662:S663"/>
    <mergeCell ref="T662:T663"/>
    <mergeCell ref="U662:U663"/>
    <mergeCell ref="V662:V663"/>
    <mergeCell ref="W662:W663"/>
    <mergeCell ref="X662:X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G643:G644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S643:S644"/>
    <mergeCell ref="T643:T644"/>
    <mergeCell ref="U643:U644"/>
    <mergeCell ref="V643:V644"/>
    <mergeCell ref="W643:W644"/>
    <mergeCell ref="X643:X644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K629:K630"/>
    <mergeCell ref="L629:L630"/>
    <mergeCell ref="M629:M630"/>
    <mergeCell ref="N629:N630"/>
    <mergeCell ref="O629:O630"/>
    <mergeCell ref="P629:P630"/>
    <mergeCell ref="Q629:Q630"/>
    <mergeCell ref="R629:R630"/>
    <mergeCell ref="S629:S630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O623:O624"/>
    <mergeCell ref="P623:P624"/>
    <mergeCell ref="Q623:Q624"/>
    <mergeCell ref="R623:R624"/>
    <mergeCell ref="S623:S624"/>
    <mergeCell ref="T623:T624"/>
    <mergeCell ref="U623:U624"/>
    <mergeCell ref="V623:V624"/>
    <mergeCell ref="W623:W624"/>
    <mergeCell ref="X623:X624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S619:S620"/>
    <mergeCell ref="T619:T620"/>
    <mergeCell ref="U619:U620"/>
    <mergeCell ref="V619:V620"/>
    <mergeCell ref="W619:W620"/>
    <mergeCell ref="X619:X620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R617:R618"/>
    <mergeCell ref="S617:S618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G615:G616"/>
    <mergeCell ref="H615:H616"/>
    <mergeCell ref="I615:I616"/>
    <mergeCell ref="J615:J616"/>
    <mergeCell ref="K615:K616"/>
    <mergeCell ref="L615:L616"/>
    <mergeCell ref="M615:M616"/>
    <mergeCell ref="N615:N616"/>
    <mergeCell ref="O615:O616"/>
    <mergeCell ref="P615:P616"/>
    <mergeCell ref="Q615:Q616"/>
    <mergeCell ref="R615:R616"/>
    <mergeCell ref="S615:S616"/>
    <mergeCell ref="T615:T616"/>
    <mergeCell ref="U615:U616"/>
    <mergeCell ref="V615:V616"/>
    <mergeCell ref="W615:W616"/>
    <mergeCell ref="X615:X616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S611:S612"/>
    <mergeCell ref="T611:T612"/>
    <mergeCell ref="U611:U612"/>
    <mergeCell ref="V611:V612"/>
    <mergeCell ref="W611:W612"/>
    <mergeCell ref="X611:X612"/>
    <mergeCell ref="H609:H610"/>
    <mergeCell ref="I609:I610"/>
    <mergeCell ref="J609:J610"/>
    <mergeCell ref="K609:K610"/>
    <mergeCell ref="L609:L610"/>
    <mergeCell ref="M609:M610"/>
    <mergeCell ref="N609:N610"/>
    <mergeCell ref="O609:O610"/>
    <mergeCell ref="P609:P610"/>
    <mergeCell ref="Q609:Q610"/>
    <mergeCell ref="R609:R610"/>
    <mergeCell ref="S609:S610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J605:J606"/>
    <mergeCell ref="K605:K606"/>
    <mergeCell ref="L605:L606"/>
    <mergeCell ref="M605:M606"/>
    <mergeCell ref="N605:N606"/>
    <mergeCell ref="O605:O606"/>
    <mergeCell ref="P605:P606"/>
    <mergeCell ref="Q605:Q606"/>
    <mergeCell ref="R605:R606"/>
    <mergeCell ref="S605:S606"/>
    <mergeCell ref="T605:T606"/>
    <mergeCell ref="U605:U606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G600:G601"/>
    <mergeCell ref="H600:H601"/>
    <mergeCell ref="I600:I601"/>
    <mergeCell ref="J600:J601"/>
    <mergeCell ref="K600:K601"/>
    <mergeCell ref="L600:L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0:U601"/>
    <mergeCell ref="V600:V601"/>
    <mergeCell ref="W600:W601"/>
    <mergeCell ref="X600:X601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O598:O599"/>
    <mergeCell ref="P598:P599"/>
    <mergeCell ref="Q598:Q599"/>
    <mergeCell ref="R598:R599"/>
    <mergeCell ref="S598:S599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U593:U594"/>
    <mergeCell ref="V593:V594"/>
    <mergeCell ref="W593:W594"/>
    <mergeCell ref="X593:X594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M589:M590"/>
    <mergeCell ref="N589:N590"/>
    <mergeCell ref="O589:O590"/>
    <mergeCell ref="P589:P590"/>
    <mergeCell ref="Q589:Q590"/>
    <mergeCell ref="R589:R590"/>
    <mergeCell ref="S589:S590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P587:P588"/>
    <mergeCell ref="Q587:Q588"/>
    <mergeCell ref="R587:R588"/>
    <mergeCell ref="S587:S588"/>
    <mergeCell ref="T587:T588"/>
    <mergeCell ref="U587:U588"/>
    <mergeCell ref="V587:V588"/>
    <mergeCell ref="W587:W588"/>
    <mergeCell ref="X587:X588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R585:R586"/>
    <mergeCell ref="S585:S586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U583:U584"/>
    <mergeCell ref="V583:V584"/>
    <mergeCell ref="W583:W584"/>
    <mergeCell ref="X583:X584"/>
    <mergeCell ref="H581:H582"/>
    <mergeCell ref="I581:I582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J577:J578"/>
    <mergeCell ref="K577:K578"/>
    <mergeCell ref="L577:L578"/>
    <mergeCell ref="M577:M578"/>
    <mergeCell ref="N577:N578"/>
    <mergeCell ref="O577:O578"/>
    <mergeCell ref="P577:P578"/>
    <mergeCell ref="Q577:Q578"/>
    <mergeCell ref="R577:R578"/>
    <mergeCell ref="S577:S578"/>
    <mergeCell ref="T577:T578"/>
    <mergeCell ref="U577:U578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2:U573"/>
    <mergeCell ref="V572:V573"/>
    <mergeCell ref="W572:W573"/>
    <mergeCell ref="X572:X573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P566:P567"/>
    <mergeCell ref="Q566:Q567"/>
    <mergeCell ref="R566:R567"/>
    <mergeCell ref="S566:S567"/>
    <mergeCell ref="T566:T567"/>
    <mergeCell ref="U566:U567"/>
    <mergeCell ref="V566:V567"/>
    <mergeCell ref="W566:W567"/>
    <mergeCell ref="X566:X56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P564:P565"/>
    <mergeCell ref="Q564:Q565"/>
    <mergeCell ref="R564:R565"/>
    <mergeCell ref="S564:S565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P562:P563"/>
    <mergeCell ref="Q562:Q563"/>
    <mergeCell ref="R562:R563"/>
    <mergeCell ref="S562:S563"/>
    <mergeCell ref="T562:T563"/>
    <mergeCell ref="U562:U563"/>
    <mergeCell ref="V562:V563"/>
    <mergeCell ref="W562:W563"/>
    <mergeCell ref="X562:X563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O560:O561"/>
    <mergeCell ref="P560:P561"/>
    <mergeCell ref="Q560:Q561"/>
    <mergeCell ref="R560:R561"/>
    <mergeCell ref="S560:S561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S558:S559"/>
    <mergeCell ref="T558:T559"/>
    <mergeCell ref="U558:U559"/>
    <mergeCell ref="V558:V559"/>
    <mergeCell ref="W558:W559"/>
    <mergeCell ref="X558:X559"/>
    <mergeCell ref="H556:H557"/>
    <mergeCell ref="I556:I557"/>
    <mergeCell ref="J556:J557"/>
    <mergeCell ref="K556:K557"/>
    <mergeCell ref="L556:L557"/>
    <mergeCell ref="M556:M557"/>
    <mergeCell ref="N556:N557"/>
    <mergeCell ref="O556:O557"/>
    <mergeCell ref="P556:P557"/>
    <mergeCell ref="Q556:Q557"/>
    <mergeCell ref="R556:R557"/>
    <mergeCell ref="S556:S557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V548:V549"/>
    <mergeCell ref="K548:K549"/>
    <mergeCell ref="L548:L549"/>
    <mergeCell ref="M548:M549"/>
    <mergeCell ref="N548:N549"/>
    <mergeCell ref="O548:O549"/>
    <mergeCell ref="P548:P549"/>
    <mergeCell ref="I550:I551"/>
    <mergeCell ref="Q548:Q549"/>
    <mergeCell ref="R548:R549"/>
    <mergeCell ref="S548:S549"/>
    <mergeCell ref="T548:T549"/>
    <mergeCell ref="U548:U549"/>
    <mergeCell ref="P550:P551"/>
    <mergeCell ref="Q550:Q551"/>
    <mergeCell ref="R550:R551"/>
    <mergeCell ref="S550:S551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C546:C547"/>
    <mergeCell ref="D546:D547"/>
    <mergeCell ref="G546:G547"/>
    <mergeCell ref="H546:H547"/>
    <mergeCell ref="M546:M547"/>
    <mergeCell ref="O546:O547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M543:M544"/>
    <mergeCell ref="B543:B544"/>
    <mergeCell ref="C543:C544"/>
    <mergeCell ref="D543:D544"/>
    <mergeCell ref="E543:E544"/>
    <mergeCell ref="F543:F544"/>
    <mergeCell ref="G543:G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G539:G540"/>
    <mergeCell ref="H539:H540"/>
    <mergeCell ref="I539:I540"/>
    <mergeCell ref="J539:J540"/>
    <mergeCell ref="K539:K540"/>
    <mergeCell ref="L539:L540"/>
    <mergeCell ref="M539:M540"/>
    <mergeCell ref="N539:N540"/>
    <mergeCell ref="O539:O540"/>
    <mergeCell ref="P539:P540"/>
    <mergeCell ref="Q539:Q540"/>
    <mergeCell ref="R539:R540"/>
    <mergeCell ref="S539:S540"/>
    <mergeCell ref="T539:T540"/>
    <mergeCell ref="U539:U540"/>
    <mergeCell ref="V539:V540"/>
    <mergeCell ref="W539:W540"/>
    <mergeCell ref="X539:X540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R535:R536"/>
    <mergeCell ref="S535:S536"/>
    <mergeCell ref="T535:T536"/>
    <mergeCell ref="U535:U536"/>
    <mergeCell ref="V535:V536"/>
    <mergeCell ref="W535:W536"/>
    <mergeCell ref="X535:X536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L533:L534"/>
    <mergeCell ref="M533:M534"/>
    <mergeCell ref="N533:N534"/>
    <mergeCell ref="O533:O534"/>
    <mergeCell ref="P533:P534"/>
    <mergeCell ref="Q533:Q534"/>
    <mergeCell ref="R533:R534"/>
    <mergeCell ref="S533:S534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U531:U532"/>
    <mergeCell ref="V531:V532"/>
    <mergeCell ref="W531:W532"/>
    <mergeCell ref="X531:X532"/>
    <mergeCell ref="H529:H530"/>
    <mergeCell ref="I529:I530"/>
    <mergeCell ref="J529:J530"/>
    <mergeCell ref="K529:K530"/>
    <mergeCell ref="L529:L530"/>
    <mergeCell ref="M529:M530"/>
    <mergeCell ref="N529:N530"/>
    <mergeCell ref="O529:O530"/>
    <mergeCell ref="P529:P530"/>
    <mergeCell ref="Q529:Q530"/>
    <mergeCell ref="R529:R530"/>
    <mergeCell ref="S529:S530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U523:U524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T518:T519"/>
    <mergeCell ref="U518:U519"/>
    <mergeCell ref="V518:V519"/>
    <mergeCell ref="W518:W519"/>
    <mergeCell ref="X518:X51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S516:S517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O512:O513"/>
    <mergeCell ref="P512:P513"/>
    <mergeCell ref="Q512:Q513"/>
    <mergeCell ref="R512:R513"/>
    <mergeCell ref="S512:S513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U510:U511"/>
    <mergeCell ref="V510:V511"/>
    <mergeCell ref="W510:W511"/>
    <mergeCell ref="X510:X511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D499:D500"/>
    <mergeCell ref="G499:G500"/>
    <mergeCell ref="H499:H500"/>
    <mergeCell ref="M499:M500"/>
    <mergeCell ref="O499:O500"/>
    <mergeCell ref="T499:T500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V490:V491"/>
    <mergeCell ref="K490:K491"/>
    <mergeCell ref="L490:L491"/>
    <mergeCell ref="M490:M491"/>
    <mergeCell ref="N490:N491"/>
    <mergeCell ref="O490:O491"/>
    <mergeCell ref="P490:P491"/>
    <mergeCell ref="I492:I493"/>
    <mergeCell ref="Q490:Q491"/>
    <mergeCell ref="R490:R491"/>
    <mergeCell ref="S490:S491"/>
    <mergeCell ref="T490:T491"/>
    <mergeCell ref="U490:U491"/>
    <mergeCell ref="P492:P493"/>
    <mergeCell ref="Q492:Q493"/>
    <mergeCell ref="R492:R493"/>
    <mergeCell ref="S492:S493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C488:C489"/>
    <mergeCell ref="D488:D489"/>
    <mergeCell ref="G488:G489"/>
    <mergeCell ref="H488:H489"/>
    <mergeCell ref="M488:M489"/>
    <mergeCell ref="O488:O489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M484:M485"/>
    <mergeCell ref="B484:B485"/>
    <mergeCell ref="C484:C485"/>
    <mergeCell ref="D484:D485"/>
    <mergeCell ref="E484:E485"/>
    <mergeCell ref="F484:F485"/>
    <mergeCell ref="G484:G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X478:X479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S474:S475"/>
    <mergeCell ref="T474:T475"/>
    <mergeCell ref="U474:U475"/>
    <mergeCell ref="V474:V475"/>
    <mergeCell ref="W474:W475"/>
    <mergeCell ref="X474:X475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O470:O471"/>
    <mergeCell ref="P470:P471"/>
    <mergeCell ref="Q470:Q471"/>
    <mergeCell ref="R470:R471"/>
    <mergeCell ref="S470:S471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X468:X469"/>
    <mergeCell ref="H466:H467"/>
    <mergeCell ref="I466:I467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V460:V461"/>
    <mergeCell ref="K460:K461"/>
    <mergeCell ref="L460:L461"/>
    <mergeCell ref="M460:M461"/>
    <mergeCell ref="N460:N461"/>
    <mergeCell ref="O460:O461"/>
    <mergeCell ref="P460:P461"/>
    <mergeCell ref="I462:I463"/>
    <mergeCell ref="Q460:Q461"/>
    <mergeCell ref="R460:R461"/>
    <mergeCell ref="S460:S461"/>
    <mergeCell ref="T460:T461"/>
    <mergeCell ref="U460:U461"/>
    <mergeCell ref="P462:P463"/>
    <mergeCell ref="Q462:Q463"/>
    <mergeCell ref="R462:R463"/>
    <mergeCell ref="S462:S463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C457:C458"/>
    <mergeCell ref="D457:D458"/>
    <mergeCell ref="G457:G458"/>
    <mergeCell ref="H457:H458"/>
    <mergeCell ref="M457:M458"/>
    <mergeCell ref="O457:O458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M453:M454"/>
    <mergeCell ref="B453:B454"/>
    <mergeCell ref="C453:C454"/>
    <mergeCell ref="D453:D454"/>
    <mergeCell ref="E453:E454"/>
    <mergeCell ref="F453:F454"/>
    <mergeCell ref="G453:G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V439:V440"/>
    <mergeCell ref="K439:K440"/>
    <mergeCell ref="L439:L440"/>
    <mergeCell ref="M439:M440"/>
    <mergeCell ref="N439:N440"/>
    <mergeCell ref="O439:O440"/>
    <mergeCell ref="P439:P440"/>
    <mergeCell ref="I441:I442"/>
    <mergeCell ref="Q439:Q440"/>
    <mergeCell ref="R439:R440"/>
    <mergeCell ref="S439:S440"/>
    <mergeCell ref="T439:T440"/>
    <mergeCell ref="U439:U440"/>
    <mergeCell ref="P441:P442"/>
    <mergeCell ref="Q441:Q442"/>
    <mergeCell ref="R441:R442"/>
    <mergeCell ref="S441:S442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C436:C437"/>
    <mergeCell ref="D436:D437"/>
    <mergeCell ref="G436:G437"/>
    <mergeCell ref="H436:H437"/>
    <mergeCell ref="M436:M437"/>
    <mergeCell ref="O436:O437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M432:M433"/>
    <mergeCell ref="B432:B433"/>
    <mergeCell ref="C432:C433"/>
    <mergeCell ref="D432:D433"/>
    <mergeCell ref="E432:E433"/>
    <mergeCell ref="F432:F433"/>
    <mergeCell ref="G432:G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Q430:Q431"/>
    <mergeCell ref="R430:R431"/>
    <mergeCell ref="S430:S431"/>
    <mergeCell ref="T430:T431"/>
    <mergeCell ref="U430:U431"/>
    <mergeCell ref="V430:V431"/>
    <mergeCell ref="W430:W431"/>
    <mergeCell ref="X430:X431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U422:U423"/>
    <mergeCell ref="V422:V423"/>
    <mergeCell ref="W422:W423"/>
    <mergeCell ref="X422:X423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Q420:Q421"/>
    <mergeCell ref="R420:R421"/>
    <mergeCell ref="S420:S421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X418:X419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X414:X415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Q412:Q413"/>
    <mergeCell ref="R412:R413"/>
    <mergeCell ref="S412:S413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Q410:Q411"/>
    <mergeCell ref="R410:R411"/>
    <mergeCell ref="S410:S411"/>
    <mergeCell ref="T410:T411"/>
    <mergeCell ref="U410:U411"/>
    <mergeCell ref="V410:V411"/>
    <mergeCell ref="W410:W411"/>
    <mergeCell ref="X410:X411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X406:X407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R404:R405"/>
    <mergeCell ref="S404:S405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V398:V399"/>
    <mergeCell ref="K398:K399"/>
    <mergeCell ref="L398:L399"/>
    <mergeCell ref="M398:M399"/>
    <mergeCell ref="N398:N399"/>
    <mergeCell ref="O398:O399"/>
    <mergeCell ref="P398:P399"/>
    <mergeCell ref="I400:I401"/>
    <mergeCell ref="Q398:Q399"/>
    <mergeCell ref="R398:R399"/>
    <mergeCell ref="S398:S399"/>
    <mergeCell ref="T398:T399"/>
    <mergeCell ref="U398:U399"/>
    <mergeCell ref="P400:P401"/>
    <mergeCell ref="Q400:Q401"/>
    <mergeCell ref="R400:R401"/>
    <mergeCell ref="S400:S401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C395:C396"/>
    <mergeCell ref="D395:D396"/>
    <mergeCell ref="G395:G396"/>
    <mergeCell ref="H395:H396"/>
    <mergeCell ref="M395:M396"/>
    <mergeCell ref="O395:O39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M385:M386"/>
    <mergeCell ref="B385:B386"/>
    <mergeCell ref="C385:C386"/>
    <mergeCell ref="D385:D386"/>
    <mergeCell ref="E385:E386"/>
    <mergeCell ref="F385:F386"/>
    <mergeCell ref="G385:G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H381:H382"/>
    <mergeCell ref="I381:I382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J377:J378"/>
    <mergeCell ref="K377:K378"/>
    <mergeCell ref="L377:L378"/>
    <mergeCell ref="M377:M378"/>
    <mergeCell ref="N377:N378"/>
    <mergeCell ref="O377:O378"/>
    <mergeCell ref="P377:P378"/>
    <mergeCell ref="Q377:Q378"/>
    <mergeCell ref="R377:R378"/>
    <mergeCell ref="S377:S378"/>
    <mergeCell ref="T377:T378"/>
    <mergeCell ref="U377:U378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W370:W371"/>
    <mergeCell ref="X370:X371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S364:S365"/>
    <mergeCell ref="T364:T365"/>
    <mergeCell ref="U364:U365"/>
    <mergeCell ref="V364:V365"/>
    <mergeCell ref="W364:W365"/>
    <mergeCell ref="X364:X365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R362:R363"/>
    <mergeCell ref="S362:S363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X360:X361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Q354:Q355"/>
    <mergeCell ref="R354:R355"/>
    <mergeCell ref="S354:S355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X337:X338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H331:H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V325:V326"/>
    <mergeCell ref="K325:K326"/>
    <mergeCell ref="L325:L326"/>
    <mergeCell ref="M325:M326"/>
    <mergeCell ref="N325:N326"/>
    <mergeCell ref="O325:O326"/>
    <mergeCell ref="P325:P326"/>
    <mergeCell ref="I327:I328"/>
    <mergeCell ref="Q325:Q326"/>
    <mergeCell ref="R325:R326"/>
    <mergeCell ref="S325:S326"/>
    <mergeCell ref="T325:T326"/>
    <mergeCell ref="U325:U326"/>
    <mergeCell ref="P327:P328"/>
    <mergeCell ref="Q327:Q328"/>
    <mergeCell ref="R327:R328"/>
    <mergeCell ref="S327:S328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C322:C323"/>
    <mergeCell ref="D322:D323"/>
    <mergeCell ref="G322:G323"/>
    <mergeCell ref="H322:H323"/>
    <mergeCell ref="M322:M323"/>
    <mergeCell ref="O322:O323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M313:M314"/>
    <mergeCell ref="B313:B314"/>
    <mergeCell ref="C313:C314"/>
    <mergeCell ref="D313:D314"/>
    <mergeCell ref="E313:E314"/>
    <mergeCell ref="F313:F314"/>
    <mergeCell ref="G313:G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V241:V242"/>
    <mergeCell ref="K241:K242"/>
    <mergeCell ref="L241:L242"/>
    <mergeCell ref="M241:M242"/>
    <mergeCell ref="N241:N242"/>
    <mergeCell ref="O241:O242"/>
    <mergeCell ref="P241:P242"/>
    <mergeCell ref="I243:I244"/>
    <mergeCell ref="Q241:Q242"/>
    <mergeCell ref="R241:R242"/>
    <mergeCell ref="S241:S242"/>
    <mergeCell ref="T241:T242"/>
    <mergeCell ref="U241:U242"/>
    <mergeCell ref="P243:P244"/>
    <mergeCell ref="Q243:Q244"/>
    <mergeCell ref="R243:R244"/>
    <mergeCell ref="S243:S244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C238:C239"/>
    <mergeCell ref="D238:D239"/>
    <mergeCell ref="G238:G239"/>
    <mergeCell ref="H238:H239"/>
    <mergeCell ref="M238:M239"/>
    <mergeCell ref="O238:O239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M229:M230"/>
    <mergeCell ref="B229:B230"/>
    <mergeCell ref="C229:C230"/>
    <mergeCell ref="D229:D230"/>
    <mergeCell ref="E229:E230"/>
    <mergeCell ref="F229:F230"/>
    <mergeCell ref="G229:G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V200:V201"/>
    <mergeCell ref="K200:K201"/>
    <mergeCell ref="L200:L201"/>
    <mergeCell ref="M200:M201"/>
    <mergeCell ref="N200:N201"/>
    <mergeCell ref="O200:O201"/>
    <mergeCell ref="P200:P201"/>
    <mergeCell ref="I208:I209"/>
    <mergeCell ref="Q200:Q201"/>
    <mergeCell ref="R200:R201"/>
    <mergeCell ref="S200:S201"/>
    <mergeCell ref="T200:T201"/>
    <mergeCell ref="U200:U201"/>
    <mergeCell ref="P208:P209"/>
    <mergeCell ref="Q208:Q209"/>
    <mergeCell ref="R208:R209"/>
    <mergeCell ref="S208:S209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C197:C198"/>
    <mergeCell ref="D197:D198"/>
    <mergeCell ref="G197:G198"/>
    <mergeCell ref="H197:H198"/>
    <mergeCell ref="M197:M198"/>
    <mergeCell ref="O197:O198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M193:M194"/>
    <mergeCell ref="B193:B194"/>
    <mergeCell ref="C193:C194"/>
    <mergeCell ref="D193:D194"/>
    <mergeCell ref="E193:E194"/>
    <mergeCell ref="F193:F194"/>
    <mergeCell ref="G193:G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V158:V159"/>
    <mergeCell ref="K158:K159"/>
    <mergeCell ref="L158:L159"/>
    <mergeCell ref="M158:M159"/>
    <mergeCell ref="N158:N159"/>
    <mergeCell ref="O158:O159"/>
    <mergeCell ref="P158:P159"/>
    <mergeCell ref="I160:I161"/>
    <mergeCell ref="Q158:Q159"/>
    <mergeCell ref="R158:R159"/>
    <mergeCell ref="S158:S159"/>
    <mergeCell ref="T158:T159"/>
    <mergeCell ref="U158:U159"/>
    <mergeCell ref="P160:P161"/>
    <mergeCell ref="Q160:Q161"/>
    <mergeCell ref="R160:R161"/>
    <mergeCell ref="S160:S161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C155:C156"/>
    <mergeCell ref="D155:D156"/>
    <mergeCell ref="G155:G156"/>
    <mergeCell ref="H155:H156"/>
    <mergeCell ref="M155:M156"/>
    <mergeCell ref="O155:O156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M151:M152"/>
    <mergeCell ref="B151:B152"/>
    <mergeCell ref="C151:C152"/>
    <mergeCell ref="D151:D152"/>
    <mergeCell ref="E151:E152"/>
    <mergeCell ref="F151:F152"/>
    <mergeCell ref="G151:G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V118:V119"/>
    <mergeCell ref="K118:K119"/>
    <mergeCell ref="L118:L119"/>
    <mergeCell ref="M118:M119"/>
    <mergeCell ref="N118:N119"/>
    <mergeCell ref="O118:O119"/>
    <mergeCell ref="P118:P119"/>
    <mergeCell ref="I120:I121"/>
    <mergeCell ref="Q118:Q119"/>
    <mergeCell ref="R118:R119"/>
    <mergeCell ref="S118:S119"/>
    <mergeCell ref="T118:T119"/>
    <mergeCell ref="U118:U119"/>
    <mergeCell ref="P120:P121"/>
    <mergeCell ref="Q120:Q121"/>
    <mergeCell ref="R120:R121"/>
    <mergeCell ref="S120:S121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C116:C117"/>
    <mergeCell ref="D116:D117"/>
    <mergeCell ref="G116:G117"/>
    <mergeCell ref="H116:H117"/>
    <mergeCell ref="M116:M117"/>
    <mergeCell ref="O116:O117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M113:M114"/>
    <mergeCell ref="B113:B114"/>
    <mergeCell ref="C113:C114"/>
    <mergeCell ref="D113:D114"/>
    <mergeCell ref="E113:E114"/>
    <mergeCell ref="F113:F114"/>
    <mergeCell ref="G113:G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T93:T94"/>
    <mergeCell ref="U93:U94"/>
    <mergeCell ref="J93:J94"/>
    <mergeCell ref="K93:K94"/>
    <mergeCell ref="L93:L94"/>
    <mergeCell ref="M93:M94"/>
    <mergeCell ref="N93:N94"/>
    <mergeCell ref="O93:O94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V88:V89"/>
    <mergeCell ref="K88:K89"/>
    <mergeCell ref="L88:L89"/>
    <mergeCell ref="M88:M89"/>
    <mergeCell ref="N88:N89"/>
    <mergeCell ref="O88:O89"/>
    <mergeCell ref="P88:P89"/>
    <mergeCell ref="I93:I94"/>
    <mergeCell ref="Q88:Q89"/>
    <mergeCell ref="R88:R89"/>
    <mergeCell ref="S88:S89"/>
    <mergeCell ref="T88:T89"/>
    <mergeCell ref="U88:U89"/>
    <mergeCell ref="P93:P94"/>
    <mergeCell ref="Q93:Q94"/>
    <mergeCell ref="R93:R94"/>
    <mergeCell ref="S93:S94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C85:C86"/>
    <mergeCell ref="D85:D86"/>
    <mergeCell ref="G85:G86"/>
    <mergeCell ref="H85:H86"/>
    <mergeCell ref="M85:M86"/>
    <mergeCell ref="O85:O86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M80:M81"/>
    <mergeCell ref="B80:B81"/>
    <mergeCell ref="C80:C81"/>
    <mergeCell ref="D80:D81"/>
    <mergeCell ref="E80:E81"/>
    <mergeCell ref="F80:F81"/>
    <mergeCell ref="G80:G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T36:T37"/>
    <mergeCell ref="U36:U37"/>
    <mergeCell ref="J36:J37"/>
    <mergeCell ref="K36:K37"/>
    <mergeCell ref="L36:L37"/>
    <mergeCell ref="M36:M37"/>
    <mergeCell ref="N36:N37"/>
    <mergeCell ref="O36:O37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V34:V35"/>
    <mergeCell ref="K34:K35"/>
    <mergeCell ref="L34:L35"/>
    <mergeCell ref="M34:M35"/>
    <mergeCell ref="N34:N35"/>
    <mergeCell ref="O34:O35"/>
    <mergeCell ref="P34:P35"/>
    <mergeCell ref="I36:I37"/>
    <mergeCell ref="Q34:Q35"/>
    <mergeCell ref="R34:R35"/>
    <mergeCell ref="S34:S35"/>
    <mergeCell ref="T34:T35"/>
    <mergeCell ref="U34:U35"/>
    <mergeCell ref="P36:P37"/>
    <mergeCell ref="Q36:Q37"/>
    <mergeCell ref="R36:R37"/>
    <mergeCell ref="S36:S37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C31:C32"/>
    <mergeCell ref="D31:D32"/>
    <mergeCell ref="G31:G32"/>
    <mergeCell ref="H31:H32"/>
    <mergeCell ref="M31:M32"/>
    <mergeCell ref="O31:O32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27:M28"/>
    <mergeCell ref="B27:B28"/>
    <mergeCell ref="C27:C28"/>
    <mergeCell ref="D27:D28"/>
    <mergeCell ref="E27:E28"/>
    <mergeCell ref="F27:F28"/>
    <mergeCell ref="G27:G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</mergeCells>
  <pageMargins left="0.15748031496062992" right="0" top="0.70866141732283472" bottom="0.15748031496062992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31 DE MAYO DEL 2018.
&amp;24
</oddHeader>
    <oddFooter>&amp;R&amp;12 &amp;P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3"/>
  <sheetViews>
    <sheetView view="pageLayout" zoomScale="40" zoomScaleNormal="25" zoomScaleSheetLayoutView="55" zoomScalePageLayoutView="40" workbookViewId="0">
      <selection activeCell="I13" sqref="I13:I14"/>
    </sheetView>
  </sheetViews>
  <sheetFormatPr baseColWidth="10" defaultColWidth="11.44140625" defaultRowHeight="65.25" customHeight="1" x14ac:dyDescent="0.45"/>
  <cols>
    <col min="1" max="1" width="75" style="450" customWidth="1"/>
    <col min="2" max="2" width="16.109375" style="450" hidden="1" customWidth="1"/>
    <col min="3" max="4" width="14.33203125" style="450" customWidth="1"/>
    <col min="5" max="5" width="20.6640625" style="450" customWidth="1"/>
    <col min="6" max="6" width="18.6640625" style="450" customWidth="1"/>
    <col min="7" max="7" width="28.109375" style="450" customWidth="1"/>
    <col min="8" max="8" width="11.44140625" style="450" hidden="1" customWidth="1"/>
    <col min="9" max="9" width="24" style="450" customWidth="1"/>
    <col min="10" max="10" width="22.109375" style="450" hidden="1" customWidth="1"/>
    <col min="11" max="11" width="17.88671875" style="450" hidden="1" customWidth="1"/>
    <col min="12" max="12" width="23.6640625" style="450" customWidth="1"/>
    <col min="13" max="13" width="26.5546875" style="450" customWidth="1"/>
    <col min="14" max="14" width="24.33203125" style="450" customWidth="1"/>
    <col min="15" max="15" width="20.33203125" style="450" customWidth="1"/>
    <col min="16" max="16" width="23.88671875" style="450" customWidth="1"/>
    <col min="17" max="17" width="18.109375" style="450" hidden="1" customWidth="1"/>
    <col min="18" max="18" width="17.6640625" style="450" customWidth="1"/>
    <col min="19" max="19" width="18.109375" style="450" hidden="1" customWidth="1"/>
    <col min="20" max="20" width="24.44140625" style="450" customWidth="1"/>
    <col min="21" max="21" width="26.6640625" style="450" customWidth="1"/>
    <col min="22" max="22" width="23.5546875" style="450" customWidth="1"/>
    <col min="23" max="23" width="27" style="450" customWidth="1"/>
    <col min="24" max="24" width="110.33203125" style="450" customWidth="1"/>
    <col min="25" max="25" width="55.109375" style="450" customWidth="1"/>
    <col min="26" max="16384" width="11.44140625" style="450"/>
  </cols>
  <sheetData>
    <row r="1" spans="1:24" s="466" customFormat="1" ht="65.25" customHeight="1" x14ac:dyDescent="0.5">
      <c r="A1" s="570" t="s">
        <v>54</v>
      </c>
      <c r="B1" s="570" t="s">
        <v>53</v>
      </c>
      <c r="C1" s="469" t="s">
        <v>52</v>
      </c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 t="s">
        <v>51</v>
      </c>
      <c r="O1" s="469"/>
      <c r="P1" s="469"/>
      <c r="Q1" s="469"/>
      <c r="R1" s="469"/>
      <c r="S1" s="469"/>
      <c r="T1" s="468"/>
      <c r="U1" s="468"/>
      <c r="V1" s="468"/>
      <c r="W1" s="468"/>
      <c r="X1" s="570" t="s">
        <v>50</v>
      </c>
    </row>
    <row r="2" spans="1:24" s="466" customFormat="1" ht="65.25" customHeight="1" x14ac:dyDescent="0.45">
      <c r="A2" s="570"/>
      <c r="B2" s="570"/>
      <c r="C2" s="581" t="s">
        <v>49</v>
      </c>
      <c r="D2" s="581" t="s">
        <v>48</v>
      </c>
      <c r="E2" s="580" t="s">
        <v>26</v>
      </c>
      <c r="F2" s="576" t="s">
        <v>47</v>
      </c>
      <c r="G2" s="579" t="s">
        <v>46</v>
      </c>
      <c r="H2" s="579" t="s">
        <v>45</v>
      </c>
      <c r="I2" s="578" t="s">
        <v>25</v>
      </c>
      <c r="J2" s="576" t="s">
        <v>44</v>
      </c>
      <c r="K2" s="576" t="s">
        <v>43</v>
      </c>
      <c r="L2" s="576" t="s">
        <v>584</v>
      </c>
      <c r="M2" s="570" t="s">
        <v>35</v>
      </c>
      <c r="N2" s="575" t="s">
        <v>63</v>
      </c>
      <c r="O2" s="575" t="s">
        <v>40</v>
      </c>
      <c r="P2" s="574" t="s">
        <v>39</v>
      </c>
      <c r="Q2" s="573" t="s">
        <v>38</v>
      </c>
      <c r="R2" s="573" t="s">
        <v>37</v>
      </c>
      <c r="S2" s="573" t="s">
        <v>583</v>
      </c>
      <c r="T2" s="572" t="s">
        <v>35</v>
      </c>
      <c r="U2" s="571" t="s">
        <v>35</v>
      </c>
      <c r="V2" s="467" t="s">
        <v>34</v>
      </c>
      <c r="W2" s="571" t="s">
        <v>33</v>
      </c>
      <c r="X2" s="570"/>
    </row>
    <row r="3" spans="1:24" s="466" customFormat="1" ht="65.25" customHeight="1" x14ac:dyDescent="0.45">
      <c r="A3" s="467" t="s">
        <v>32</v>
      </c>
      <c r="B3" s="570"/>
      <c r="C3" s="581"/>
      <c r="D3" s="581"/>
      <c r="E3" s="580" t="s">
        <v>31</v>
      </c>
      <c r="F3" s="576" t="s">
        <v>582</v>
      </c>
      <c r="G3" s="579"/>
      <c r="H3" s="579"/>
      <c r="I3" s="578" t="s">
        <v>28</v>
      </c>
      <c r="J3" s="576" t="s">
        <v>29</v>
      </c>
      <c r="K3" s="577" t="s">
        <v>92</v>
      </c>
      <c r="L3" s="576" t="s">
        <v>91</v>
      </c>
      <c r="M3" s="570"/>
      <c r="N3" s="575"/>
      <c r="O3" s="575"/>
      <c r="P3" s="574" t="s">
        <v>25</v>
      </c>
      <c r="Q3" s="573" t="s">
        <v>24</v>
      </c>
      <c r="R3" s="573" t="s">
        <v>23</v>
      </c>
      <c r="S3" s="573" t="s">
        <v>22</v>
      </c>
      <c r="T3" s="572"/>
      <c r="U3" s="571" t="s">
        <v>21</v>
      </c>
      <c r="V3" s="467" t="s">
        <v>581</v>
      </c>
      <c r="W3" s="571" t="s">
        <v>19</v>
      </c>
      <c r="X3" s="570"/>
    </row>
    <row r="4" spans="1:24" s="567" customFormat="1" ht="65.25" customHeight="1" x14ac:dyDescent="0.45">
      <c r="A4" s="569" t="s">
        <v>580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</row>
    <row r="5" spans="1:24" ht="65.25" customHeight="1" x14ac:dyDescent="0.5">
      <c r="A5" s="558" t="s">
        <v>579</v>
      </c>
      <c r="B5" s="541"/>
      <c r="C5" s="541">
        <v>1201</v>
      </c>
      <c r="D5" s="541">
        <v>1200</v>
      </c>
      <c r="E5" s="552">
        <v>348.03</v>
      </c>
      <c r="F5" s="551">
        <v>15</v>
      </c>
      <c r="G5" s="550">
        <f>E5*F5</f>
        <v>5220.45</v>
      </c>
      <c r="H5" s="529">
        <v>0</v>
      </c>
      <c r="I5" s="529">
        <v>0</v>
      </c>
      <c r="J5" s="529"/>
      <c r="K5" s="529">
        <v>0</v>
      </c>
      <c r="L5" s="529">
        <v>0</v>
      </c>
      <c r="M5" s="529">
        <f>G5+H5+I5+J5+K5+L5</f>
        <v>5220.45</v>
      </c>
      <c r="N5" s="529">
        <v>501.09</v>
      </c>
      <c r="O5" s="529">
        <v>0</v>
      </c>
      <c r="P5" s="529">
        <v>0</v>
      </c>
      <c r="Q5" s="529">
        <v>0</v>
      </c>
      <c r="R5" s="529">
        <v>0</v>
      </c>
      <c r="S5" s="529">
        <v>0</v>
      </c>
      <c r="T5" s="529">
        <f>N5+O5+P5+Q5+R5+S5</f>
        <v>501.09</v>
      </c>
      <c r="U5" s="529">
        <f>M5-T5</f>
        <v>4719.3599999999997</v>
      </c>
      <c r="V5" s="529">
        <v>200.78</v>
      </c>
      <c r="W5" s="548">
        <f>U5-V5</f>
        <v>4518.58</v>
      </c>
      <c r="X5" s="541"/>
    </row>
    <row r="6" spans="1:24" ht="65.25" customHeight="1" x14ac:dyDescent="0.5">
      <c r="A6" s="560" t="s">
        <v>578</v>
      </c>
      <c r="B6" s="541"/>
      <c r="C6" s="541"/>
      <c r="D6" s="541"/>
      <c r="E6" s="552"/>
      <c r="F6" s="551"/>
      <c r="G6" s="550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48"/>
      <c r="X6" s="541"/>
    </row>
    <row r="7" spans="1:24" ht="65.25" customHeight="1" x14ac:dyDescent="0.5">
      <c r="A7" s="558" t="s">
        <v>577</v>
      </c>
      <c r="B7" s="541"/>
      <c r="C7" s="541">
        <v>1201</v>
      </c>
      <c r="D7" s="541">
        <v>1200</v>
      </c>
      <c r="E7" s="552">
        <v>374.96</v>
      </c>
      <c r="F7" s="551">
        <v>15</v>
      </c>
      <c r="G7" s="550">
        <f>E7*F7</f>
        <v>5624.4</v>
      </c>
      <c r="H7" s="529">
        <v>0</v>
      </c>
      <c r="I7" s="529">
        <v>0</v>
      </c>
      <c r="J7" s="529">
        <v>0</v>
      </c>
      <c r="K7" s="529">
        <v>0</v>
      </c>
      <c r="L7" s="529">
        <v>0</v>
      </c>
      <c r="M7" s="529">
        <f>G7+H7+I7+J7+K7+L7</f>
        <v>5624.4</v>
      </c>
      <c r="N7" s="529">
        <v>573.44799999999998</v>
      </c>
      <c r="O7" s="529">
        <v>0</v>
      </c>
      <c r="P7" s="529">
        <v>0</v>
      </c>
      <c r="Q7" s="529">
        <v>0</v>
      </c>
      <c r="R7" s="529">
        <v>0</v>
      </c>
      <c r="S7" s="529">
        <v>0</v>
      </c>
      <c r="T7" s="529">
        <f>N7+O7+P7+Q7+R7+S7</f>
        <v>573.44799999999998</v>
      </c>
      <c r="U7" s="529">
        <f>M7-T7</f>
        <v>5050.9519999999993</v>
      </c>
      <c r="V7" s="529">
        <v>216.32</v>
      </c>
      <c r="W7" s="548">
        <f>U7-V7</f>
        <v>4834.6319999999996</v>
      </c>
      <c r="X7" s="541"/>
    </row>
    <row r="8" spans="1:24" ht="65.25" customHeight="1" x14ac:dyDescent="0.5">
      <c r="A8" s="560" t="s">
        <v>576</v>
      </c>
      <c r="B8" s="541"/>
      <c r="C8" s="541"/>
      <c r="D8" s="541"/>
      <c r="E8" s="552"/>
      <c r="F8" s="551"/>
      <c r="G8" s="550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48"/>
      <c r="X8" s="541"/>
    </row>
    <row r="9" spans="1:24" s="564" customFormat="1" ht="65.25" customHeight="1" x14ac:dyDescent="0.45">
      <c r="A9" s="566" t="s">
        <v>575</v>
      </c>
      <c r="B9" s="555"/>
      <c r="C9" s="555">
        <v>1201</v>
      </c>
      <c r="D9" s="555">
        <v>1200</v>
      </c>
      <c r="E9" s="546">
        <v>273.02999999999997</v>
      </c>
      <c r="F9" s="554">
        <v>15</v>
      </c>
      <c r="G9" s="544">
        <f>E9*F9</f>
        <v>4095.45</v>
      </c>
      <c r="H9" s="542">
        <v>0</v>
      </c>
      <c r="I9" s="486">
        <v>0</v>
      </c>
      <c r="J9" s="553">
        <v>0</v>
      </c>
      <c r="K9" s="553">
        <v>0</v>
      </c>
      <c r="L9" s="553">
        <v>0</v>
      </c>
      <c r="M9" s="542">
        <f>G9+H9+I9+J9+K9+L9</f>
        <v>4095.45</v>
      </c>
      <c r="N9" s="542">
        <v>324.18</v>
      </c>
      <c r="O9" s="542">
        <v>0</v>
      </c>
      <c r="P9" s="542">
        <v>0</v>
      </c>
      <c r="Q9" s="486">
        <v>0</v>
      </c>
      <c r="R9" s="542">
        <v>0</v>
      </c>
      <c r="S9" s="542">
        <v>0</v>
      </c>
      <c r="T9" s="486">
        <f>N9+O9+P9+Q9+R9+S9</f>
        <v>324.18</v>
      </c>
      <c r="U9" s="542">
        <f>M9-T9</f>
        <v>3771.27</v>
      </c>
      <c r="V9" s="486">
        <v>118.14</v>
      </c>
      <c r="W9" s="542">
        <f>U9-V9</f>
        <v>3653.13</v>
      </c>
      <c r="X9" s="555"/>
    </row>
    <row r="10" spans="1:24" s="564" customFormat="1" ht="65.25" customHeight="1" x14ac:dyDescent="0.45">
      <c r="A10" s="565" t="s">
        <v>574</v>
      </c>
      <c r="B10" s="555"/>
      <c r="C10" s="555"/>
      <c r="D10" s="555"/>
      <c r="E10" s="546"/>
      <c r="F10" s="554"/>
      <c r="G10" s="544"/>
      <c r="H10" s="542"/>
      <c r="I10" s="486"/>
      <c r="J10" s="553"/>
      <c r="K10" s="553"/>
      <c r="L10" s="553"/>
      <c r="M10" s="542"/>
      <c r="N10" s="542"/>
      <c r="O10" s="542"/>
      <c r="P10" s="542"/>
      <c r="Q10" s="486"/>
      <c r="R10" s="542"/>
      <c r="S10" s="542"/>
      <c r="T10" s="486"/>
      <c r="U10" s="542"/>
      <c r="V10" s="486"/>
      <c r="W10" s="542"/>
      <c r="X10" s="555"/>
    </row>
    <row r="11" spans="1:24" ht="65.25" customHeight="1" x14ac:dyDescent="0.45">
      <c r="A11" s="563" t="s">
        <v>573</v>
      </c>
      <c r="B11" s="547"/>
      <c r="C11" s="547">
        <v>1201</v>
      </c>
      <c r="D11" s="547">
        <v>1200</v>
      </c>
      <c r="E11" s="546">
        <v>273.02999999999997</v>
      </c>
      <c r="F11" s="545">
        <v>12</v>
      </c>
      <c r="G11" s="544">
        <f>E11*F11</f>
        <v>3276.3599999999997</v>
      </c>
      <c r="H11" s="486">
        <v>0</v>
      </c>
      <c r="I11" s="486"/>
      <c r="J11" s="553">
        <v>0</v>
      </c>
      <c r="K11" s="553">
        <v>0</v>
      </c>
      <c r="L11" s="553"/>
      <c r="M11" s="486">
        <f>G11+H11+I11+J11+K11+L11</f>
        <v>3276.3599999999997</v>
      </c>
      <c r="N11" s="486">
        <v>109.97</v>
      </c>
      <c r="O11" s="486">
        <v>0</v>
      </c>
      <c r="P11" s="486">
        <v>0</v>
      </c>
      <c r="Q11" s="486">
        <v>0</v>
      </c>
      <c r="R11" s="486">
        <v>0</v>
      </c>
      <c r="S11" s="486">
        <v>0</v>
      </c>
      <c r="T11" s="486">
        <f>N11+O11+P11+Q11+R11+S11</f>
        <v>109.97</v>
      </c>
      <c r="U11" s="486">
        <f>M11-T11</f>
        <v>3166.39</v>
      </c>
      <c r="V11" s="486">
        <f>G11*0.03</f>
        <v>98.29079999999999</v>
      </c>
      <c r="W11" s="542">
        <f>U11-V11</f>
        <v>3068.0991999999997</v>
      </c>
      <c r="X11" s="541"/>
    </row>
    <row r="12" spans="1:24" ht="65.25" customHeight="1" x14ac:dyDescent="0.45">
      <c r="A12" s="562" t="s">
        <v>572</v>
      </c>
      <c r="B12" s="547"/>
      <c r="C12" s="547"/>
      <c r="D12" s="547"/>
      <c r="E12" s="546"/>
      <c r="F12" s="545"/>
      <c r="G12" s="544"/>
      <c r="H12" s="486"/>
      <c r="I12" s="486"/>
      <c r="J12" s="553"/>
      <c r="K12" s="553"/>
      <c r="L12" s="553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542"/>
      <c r="X12" s="541"/>
    </row>
    <row r="13" spans="1:24" ht="65.25" customHeight="1" x14ac:dyDescent="0.5">
      <c r="A13" s="558" t="s">
        <v>571</v>
      </c>
      <c r="B13" s="541"/>
      <c r="C13" s="541">
        <v>1201</v>
      </c>
      <c r="D13" s="541">
        <v>1200</v>
      </c>
      <c r="E13" s="552">
        <v>423.02</v>
      </c>
      <c r="F13" s="551">
        <v>15</v>
      </c>
      <c r="G13" s="550">
        <f>E13*F13</f>
        <v>6345.2999999999993</v>
      </c>
      <c r="H13" s="529">
        <v>0</v>
      </c>
      <c r="I13" s="529">
        <v>0</v>
      </c>
      <c r="J13" s="549"/>
      <c r="K13" s="549">
        <v>0</v>
      </c>
      <c r="L13" s="549">
        <v>0</v>
      </c>
      <c r="M13" s="529">
        <f>G13+H13+I13+J13+K13+L13</f>
        <v>6345.2999999999993</v>
      </c>
      <c r="N13" s="529">
        <v>717.18</v>
      </c>
      <c r="O13" s="529">
        <v>0</v>
      </c>
      <c r="P13" s="529">
        <v>0</v>
      </c>
      <c r="Q13" s="529">
        <v>0</v>
      </c>
      <c r="R13" s="529"/>
      <c r="S13" s="529">
        <v>0</v>
      </c>
      <c r="T13" s="529">
        <f>N13+O13+P13+Q13+R13+S13</f>
        <v>717.18</v>
      </c>
      <c r="U13" s="529">
        <f>M13-T13</f>
        <v>5628.119999999999</v>
      </c>
      <c r="V13" s="529">
        <v>244.05</v>
      </c>
      <c r="W13" s="548">
        <f>U13-V13</f>
        <v>5384.0699999999988</v>
      </c>
      <c r="X13" s="541"/>
    </row>
    <row r="14" spans="1:24" ht="65.25" customHeight="1" x14ac:dyDescent="0.5">
      <c r="A14" s="560" t="s">
        <v>570</v>
      </c>
      <c r="B14" s="541"/>
      <c r="C14" s="541"/>
      <c r="D14" s="541"/>
      <c r="E14" s="552"/>
      <c r="F14" s="551"/>
      <c r="G14" s="550"/>
      <c r="H14" s="529"/>
      <c r="I14" s="529"/>
      <c r="J14" s="549"/>
      <c r="K14" s="549"/>
      <c r="L14" s="54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48"/>
      <c r="X14" s="541"/>
    </row>
    <row r="15" spans="1:24" ht="65.25" customHeight="1" x14ac:dyDescent="0.5">
      <c r="A15" s="558" t="s">
        <v>569</v>
      </c>
      <c r="B15" s="541"/>
      <c r="C15" s="541">
        <v>1201</v>
      </c>
      <c r="D15" s="541">
        <v>1200</v>
      </c>
      <c r="E15" s="552">
        <v>299.95999999999998</v>
      </c>
      <c r="F15" s="551">
        <v>15</v>
      </c>
      <c r="G15" s="550">
        <f>E15*F15</f>
        <v>4499.3999999999996</v>
      </c>
      <c r="H15" s="529">
        <v>0</v>
      </c>
      <c r="I15" s="529">
        <v>0</v>
      </c>
      <c r="J15" s="549"/>
      <c r="K15" s="549">
        <v>0</v>
      </c>
      <c r="L15" s="549">
        <v>0</v>
      </c>
      <c r="M15" s="529">
        <f>G15+H15+I15+J15+K15+L15</f>
        <v>4499.3999999999996</v>
      </c>
      <c r="N15" s="529">
        <v>380.49</v>
      </c>
      <c r="O15" s="529">
        <v>0</v>
      </c>
      <c r="P15" s="529">
        <v>0</v>
      </c>
      <c r="Q15" s="529">
        <v>0</v>
      </c>
      <c r="R15" s="529"/>
      <c r="S15" s="529">
        <v>0</v>
      </c>
      <c r="T15" s="529">
        <f>N15+O15+P15+Q15+R15+S15</f>
        <v>380.49</v>
      </c>
      <c r="U15" s="529">
        <f>M15-T15</f>
        <v>4118.91</v>
      </c>
      <c r="V15" s="529">
        <v>173.5</v>
      </c>
      <c r="W15" s="548">
        <f>U15-V15</f>
        <v>3945.41</v>
      </c>
      <c r="X15" s="541"/>
    </row>
    <row r="16" spans="1:24" ht="65.25" customHeight="1" x14ac:dyDescent="0.5">
      <c r="A16" s="560" t="s">
        <v>568</v>
      </c>
      <c r="B16" s="541"/>
      <c r="C16" s="541"/>
      <c r="D16" s="541"/>
      <c r="E16" s="552"/>
      <c r="F16" s="551"/>
      <c r="G16" s="550"/>
      <c r="H16" s="529"/>
      <c r="I16" s="529"/>
      <c r="J16" s="549"/>
      <c r="K16" s="549"/>
      <c r="L16" s="54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48"/>
      <c r="X16" s="541"/>
    </row>
    <row r="17" spans="1:24" ht="65.25" customHeight="1" x14ac:dyDescent="0.5">
      <c r="A17" s="561" t="s">
        <v>567</v>
      </c>
      <c r="B17" s="541"/>
      <c r="C17" s="541">
        <v>1201</v>
      </c>
      <c r="D17" s="541">
        <v>1200</v>
      </c>
      <c r="E17" s="552">
        <v>180.92</v>
      </c>
      <c r="F17" s="551">
        <v>15</v>
      </c>
      <c r="G17" s="550">
        <f>E17*F17</f>
        <v>2713.7999999999997</v>
      </c>
      <c r="H17" s="529">
        <v>0</v>
      </c>
      <c r="I17" s="529">
        <v>0</v>
      </c>
      <c r="J17" s="549">
        <v>0</v>
      </c>
      <c r="K17" s="549">
        <v>0</v>
      </c>
      <c r="L17" s="549">
        <v>0</v>
      </c>
      <c r="M17" s="529">
        <f>G17+H17+I17+J17+K17+L17</f>
        <v>2713.7999999999997</v>
      </c>
      <c r="N17" s="529">
        <v>28.51</v>
      </c>
      <c r="O17" s="529">
        <v>0</v>
      </c>
      <c r="P17" s="529">
        <v>0</v>
      </c>
      <c r="Q17" s="529">
        <v>0</v>
      </c>
      <c r="R17" s="529">
        <v>0</v>
      </c>
      <c r="S17" s="529">
        <v>0</v>
      </c>
      <c r="T17" s="529">
        <f>N17+O17+P17+Q17+R17+S17</f>
        <v>28.51</v>
      </c>
      <c r="U17" s="529">
        <f>M17-T17</f>
        <v>2685.2899999999995</v>
      </c>
      <c r="V17" s="529">
        <v>52.19</v>
      </c>
      <c r="W17" s="548">
        <f>U17-V17</f>
        <v>2633.0999999999995</v>
      </c>
      <c r="X17" s="541"/>
    </row>
    <row r="18" spans="1:24" ht="65.25" customHeight="1" x14ac:dyDescent="0.5">
      <c r="A18" s="560" t="s">
        <v>566</v>
      </c>
      <c r="B18" s="541"/>
      <c r="C18" s="541"/>
      <c r="D18" s="541"/>
      <c r="E18" s="552"/>
      <c r="F18" s="551"/>
      <c r="G18" s="550"/>
      <c r="H18" s="529"/>
      <c r="I18" s="529"/>
      <c r="J18" s="549"/>
      <c r="K18" s="549"/>
      <c r="L18" s="54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48"/>
      <c r="X18" s="541"/>
    </row>
    <row r="19" spans="1:24" ht="65.25" customHeight="1" x14ac:dyDescent="0.5">
      <c r="A19" s="558" t="s">
        <v>565</v>
      </c>
      <c r="B19" s="541"/>
      <c r="C19" s="541">
        <v>1201</v>
      </c>
      <c r="D19" s="541">
        <v>1200</v>
      </c>
      <c r="E19" s="552">
        <v>423.02</v>
      </c>
      <c r="F19" s="551">
        <v>15</v>
      </c>
      <c r="G19" s="550">
        <f>E19*F19</f>
        <v>6345.2999999999993</v>
      </c>
      <c r="H19" s="529">
        <v>0</v>
      </c>
      <c r="I19" s="529">
        <v>0</v>
      </c>
      <c r="J19" s="549"/>
      <c r="K19" s="549">
        <v>0</v>
      </c>
      <c r="L19" s="549">
        <v>0</v>
      </c>
      <c r="M19" s="529">
        <f>G19+H19+I19+J19+K19+L19</f>
        <v>6345.2999999999993</v>
      </c>
      <c r="N19" s="529">
        <v>717.18</v>
      </c>
      <c r="O19" s="529">
        <v>0</v>
      </c>
      <c r="P19" s="529">
        <v>0</v>
      </c>
      <c r="Q19" s="529">
        <v>0</v>
      </c>
      <c r="R19" s="529">
        <v>0</v>
      </c>
      <c r="S19" s="529">
        <v>0</v>
      </c>
      <c r="T19" s="529">
        <f>N19+O19+P19+Q19+R19+S19</f>
        <v>717.18</v>
      </c>
      <c r="U19" s="529">
        <f>M19-T19</f>
        <v>5628.119999999999</v>
      </c>
      <c r="V19" s="529">
        <v>0</v>
      </c>
      <c r="W19" s="548">
        <f>U19-V19</f>
        <v>5628.119999999999</v>
      </c>
      <c r="X19" s="541"/>
    </row>
    <row r="20" spans="1:24" ht="65.25" customHeight="1" x14ac:dyDescent="0.5">
      <c r="A20" s="560" t="s">
        <v>564</v>
      </c>
      <c r="B20" s="541"/>
      <c r="C20" s="541"/>
      <c r="D20" s="541"/>
      <c r="E20" s="552"/>
      <c r="F20" s="551"/>
      <c r="G20" s="550"/>
      <c r="H20" s="529"/>
      <c r="I20" s="529"/>
      <c r="J20" s="549"/>
      <c r="K20" s="549"/>
      <c r="L20" s="54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48"/>
      <c r="X20" s="541"/>
    </row>
    <row r="21" spans="1:24" ht="65.25" customHeight="1" x14ac:dyDescent="0.5">
      <c r="A21" s="558" t="s">
        <v>562</v>
      </c>
      <c r="B21" s="541"/>
      <c r="C21" s="541">
        <v>1201</v>
      </c>
      <c r="D21" s="541">
        <v>1200</v>
      </c>
      <c r="E21" s="552">
        <v>148.44</v>
      </c>
      <c r="F21" s="551">
        <v>15</v>
      </c>
      <c r="G21" s="550">
        <f>E21*F21</f>
        <v>2226.6</v>
      </c>
      <c r="H21" s="529">
        <v>0</v>
      </c>
      <c r="I21" s="529">
        <v>0</v>
      </c>
      <c r="J21" s="549"/>
      <c r="K21" s="549">
        <v>0</v>
      </c>
      <c r="L21" s="549">
        <v>44.97</v>
      </c>
      <c r="M21" s="529">
        <f>G21+H21+I21+J21+K21+L21</f>
        <v>2271.5699999999997</v>
      </c>
      <c r="N21" s="529">
        <v>0</v>
      </c>
      <c r="O21" s="529">
        <v>0</v>
      </c>
      <c r="P21" s="529">
        <v>0</v>
      </c>
      <c r="Q21" s="529">
        <v>0</v>
      </c>
      <c r="R21" s="529">
        <v>0</v>
      </c>
      <c r="S21" s="529">
        <v>0</v>
      </c>
      <c r="T21" s="529">
        <f>N21+O21+P21+Q21+R21+S21</f>
        <v>0</v>
      </c>
      <c r="U21" s="529">
        <f>M21-T21</f>
        <v>2271.5699999999997</v>
      </c>
      <c r="V21" s="529">
        <v>0</v>
      </c>
      <c r="W21" s="548">
        <f>U21-V21</f>
        <v>2271.5699999999997</v>
      </c>
      <c r="X21" s="541"/>
    </row>
    <row r="22" spans="1:24" ht="65.25" customHeight="1" x14ac:dyDescent="0.5">
      <c r="A22" s="560" t="s">
        <v>563</v>
      </c>
      <c r="B22" s="541"/>
      <c r="C22" s="541"/>
      <c r="D22" s="541"/>
      <c r="E22" s="552"/>
      <c r="F22" s="551"/>
      <c r="G22" s="550"/>
      <c r="H22" s="529"/>
      <c r="I22" s="529"/>
      <c r="J22" s="549"/>
      <c r="K22" s="549"/>
      <c r="L22" s="54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48"/>
      <c r="X22" s="541"/>
    </row>
    <row r="23" spans="1:24" ht="65.25" customHeight="1" x14ac:dyDescent="0.5">
      <c r="A23" s="558" t="s">
        <v>562</v>
      </c>
      <c r="B23" s="541"/>
      <c r="C23" s="541">
        <v>1201</v>
      </c>
      <c r="D23" s="541">
        <v>1200</v>
      </c>
      <c r="E23" s="552">
        <v>166.56</v>
      </c>
      <c r="F23" s="551">
        <v>15</v>
      </c>
      <c r="G23" s="550">
        <f>E23*F23</f>
        <v>2498.4</v>
      </c>
      <c r="H23" s="529">
        <v>0</v>
      </c>
      <c r="I23" s="529">
        <v>0</v>
      </c>
      <c r="J23" s="549"/>
      <c r="K23" s="549">
        <v>0</v>
      </c>
      <c r="L23" s="549">
        <v>9.93</v>
      </c>
      <c r="M23" s="529">
        <f>G23+H23+I23+J23+K23+L23</f>
        <v>2508.33</v>
      </c>
      <c r="N23" s="529">
        <v>0</v>
      </c>
      <c r="O23" s="529">
        <f>G23*1.1875%</f>
        <v>29.668500000000002</v>
      </c>
      <c r="P23" s="529">
        <v>0</v>
      </c>
      <c r="Q23" s="529">
        <v>0</v>
      </c>
      <c r="R23" s="529">
        <v>0</v>
      </c>
      <c r="S23" s="529">
        <v>0</v>
      </c>
      <c r="T23" s="529">
        <f>N23+O23+P23+Q23+R23+S23</f>
        <v>29.668500000000002</v>
      </c>
      <c r="U23" s="529">
        <f>M23-T23</f>
        <v>2478.6614999999997</v>
      </c>
      <c r="V23" s="529">
        <v>0</v>
      </c>
      <c r="W23" s="548">
        <f>U23-V23</f>
        <v>2478.6614999999997</v>
      </c>
      <c r="X23" s="541"/>
    </row>
    <row r="24" spans="1:24" ht="65.25" customHeight="1" x14ac:dyDescent="0.5">
      <c r="A24" s="560" t="s">
        <v>561</v>
      </c>
      <c r="B24" s="541"/>
      <c r="C24" s="541"/>
      <c r="D24" s="541"/>
      <c r="E24" s="552"/>
      <c r="F24" s="551"/>
      <c r="G24" s="550"/>
      <c r="H24" s="529"/>
      <c r="I24" s="529"/>
      <c r="J24" s="549"/>
      <c r="K24" s="549"/>
      <c r="L24" s="54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48"/>
      <c r="X24" s="541"/>
    </row>
    <row r="25" spans="1:24" ht="65.25" customHeight="1" x14ac:dyDescent="0.5">
      <c r="A25" s="558" t="s">
        <v>560</v>
      </c>
      <c r="B25" s="541"/>
      <c r="C25" s="541">
        <v>1201</v>
      </c>
      <c r="D25" s="541">
        <v>1200</v>
      </c>
      <c r="E25" s="552">
        <v>257.99</v>
      </c>
      <c r="F25" s="551">
        <v>15</v>
      </c>
      <c r="G25" s="550">
        <f>E25*F25</f>
        <v>3869.8500000000004</v>
      </c>
      <c r="H25" s="529">
        <v>0</v>
      </c>
      <c r="I25" s="529">
        <v>0</v>
      </c>
      <c r="J25" s="549"/>
      <c r="K25" s="549">
        <v>0</v>
      </c>
      <c r="L25" s="549">
        <v>0</v>
      </c>
      <c r="M25" s="529">
        <f>G25+H25+I25+J25+K25+L25</f>
        <v>3869.8500000000004</v>
      </c>
      <c r="N25" s="529">
        <v>299.64</v>
      </c>
      <c r="O25" s="529">
        <v>0</v>
      </c>
      <c r="P25" s="529">
        <v>0</v>
      </c>
      <c r="Q25" s="529">
        <v>0</v>
      </c>
      <c r="R25" s="529">
        <v>0</v>
      </c>
      <c r="S25" s="529">
        <v>0</v>
      </c>
      <c r="T25" s="529">
        <f>N25+O25+P25+Q25+R25+S25</f>
        <v>299.64</v>
      </c>
      <c r="U25" s="529">
        <f>M25-T25</f>
        <v>3570.2100000000005</v>
      </c>
      <c r="V25" s="529">
        <v>111.63</v>
      </c>
      <c r="W25" s="548">
        <f>U25-V25</f>
        <v>3458.5800000000004</v>
      </c>
      <c r="X25" s="541"/>
    </row>
    <row r="26" spans="1:24" ht="65.25" customHeight="1" x14ac:dyDescent="0.5">
      <c r="A26" s="559" t="s">
        <v>559</v>
      </c>
      <c r="B26" s="541"/>
      <c r="C26" s="541"/>
      <c r="D26" s="541"/>
      <c r="E26" s="552"/>
      <c r="F26" s="551"/>
      <c r="G26" s="550"/>
      <c r="H26" s="529"/>
      <c r="I26" s="529"/>
      <c r="J26" s="549"/>
      <c r="K26" s="549"/>
      <c r="L26" s="54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48"/>
      <c r="X26" s="541"/>
    </row>
    <row r="27" spans="1:24" ht="65.25" customHeight="1" x14ac:dyDescent="0.5">
      <c r="A27" s="458" t="s">
        <v>558</v>
      </c>
      <c r="B27" s="541"/>
      <c r="C27" s="541">
        <v>1201</v>
      </c>
      <c r="D27" s="541">
        <v>1200</v>
      </c>
      <c r="E27" s="552">
        <v>239.22</v>
      </c>
      <c r="F27" s="551">
        <v>15</v>
      </c>
      <c r="G27" s="550">
        <f>E27*F27</f>
        <v>3588.3</v>
      </c>
      <c r="H27" s="529">
        <v>0</v>
      </c>
      <c r="I27" s="529">
        <v>0</v>
      </c>
      <c r="J27" s="549">
        <v>0</v>
      </c>
      <c r="K27" s="549">
        <v>0</v>
      </c>
      <c r="L27" s="549">
        <v>0</v>
      </c>
      <c r="M27" s="529">
        <f>G27+H27+I27+J27+K27+L27</f>
        <v>3588.3</v>
      </c>
      <c r="N27" s="529">
        <v>161.61000000000001</v>
      </c>
      <c r="O27" s="529">
        <v>0</v>
      </c>
      <c r="P27" s="529">
        <v>0</v>
      </c>
      <c r="Q27" s="529">
        <v>0</v>
      </c>
      <c r="R27" s="529">
        <v>0</v>
      </c>
      <c r="S27" s="529">
        <v>0</v>
      </c>
      <c r="T27" s="529">
        <f>N27+O27+P27+Q27+R27+S27</f>
        <v>161.61000000000001</v>
      </c>
      <c r="U27" s="529">
        <f>M27-T27</f>
        <v>3426.69</v>
      </c>
      <c r="V27" s="529">
        <v>103.51</v>
      </c>
      <c r="W27" s="548">
        <f>U27-V27</f>
        <v>3323.18</v>
      </c>
      <c r="X27" s="541"/>
    </row>
    <row r="28" spans="1:24" ht="65.25" customHeight="1" x14ac:dyDescent="0.5">
      <c r="A28" s="533" t="s">
        <v>557</v>
      </c>
      <c r="B28" s="541"/>
      <c r="C28" s="541"/>
      <c r="D28" s="541"/>
      <c r="E28" s="552"/>
      <c r="F28" s="551"/>
      <c r="G28" s="550"/>
      <c r="H28" s="529"/>
      <c r="I28" s="529"/>
      <c r="J28" s="549"/>
      <c r="K28" s="549"/>
      <c r="L28" s="54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48"/>
      <c r="X28" s="541"/>
    </row>
    <row r="29" spans="1:24" ht="65.25" customHeight="1" x14ac:dyDescent="0.5">
      <c r="A29" s="458" t="s">
        <v>556</v>
      </c>
      <c r="B29" s="541"/>
      <c r="C29" s="541">
        <v>1201</v>
      </c>
      <c r="D29" s="541">
        <v>1200</v>
      </c>
      <c r="E29" s="552">
        <v>146.22999999999999</v>
      </c>
      <c r="F29" s="551">
        <v>15</v>
      </c>
      <c r="G29" s="550">
        <f>E29*F29</f>
        <v>2193.4499999999998</v>
      </c>
      <c r="H29" s="529">
        <v>0</v>
      </c>
      <c r="I29" s="529">
        <v>0</v>
      </c>
      <c r="J29" s="549">
        <v>0</v>
      </c>
      <c r="K29" s="549">
        <v>0</v>
      </c>
      <c r="L29" s="549">
        <v>61.04</v>
      </c>
      <c r="M29" s="529">
        <f>G29+H29+I29+J29+K29+L29</f>
        <v>2254.4899999999998</v>
      </c>
      <c r="N29" s="529"/>
      <c r="O29" s="529">
        <v>0</v>
      </c>
      <c r="P29" s="529">
        <v>0</v>
      </c>
      <c r="Q29" s="529">
        <v>0</v>
      </c>
      <c r="R29" s="529">
        <v>0</v>
      </c>
      <c r="S29" s="529">
        <v>0</v>
      </c>
      <c r="T29" s="529">
        <f>N29+O29+P29+Q29+R29+S29</f>
        <v>0</v>
      </c>
      <c r="U29" s="529">
        <f>M29-T29</f>
        <v>2254.4899999999998</v>
      </c>
      <c r="V29" s="529">
        <v>0</v>
      </c>
      <c r="W29" s="548">
        <f>U29-V29</f>
        <v>2254.4899999999998</v>
      </c>
      <c r="X29" s="541"/>
    </row>
    <row r="30" spans="1:24" ht="65.25" customHeight="1" x14ac:dyDescent="0.5">
      <c r="A30" s="533" t="s">
        <v>555</v>
      </c>
      <c r="B30" s="541"/>
      <c r="C30" s="541"/>
      <c r="D30" s="541"/>
      <c r="E30" s="552"/>
      <c r="F30" s="551"/>
      <c r="G30" s="550"/>
      <c r="H30" s="529"/>
      <c r="I30" s="529"/>
      <c r="J30" s="549"/>
      <c r="K30" s="549"/>
      <c r="L30" s="54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48"/>
      <c r="X30" s="541"/>
    </row>
    <row r="31" spans="1:24" ht="65.25" hidden="1" customHeight="1" x14ac:dyDescent="0.5">
      <c r="A31" s="558"/>
      <c r="B31" s="541"/>
      <c r="C31" s="541">
        <v>1201</v>
      </c>
      <c r="D31" s="541">
        <v>1200</v>
      </c>
      <c r="E31" s="552"/>
      <c r="F31" s="551"/>
      <c r="G31" s="550">
        <f>E31*F31</f>
        <v>0</v>
      </c>
      <c r="H31" s="529">
        <v>0</v>
      </c>
      <c r="I31" s="529">
        <f>E31*1.04</f>
        <v>0</v>
      </c>
      <c r="J31" s="549"/>
      <c r="K31" s="549">
        <v>0</v>
      </c>
      <c r="L31" s="549"/>
      <c r="M31" s="529">
        <f>G31+H31+I31+J31+K31+L31</f>
        <v>0</v>
      </c>
      <c r="N31" s="529"/>
      <c r="O31" s="529">
        <v>0</v>
      </c>
      <c r="P31" s="529"/>
      <c r="Q31" s="529">
        <v>0</v>
      </c>
      <c r="R31" s="529">
        <v>0</v>
      </c>
      <c r="S31" s="529">
        <v>0</v>
      </c>
      <c r="T31" s="529">
        <f>N31+O31+P31+Q31+R31+S31</f>
        <v>0</v>
      </c>
      <c r="U31" s="529">
        <f>M31-T31</f>
        <v>0</v>
      </c>
      <c r="V31" s="529">
        <f>G31*2%</f>
        <v>0</v>
      </c>
      <c r="W31" s="548">
        <f>U31-V31</f>
        <v>0</v>
      </c>
      <c r="X31" s="541"/>
    </row>
    <row r="32" spans="1:24" ht="65.25" hidden="1" customHeight="1" x14ac:dyDescent="0.5">
      <c r="A32" s="557"/>
      <c r="B32" s="541"/>
      <c r="C32" s="541"/>
      <c r="D32" s="541"/>
      <c r="E32" s="552"/>
      <c r="F32" s="551"/>
      <c r="G32" s="550"/>
      <c r="H32" s="529"/>
      <c r="I32" s="529"/>
      <c r="J32" s="549"/>
      <c r="K32" s="549"/>
      <c r="L32" s="54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48"/>
      <c r="X32" s="541"/>
    </row>
    <row r="33" spans="1:24" ht="65.25" customHeight="1" x14ac:dyDescent="0.5">
      <c r="A33" s="540" t="s">
        <v>554</v>
      </c>
      <c r="B33" s="541"/>
      <c r="C33" s="541">
        <v>1201</v>
      </c>
      <c r="D33" s="541">
        <v>1200</v>
      </c>
      <c r="E33" s="552">
        <v>208.52</v>
      </c>
      <c r="F33" s="551">
        <v>15</v>
      </c>
      <c r="G33" s="550">
        <f>E33*F33</f>
        <v>3127.8</v>
      </c>
      <c r="H33" s="529">
        <v>0</v>
      </c>
      <c r="I33" s="529">
        <v>0</v>
      </c>
      <c r="J33" s="549">
        <v>0</v>
      </c>
      <c r="K33" s="549">
        <v>0</v>
      </c>
      <c r="L33" s="549">
        <v>0</v>
      </c>
      <c r="M33" s="529">
        <f>G33+H33+I33+J33+K33+L33</f>
        <v>3127.8</v>
      </c>
      <c r="N33" s="529">
        <v>93.8</v>
      </c>
      <c r="O33" s="529">
        <f>G33*1.1875%</f>
        <v>37.142625000000002</v>
      </c>
      <c r="P33" s="529">
        <v>0</v>
      </c>
      <c r="Q33" s="529">
        <v>0</v>
      </c>
      <c r="R33" s="529">
        <v>0</v>
      </c>
      <c r="S33" s="529">
        <v>0</v>
      </c>
      <c r="T33" s="529">
        <f>N33+O33+P33+Q33+R33+S33</f>
        <v>130.94262499999999</v>
      </c>
      <c r="U33" s="529">
        <f>M33-T33</f>
        <v>2996.857375</v>
      </c>
      <c r="V33" s="529">
        <v>0</v>
      </c>
      <c r="W33" s="548">
        <f>U33-V33</f>
        <v>2996.857375</v>
      </c>
      <c r="X33" s="541"/>
    </row>
    <row r="34" spans="1:24" ht="65.25" customHeight="1" x14ac:dyDescent="0.5">
      <c r="A34" s="533" t="s">
        <v>553</v>
      </c>
      <c r="B34" s="541"/>
      <c r="C34" s="541"/>
      <c r="D34" s="541"/>
      <c r="E34" s="552"/>
      <c r="F34" s="551"/>
      <c r="G34" s="550"/>
      <c r="H34" s="529"/>
      <c r="I34" s="529"/>
      <c r="J34" s="549"/>
      <c r="K34" s="549"/>
      <c r="L34" s="54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48"/>
      <c r="X34" s="541"/>
    </row>
    <row r="35" spans="1:24" ht="65.25" customHeight="1" x14ac:dyDescent="0.5">
      <c r="A35" s="540" t="s">
        <v>552</v>
      </c>
      <c r="B35" s="541"/>
      <c r="C35" s="541">
        <v>1201</v>
      </c>
      <c r="D35" s="541">
        <v>1200</v>
      </c>
      <c r="E35" s="552">
        <v>198.43</v>
      </c>
      <c r="F35" s="551">
        <v>15</v>
      </c>
      <c r="G35" s="550">
        <f>E35*F35</f>
        <v>2976.4500000000003</v>
      </c>
      <c r="H35" s="529">
        <v>0</v>
      </c>
      <c r="I35" s="529">
        <v>0</v>
      </c>
      <c r="J35" s="549">
        <v>0</v>
      </c>
      <c r="K35" s="549">
        <v>0</v>
      </c>
      <c r="L35" s="549">
        <v>0</v>
      </c>
      <c r="M35" s="529">
        <f>G35+H35+I35+J35+K35+L35</f>
        <v>2976.4500000000003</v>
      </c>
      <c r="N35" s="529">
        <v>57.09</v>
      </c>
      <c r="O35" s="529">
        <v>0</v>
      </c>
      <c r="P35" s="529">
        <v>0</v>
      </c>
      <c r="Q35" s="529">
        <v>0</v>
      </c>
      <c r="R35" s="529">
        <v>0</v>
      </c>
      <c r="S35" s="529">
        <v>0</v>
      </c>
      <c r="T35" s="529">
        <f>N35+O35+P35+Q35+R35+S35</f>
        <v>57.09</v>
      </c>
      <c r="U35" s="529">
        <f>M35-T35</f>
        <v>2919.36</v>
      </c>
      <c r="V35" s="529">
        <v>0</v>
      </c>
      <c r="W35" s="548">
        <f>U35-V35</f>
        <v>2919.36</v>
      </c>
      <c r="X35" s="541"/>
    </row>
    <row r="36" spans="1:24" ht="65.25" customHeight="1" x14ac:dyDescent="0.5">
      <c r="A36" s="533" t="s">
        <v>551</v>
      </c>
      <c r="B36" s="541"/>
      <c r="C36" s="541"/>
      <c r="D36" s="541"/>
      <c r="E36" s="552"/>
      <c r="F36" s="551"/>
      <c r="G36" s="550"/>
      <c r="H36" s="529"/>
      <c r="I36" s="529"/>
      <c r="J36" s="549"/>
      <c r="K36" s="549"/>
      <c r="L36" s="54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48"/>
      <c r="X36" s="541"/>
    </row>
    <row r="37" spans="1:24" ht="65.25" customHeight="1" x14ac:dyDescent="0.5">
      <c r="A37" s="540" t="s">
        <v>550</v>
      </c>
      <c r="B37" s="541"/>
      <c r="C37" s="541">
        <v>1201</v>
      </c>
      <c r="D37" s="541">
        <v>1200</v>
      </c>
      <c r="E37" s="552">
        <v>180.92</v>
      </c>
      <c r="F37" s="551">
        <v>15</v>
      </c>
      <c r="G37" s="550">
        <f>E37*F37</f>
        <v>2713.7999999999997</v>
      </c>
      <c r="H37" s="529">
        <v>0</v>
      </c>
      <c r="I37" s="529">
        <v>0</v>
      </c>
      <c r="J37" s="549">
        <v>0</v>
      </c>
      <c r="K37" s="549">
        <v>0</v>
      </c>
      <c r="L37" s="549">
        <v>0</v>
      </c>
      <c r="M37" s="529">
        <f>G37+H37+I37+J37+K37+L37</f>
        <v>2713.7999999999997</v>
      </c>
      <c r="N37" s="529">
        <v>28.51</v>
      </c>
      <c r="O37" s="529">
        <v>0</v>
      </c>
      <c r="P37" s="529">
        <v>0</v>
      </c>
      <c r="Q37" s="529">
        <v>0</v>
      </c>
      <c r="R37" s="529">
        <v>0</v>
      </c>
      <c r="S37" s="529">
        <v>0</v>
      </c>
      <c r="T37" s="529">
        <f>N37+O37+P37+Q37+R37+S37</f>
        <v>28.51</v>
      </c>
      <c r="U37" s="529">
        <f>M37-T37</f>
        <v>2685.2899999999995</v>
      </c>
      <c r="V37" s="529">
        <v>52.19</v>
      </c>
      <c r="W37" s="548">
        <f>U37-V37</f>
        <v>2633.0999999999995</v>
      </c>
      <c r="X37" s="541"/>
    </row>
    <row r="38" spans="1:24" ht="65.25" customHeight="1" x14ac:dyDescent="0.5">
      <c r="A38" s="533" t="s">
        <v>549</v>
      </c>
      <c r="B38" s="541"/>
      <c r="C38" s="541"/>
      <c r="D38" s="541"/>
      <c r="E38" s="552"/>
      <c r="F38" s="551"/>
      <c r="G38" s="550"/>
      <c r="H38" s="529"/>
      <c r="I38" s="529"/>
      <c r="J38" s="549"/>
      <c r="K38" s="549"/>
      <c r="L38" s="54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48"/>
      <c r="X38" s="541"/>
    </row>
    <row r="39" spans="1:24" ht="65.25" customHeight="1" x14ac:dyDescent="0.45">
      <c r="A39" s="500" t="s">
        <v>548</v>
      </c>
      <c r="B39" s="547"/>
      <c r="C39" s="547">
        <v>1201</v>
      </c>
      <c r="D39" s="547">
        <v>1200</v>
      </c>
      <c r="E39" s="546">
        <v>159.5</v>
      </c>
      <c r="F39" s="545">
        <v>15</v>
      </c>
      <c r="G39" s="544">
        <f>E39*F39</f>
        <v>2392.5</v>
      </c>
      <c r="H39" s="486">
        <v>0</v>
      </c>
      <c r="I39" s="486">
        <v>0</v>
      </c>
      <c r="J39" s="543">
        <v>0</v>
      </c>
      <c r="K39" s="543">
        <v>0</v>
      </c>
      <c r="L39" s="543">
        <v>19.95</v>
      </c>
      <c r="M39" s="486">
        <f>G39+H39+I39+J39+K39+L39</f>
        <v>2412.4499999999998</v>
      </c>
      <c r="N39" s="486">
        <v>0</v>
      </c>
      <c r="O39" s="486">
        <v>0</v>
      </c>
      <c r="P39" s="486">
        <v>0</v>
      </c>
      <c r="Q39" s="486">
        <v>0</v>
      </c>
      <c r="R39" s="486">
        <v>0</v>
      </c>
      <c r="S39" s="486">
        <v>0</v>
      </c>
      <c r="T39" s="486">
        <f>N39+O39+P39+Q39+R39+S39</f>
        <v>0</v>
      </c>
      <c r="U39" s="486">
        <f>M39-T39</f>
        <v>2412.4499999999998</v>
      </c>
      <c r="V39" s="486">
        <v>46.01</v>
      </c>
      <c r="W39" s="542">
        <f>U39-V39</f>
        <v>2366.4399999999996</v>
      </c>
      <c r="X39" s="541"/>
    </row>
    <row r="40" spans="1:24" ht="65.25" customHeight="1" x14ac:dyDescent="0.45">
      <c r="A40" s="525" t="s">
        <v>547</v>
      </c>
      <c r="B40" s="547"/>
      <c r="C40" s="547"/>
      <c r="D40" s="547"/>
      <c r="E40" s="546"/>
      <c r="F40" s="545"/>
      <c r="G40" s="544"/>
      <c r="H40" s="486"/>
      <c r="I40" s="486"/>
      <c r="J40" s="543"/>
      <c r="K40" s="543"/>
      <c r="L40" s="543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542"/>
      <c r="X40" s="541"/>
    </row>
    <row r="41" spans="1:24" ht="65.25" customHeight="1" x14ac:dyDescent="0.5">
      <c r="A41" s="540" t="s">
        <v>546</v>
      </c>
      <c r="B41" s="541"/>
      <c r="C41" s="541">
        <v>1201</v>
      </c>
      <c r="D41" s="541">
        <v>1200</v>
      </c>
      <c r="E41" s="552">
        <v>273.02999999999997</v>
      </c>
      <c r="F41" s="551">
        <v>8</v>
      </c>
      <c r="G41" s="550">
        <f>E41*F41</f>
        <v>2184.2399999999998</v>
      </c>
      <c r="H41" s="529">
        <v>0</v>
      </c>
      <c r="I41" s="529">
        <v>0</v>
      </c>
      <c r="J41" s="549">
        <v>0</v>
      </c>
      <c r="K41" s="549">
        <v>0</v>
      </c>
      <c r="L41" s="549">
        <v>0</v>
      </c>
      <c r="M41" s="529">
        <f>G41+H41+I41+J41+K41+L41</f>
        <v>2184.2399999999998</v>
      </c>
      <c r="N41" s="529">
        <v>324.18</v>
      </c>
      <c r="O41" s="529">
        <v>0</v>
      </c>
      <c r="P41" s="529">
        <v>0</v>
      </c>
      <c r="Q41" s="529">
        <v>0</v>
      </c>
      <c r="R41" s="529">
        <v>0</v>
      </c>
      <c r="S41" s="529">
        <v>0</v>
      </c>
      <c r="T41" s="529">
        <f>N41+O41+P41+Q41+R41+S41</f>
        <v>324.18</v>
      </c>
      <c r="U41" s="529">
        <f>M41-T41</f>
        <v>1860.0599999999997</v>
      </c>
      <c r="V41" s="529">
        <v>118.14</v>
      </c>
      <c r="W41" s="548">
        <f>U41-V41</f>
        <v>1741.9199999999996</v>
      </c>
      <c r="X41" s="541"/>
    </row>
    <row r="42" spans="1:24" ht="65.25" customHeight="1" x14ac:dyDescent="0.5">
      <c r="A42" s="533" t="s">
        <v>545</v>
      </c>
      <c r="B42" s="541"/>
      <c r="C42" s="541"/>
      <c r="D42" s="541"/>
      <c r="E42" s="552"/>
      <c r="F42" s="551"/>
      <c r="G42" s="550"/>
      <c r="H42" s="529"/>
      <c r="I42" s="529"/>
      <c r="J42" s="549"/>
      <c r="K42" s="549"/>
      <c r="L42" s="54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48"/>
      <c r="X42" s="541"/>
    </row>
    <row r="43" spans="1:24" ht="65.25" customHeight="1" x14ac:dyDescent="0.5">
      <c r="A43" s="540" t="s">
        <v>543</v>
      </c>
      <c r="B43" s="541"/>
      <c r="C43" s="541">
        <v>1201</v>
      </c>
      <c r="D43" s="541">
        <v>1200</v>
      </c>
      <c r="E43" s="552">
        <v>194.69</v>
      </c>
      <c r="F43" s="551">
        <v>15</v>
      </c>
      <c r="G43" s="550">
        <f>E43*F43</f>
        <v>2920.35</v>
      </c>
      <c r="H43" s="529">
        <v>0</v>
      </c>
      <c r="I43" s="529">
        <v>0</v>
      </c>
      <c r="J43" s="549">
        <v>0</v>
      </c>
      <c r="K43" s="549">
        <v>0</v>
      </c>
      <c r="L43" s="549">
        <v>0</v>
      </c>
      <c r="M43" s="529">
        <f>G43+H43+I43+J43+K43+L43</f>
        <v>2920.35</v>
      </c>
      <c r="N43" s="529">
        <v>50.98</v>
      </c>
      <c r="O43" s="529">
        <v>0</v>
      </c>
      <c r="P43" s="529">
        <v>0</v>
      </c>
      <c r="Q43" s="529">
        <v>0</v>
      </c>
      <c r="R43" s="529">
        <v>0</v>
      </c>
      <c r="S43" s="529">
        <v>0</v>
      </c>
      <c r="T43" s="529">
        <f>N43+O43+P43+Q43+R43+S43</f>
        <v>50.98</v>
      </c>
      <c r="U43" s="529">
        <f>M43-T43</f>
        <v>2869.37</v>
      </c>
      <c r="V43" s="529">
        <v>0</v>
      </c>
      <c r="W43" s="548">
        <f>U43-V43</f>
        <v>2869.37</v>
      </c>
      <c r="X43" s="541"/>
    </row>
    <row r="44" spans="1:24" ht="65.25" customHeight="1" x14ac:dyDescent="0.5">
      <c r="A44" s="533" t="s">
        <v>544</v>
      </c>
      <c r="B44" s="541"/>
      <c r="C44" s="541"/>
      <c r="D44" s="541"/>
      <c r="E44" s="552"/>
      <c r="F44" s="551"/>
      <c r="G44" s="550"/>
      <c r="H44" s="529"/>
      <c r="I44" s="529"/>
      <c r="J44" s="549"/>
      <c r="K44" s="549"/>
      <c r="L44" s="54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48"/>
      <c r="X44" s="541"/>
    </row>
    <row r="45" spans="1:24" ht="65.25" customHeight="1" x14ac:dyDescent="0.45">
      <c r="A45" s="500" t="s">
        <v>543</v>
      </c>
      <c r="B45" s="547"/>
      <c r="C45" s="547">
        <v>1201</v>
      </c>
      <c r="D45" s="547">
        <v>1200</v>
      </c>
      <c r="E45" s="546">
        <v>152.93</v>
      </c>
      <c r="F45" s="545">
        <v>15</v>
      </c>
      <c r="G45" s="544">
        <f>E45*F45</f>
        <v>2293.9500000000003</v>
      </c>
      <c r="H45" s="486">
        <v>0</v>
      </c>
      <c r="I45" s="486">
        <v>0</v>
      </c>
      <c r="J45" s="543">
        <v>0</v>
      </c>
      <c r="K45" s="543">
        <v>0</v>
      </c>
      <c r="L45" s="543">
        <v>40.659999999999997</v>
      </c>
      <c r="M45" s="486">
        <f>G45+H45+I45+J45+K45+L45</f>
        <v>2334.61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f>N45+O45+P45+Q45+R45+S45</f>
        <v>0</v>
      </c>
      <c r="U45" s="486">
        <f>M45-T45</f>
        <v>2334.61</v>
      </c>
      <c r="V45" s="486">
        <v>0</v>
      </c>
      <c r="W45" s="542">
        <f>U45-V45</f>
        <v>2334.61</v>
      </c>
      <c r="X45" s="541"/>
    </row>
    <row r="46" spans="1:24" ht="65.25" customHeight="1" x14ac:dyDescent="0.45">
      <c r="A46" s="525" t="s">
        <v>542</v>
      </c>
      <c r="B46" s="547"/>
      <c r="C46" s="547"/>
      <c r="D46" s="547"/>
      <c r="E46" s="546"/>
      <c r="F46" s="545"/>
      <c r="G46" s="544"/>
      <c r="H46" s="486"/>
      <c r="I46" s="486"/>
      <c r="J46" s="543"/>
      <c r="K46" s="543"/>
      <c r="L46" s="543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542"/>
      <c r="X46" s="541"/>
    </row>
    <row r="47" spans="1:24" ht="65.25" customHeight="1" x14ac:dyDescent="0.5">
      <c r="A47" s="540" t="s">
        <v>540</v>
      </c>
      <c r="B47" s="541"/>
      <c r="C47" s="541">
        <v>1201</v>
      </c>
      <c r="D47" s="541">
        <v>1200</v>
      </c>
      <c r="E47" s="552">
        <v>259.58</v>
      </c>
      <c r="F47" s="551">
        <v>15</v>
      </c>
      <c r="G47" s="550">
        <f>E47*F47</f>
        <v>3893.7</v>
      </c>
      <c r="H47" s="529">
        <v>0</v>
      </c>
      <c r="I47" s="529">
        <v>0</v>
      </c>
      <c r="J47" s="549">
        <v>0</v>
      </c>
      <c r="K47" s="549">
        <v>0</v>
      </c>
      <c r="L47" s="549">
        <v>0</v>
      </c>
      <c r="M47" s="529">
        <f>G47+H47+I47+J47+K47+L47</f>
        <v>3893.7</v>
      </c>
      <c r="N47" s="529">
        <v>302.23</v>
      </c>
      <c r="O47" s="529">
        <v>0</v>
      </c>
      <c r="P47" s="529">
        <v>0</v>
      </c>
      <c r="Q47" s="529">
        <v>0</v>
      </c>
      <c r="R47" s="529">
        <v>0</v>
      </c>
      <c r="S47" s="529">
        <v>0</v>
      </c>
      <c r="T47" s="529">
        <f>N47+O47+P47+Q47+R47+S47</f>
        <v>302.23</v>
      </c>
      <c r="U47" s="529">
        <f>M47-T47</f>
        <v>3591.47</v>
      </c>
      <c r="V47" s="529">
        <v>112.32</v>
      </c>
      <c r="W47" s="548">
        <f>U47-V47</f>
        <v>3479.1499999999996</v>
      </c>
      <c r="X47" s="541"/>
    </row>
    <row r="48" spans="1:24" ht="65.25" customHeight="1" x14ac:dyDescent="0.5">
      <c r="A48" s="533" t="s">
        <v>541</v>
      </c>
      <c r="B48" s="541"/>
      <c r="C48" s="541"/>
      <c r="D48" s="541"/>
      <c r="E48" s="552"/>
      <c r="F48" s="551"/>
      <c r="G48" s="550"/>
      <c r="H48" s="529"/>
      <c r="I48" s="529"/>
      <c r="J48" s="549"/>
      <c r="K48" s="549"/>
      <c r="L48" s="54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48"/>
      <c r="X48" s="541"/>
    </row>
    <row r="49" spans="1:24" ht="65.25" customHeight="1" x14ac:dyDescent="0.5">
      <c r="A49" s="540" t="s">
        <v>540</v>
      </c>
      <c r="B49" s="541"/>
      <c r="C49" s="541">
        <v>1201</v>
      </c>
      <c r="D49" s="541">
        <v>1200</v>
      </c>
      <c r="E49" s="552">
        <v>259.58</v>
      </c>
      <c r="F49" s="551">
        <v>15</v>
      </c>
      <c r="G49" s="550">
        <f>E49*F49</f>
        <v>3893.7</v>
      </c>
      <c r="H49" s="529">
        <v>0</v>
      </c>
      <c r="I49" s="529">
        <v>0</v>
      </c>
      <c r="J49" s="549">
        <v>0</v>
      </c>
      <c r="K49" s="549">
        <v>0</v>
      </c>
      <c r="L49" s="549">
        <v>0</v>
      </c>
      <c r="M49" s="529">
        <f>G49+H49+I49+J49+K49+L49</f>
        <v>3893.7</v>
      </c>
      <c r="N49" s="529">
        <v>302.23</v>
      </c>
      <c r="O49" s="529">
        <v>0</v>
      </c>
      <c r="P49" s="529">
        <v>0</v>
      </c>
      <c r="Q49" s="529">
        <v>0</v>
      </c>
      <c r="R49" s="529">
        <v>0</v>
      </c>
      <c r="S49" s="529">
        <v>0</v>
      </c>
      <c r="T49" s="529">
        <f>N49+O49+P49+Q49+R49+S49</f>
        <v>302.23</v>
      </c>
      <c r="U49" s="529">
        <f>M49-T49</f>
        <v>3591.47</v>
      </c>
      <c r="V49" s="529">
        <v>112.32</v>
      </c>
      <c r="W49" s="548">
        <f>U49-V49</f>
        <v>3479.1499999999996</v>
      </c>
      <c r="X49" s="541"/>
    </row>
    <row r="50" spans="1:24" ht="65.25" customHeight="1" x14ac:dyDescent="0.5">
      <c r="A50" s="533" t="s">
        <v>539</v>
      </c>
      <c r="B50" s="541"/>
      <c r="C50" s="541"/>
      <c r="D50" s="541"/>
      <c r="E50" s="552"/>
      <c r="F50" s="551"/>
      <c r="G50" s="550"/>
      <c r="H50" s="529"/>
      <c r="I50" s="529"/>
      <c r="J50" s="549"/>
      <c r="K50" s="549"/>
      <c r="L50" s="54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48"/>
      <c r="X50" s="541"/>
    </row>
    <row r="51" spans="1:24" ht="65.25" hidden="1" customHeight="1" x14ac:dyDescent="0.5">
      <c r="A51" s="540" t="s">
        <v>538</v>
      </c>
      <c r="B51" s="541"/>
      <c r="C51" s="541">
        <v>1201</v>
      </c>
      <c r="D51" s="541">
        <v>1200</v>
      </c>
      <c r="E51" s="552">
        <v>348.03</v>
      </c>
      <c r="F51" s="551"/>
      <c r="G51" s="550">
        <f>E51*F51</f>
        <v>0</v>
      </c>
      <c r="H51" s="529">
        <v>0</v>
      </c>
      <c r="I51" s="529">
        <v>0</v>
      </c>
      <c r="J51" s="549">
        <v>0</v>
      </c>
      <c r="K51" s="549">
        <v>0</v>
      </c>
      <c r="L51" s="549">
        <v>0</v>
      </c>
      <c r="M51" s="529">
        <f>G51+H51+I51+J51+K51+L51</f>
        <v>0</v>
      </c>
      <c r="N51" s="529"/>
      <c r="O51" s="529">
        <v>0</v>
      </c>
      <c r="P51" s="529">
        <v>0</v>
      </c>
      <c r="Q51" s="529">
        <v>0</v>
      </c>
      <c r="R51" s="529">
        <v>0</v>
      </c>
      <c r="S51" s="529">
        <v>0</v>
      </c>
      <c r="T51" s="529">
        <f>N51+O51+P51+Q51+R51+S51</f>
        <v>0</v>
      </c>
      <c r="U51" s="529">
        <f>M51-T51</f>
        <v>0</v>
      </c>
      <c r="V51" s="529"/>
      <c r="W51" s="548">
        <f>U51-V51</f>
        <v>0</v>
      </c>
      <c r="X51" s="541"/>
    </row>
    <row r="52" spans="1:24" ht="65.25" hidden="1" customHeight="1" x14ac:dyDescent="0.5">
      <c r="A52" s="533"/>
      <c r="B52" s="541"/>
      <c r="C52" s="541"/>
      <c r="D52" s="541"/>
      <c r="E52" s="552"/>
      <c r="F52" s="551"/>
      <c r="G52" s="550"/>
      <c r="H52" s="529"/>
      <c r="I52" s="529"/>
      <c r="J52" s="549"/>
      <c r="K52" s="549"/>
      <c r="L52" s="54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48"/>
      <c r="X52" s="541"/>
    </row>
    <row r="53" spans="1:24" ht="65.25" customHeight="1" x14ac:dyDescent="0.45">
      <c r="A53" s="500" t="s">
        <v>536</v>
      </c>
      <c r="B53" s="547"/>
      <c r="C53" s="547">
        <v>1201</v>
      </c>
      <c r="D53" s="547">
        <v>1200</v>
      </c>
      <c r="E53" s="546">
        <v>299.95999999999998</v>
      </c>
      <c r="F53" s="545">
        <v>15</v>
      </c>
      <c r="G53" s="544">
        <f>E53*F53</f>
        <v>4499.3999999999996</v>
      </c>
      <c r="H53" s="486">
        <v>0</v>
      </c>
      <c r="I53" s="486">
        <v>0</v>
      </c>
      <c r="J53" s="543">
        <v>0</v>
      </c>
      <c r="K53" s="543">
        <v>0</v>
      </c>
      <c r="L53" s="543">
        <v>0</v>
      </c>
      <c r="M53" s="486">
        <f>G53+H53+I53+J53+K53+L53</f>
        <v>4499.3999999999996</v>
      </c>
      <c r="N53" s="486">
        <v>380.49</v>
      </c>
      <c r="O53" s="486">
        <v>0</v>
      </c>
      <c r="P53" s="486">
        <v>0</v>
      </c>
      <c r="Q53" s="486">
        <v>0</v>
      </c>
      <c r="R53" s="486">
        <v>0</v>
      </c>
      <c r="S53" s="486">
        <v>0</v>
      </c>
      <c r="T53" s="486">
        <f>N53+O53+P53+Q53+R53+S53</f>
        <v>380.49</v>
      </c>
      <c r="U53" s="486">
        <f>M53-T53</f>
        <v>4118.91</v>
      </c>
      <c r="V53" s="486">
        <v>0</v>
      </c>
      <c r="W53" s="542">
        <f>U53-V53</f>
        <v>4118.91</v>
      </c>
      <c r="X53" s="541"/>
    </row>
    <row r="54" spans="1:24" ht="65.25" customHeight="1" x14ac:dyDescent="0.45">
      <c r="A54" s="525" t="s">
        <v>537</v>
      </c>
      <c r="B54" s="547"/>
      <c r="C54" s="547"/>
      <c r="D54" s="547"/>
      <c r="E54" s="546"/>
      <c r="F54" s="545"/>
      <c r="G54" s="544"/>
      <c r="H54" s="486"/>
      <c r="I54" s="486"/>
      <c r="J54" s="543"/>
      <c r="K54" s="543"/>
      <c r="L54" s="543"/>
      <c r="M54" s="486"/>
      <c r="N54" s="486"/>
      <c r="O54" s="486"/>
      <c r="P54" s="486"/>
      <c r="Q54" s="486"/>
      <c r="R54" s="486"/>
      <c r="S54" s="486"/>
      <c r="T54" s="486"/>
      <c r="U54" s="486"/>
      <c r="V54" s="486"/>
      <c r="W54" s="542"/>
      <c r="X54" s="541"/>
    </row>
    <row r="55" spans="1:24" ht="65.25" customHeight="1" x14ac:dyDescent="0.5">
      <c r="A55" s="540" t="s">
        <v>536</v>
      </c>
      <c r="B55" s="541"/>
      <c r="C55" s="541">
        <v>1201</v>
      </c>
      <c r="D55" s="541">
        <v>1200</v>
      </c>
      <c r="E55" s="552">
        <v>299.95999999999998</v>
      </c>
      <c r="F55" s="551">
        <v>15</v>
      </c>
      <c r="G55" s="550">
        <f>E55*F55</f>
        <v>4499.3999999999996</v>
      </c>
      <c r="H55" s="529">
        <v>0</v>
      </c>
      <c r="I55" s="529">
        <v>0</v>
      </c>
      <c r="J55" s="549">
        <v>0</v>
      </c>
      <c r="K55" s="549">
        <v>0</v>
      </c>
      <c r="L55" s="549"/>
      <c r="M55" s="529">
        <f>G55+H55+I55+J55+K55+L55</f>
        <v>4499.3999999999996</v>
      </c>
      <c r="N55" s="529">
        <v>380.49</v>
      </c>
      <c r="O55" s="529">
        <v>0</v>
      </c>
      <c r="P55" s="529">
        <v>0</v>
      </c>
      <c r="Q55" s="529">
        <v>0</v>
      </c>
      <c r="R55" s="529">
        <v>0</v>
      </c>
      <c r="S55" s="529">
        <v>0</v>
      </c>
      <c r="T55" s="529">
        <f>N55+O55+P55+Q55+R55+S55</f>
        <v>380.49</v>
      </c>
      <c r="U55" s="529">
        <f>M55-T55</f>
        <v>4118.91</v>
      </c>
      <c r="V55" s="529">
        <v>0</v>
      </c>
      <c r="W55" s="548">
        <f>U55-V55</f>
        <v>4118.91</v>
      </c>
      <c r="X55" s="541"/>
    </row>
    <row r="56" spans="1:24" ht="65.25" customHeight="1" x14ac:dyDescent="0.5">
      <c r="A56" s="533" t="s">
        <v>535</v>
      </c>
      <c r="B56" s="541"/>
      <c r="C56" s="541"/>
      <c r="D56" s="541"/>
      <c r="E56" s="552"/>
      <c r="F56" s="551"/>
      <c r="G56" s="550"/>
      <c r="H56" s="529"/>
      <c r="I56" s="529"/>
      <c r="J56" s="549"/>
      <c r="K56" s="549"/>
      <c r="L56" s="549"/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48"/>
      <c r="X56" s="541"/>
    </row>
    <row r="57" spans="1:24" ht="65.25" customHeight="1" x14ac:dyDescent="0.45">
      <c r="A57" s="500" t="s">
        <v>534</v>
      </c>
      <c r="B57" s="547"/>
      <c r="C57" s="547">
        <v>1201</v>
      </c>
      <c r="D57" s="547">
        <v>1200</v>
      </c>
      <c r="E57" s="546">
        <v>173.96</v>
      </c>
      <c r="F57" s="545">
        <v>15</v>
      </c>
      <c r="G57" s="544">
        <f>E57*F57</f>
        <v>2609.4</v>
      </c>
      <c r="H57" s="486">
        <v>0</v>
      </c>
      <c r="I57" s="486">
        <v>0</v>
      </c>
      <c r="J57" s="543">
        <v>0</v>
      </c>
      <c r="K57" s="543">
        <v>0</v>
      </c>
      <c r="L57" s="543">
        <v>0</v>
      </c>
      <c r="M57" s="486">
        <f>G57+H57+I57+J57+K57+L57</f>
        <v>2609.4</v>
      </c>
      <c r="N57" s="486">
        <v>2.15</v>
      </c>
      <c r="O57" s="486">
        <v>0</v>
      </c>
      <c r="P57" s="486">
        <v>0</v>
      </c>
      <c r="Q57" s="486">
        <v>0</v>
      </c>
      <c r="R57" s="486">
        <v>0</v>
      </c>
      <c r="S57" s="486">
        <v>0</v>
      </c>
      <c r="T57" s="486">
        <f>N57+O57+P57+Q57+R57+S57</f>
        <v>2.15</v>
      </c>
      <c r="U57" s="486">
        <f>M57-T57</f>
        <v>2607.25</v>
      </c>
      <c r="V57" s="486">
        <v>0</v>
      </c>
      <c r="W57" s="542">
        <f>U57-V57</f>
        <v>2607.25</v>
      </c>
      <c r="X57" s="541"/>
    </row>
    <row r="58" spans="1:24" ht="65.25" customHeight="1" x14ac:dyDescent="0.45">
      <c r="A58" s="525" t="s">
        <v>533</v>
      </c>
      <c r="B58" s="547"/>
      <c r="C58" s="547"/>
      <c r="D58" s="547"/>
      <c r="E58" s="546"/>
      <c r="F58" s="545"/>
      <c r="G58" s="544"/>
      <c r="H58" s="486"/>
      <c r="I58" s="486"/>
      <c r="J58" s="543"/>
      <c r="K58" s="543"/>
      <c r="L58" s="543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542"/>
      <c r="X58" s="541"/>
    </row>
    <row r="59" spans="1:24" ht="65.25" customHeight="1" x14ac:dyDescent="0.5">
      <c r="A59" s="540" t="s">
        <v>532</v>
      </c>
      <c r="B59" s="541"/>
      <c r="C59" s="541">
        <v>1201</v>
      </c>
      <c r="D59" s="541">
        <v>1200</v>
      </c>
      <c r="E59" s="552">
        <v>242.98</v>
      </c>
      <c r="F59" s="551">
        <v>15</v>
      </c>
      <c r="G59" s="550">
        <f>E59*F59</f>
        <v>3644.7</v>
      </c>
      <c r="H59" s="529">
        <v>0</v>
      </c>
      <c r="I59" s="529">
        <v>0</v>
      </c>
      <c r="J59" s="549">
        <v>0</v>
      </c>
      <c r="K59" s="549">
        <v>0</v>
      </c>
      <c r="L59" s="549">
        <v>0</v>
      </c>
      <c r="M59" s="529">
        <f>G59+H59+I59+J59+K59+L59</f>
        <v>3644.7</v>
      </c>
      <c r="N59" s="529">
        <v>275.14</v>
      </c>
      <c r="O59" s="529">
        <v>0</v>
      </c>
      <c r="P59" s="529">
        <v>0</v>
      </c>
      <c r="Q59" s="529">
        <v>0</v>
      </c>
      <c r="R59" s="529">
        <v>0</v>
      </c>
      <c r="S59" s="529">
        <v>0</v>
      </c>
      <c r="T59" s="529">
        <f>N59+O59+P59+Q59+R59+S59</f>
        <v>275.14</v>
      </c>
      <c r="U59" s="529">
        <f>M59-T59</f>
        <v>3369.56</v>
      </c>
      <c r="V59" s="529">
        <v>0</v>
      </c>
      <c r="W59" s="548">
        <f>U59-V59</f>
        <v>3369.56</v>
      </c>
      <c r="X59" s="541"/>
    </row>
    <row r="60" spans="1:24" ht="65.25" customHeight="1" x14ac:dyDescent="0.5">
      <c r="A60" s="533" t="s">
        <v>531</v>
      </c>
      <c r="B60" s="541"/>
      <c r="C60" s="541"/>
      <c r="D60" s="541"/>
      <c r="E60" s="552"/>
      <c r="F60" s="551"/>
      <c r="G60" s="550"/>
      <c r="H60" s="529"/>
      <c r="I60" s="529"/>
      <c r="J60" s="549"/>
      <c r="K60" s="549"/>
      <c r="L60" s="54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48"/>
      <c r="X60" s="541"/>
    </row>
    <row r="61" spans="1:24" ht="65.25" customHeight="1" x14ac:dyDescent="0.45">
      <c r="A61" s="500" t="s">
        <v>530</v>
      </c>
      <c r="B61" s="547"/>
      <c r="C61" s="547">
        <v>1201</v>
      </c>
      <c r="D61" s="547">
        <v>1200</v>
      </c>
      <c r="E61" s="546">
        <v>143.97</v>
      </c>
      <c r="F61" s="545">
        <v>15</v>
      </c>
      <c r="G61" s="544">
        <f>E61*F61</f>
        <v>2159.5500000000002</v>
      </c>
      <c r="H61" s="486">
        <v>0</v>
      </c>
      <c r="I61" s="486">
        <v>0</v>
      </c>
      <c r="J61" s="543">
        <v>0</v>
      </c>
      <c r="K61" s="543">
        <v>0</v>
      </c>
      <c r="L61" s="543">
        <v>63.21</v>
      </c>
      <c r="M61" s="486">
        <f>G61+H61+I61+J61+K61+L61</f>
        <v>2222.7600000000002</v>
      </c>
      <c r="N61" s="486">
        <v>0</v>
      </c>
      <c r="O61" s="486">
        <v>0</v>
      </c>
      <c r="P61" s="486">
        <v>0</v>
      </c>
      <c r="Q61" s="486">
        <v>0</v>
      </c>
      <c r="R61" s="486">
        <v>0</v>
      </c>
      <c r="S61" s="486">
        <v>0</v>
      </c>
      <c r="T61" s="486">
        <f>N61+O61+P61+Q61+R61+S61</f>
        <v>0</v>
      </c>
      <c r="U61" s="486">
        <f>M61-T61</f>
        <v>2222.7600000000002</v>
      </c>
      <c r="V61" s="486">
        <v>0</v>
      </c>
      <c r="W61" s="542">
        <f>U61-V61</f>
        <v>2222.7600000000002</v>
      </c>
      <c r="X61" s="541"/>
    </row>
    <row r="62" spans="1:24" ht="65.25" customHeight="1" x14ac:dyDescent="0.45">
      <c r="A62" s="525" t="s">
        <v>529</v>
      </c>
      <c r="B62" s="547"/>
      <c r="C62" s="547"/>
      <c r="D62" s="547"/>
      <c r="E62" s="546"/>
      <c r="F62" s="545"/>
      <c r="G62" s="544"/>
      <c r="H62" s="486"/>
      <c r="I62" s="486"/>
      <c r="J62" s="543"/>
      <c r="K62" s="543"/>
      <c r="L62" s="543"/>
      <c r="M62" s="486"/>
      <c r="N62" s="486"/>
      <c r="O62" s="486"/>
      <c r="P62" s="486"/>
      <c r="Q62" s="486"/>
      <c r="R62" s="486"/>
      <c r="S62" s="486"/>
      <c r="T62" s="486"/>
      <c r="U62" s="486"/>
      <c r="V62" s="486"/>
      <c r="W62" s="542"/>
      <c r="X62" s="541"/>
    </row>
    <row r="63" spans="1:24" ht="65.25" customHeight="1" x14ac:dyDescent="0.45">
      <c r="A63" s="556" t="s">
        <v>528</v>
      </c>
      <c r="B63" s="555"/>
      <c r="C63" s="555">
        <v>1201</v>
      </c>
      <c r="D63" s="555">
        <v>1200</v>
      </c>
      <c r="E63" s="546">
        <v>140.6</v>
      </c>
      <c r="F63" s="554">
        <v>15</v>
      </c>
      <c r="G63" s="546">
        <f>E63*F63</f>
        <v>2109</v>
      </c>
      <c r="H63" s="542">
        <v>0</v>
      </c>
      <c r="I63" s="542">
        <v>0</v>
      </c>
      <c r="J63" s="553">
        <v>0</v>
      </c>
      <c r="K63" s="553">
        <v>0</v>
      </c>
      <c r="L63" s="553">
        <v>66.44</v>
      </c>
      <c r="M63" s="542">
        <f>G63+H63+I63+J63+K63+L63</f>
        <v>2175.44</v>
      </c>
      <c r="N63" s="542">
        <v>0</v>
      </c>
      <c r="O63" s="542">
        <v>0</v>
      </c>
      <c r="P63" s="542">
        <v>0</v>
      </c>
      <c r="Q63" s="542">
        <v>0</v>
      </c>
      <c r="R63" s="542">
        <v>0</v>
      </c>
      <c r="S63" s="542">
        <v>0</v>
      </c>
      <c r="T63" s="542">
        <f>N63+O63+P63+Q63+R63+S63</f>
        <v>0</v>
      </c>
      <c r="U63" s="542">
        <f>M63-T63</f>
        <v>2175.44</v>
      </c>
      <c r="V63" s="542">
        <v>0</v>
      </c>
      <c r="W63" s="542">
        <f>U63-V63</f>
        <v>2175.44</v>
      </c>
      <c r="X63" s="541"/>
    </row>
    <row r="64" spans="1:24" ht="65.25" customHeight="1" x14ac:dyDescent="0.45">
      <c r="A64" s="491" t="s">
        <v>527</v>
      </c>
      <c r="B64" s="555"/>
      <c r="C64" s="555"/>
      <c r="D64" s="555"/>
      <c r="E64" s="546"/>
      <c r="F64" s="554"/>
      <c r="G64" s="546"/>
      <c r="H64" s="542"/>
      <c r="I64" s="542"/>
      <c r="J64" s="553"/>
      <c r="K64" s="553"/>
      <c r="L64" s="553"/>
      <c r="M64" s="542"/>
      <c r="N64" s="542"/>
      <c r="O64" s="542"/>
      <c r="P64" s="542"/>
      <c r="Q64" s="542"/>
      <c r="R64" s="542"/>
      <c r="S64" s="542"/>
      <c r="T64" s="542"/>
      <c r="U64" s="542"/>
      <c r="V64" s="542"/>
      <c r="W64" s="542"/>
      <c r="X64" s="541"/>
    </row>
    <row r="65" spans="1:24" ht="65.25" customHeight="1" x14ac:dyDescent="0.5">
      <c r="A65" s="540" t="s">
        <v>526</v>
      </c>
      <c r="B65" s="541"/>
      <c r="C65" s="541">
        <v>1201</v>
      </c>
      <c r="D65" s="541">
        <v>1200</v>
      </c>
      <c r="E65" s="552">
        <v>165.84</v>
      </c>
      <c r="F65" s="551">
        <v>15</v>
      </c>
      <c r="G65" s="550">
        <f>E65*F65</f>
        <v>2487.6</v>
      </c>
      <c r="H65" s="529">
        <v>0</v>
      </c>
      <c r="I65" s="529">
        <v>0</v>
      </c>
      <c r="J65" s="549">
        <v>0</v>
      </c>
      <c r="K65" s="549">
        <v>0</v>
      </c>
      <c r="L65" s="549">
        <v>11.1</v>
      </c>
      <c r="M65" s="529">
        <f>G65+H65+I65+J65+K65+L65</f>
        <v>2498.6999999999998</v>
      </c>
      <c r="N65" s="529">
        <v>0</v>
      </c>
      <c r="O65" s="529">
        <v>0</v>
      </c>
      <c r="P65" s="529">
        <v>0</v>
      </c>
      <c r="Q65" s="529">
        <v>0</v>
      </c>
      <c r="R65" s="529">
        <v>0</v>
      </c>
      <c r="S65" s="529">
        <v>0</v>
      </c>
      <c r="T65" s="529">
        <f>N65+O65+P65+Q65+R65+S65</f>
        <v>0</v>
      </c>
      <c r="U65" s="529">
        <f>M65-T65</f>
        <v>2498.6999999999998</v>
      </c>
      <c r="V65" s="529">
        <v>0</v>
      </c>
      <c r="W65" s="548">
        <f>U65-V65</f>
        <v>2498.6999999999998</v>
      </c>
      <c r="X65" s="541"/>
    </row>
    <row r="66" spans="1:24" ht="65.25" customHeight="1" x14ac:dyDescent="0.5">
      <c r="A66" s="533" t="s">
        <v>525</v>
      </c>
      <c r="B66" s="541"/>
      <c r="C66" s="541"/>
      <c r="D66" s="541"/>
      <c r="E66" s="552"/>
      <c r="F66" s="551"/>
      <c r="G66" s="550"/>
      <c r="H66" s="529"/>
      <c r="I66" s="529"/>
      <c r="J66" s="549"/>
      <c r="K66" s="549"/>
      <c r="L66" s="54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48"/>
      <c r="X66" s="541"/>
    </row>
    <row r="67" spans="1:24" ht="65.25" customHeight="1" x14ac:dyDescent="0.45">
      <c r="A67" s="500" t="s">
        <v>524</v>
      </c>
      <c r="B67" s="547"/>
      <c r="C67" s="547">
        <v>1201</v>
      </c>
      <c r="D67" s="547">
        <v>1200</v>
      </c>
      <c r="E67" s="546">
        <v>299.95999999999998</v>
      </c>
      <c r="F67" s="545">
        <v>15</v>
      </c>
      <c r="G67" s="544">
        <f>E67*F67</f>
        <v>4499.3999999999996</v>
      </c>
      <c r="H67" s="486">
        <v>0</v>
      </c>
      <c r="I67" s="486">
        <v>0</v>
      </c>
      <c r="J67" s="543">
        <v>0</v>
      </c>
      <c r="K67" s="543">
        <v>0</v>
      </c>
      <c r="L67" s="543">
        <v>0</v>
      </c>
      <c r="M67" s="486">
        <f>G67+H67+I67+J67+K67+L67</f>
        <v>4499.3999999999996</v>
      </c>
      <c r="N67" s="486">
        <v>380.49</v>
      </c>
      <c r="O67" s="486">
        <v>0</v>
      </c>
      <c r="P67" s="486">
        <v>0</v>
      </c>
      <c r="Q67" s="486">
        <v>0</v>
      </c>
      <c r="R67" s="486">
        <v>0</v>
      </c>
      <c r="S67" s="486">
        <v>0</v>
      </c>
      <c r="T67" s="486">
        <f>N67+O67+P67+Q67+R67+S67</f>
        <v>380.49</v>
      </c>
      <c r="U67" s="486">
        <f>M67-T67</f>
        <v>4118.91</v>
      </c>
      <c r="V67" s="486">
        <v>0</v>
      </c>
      <c r="W67" s="542">
        <f>U67-V67</f>
        <v>4118.91</v>
      </c>
      <c r="X67" s="541"/>
    </row>
    <row r="68" spans="1:24" ht="65.25" customHeight="1" x14ac:dyDescent="0.45">
      <c r="A68" s="525" t="s">
        <v>523</v>
      </c>
      <c r="B68" s="547"/>
      <c r="C68" s="547"/>
      <c r="D68" s="547"/>
      <c r="E68" s="546"/>
      <c r="F68" s="545"/>
      <c r="G68" s="544"/>
      <c r="H68" s="486"/>
      <c r="I68" s="486"/>
      <c r="J68" s="543"/>
      <c r="K68" s="543"/>
      <c r="L68" s="543"/>
      <c r="M68" s="486"/>
      <c r="N68" s="486"/>
      <c r="O68" s="486"/>
      <c r="P68" s="486"/>
      <c r="Q68" s="486"/>
      <c r="R68" s="486"/>
      <c r="S68" s="486"/>
      <c r="T68" s="486"/>
      <c r="U68" s="486"/>
      <c r="V68" s="486"/>
      <c r="W68" s="542"/>
      <c r="X68" s="541"/>
    </row>
    <row r="69" spans="1:24" ht="65.25" customHeight="1" x14ac:dyDescent="0.5">
      <c r="A69" s="540" t="s">
        <v>522</v>
      </c>
      <c r="B69" s="541"/>
      <c r="C69" s="541">
        <v>1201</v>
      </c>
      <c r="D69" s="541">
        <v>1200</v>
      </c>
      <c r="E69" s="552">
        <v>302.8</v>
      </c>
      <c r="F69" s="551">
        <v>15</v>
      </c>
      <c r="G69" s="550">
        <f>E69*F69</f>
        <v>4542</v>
      </c>
      <c r="H69" s="529">
        <v>0</v>
      </c>
      <c r="I69" s="529">
        <v>0</v>
      </c>
      <c r="J69" s="549">
        <v>0</v>
      </c>
      <c r="K69" s="549">
        <v>0</v>
      </c>
      <c r="L69" s="549">
        <v>0</v>
      </c>
      <c r="M69" s="529">
        <f>G69+H69+I69+J69+K69+L69</f>
        <v>4542</v>
      </c>
      <c r="N69" s="529">
        <v>387.3</v>
      </c>
      <c r="O69" s="529">
        <v>0</v>
      </c>
      <c r="P69" s="529">
        <v>0</v>
      </c>
      <c r="Q69" s="529">
        <v>0</v>
      </c>
      <c r="R69" s="529">
        <v>0</v>
      </c>
      <c r="S69" s="529">
        <v>0</v>
      </c>
      <c r="T69" s="529">
        <f>N69+O69+P69+Q69+R69+S69</f>
        <v>387.3</v>
      </c>
      <c r="U69" s="529">
        <f>M69-T69</f>
        <v>4154.7</v>
      </c>
      <c r="V69" s="529">
        <v>481.53</v>
      </c>
      <c r="W69" s="548">
        <f>U69-V69</f>
        <v>3673.17</v>
      </c>
      <c r="X69" s="541"/>
    </row>
    <row r="70" spans="1:24" ht="65.25" customHeight="1" x14ac:dyDescent="0.5">
      <c r="A70" s="533" t="s">
        <v>521</v>
      </c>
      <c r="B70" s="541"/>
      <c r="C70" s="541"/>
      <c r="D70" s="541"/>
      <c r="E70" s="552"/>
      <c r="F70" s="551"/>
      <c r="G70" s="550"/>
      <c r="H70" s="529"/>
      <c r="I70" s="529"/>
      <c r="J70" s="549"/>
      <c r="K70" s="549"/>
      <c r="L70" s="54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48"/>
      <c r="X70" s="541"/>
    </row>
    <row r="71" spans="1:24" ht="65.25" customHeight="1" x14ac:dyDescent="0.5">
      <c r="A71" s="540" t="s">
        <v>520</v>
      </c>
      <c r="B71" s="503"/>
      <c r="C71" s="503">
        <v>1201</v>
      </c>
      <c r="D71" s="503">
        <v>1200</v>
      </c>
      <c r="E71" s="539">
        <v>201.91</v>
      </c>
      <c r="F71" s="538">
        <v>15</v>
      </c>
      <c r="G71" s="537">
        <f>E71*F71</f>
        <v>3028.65</v>
      </c>
      <c r="H71" s="535">
        <v>0</v>
      </c>
      <c r="I71" s="529">
        <v>0</v>
      </c>
      <c r="J71" s="536">
        <v>0</v>
      </c>
      <c r="K71" s="536">
        <v>0</v>
      </c>
      <c r="L71" s="536">
        <v>0</v>
      </c>
      <c r="M71" s="535">
        <f>G71+H71+I71+J71+K71+L71</f>
        <v>3028.65</v>
      </c>
      <c r="N71" s="535">
        <v>62.77</v>
      </c>
      <c r="O71" s="535">
        <v>0</v>
      </c>
      <c r="P71" s="535">
        <v>0</v>
      </c>
      <c r="Q71" s="535">
        <v>0</v>
      </c>
      <c r="R71" s="535">
        <v>0</v>
      </c>
      <c r="S71" s="535">
        <v>0</v>
      </c>
      <c r="T71" s="535">
        <f>N71+O71+P71+Q71+R71+S71</f>
        <v>62.77</v>
      </c>
      <c r="U71" s="535">
        <f>M71-T71</f>
        <v>2965.88</v>
      </c>
      <c r="V71" s="535">
        <v>58.24</v>
      </c>
      <c r="W71" s="534">
        <f>U71-V71</f>
        <v>2907.6400000000003</v>
      </c>
      <c r="X71" s="503"/>
    </row>
    <row r="72" spans="1:24" ht="65.25" customHeight="1" x14ac:dyDescent="0.5">
      <c r="A72" s="533" t="s">
        <v>519</v>
      </c>
      <c r="B72" s="502"/>
      <c r="C72" s="502"/>
      <c r="D72" s="502"/>
      <c r="E72" s="532"/>
      <c r="F72" s="531"/>
      <c r="G72" s="530"/>
      <c r="H72" s="527"/>
      <c r="I72" s="529"/>
      <c r="J72" s="528"/>
      <c r="K72" s="528"/>
      <c r="L72" s="528"/>
      <c r="M72" s="527"/>
      <c r="N72" s="527"/>
      <c r="O72" s="527"/>
      <c r="P72" s="527"/>
      <c r="Q72" s="527"/>
      <c r="R72" s="527"/>
      <c r="S72" s="527"/>
      <c r="T72" s="527"/>
      <c r="U72" s="527"/>
      <c r="V72" s="527"/>
      <c r="W72" s="526"/>
      <c r="X72" s="502"/>
    </row>
    <row r="73" spans="1:24" ht="65.25" customHeight="1" x14ac:dyDescent="0.5">
      <c r="A73" s="540" t="s">
        <v>518</v>
      </c>
      <c r="B73" s="503"/>
      <c r="C73" s="503">
        <v>1201</v>
      </c>
      <c r="D73" s="503">
        <v>1200</v>
      </c>
      <c r="E73" s="539">
        <v>144.21</v>
      </c>
      <c r="F73" s="538">
        <v>15</v>
      </c>
      <c r="G73" s="537">
        <f>E73*F73</f>
        <v>2163.15</v>
      </c>
      <c r="H73" s="535">
        <v>0</v>
      </c>
      <c r="I73" s="529">
        <v>0</v>
      </c>
      <c r="J73" s="536">
        <v>0</v>
      </c>
      <c r="K73" s="536">
        <v>0</v>
      </c>
      <c r="L73" s="536">
        <v>62.98</v>
      </c>
      <c r="M73" s="535">
        <f>G73+H73+I73+J73+K73+L73</f>
        <v>2226.13</v>
      </c>
      <c r="N73" s="535">
        <v>0</v>
      </c>
      <c r="O73" s="535">
        <v>0</v>
      </c>
      <c r="P73" s="535">
        <v>0</v>
      </c>
      <c r="Q73" s="535">
        <v>0</v>
      </c>
      <c r="R73" s="535">
        <v>0</v>
      </c>
      <c r="S73" s="535">
        <v>0</v>
      </c>
      <c r="T73" s="535">
        <f>N73+O73+P73+Q73+R73+S73</f>
        <v>0</v>
      </c>
      <c r="U73" s="535">
        <f>M73-T73</f>
        <v>2226.13</v>
      </c>
      <c r="V73" s="535">
        <v>0</v>
      </c>
      <c r="W73" s="534">
        <f>U73-V73</f>
        <v>2226.13</v>
      </c>
      <c r="X73" s="503"/>
    </row>
    <row r="74" spans="1:24" ht="65.25" customHeight="1" x14ac:dyDescent="0.5">
      <c r="A74" s="533" t="s">
        <v>517</v>
      </c>
      <c r="B74" s="502"/>
      <c r="C74" s="502"/>
      <c r="D74" s="502"/>
      <c r="E74" s="532"/>
      <c r="F74" s="531"/>
      <c r="G74" s="530"/>
      <c r="H74" s="527"/>
      <c r="I74" s="529"/>
      <c r="J74" s="528"/>
      <c r="K74" s="528"/>
      <c r="L74" s="528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6"/>
      <c r="X74" s="502"/>
    </row>
    <row r="75" spans="1:24" ht="65.25" customHeight="1" x14ac:dyDescent="0.45">
      <c r="A75" s="500" t="s">
        <v>516</v>
      </c>
      <c r="B75" s="547"/>
      <c r="C75" s="547">
        <v>1201</v>
      </c>
      <c r="D75" s="547">
        <v>1200</v>
      </c>
      <c r="E75" s="546">
        <v>173.96</v>
      </c>
      <c r="F75" s="545">
        <v>15</v>
      </c>
      <c r="G75" s="544">
        <f>E75*F75</f>
        <v>2609.4</v>
      </c>
      <c r="H75" s="486">
        <v>0</v>
      </c>
      <c r="I75" s="486">
        <v>0</v>
      </c>
      <c r="J75" s="543">
        <v>0</v>
      </c>
      <c r="K75" s="543">
        <v>0</v>
      </c>
      <c r="L75" s="543">
        <v>0</v>
      </c>
      <c r="M75" s="486">
        <f>G75+H75+I75+J75+K75+L75</f>
        <v>2609.4</v>
      </c>
      <c r="N75" s="486">
        <v>2.15</v>
      </c>
      <c r="O75" s="486">
        <v>0</v>
      </c>
      <c r="P75" s="486">
        <v>0</v>
      </c>
      <c r="Q75" s="486">
        <v>0</v>
      </c>
      <c r="R75" s="486">
        <v>0</v>
      </c>
      <c r="S75" s="486">
        <v>0</v>
      </c>
      <c r="T75" s="486">
        <f>N75+O75+P75+Q75+R75+S75</f>
        <v>2.15</v>
      </c>
      <c r="U75" s="486">
        <f>M75-T75</f>
        <v>2607.25</v>
      </c>
      <c r="V75" s="486">
        <v>0</v>
      </c>
      <c r="W75" s="542">
        <f>U75-V75</f>
        <v>2607.25</v>
      </c>
      <c r="X75" s="541"/>
    </row>
    <row r="76" spans="1:24" ht="65.25" customHeight="1" x14ac:dyDescent="0.45">
      <c r="A76" s="525" t="s">
        <v>515</v>
      </c>
      <c r="B76" s="547"/>
      <c r="C76" s="547"/>
      <c r="D76" s="547"/>
      <c r="E76" s="546"/>
      <c r="F76" s="545"/>
      <c r="G76" s="544"/>
      <c r="H76" s="486"/>
      <c r="I76" s="486"/>
      <c r="J76" s="543"/>
      <c r="K76" s="543"/>
      <c r="L76" s="543"/>
      <c r="M76" s="486"/>
      <c r="N76" s="486"/>
      <c r="O76" s="486"/>
      <c r="P76" s="486"/>
      <c r="Q76" s="486"/>
      <c r="R76" s="486"/>
      <c r="S76" s="486"/>
      <c r="T76" s="486"/>
      <c r="U76" s="486"/>
      <c r="V76" s="486"/>
      <c r="W76" s="542"/>
      <c r="X76" s="541"/>
    </row>
    <row r="77" spans="1:24" ht="65.25" customHeight="1" x14ac:dyDescent="0.45">
      <c r="A77" s="556" t="s">
        <v>103</v>
      </c>
      <c r="B77" s="555"/>
      <c r="C77" s="555">
        <v>1201</v>
      </c>
      <c r="D77" s="555">
        <v>1200</v>
      </c>
      <c r="E77" s="546">
        <v>221.66</v>
      </c>
      <c r="F77" s="554">
        <v>15</v>
      </c>
      <c r="G77" s="546">
        <f>E77*F77</f>
        <v>3324.9</v>
      </c>
      <c r="H77" s="542">
        <v>0</v>
      </c>
      <c r="I77" s="542">
        <v>0</v>
      </c>
      <c r="J77" s="553">
        <v>0</v>
      </c>
      <c r="K77" s="553">
        <v>0</v>
      </c>
      <c r="L77" s="553">
        <v>0</v>
      </c>
      <c r="M77" s="542">
        <f>G77+H77+I77+J77+K77+L77</f>
        <v>3324.9</v>
      </c>
      <c r="N77" s="542">
        <v>115.25</v>
      </c>
      <c r="O77" s="542">
        <v>0</v>
      </c>
      <c r="P77" s="542">
        <v>0</v>
      </c>
      <c r="Q77" s="542">
        <v>0</v>
      </c>
      <c r="R77" s="542">
        <v>0</v>
      </c>
      <c r="S77" s="542">
        <v>0</v>
      </c>
      <c r="T77" s="542">
        <f>N77+O77+P77+Q77+R77+S77</f>
        <v>115.25</v>
      </c>
      <c r="U77" s="542">
        <f>M77-T77</f>
        <v>3209.65</v>
      </c>
      <c r="V77" s="542">
        <v>0</v>
      </c>
      <c r="W77" s="542">
        <f>U77-V77</f>
        <v>3209.65</v>
      </c>
      <c r="X77" s="541"/>
    </row>
    <row r="78" spans="1:24" ht="65.25" customHeight="1" x14ac:dyDescent="0.45">
      <c r="A78" s="491" t="s">
        <v>514</v>
      </c>
      <c r="B78" s="555"/>
      <c r="C78" s="555"/>
      <c r="D78" s="555"/>
      <c r="E78" s="546"/>
      <c r="F78" s="554"/>
      <c r="G78" s="546"/>
      <c r="H78" s="542"/>
      <c r="I78" s="542"/>
      <c r="J78" s="553"/>
      <c r="K78" s="553"/>
      <c r="L78" s="553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  <c r="X78" s="541"/>
    </row>
    <row r="79" spans="1:24" ht="65.25" customHeight="1" x14ac:dyDescent="0.5">
      <c r="A79" s="540" t="s">
        <v>103</v>
      </c>
      <c r="B79" s="541"/>
      <c r="C79" s="541">
        <v>1201</v>
      </c>
      <c r="D79" s="541">
        <v>1200</v>
      </c>
      <c r="E79" s="552">
        <v>173.96</v>
      </c>
      <c r="F79" s="551">
        <v>15</v>
      </c>
      <c r="G79" s="550">
        <f>E79*F79</f>
        <v>2609.4</v>
      </c>
      <c r="H79" s="529">
        <v>0</v>
      </c>
      <c r="I79" s="529">
        <v>0</v>
      </c>
      <c r="J79" s="549">
        <v>0</v>
      </c>
      <c r="K79" s="549">
        <v>0</v>
      </c>
      <c r="L79" s="549">
        <v>0</v>
      </c>
      <c r="M79" s="529">
        <f>G79+H79+I79+J79+K79+L79</f>
        <v>2609.4</v>
      </c>
      <c r="N79" s="529">
        <v>2.15</v>
      </c>
      <c r="O79" s="529">
        <v>0</v>
      </c>
      <c r="P79" s="529">
        <v>0</v>
      </c>
      <c r="Q79" s="529">
        <v>0</v>
      </c>
      <c r="R79" s="529">
        <v>0</v>
      </c>
      <c r="S79" s="529">
        <v>0</v>
      </c>
      <c r="T79" s="529">
        <f>N79+O79+P79+Q79+R79+S79</f>
        <v>2.15</v>
      </c>
      <c r="U79" s="529">
        <f>M79-T79</f>
        <v>2607.25</v>
      </c>
      <c r="V79" s="529">
        <v>0</v>
      </c>
      <c r="W79" s="548">
        <f>U79-V79</f>
        <v>2607.25</v>
      </c>
      <c r="X79" s="541"/>
    </row>
    <row r="80" spans="1:24" ht="65.25" customHeight="1" x14ac:dyDescent="0.5">
      <c r="A80" s="533" t="s">
        <v>513</v>
      </c>
      <c r="B80" s="541"/>
      <c r="C80" s="541"/>
      <c r="D80" s="541"/>
      <c r="E80" s="552"/>
      <c r="F80" s="551"/>
      <c r="G80" s="550"/>
      <c r="H80" s="529"/>
      <c r="I80" s="529"/>
      <c r="J80" s="549"/>
      <c r="K80" s="549"/>
      <c r="L80" s="54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48"/>
      <c r="X80" s="541"/>
    </row>
    <row r="81" spans="1:24" ht="65.25" customHeight="1" x14ac:dyDescent="0.5">
      <c r="A81" s="540" t="s">
        <v>512</v>
      </c>
      <c r="B81" s="541"/>
      <c r="C81" s="541">
        <v>1201</v>
      </c>
      <c r="D81" s="541">
        <v>1200</v>
      </c>
      <c r="E81" s="552">
        <v>180.92</v>
      </c>
      <c r="F81" s="551">
        <v>15</v>
      </c>
      <c r="G81" s="550">
        <f>E81*F81</f>
        <v>2713.7999999999997</v>
      </c>
      <c r="H81" s="529">
        <v>0</v>
      </c>
      <c r="I81" s="529">
        <v>0</v>
      </c>
      <c r="J81" s="549">
        <v>0</v>
      </c>
      <c r="K81" s="549">
        <v>0</v>
      </c>
      <c r="L81" s="549">
        <v>0</v>
      </c>
      <c r="M81" s="529">
        <f>G81+H81+I81+J81+K81+L81</f>
        <v>2713.7999999999997</v>
      </c>
      <c r="N81" s="529">
        <v>28.51</v>
      </c>
      <c r="O81" s="529">
        <v>0</v>
      </c>
      <c r="P81" s="529">
        <v>0</v>
      </c>
      <c r="Q81" s="529">
        <v>0</v>
      </c>
      <c r="R81" s="529">
        <v>0</v>
      </c>
      <c r="S81" s="529">
        <v>0</v>
      </c>
      <c r="T81" s="529">
        <f>N81+O81+P81+Q81+R81+S81</f>
        <v>28.51</v>
      </c>
      <c r="U81" s="529">
        <f>M81-T81</f>
        <v>2685.2899999999995</v>
      </c>
      <c r="V81" s="529">
        <v>0</v>
      </c>
      <c r="W81" s="548">
        <f>U81-V81</f>
        <v>2685.2899999999995</v>
      </c>
      <c r="X81" s="541"/>
    </row>
    <row r="82" spans="1:24" ht="65.25" customHeight="1" x14ac:dyDescent="0.5">
      <c r="A82" s="533" t="s">
        <v>511</v>
      </c>
      <c r="B82" s="541"/>
      <c r="C82" s="541"/>
      <c r="D82" s="541"/>
      <c r="E82" s="552"/>
      <c r="F82" s="551"/>
      <c r="G82" s="550"/>
      <c r="H82" s="529"/>
      <c r="I82" s="529"/>
      <c r="J82" s="549"/>
      <c r="K82" s="549"/>
      <c r="L82" s="54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48"/>
      <c r="X82" s="541"/>
    </row>
    <row r="83" spans="1:24" ht="65.25" customHeight="1" x14ac:dyDescent="0.45">
      <c r="A83" s="500" t="s">
        <v>510</v>
      </c>
      <c r="B83" s="547"/>
      <c r="C83" s="547">
        <v>1201</v>
      </c>
      <c r="D83" s="547">
        <v>1200</v>
      </c>
      <c r="E83" s="546">
        <v>224.97</v>
      </c>
      <c r="F83" s="545">
        <v>15</v>
      </c>
      <c r="G83" s="544">
        <f>E83*F83</f>
        <v>3374.55</v>
      </c>
      <c r="H83" s="486">
        <v>0</v>
      </c>
      <c r="I83" s="486">
        <v>0</v>
      </c>
      <c r="J83" s="543">
        <v>0</v>
      </c>
      <c r="K83" s="543">
        <v>0</v>
      </c>
      <c r="L83" s="543">
        <v>0</v>
      </c>
      <c r="M83" s="486">
        <f>G83+H83+I83+J83+K83+L83</f>
        <v>3374.55</v>
      </c>
      <c r="N83" s="486">
        <v>120.65</v>
      </c>
      <c r="O83" s="486">
        <v>0</v>
      </c>
      <c r="P83" s="486">
        <v>0</v>
      </c>
      <c r="Q83" s="486">
        <v>0</v>
      </c>
      <c r="R83" s="486">
        <v>0</v>
      </c>
      <c r="S83" s="486">
        <v>0</v>
      </c>
      <c r="T83" s="486">
        <f>N83+O83+P83+Q83+R83+S83</f>
        <v>120.65</v>
      </c>
      <c r="U83" s="486">
        <f>M83-T83</f>
        <v>3253.9</v>
      </c>
      <c r="V83" s="486">
        <v>0</v>
      </c>
      <c r="W83" s="542">
        <f>U83-V83</f>
        <v>3253.9</v>
      </c>
      <c r="X83" s="541"/>
    </row>
    <row r="84" spans="1:24" ht="65.25" customHeight="1" x14ac:dyDescent="0.45">
      <c r="A84" s="525" t="s">
        <v>509</v>
      </c>
      <c r="B84" s="547"/>
      <c r="C84" s="547"/>
      <c r="D84" s="547"/>
      <c r="E84" s="546"/>
      <c r="F84" s="545"/>
      <c r="G84" s="544"/>
      <c r="H84" s="486"/>
      <c r="I84" s="486"/>
      <c r="J84" s="543"/>
      <c r="K84" s="543"/>
      <c r="L84" s="543"/>
      <c r="M84" s="486"/>
      <c r="N84" s="486"/>
      <c r="O84" s="486"/>
      <c r="P84" s="486"/>
      <c r="Q84" s="486"/>
      <c r="R84" s="486"/>
      <c r="S84" s="486"/>
      <c r="T84" s="486"/>
      <c r="U84" s="486"/>
      <c r="V84" s="486"/>
      <c r="W84" s="542"/>
      <c r="X84" s="541"/>
    </row>
    <row r="85" spans="1:24" ht="65.25" customHeight="1" x14ac:dyDescent="0.45">
      <c r="A85" s="500" t="s">
        <v>506</v>
      </c>
      <c r="B85" s="547"/>
      <c r="C85" s="547">
        <v>1201</v>
      </c>
      <c r="D85" s="547">
        <v>1200</v>
      </c>
      <c r="E85" s="546">
        <v>273.95</v>
      </c>
      <c r="F85" s="545">
        <v>15</v>
      </c>
      <c r="G85" s="544">
        <f>E85*F85</f>
        <v>4109.25</v>
      </c>
      <c r="H85" s="486">
        <v>0</v>
      </c>
      <c r="I85" s="486">
        <v>0</v>
      </c>
      <c r="J85" s="543">
        <v>0</v>
      </c>
      <c r="K85" s="543">
        <v>0</v>
      </c>
      <c r="L85" s="543">
        <v>0</v>
      </c>
      <c r="M85" s="486">
        <f>G85+H85+I85+J85+K85+L85</f>
        <v>4109.25</v>
      </c>
      <c r="N85" s="486">
        <v>325.68</v>
      </c>
      <c r="O85" s="486">
        <v>0</v>
      </c>
      <c r="P85" s="486">
        <v>0</v>
      </c>
      <c r="Q85" s="486">
        <v>0</v>
      </c>
      <c r="R85" s="486">
        <v>0</v>
      </c>
      <c r="S85" s="486">
        <v>0</v>
      </c>
      <c r="T85" s="486">
        <f>N85+O85+P85+Q85+R85+S85</f>
        <v>325.68</v>
      </c>
      <c r="U85" s="486">
        <f>M85-T85</f>
        <v>3783.57</v>
      </c>
      <c r="V85" s="486">
        <v>0</v>
      </c>
      <c r="W85" s="542">
        <f>U85-V85</f>
        <v>3783.57</v>
      </c>
      <c r="X85" s="541"/>
    </row>
    <row r="86" spans="1:24" ht="65.25" customHeight="1" x14ac:dyDescent="0.45">
      <c r="A86" s="525" t="s">
        <v>508</v>
      </c>
      <c r="B86" s="547"/>
      <c r="C86" s="547"/>
      <c r="D86" s="547"/>
      <c r="E86" s="546"/>
      <c r="F86" s="545"/>
      <c r="G86" s="544"/>
      <c r="H86" s="486"/>
      <c r="I86" s="486"/>
      <c r="J86" s="543"/>
      <c r="K86" s="543"/>
      <c r="L86" s="543"/>
      <c r="M86" s="486"/>
      <c r="N86" s="486"/>
      <c r="O86" s="486"/>
      <c r="P86" s="486"/>
      <c r="Q86" s="486"/>
      <c r="R86" s="486"/>
      <c r="S86" s="486"/>
      <c r="T86" s="486"/>
      <c r="U86" s="486"/>
      <c r="V86" s="486"/>
      <c r="W86" s="542"/>
      <c r="X86" s="541"/>
    </row>
    <row r="87" spans="1:24" ht="65.25" customHeight="1" x14ac:dyDescent="0.45">
      <c r="A87" s="500" t="s">
        <v>506</v>
      </c>
      <c r="B87" s="547"/>
      <c r="C87" s="547">
        <v>1201</v>
      </c>
      <c r="D87" s="547">
        <v>1200</v>
      </c>
      <c r="E87" s="546">
        <v>214.05</v>
      </c>
      <c r="F87" s="545">
        <v>15</v>
      </c>
      <c r="G87" s="544">
        <f>E87*F87</f>
        <v>3210.75</v>
      </c>
      <c r="H87" s="486">
        <v>0</v>
      </c>
      <c r="I87" s="486">
        <v>0</v>
      </c>
      <c r="J87" s="543">
        <v>0</v>
      </c>
      <c r="K87" s="543">
        <v>0</v>
      </c>
      <c r="L87" s="543">
        <v>0</v>
      </c>
      <c r="M87" s="486">
        <f>G87+H87+I87+J87+K87+L87</f>
        <v>3210.75</v>
      </c>
      <c r="N87" s="486">
        <v>102.83</v>
      </c>
      <c r="O87" s="486">
        <f>G87*1.1875%</f>
        <v>38.127656250000001</v>
      </c>
      <c r="P87" s="486">
        <v>0</v>
      </c>
      <c r="Q87" s="486">
        <v>0</v>
      </c>
      <c r="R87" s="486">
        <v>0</v>
      </c>
      <c r="S87" s="486">
        <v>0</v>
      </c>
      <c r="T87" s="486">
        <f>N87+O87+P87+Q87+R87+S87</f>
        <v>140.95765625000001</v>
      </c>
      <c r="U87" s="486">
        <f>M87-T87</f>
        <v>3069.7923437499999</v>
      </c>
      <c r="V87" s="486">
        <v>0</v>
      </c>
      <c r="W87" s="542">
        <f>U87-V87</f>
        <v>3069.7923437499999</v>
      </c>
      <c r="X87" s="541"/>
    </row>
    <row r="88" spans="1:24" ht="65.25" customHeight="1" x14ac:dyDescent="0.45">
      <c r="A88" s="525" t="s">
        <v>507</v>
      </c>
      <c r="B88" s="547"/>
      <c r="C88" s="547"/>
      <c r="D88" s="547"/>
      <c r="E88" s="546"/>
      <c r="F88" s="545"/>
      <c r="G88" s="544"/>
      <c r="H88" s="486"/>
      <c r="I88" s="486"/>
      <c r="J88" s="543"/>
      <c r="K88" s="543"/>
      <c r="L88" s="543"/>
      <c r="M88" s="486"/>
      <c r="N88" s="486"/>
      <c r="O88" s="486"/>
      <c r="P88" s="486"/>
      <c r="Q88" s="486"/>
      <c r="R88" s="486"/>
      <c r="S88" s="486"/>
      <c r="T88" s="486"/>
      <c r="U88" s="486"/>
      <c r="V88" s="486"/>
      <c r="W88" s="542"/>
      <c r="X88" s="541"/>
    </row>
    <row r="89" spans="1:24" ht="65.25" customHeight="1" x14ac:dyDescent="0.5">
      <c r="A89" s="540" t="s">
        <v>506</v>
      </c>
      <c r="B89" s="541"/>
      <c r="C89" s="541">
        <v>1201</v>
      </c>
      <c r="D89" s="541">
        <v>1200</v>
      </c>
      <c r="E89" s="552">
        <v>285.86</v>
      </c>
      <c r="F89" s="551">
        <v>15</v>
      </c>
      <c r="G89" s="550">
        <f>E89*F89</f>
        <v>4287.9000000000005</v>
      </c>
      <c r="H89" s="529">
        <v>0</v>
      </c>
      <c r="I89" s="529">
        <v>0</v>
      </c>
      <c r="J89" s="549">
        <v>0</v>
      </c>
      <c r="K89" s="549">
        <v>0</v>
      </c>
      <c r="L89" s="549">
        <v>0</v>
      </c>
      <c r="M89" s="529">
        <f>G89+H89+I89+J89+K89+L89</f>
        <v>4287.9000000000005</v>
      </c>
      <c r="N89" s="529">
        <v>346.65</v>
      </c>
      <c r="O89" s="529">
        <f>G89*1.1875%</f>
        <v>50.918812500000008</v>
      </c>
      <c r="P89" s="529">
        <v>0</v>
      </c>
      <c r="Q89" s="529">
        <v>0</v>
      </c>
      <c r="R89" s="529">
        <v>0</v>
      </c>
      <c r="S89" s="529">
        <v>0</v>
      </c>
      <c r="T89" s="529">
        <f>N89+O89+P89+Q89+R89+S89</f>
        <v>397.56881249999998</v>
      </c>
      <c r="U89" s="529">
        <f>M89-T89</f>
        <v>3890.3311875000004</v>
      </c>
      <c r="V89" s="529">
        <v>0</v>
      </c>
      <c r="W89" s="548">
        <f>U89-V89</f>
        <v>3890.3311875000004</v>
      </c>
      <c r="X89" s="541"/>
    </row>
    <row r="90" spans="1:24" ht="65.25" customHeight="1" x14ac:dyDescent="0.5">
      <c r="A90" s="533" t="s">
        <v>505</v>
      </c>
      <c r="B90" s="541"/>
      <c r="C90" s="541"/>
      <c r="D90" s="541"/>
      <c r="E90" s="552"/>
      <c r="F90" s="551"/>
      <c r="G90" s="550"/>
      <c r="H90" s="529"/>
      <c r="I90" s="529"/>
      <c r="J90" s="549"/>
      <c r="K90" s="549"/>
      <c r="L90" s="549"/>
      <c r="M90" s="529"/>
      <c r="N90" s="529"/>
      <c r="O90" s="529"/>
      <c r="P90" s="529"/>
      <c r="Q90" s="529"/>
      <c r="R90" s="529"/>
      <c r="S90" s="529"/>
      <c r="T90" s="529"/>
      <c r="U90" s="529"/>
      <c r="V90" s="529"/>
      <c r="W90" s="548"/>
      <c r="X90" s="541"/>
    </row>
    <row r="91" spans="1:24" ht="65.25" customHeight="1" x14ac:dyDescent="0.5">
      <c r="A91" s="540" t="s">
        <v>504</v>
      </c>
      <c r="B91" s="541"/>
      <c r="C91" s="541">
        <v>1201</v>
      </c>
      <c r="D91" s="541">
        <v>1200</v>
      </c>
      <c r="E91" s="552">
        <v>348.03</v>
      </c>
      <c r="F91" s="551">
        <v>15</v>
      </c>
      <c r="G91" s="550">
        <f>E91*F91</f>
        <v>5220.45</v>
      </c>
      <c r="H91" s="529">
        <v>0</v>
      </c>
      <c r="I91" s="529">
        <v>0</v>
      </c>
      <c r="J91" s="549">
        <v>0</v>
      </c>
      <c r="K91" s="549">
        <v>0</v>
      </c>
      <c r="L91" s="549">
        <v>0</v>
      </c>
      <c r="M91" s="529">
        <f>G91+H91+I91+J91+K91+L91</f>
        <v>5220.45</v>
      </c>
      <c r="N91" s="529">
        <v>501.09</v>
      </c>
      <c r="O91" s="529">
        <f>G91*1.1875%</f>
        <v>61.992843749999999</v>
      </c>
      <c r="P91" s="529">
        <v>0</v>
      </c>
      <c r="Q91" s="529">
        <v>0</v>
      </c>
      <c r="R91" s="529">
        <v>0</v>
      </c>
      <c r="S91" s="529">
        <v>0</v>
      </c>
      <c r="T91" s="529">
        <f>N91+O91+P91+Q91+R91+S91</f>
        <v>563.08284374999994</v>
      </c>
      <c r="U91" s="529">
        <f>M91-T91</f>
        <v>4657.3671562500003</v>
      </c>
      <c r="V91" s="529">
        <v>200.78</v>
      </c>
      <c r="W91" s="548">
        <f>U91-V91</f>
        <v>4456.5871562500006</v>
      </c>
      <c r="X91" s="541"/>
    </row>
    <row r="92" spans="1:24" ht="65.25" customHeight="1" x14ac:dyDescent="0.5">
      <c r="A92" s="533" t="s">
        <v>503</v>
      </c>
      <c r="B92" s="541"/>
      <c r="C92" s="541"/>
      <c r="D92" s="541"/>
      <c r="E92" s="552"/>
      <c r="F92" s="551"/>
      <c r="G92" s="550"/>
      <c r="H92" s="529"/>
      <c r="I92" s="529"/>
      <c r="J92" s="549"/>
      <c r="K92" s="549"/>
      <c r="L92" s="549"/>
      <c r="M92" s="529"/>
      <c r="N92" s="529"/>
      <c r="O92" s="529"/>
      <c r="P92" s="529"/>
      <c r="Q92" s="529"/>
      <c r="R92" s="529"/>
      <c r="S92" s="529"/>
      <c r="T92" s="529"/>
      <c r="U92" s="529"/>
      <c r="V92" s="529"/>
      <c r="W92" s="548"/>
      <c r="X92" s="541"/>
    </row>
    <row r="93" spans="1:24" ht="65.25" customHeight="1" x14ac:dyDescent="0.5">
      <c r="A93" s="540" t="s">
        <v>497</v>
      </c>
      <c r="B93" s="541"/>
      <c r="C93" s="541">
        <v>1201</v>
      </c>
      <c r="D93" s="541">
        <v>1200</v>
      </c>
      <c r="E93" s="552">
        <v>178.85</v>
      </c>
      <c r="F93" s="551">
        <v>15</v>
      </c>
      <c r="G93" s="550">
        <f>E93*F93</f>
        <v>2682.75</v>
      </c>
      <c r="H93" s="529">
        <v>0</v>
      </c>
      <c r="I93" s="529">
        <v>0</v>
      </c>
      <c r="J93" s="549">
        <v>0</v>
      </c>
      <c r="K93" s="549">
        <v>0</v>
      </c>
      <c r="L93" s="549">
        <v>0</v>
      </c>
      <c r="M93" s="529">
        <f>G93+H93+I93+J93+K93+L93</f>
        <v>2682.75</v>
      </c>
      <c r="N93" s="529">
        <v>25.13</v>
      </c>
      <c r="O93" s="529">
        <v>0</v>
      </c>
      <c r="P93" s="529">
        <v>0</v>
      </c>
      <c r="Q93" s="529">
        <v>0</v>
      </c>
      <c r="R93" s="529">
        <v>0</v>
      </c>
      <c r="S93" s="529">
        <v>0</v>
      </c>
      <c r="T93" s="529">
        <f>N93+O93+P93+Q93+R93+S93</f>
        <v>25.13</v>
      </c>
      <c r="U93" s="529">
        <f>M93-T93</f>
        <v>2657.62</v>
      </c>
      <c r="V93" s="529">
        <v>51.59</v>
      </c>
      <c r="W93" s="548">
        <f>U93-V93</f>
        <v>2606.0299999999997</v>
      </c>
      <c r="X93" s="541"/>
    </row>
    <row r="94" spans="1:24" ht="65.25" customHeight="1" x14ac:dyDescent="0.5">
      <c r="A94" s="533" t="s">
        <v>502</v>
      </c>
      <c r="B94" s="541"/>
      <c r="C94" s="541"/>
      <c r="D94" s="541"/>
      <c r="E94" s="552"/>
      <c r="F94" s="551"/>
      <c r="G94" s="550"/>
      <c r="H94" s="529"/>
      <c r="I94" s="529"/>
      <c r="J94" s="549"/>
      <c r="K94" s="549"/>
      <c r="L94" s="549"/>
      <c r="M94" s="529"/>
      <c r="N94" s="529"/>
      <c r="O94" s="529"/>
      <c r="P94" s="529"/>
      <c r="Q94" s="529"/>
      <c r="R94" s="529"/>
      <c r="S94" s="529"/>
      <c r="T94" s="529"/>
      <c r="U94" s="529"/>
      <c r="V94" s="529"/>
      <c r="W94" s="548"/>
      <c r="X94" s="541"/>
    </row>
    <row r="95" spans="1:24" ht="65.25" customHeight="1" x14ac:dyDescent="0.5">
      <c r="A95" s="540" t="s">
        <v>497</v>
      </c>
      <c r="B95" s="541"/>
      <c r="C95" s="541">
        <v>1201</v>
      </c>
      <c r="D95" s="541">
        <v>1200</v>
      </c>
      <c r="E95" s="552">
        <v>178.85</v>
      </c>
      <c r="F95" s="551">
        <v>15</v>
      </c>
      <c r="G95" s="550">
        <f>E95*F95</f>
        <v>2682.75</v>
      </c>
      <c r="H95" s="529">
        <v>0</v>
      </c>
      <c r="I95" s="529">
        <v>0</v>
      </c>
      <c r="J95" s="549">
        <v>0</v>
      </c>
      <c r="K95" s="549">
        <v>0</v>
      </c>
      <c r="L95" s="549">
        <v>0</v>
      </c>
      <c r="M95" s="529">
        <f>G95+H95+I95+J95+K95+L95</f>
        <v>2682.75</v>
      </c>
      <c r="N95" s="529">
        <v>25.13</v>
      </c>
      <c r="O95" s="529">
        <f>G95*1.1875%</f>
        <v>31.857656250000002</v>
      </c>
      <c r="P95" s="529">
        <v>0</v>
      </c>
      <c r="Q95" s="529">
        <v>0</v>
      </c>
      <c r="R95" s="529">
        <v>0</v>
      </c>
      <c r="S95" s="529">
        <v>0</v>
      </c>
      <c r="T95" s="529">
        <f>N95+O95+P95+Q95+R95+S95</f>
        <v>56.987656250000001</v>
      </c>
      <c r="U95" s="529">
        <f>M95-T95</f>
        <v>2625.7623437500001</v>
      </c>
      <c r="V95" s="529">
        <v>51.59</v>
      </c>
      <c r="W95" s="548">
        <f>U95-V95</f>
        <v>2574.17234375</v>
      </c>
      <c r="X95" s="541"/>
    </row>
    <row r="96" spans="1:24" ht="65.25" customHeight="1" x14ac:dyDescent="0.5">
      <c r="A96" s="533" t="s">
        <v>501</v>
      </c>
      <c r="B96" s="541"/>
      <c r="C96" s="541"/>
      <c r="D96" s="541"/>
      <c r="E96" s="552"/>
      <c r="F96" s="551"/>
      <c r="G96" s="550"/>
      <c r="H96" s="529"/>
      <c r="I96" s="529"/>
      <c r="J96" s="549"/>
      <c r="K96" s="549"/>
      <c r="L96" s="549"/>
      <c r="M96" s="529"/>
      <c r="N96" s="529"/>
      <c r="O96" s="529"/>
      <c r="P96" s="529"/>
      <c r="Q96" s="529"/>
      <c r="R96" s="529"/>
      <c r="S96" s="529"/>
      <c r="T96" s="529"/>
      <c r="U96" s="529"/>
      <c r="V96" s="529"/>
      <c r="W96" s="548"/>
      <c r="X96" s="541"/>
    </row>
    <row r="97" spans="1:24" ht="65.25" customHeight="1" x14ac:dyDescent="0.5">
      <c r="A97" s="540" t="s">
        <v>497</v>
      </c>
      <c r="B97" s="541"/>
      <c r="C97" s="541">
        <v>1201</v>
      </c>
      <c r="D97" s="541">
        <v>1200</v>
      </c>
      <c r="E97" s="552">
        <v>178.85</v>
      </c>
      <c r="F97" s="551">
        <v>15</v>
      </c>
      <c r="G97" s="550">
        <f>E97*F97</f>
        <v>2682.75</v>
      </c>
      <c r="H97" s="529">
        <v>0</v>
      </c>
      <c r="I97" s="529">
        <v>0</v>
      </c>
      <c r="J97" s="549">
        <v>0</v>
      </c>
      <c r="K97" s="549">
        <v>0</v>
      </c>
      <c r="L97" s="549">
        <v>0</v>
      </c>
      <c r="M97" s="529">
        <f>G97+H97+I97+J97+K97+L97</f>
        <v>2682.75</v>
      </c>
      <c r="N97" s="529">
        <v>25.13</v>
      </c>
      <c r="O97" s="529">
        <v>0</v>
      </c>
      <c r="P97" s="529">
        <v>0</v>
      </c>
      <c r="Q97" s="529">
        <v>0</v>
      </c>
      <c r="R97" s="529">
        <v>0</v>
      </c>
      <c r="S97" s="529">
        <v>0</v>
      </c>
      <c r="T97" s="529">
        <f>N97+O97+P97+Q97+R97+S97</f>
        <v>25.13</v>
      </c>
      <c r="U97" s="529">
        <f>M97-T97</f>
        <v>2657.62</v>
      </c>
      <c r="V97" s="529">
        <v>51.59</v>
      </c>
      <c r="W97" s="548">
        <f>U97-V97</f>
        <v>2606.0299999999997</v>
      </c>
      <c r="X97" s="541"/>
    </row>
    <row r="98" spans="1:24" ht="65.25" customHeight="1" x14ac:dyDescent="0.5">
      <c r="A98" s="533" t="s">
        <v>500</v>
      </c>
      <c r="B98" s="541"/>
      <c r="C98" s="541"/>
      <c r="D98" s="541"/>
      <c r="E98" s="552"/>
      <c r="F98" s="551"/>
      <c r="G98" s="550"/>
      <c r="H98" s="529"/>
      <c r="I98" s="529"/>
      <c r="J98" s="549"/>
      <c r="K98" s="549"/>
      <c r="L98" s="549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48"/>
      <c r="X98" s="541"/>
    </row>
    <row r="99" spans="1:24" ht="65.25" customHeight="1" x14ac:dyDescent="0.5">
      <c r="A99" s="540" t="s">
        <v>497</v>
      </c>
      <c r="B99" s="541"/>
      <c r="C99" s="541">
        <v>1201</v>
      </c>
      <c r="D99" s="541">
        <v>1200</v>
      </c>
      <c r="E99" s="552">
        <v>178.85</v>
      </c>
      <c r="F99" s="551">
        <v>15</v>
      </c>
      <c r="G99" s="550">
        <f>E99*F99</f>
        <v>2682.75</v>
      </c>
      <c r="H99" s="529">
        <v>0</v>
      </c>
      <c r="I99" s="529">
        <v>0</v>
      </c>
      <c r="J99" s="549">
        <v>0</v>
      </c>
      <c r="K99" s="549">
        <v>0</v>
      </c>
      <c r="L99" s="549">
        <v>0</v>
      </c>
      <c r="M99" s="529">
        <f>G99+H99+I99+J99+K99+L99</f>
        <v>2682.75</v>
      </c>
      <c r="N99" s="529">
        <v>25.13</v>
      </c>
      <c r="O99" s="529">
        <v>0</v>
      </c>
      <c r="P99" s="529">
        <v>0</v>
      </c>
      <c r="Q99" s="529">
        <v>0</v>
      </c>
      <c r="R99" s="529">
        <v>0</v>
      </c>
      <c r="S99" s="529">
        <v>0</v>
      </c>
      <c r="T99" s="529">
        <f>N99+O99+P99+Q99+R99+S99</f>
        <v>25.13</v>
      </c>
      <c r="U99" s="529">
        <f>M99-T99</f>
        <v>2657.62</v>
      </c>
      <c r="V99" s="529">
        <v>51.59</v>
      </c>
      <c r="W99" s="548">
        <f>U99-V99</f>
        <v>2606.0299999999997</v>
      </c>
      <c r="X99" s="541"/>
    </row>
    <row r="100" spans="1:24" ht="65.25" customHeight="1" x14ac:dyDescent="0.5">
      <c r="A100" s="533" t="s">
        <v>499</v>
      </c>
      <c r="B100" s="541"/>
      <c r="C100" s="541"/>
      <c r="D100" s="541"/>
      <c r="E100" s="552"/>
      <c r="F100" s="551"/>
      <c r="G100" s="550"/>
      <c r="H100" s="529"/>
      <c r="I100" s="529"/>
      <c r="J100" s="549"/>
      <c r="K100" s="549"/>
      <c r="L100" s="54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48"/>
      <c r="X100" s="541"/>
    </row>
    <row r="101" spans="1:24" ht="65.25" customHeight="1" x14ac:dyDescent="0.5">
      <c r="A101" s="540" t="s">
        <v>497</v>
      </c>
      <c r="B101" s="541"/>
      <c r="C101" s="541">
        <v>1201</v>
      </c>
      <c r="D101" s="541">
        <v>1200</v>
      </c>
      <c r="E101" s="552">
        <v>178.85</v>
      </c>
      <c r="F101" s="551">
        <v>15</v>
      </c>
      <c r="G101" s="550">
        <f>E101*F101</f>
        <v>2682.75</v>
      </c>
      <c r="H101" s="529">
        <v>0</v>
      </c>
      <c r="I101" s="529">
        <v>0</v>
      </c>
      <c r="J101" s="549">
        <v>0</v>
      </c>
      <c r="K101" s="549">
        <v>0</v>
      </c>
      <c r="L101" s="549">
        <v>0</v>
      </c>
      <c r="M101" s="529">
        <f>G101+H101+I101+J101+K101+L101</f>
        <v>2682.75</v>
      </c>
      <c r="N101" s="529">
        <v>25.13</v>
      </c>
      <c r="O101" s="529">
        <v>0</v>
      </c>
      <c r="P101" s="529">
        <v>0</v>
      </c>
      <c r="Q101" s="529">
        <v>0</v>
      </c>
      <c r="R101" s="529">
        <v>0</v>
      </c>
      <c r="S101" s="529">
        <v>0</v>
      </c>
      <c r="T101" s="529">
        <f>N101+O101+P101+Q101+R101+S101</f>
        <v>25.13</v>
      </c>
      <c r="U101" s="529">
        <f>M101-T101</f>
        <v>2657.62</v>
      </c>
      <c r="V101" s="529">
        <v>0</v>
      </c>
      <c r="W101" s="548">
        <f>U101-V101</f>
        <v>2657.62</v>
      </c>
      <c r="X101" s="541"/>
    </row>
    <row r="102" spans="1:24" ht="65.25" customHeight="1" x14ac:dyDescent="0.5">
      <c r="A102" s="533" t="s">
        <v>498</v>
      </c>
      <c r="B102" s="541"/>
      <c r="C102" s="541"/>
      <c r="D102" s="541"/>
      <c r="E102" s="552"/>
      <c r="F102" s="551"/>
      <c r="G102" s="550"/>
      <c r="H102" s="529"/>
      <c r="I102" s="529"/>
      <c r="J102" s="549"/>
      <c r="K102" s="549"/>
      <c r="L102" s="549"/>
      <c r="M102" s="529"/>
      <c r="N102" s="529"/>
      <c r="O102" s="529"/>
      <c r="P102" s="529"/>
      <c r="Q102" s="529"/>
      <c r="R102" s="529"/>
      <c r="S102" s="529"/>
      <c r="T102" s="529"/>
      <c r="U102" s="529"/>
      <c r="V102" s="529"/>
      <c r="W102" s="548"/>
      <c r="X102" s="541"/>
    </row>
    <row r="103" spans="1:24" ht="65.25" customHeight="1" x14ac:dyDescent="0.5">
      <c r="A103" s="540" t="s">
        <v>497</v>
      </c>
      <c r="B103" s="541"/>
      <c r="C103" s="541">
        <v>1201</v>
      </c>
      <c r="D103" s="541">
        <v>1200</v>
      </c>
      <c r="E103" s="552">
        <v>178.85</v>
      </c>
      <c r="F103" s="551">
        <v>15</v>
      </c>
      <c r="G103" s="550">
        <f>E103*F103</f>
        <v>2682.75</v>
      </c>
      <c r="H103" s="529">
        <v>0</v>
      </c>
      <c r="I103" s="529">
        <v>0</v>
      </c>
      <c r="J103" s="549">
        <v>0</v>
      </c>
      <c r="K103" s="549">
        <v>0</v>
      </c>
      <c r="L103" s="549">
        <v>0</v>
      </c>
      <c r="M103" s="529">
        <f>G103+H103+I103+J103+K103+L103</f>
        <v>2682.75</v>
      </c>
      <c r="N103" s="529">
        <v>25.13</v>
      </c>
      <c r="O103" s="529">
        <v>0</v>
      </c>
      <c r="P103" s="529">
        <v>0</v>
      </c>
      <c r="Q103" s="529">
        <v>0</v>
      </c>
      <c r="R103" s="529">
        <v>0</v>
      </c>
      <c r="S103" s="529">
        <v>0</v>
      </c>
      <c r="T103" s="529">
        <f>N103+O103+P103+Q103+R103+S103</f>
        <v>25.13</v>
      </c>
      <c r="U103" s="529">
        <f>M103-T103</f>
        <v>2657.62</v>
      </c>
      <c r="V103" s="529">
        <v>51.59</v>
      </c>
      <c r="W103" s="548">
        <f>U103-V103</f>
        <v>2606.0299999999997</v>
      </c>
      <c r="X103" s="541"/>
    </row>
    <row r="104" spans="1:24" ht="65.25" customHeight="1" x14ac:dyDescent="0.5">
      <c r="A104" s="533" t="s">
        <v>496</v>
      </c>
      <c r="B104" s="541"/>
      <c r="C104" s="541"/>
      <c r="D104" s="541"/>
      <c r="E104" s="552"/>
      <c r="F104" s="551"/>
      <c r="G104" s="550"/>
      <c r="H104" s="529"/>
      <c r="I104" s="529"/>
      <c r="J104" s="549"/>
      <c r="K104" s="549"/>
      <c r="L104" s="54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48"/>
      <c r="X104" s="541"/>
    </row>
    <row r="105" spans="1:24" ht="65.25" customHeight="1" x14ac:dyDescent="0.45">
      <c r="A105" s="500" t="s">
        <v>493</v>
      </c>
      <c r="B105" s="547"/>
      <c r="C105" s="547">
        <v>1201</v>
      </c>
      <c r="D105" s="547">
        <v>1200</v>
      </c>
      <c r="E105" s="546">
        <v>166.98</v>
      </c>
      <c r="F105" s="545">
        <v>15</v>
      </c>
      <c r="G105" s="544">
        <f>E105*F105</f>
        <v>2504.6999999999998</v>
      </c>
      <c r="H105" s="486">
        <v>0</v>
      </c>
      <c r="I105" s="486">
        <v>0</v>
      </c>
      <c r="J105" s="543">
        <v>0</v>
      </c>
      <c r="K105" s="543">
        <v>0</v>
      </c>
      <c r="L105" s="543">
        <v>9.24</v>
      </c>
      <c r="M105" s="486">
        <f>G105+H105+I105+J105+K105+L105</f>
        <v>2513.9399999999996</v>
      </c>
      <c r="N105" s="486">
        <v>0</v>
      </c>
      <c r="O105" s="486">
        <v>0</v>
      </c>
      <c r="P105" s="486">
        <v>0</v>
      </c>
      <c r="Q105" s="486">
        <v>0</v>
      </c>
      <c r="R105" s="486">
        <v>0</v>
      </c>
      <c r="S105" s="486">
        <v>0</v>
      </c>
      <c r="T105" s="486">
        <f>N105+O105+P105+Q105+R105+S105</f>
        <v>0</v>
      </c>
      <c r="U105" s="486">
        <f>M105-T105</f>
        <v>2513.9399999999996</v>
      </c>
      <c r="V105" s="486">
        <v>0</v>
      </c>
      <c r="W105" s="542">
        <f>U105-V105</f>
        <v>2513.9399999999996</v>
      </c>
      <c r="X105" s="541"/>
    </row>
    <row r="106" spans="1:24" ht="65.25" customHeight="1" x14ac:dyDescent="0.45">
      <c r="A106" s="525" t="s">
        <v>495</v>
      </c>
      <c r="B106" s="547"/>
      <c r="C106" s="547"/>
      <c r="D106" s="547"/>
      <c r="E106" s="546"/>
      <c r="F106" s="545"/>
      <c r="G106" s="544"/>
      <c r="H106" s="486"/>
      <c r="I106" s="486"/>
      <c r="J106" s="543"/>
      <c r="K106" s="543"/>
      <c r="L106" s="543"/>
      <c r="M106" s="486"/>
      <c r="N106" s="486"/>
      <c r="O106" s="486"/>
      <c r="P106" s="486"/>
      <c r="Q106" s="486"/>
      <c r="R106" s="486"/>
      <c r="S106" s="486"/>
      <c r="T106" s="486"/>
      <c r="U106" s="486"/>
      <c r="V106" s="486"/>
      <c r="W106" s="542"/>
      <c r="X106" s="541"/>
    </row>
    <row r="107" spans="1:24" ht="65.25" customHeight="1" x14ac:dyDescent="0.45">
      <c r="A107" s="500" t="s">
        <v>493</v>
      </c>
      <c r="B107" s="547"/>
      <c r="C107" s="547">
        <v>1201</v>
      </c>
      <c r="D107" s="547">
        <v>1200</v>
      </c>
      <c r="E107" s="546">
        <v>210.12</v>
      </c>
      <c r="F107" s="545">
        <v>15</v>
      </c>
      <c r="G107" s="544">
        <f>E107*F107</f>
        <v>3151.8</v>
      </c>
      <c r="H107" s="486">
        <v>0</v>
      </c>
      <c r="I107" s="486">
        <v>0</v>
      </c>
      <c r="J107" s="543">
        <v>0</v>
      </c>
      <c r="K107" s="543">
        <v>0</v>
      </c>
      <c r="L107" s="543">
        <v>0</v>
      </c>
      <c r="M107" s="486">
        <f>G107+H107+I107+J107+K107+L107</f>
        <v>3151.8</v>
      </c>
      <c r="N107" s="486">
        <v>96.41</v>
      </c>
      <c r="O107" s="486">
        <v>0</v>
      </c>
      <c r="P107" s="486">
        <v>0</v>
      </c>
      <c r="Q107" s="486">
        <v>0</v>
      </c>
      <c r="R107" s="486">
        <v>0</v>
      </c>
      <c r="S107" s="486">
        <v>0</v>
      </c>
      <c r="T107" s="486">
        <f>N107+O107+P107+Q107+R107+S107</f>
        <v>96.41</v>
      </c>
      <c r="U107" s="486">
        <f>M107-T107</f>
        <v>3055.3900000000003</v>
      </c>
      <c r="V107" s="486">
        <v>0</v>
      </c>
      <c r="W107" s="542">
        <f>U107-V107</f>
        <v>3055.3900000000003</v>
      </c>
      <c r="X107" s="541"/>
    </row>
    <row r="108" spans="1:24" ht="65.25" customHeight="1" x14ac:dyDescent="0.45">
      <c r="A108" s="525" t="s">
        <v>494</v>
      </c>
      <c r="B108" s="547"/>
      <c r="C108" s="547"/>
      <c r="D108" s="547"/>
      <c r="E108" s="546"/>
      <c r="F108" s="545"/>
      <c r="G108" s="544"/>
      <c r="H108" s="486"/>
      <c r="I108" s="486"/>
      <c r="J108" s="543"/>
      <c r="K108" s="543"/>
      <c r="L108" s="543"/>
      <c r="M108" s="486"/>
      <c r="N108" s="486"/>
      <c r="O108" s="486"/>
      <c r="P108" s="486"/>
      <c r="Q108" s="486"/>
      <c r="R108" s="486"/>
      <c r="S108" s="486"/>
      <c r="T108" s="486"/>
      <c r="U108" s="486"/>
      <c r="V108" s="486"/>
      <c r="W108" s="542"/>
      <c r="X108" s="541"/>
    </row>
    <row r="109" spans="1:24" ht="65.25" customHeight="1" x14ac:dyDescent="0.5">
      <c r="A109" s="540" t="s">
        <v>493</v>
      </c>
      <c r="B109" s="541"/>
      <c r="C109" s="541">
        <v>1201</v>
      </c>
      <c r="D109" s="541">
        <v>1200</v>
      </c>
      <c r="E109" s="552">
        <v>146</v>
      </c>
      <c r="F109" s="551">
        <v>15</v>
      </c>
      <c r="G109" s="550">
        <f>E109*F109</f>
        <v>2190</v>
      </c>
      <c r="H109" s="529">
        <v>0</v>
      </c>
      <c r="I109" s="529">
        <v>0</v>
      </c>
      <c r="J109" s="549">
        <v>0</v>
      </c>
      <c r="K109" s="549">
        <v>0</v>
      </c>
      <c r="L109" s="549">
        <v>61.26</v>
      </c>
      <c r="M109" s="529">
        <f>G109+H109+I109+J109+K109+L109</f>
        <v>2251.2600000000002</v>
      </c>
      <c r="N109" s="529">
        <v>0</v>
      </c>
      <c r="O109" s="529">
        <v>0</v>
      </c>
      <c r="P109" s="529">
        <v>0</v>
      </c>
      <c r="Q109" s="529">
        <v>0</v>
      </c>
      <c r="R109" s="529">
        <v>0</v>
      </c>
      <c r="S109" s="529">
        <v>0</v>
      </c>
      <c r="T109" s="529">
        <f>N109+O109+P109+Q109+R109+S109</f>
        <v>0</v>
      </c>
      <c r="U109" s="529">
        <f>M109-T109</f>
        <v>2251.2600000000002</v>
      </c>
      <c r="V109" s="529">
        <v>0</v>
      </c>
      <c r="W109" s="548">
        <f>U109-V109</f>
        <v>2251.2600000000002</v>
      </c>
      <c r="X109" s="541"/>
    </row>
    <row r="110" spans="1:24" ht="65.25" customHeight="1" x14ac:dyDescent="0.5">
      <c r="A110" s="533" t="s">
        <v>492</v>
      </c>
      <c r="B110" s="541"/>
      <c r="C110" s="541"/>
      <c r="D110" s="541"/>
      <c r="E110" s="552"/>
      <c r="F110" s="551"/>
      <c r="G110" s="550"/>
      <c r="H110" s="529"/>
      <c r="I110" s="529"/>
      <c r="J110" s="549"/>
      <c r="K110" s="549"/>
      <c r="L110" s="549"/>
      <c r="M110" s="529"/>
      <c r="N110" s="529"/>
      <c r="O110" s="529"/>
      <c r="P110" s="529"/>
      <c r="Q110" s="529"/>
      <c r="R110" s="529"/>
      <c r="S110" s="529"/>
      <c r="T110" s="529"/>
      <c r="U110" s="529"/>
      <c r="V110" s="529"/>
      <c r="W110" s="548"/>
      <c r="X110" s="541"/>
    </row>
    <row r="111" spans="1:24" ht="65.25" customHeight="1" x14ac:dyDescent="0.5">
      <c r="A111" s="540" t="s">
        <v>147</v>
      </c>
      <c r="B111" s="541"/>
      <c r="C111" s="541">
        <v>1201</v>
      </c>
      <c r="D111" s="541">
        <v>1200</v>
      </c>
      <c r="E111" s="552">
        <v>162.62</v>
      </c>
      <c r="F111" s="551">
        <v>15</v>
      </c>
      <c r="G111" s="550">
        <f>E111*F111</f>
        <v>2439.3000000000002</v>
      </c>
      <c r="H111" s="529">
        <v>0</v>
      </c>
      <c r="I111" s="529">
        <v>0</v>
      </c>
      <c r="J111" s="549">
        <v>0</v>
      </c>
      <c r="K111" s="549">
        <v>0</v>
      </c>
      <c r="L111" s="549">
        <v>16.36</v>
      </c>
      <c r="M111" s="529">
        <f>G111+H111+I111+J111+K111+L111</f>
        <v>2455.6600000000003</v>
      </c>
      <c r="N111" s="529">
        <v>0</v>
      </c>
      <c r="O111" s="529">
        <v>0</v>
      </c>
      <c r="P111" s="529">
        <v>0</v>
      </c>
      <c r="Q111" s="529">
        <v>0</v>
      </c>
      <c r="R111" s="529">
        <v>0</v>
      </c>
      <c r="S111" s="529">
        <v>0</v>
      </c>
      <c r="T111" s="529">
        <f>N111+O111+P111+Q111+R111+S111</f>
        <v>0</v>
      </c>
      <c r="U111" s="529">
        <f>M111-T111</f>
        <v>2455.6600000000003</v>
      </c>
      <c r="V111" s="529">
        <v>0</v>
      </c>
      <c r="W111" s="548">
        <f>U111-V111</f>
        <v>2455.6600000000003</v>
      </c>
      <c r="X111" s="541"/>
    </row>
    <row r="112" spans="1:24" ht="65.25" customHeight="1" x14ac:dyDescent="0.5">
      <c r="A112" s="533" t="s">
        <v>491</v>
      </c>
      <c r="B112" s="541"/>
      <c r="C112" s="541"/>
      <c r="D112" s="541"/>
      <c r="E112" s="552"/>
      <c r="F112" s="551"/>
      <c r="G112" s="550"/>
      <c r="H112" s="529"/>
      <c r="I112" s="529"/>
      <c r="J112" s="549"/>
      <c r="K112" s="549"/>
      <c r="L112" s="549"/>
      <c r="M112" s="529"/>
      <c r="N112" s="529"/>
      <c r="O112" s="529"/>
      <c r="P112" s="529"/>
      <c r="Q112" s="529"/>
      <c r="R112" s="529"/>
      <c r="S112" s="529"/>
      <c r="T112" s="529"/>
      <c r="U112" s="529"/>
      <c r="V112" s="529"/>
      <c r="W112" s="548"/>
      <c r="X112" s="541"/>
    </row>
    <row r="113" spans="1:24" ht="65.25" customHeight="1" x14ac:dyDescent="0.45">
      <c r="A113" s="500" t="s">
        <v>147</v>
      </c>
      <c r="B113" s="547"/>
      <c r="C113" s="547">
        <v>1201</v>
      </c>
      <c r="D113" s="547">
        <v>1200</v>
      </c>
      <c r="E113" s="546">
        <v>162.62</v>
      </c>
      <c r="F113" s="545">
        <v>15</v>
      </c>
      <c r="G113" s="544">
        <f>E113*F113</f>
        <v>2439.3000000000002</v>
      </c>
      <c r="H113" s="486">
        <v>0</v>
      </c>
      <c r="I113" s="486">
        <v>0</v>
      </c>
      <c r="J113" s="543">
        <v>0</v>
      </c>
      <c r="K113" s="543">
        <v>0</v>
      </c>
      <c r="L113" s="543">
        <v>16.36</v>
      </c>
      <c r="M113" s="486">
        <f>G113+H113+I113+J113+K113+L113</f>
        <v>2455.6600000000003</v>
      </c>
      <c r="N113" s="486">
        <v>0</v>
      </c>
      <c r="O113" s="486">
        <v>0</v>
      </c>
      <c r="P113" s="486">
        <v>0</v>
      </c>
      <c r="Q113" s="486">
        <v>0</v>
      </c>
      <c r="R113" s="486">
        <v>0</v>
      </c>
      <c r="S113" s="486">
        <v>0</v>
      </c>
      <c r="T113" s="486">
        <f>N113+O113+P113+Q113+R113+S113</f>
        <v>0</v>
      </c>
      <c r="U113" s="486">
        <f>M113-T113</f>
        <v>2455.6600000000003</v>
      </c>
      <c r="V113" s="486">
        <v>0</v>
      </c>
      <c r="W113" s="542">
        <f>U113-V113</f>
        <v>2455.6600000000003</v>
      </c>
      <c r="X113" s="541"/>
    </row>
    <row r="114" spans="1:24" ht="65.25" customHeight="1" x14ac:dyDescent="0.45">
      <c r="A114" s="525" t="s">
        <v>490</v>
      </c>
      <c r="B114" s="547"/>
      <c r="C114" s="547"/>
      <c r="D114" s="547"/>
      <c r="E114" s="546"/>
      <c r="F114" s="545"/>
      <c r="G114" s="544"/>
      <c r="H114" s="486"/>
      <c r="I114" s="486"/>
      <c r="J114" s="543"/>
      <c r="K114" s="543"/>
      <c r="L114" s="543"/>
      <c r="M114" s="486"/>
      <c r="N114" s="486"/>
      <c r="O114" s="486"/>
      <c r="P114" s="486"/>
      <c r="Q114" s="486"/>
      <c r="R114" s="486"/>
      <c r="S114" s="486"/>
      <c r="T114" s="486"/>
      <c r="U114" s="486"/>
      <c r="V114" s="486"/>
      <c r="W114" s="542"/>
      <c r="X114" s="541"/>
    </row>
    <row r="115" spans="1:24" ht="65.25" customHeight="1" x14ac:dyDescent="0.45">
      <c r="A115" s="500" t="s">
        <v>147</v>
      </c>
      <c r="B115" s="547"/>
      <c r="C115" s="547">
        <v>1201</v>
      </c>
      <c r="D115" s="547">
        <v>1200</v>
      </c>
      <c r="E115" s="546">
        <v>162.62</v>
      </c>
      <c r="F115" s="545">
        <v>15</v>
      </c>
      <c r="G115" s="544">
        <f>E115*F115</f>
        <v>2439.3000000000002</v>
      </c>
      <c r="H115" s="486">
        <v>0</v>
      </c>
      <c r="I115" s="486">
        <v>0</v>
      </c>
      <c r="J115" s="543">
        <v>0</v>
      </c>
      <c r="K115" s="543">
        <v>0</v>
      </c>
      <c r="L115" s="543">
        <v>16.36</v>
      </c>
      <c r="M115" s="486">
        <f>G115+H115+I115+J115+K115+L115</f>
        <v>2455.6600000000003</v>
      </c>
      <c r="N115" s="486">
        <v>0</v>
      </c>
      <c r="O115" s="486">
        <v>0</v>
      </c>
      <c r="P115" s="486">
        <v>0</v>
      </c>
      <c r="Q115" s="486">
        <v>0</v>
      </c>
      <c r="R115" s="486">
        <v>0</v>
      </c>
      <c r="S115" s="486">
        <v>0</v>
      </c>
      <c r="T115" s="486">
        <f>N115+O115+P115+Q115+R115+S115</f>
        <v>0</v>
      </c>
      <c r="U115" s="486">
        <f>M115-T115</f>
        <v>2455.6600000000003</v>
      </c>
      <c r="V115" s="486">
        <v>0</v>
      </c>
      <c r="W115" s="542">
        <f>U115-V115</f>
        <v>2455.6600000000003</v>
      </c>
      <c r="X115" s="541"/>
    </row>
    <row r="116" spans="1:24" ht="65.25" customHeight="1" x14ac:dyDescent="0.45">
      <c r="A116" s="525" t="s">
        <v>489</v>
      </c>
      <c r="B116" s="547"/>
      <c r="C116" s="547"/>
      <c r="D116" s="547"/>
      <c r="E116" s="546"/>
      <c r="F116" s="545"/>
      <c r="G116" s="544"/>
      <c r="H116" s="486"/>
      <c r="I116" s="486"/>
      <c r="J116" s="543"/>
      <c r="K116" s="543"/>
      <c r="L116" s="543"/>
      <c r="M116" s="486"/>
      <c r="N116" s="486"/>
      <c r="O116" s="486"/>
      <c r="P116" s="486"/>
      <c r="Q116" s="486"/>
      <c r="R116" s="486"/>
      <c r="S116" s="486"/>
      <c r="T116" s="486"/>
      <c r="U116" s="486"/>
      <c r="V116" s="486"/>
      <c r="W116" s="542"/>
      <c r="X116" s="541"/>
    </row>
    <row r="117" spans="1:24" ht="65.25" customHeight="1" x14ac:dyDescent="0.5">
      <c r="A117" s="540" t="s">
        <v>173</v>
      </c>
      <c r="B117" s="541"/>
      <c r="C117" s="541">
        <v>1201</v>
      </c>
      <c r="D117" s="541">
        <v>1200</v>
      </c>
      <c r="E117" s="552">
        <v>166.98</v>
      </c>
      <c r="F117" s="551">
        <v>15</v>
      </c>
      <c r="G117" s="550">
        <f>E117*F117</f>
        <v>2504.6999999999998</v>
      </c>
      <c r="H117" s="529">
        <v>0</v>
      </c>
      <c r="I117" s="529">
        <v>0</v>
      </c>
      <c r="J117" s="549">
        <v>0</v>
      </c>
      <c r="K117" s="549">
        <v>0</v>
      </c>
      <c r="L117" s="549">
        <v>9.24</v>
      </c>
      <c r="M117" s="529">
        <f>G117+H117+I117+J117+K117+L117</f>
        <v>2513.9399999999996</v>
      </c>
      <c r="N117" s="529">
        <v>0</v>
      </c>
      <c r="O117" s="529">
        <v>0</v>
      </c>
      <c r="P117" s="529">
        <v>0</v>
      </c>
      <c r="Q117" s="529">
        <v>0</v>
      </c>
      <c r="R117" s="529">
        <v>0</v>
      </c>
      <c r="S117" s="529">
        <v>0</v>
      </c>
      <c r="T117" s="529">
        <f>N117+O117+P117+Q117+R117+S117</f>
        <v>0</v>
      </c>
      <c r="U117" s="529">
        <f>M117-T117</f>
        <v>2513.9399999999996</v>
      </c>
      <c r="V117" s="529">
        <v>0</v>
      </c>
      <c r="W117" s="548">
        <f>U117-V117</f>
        <v>2513.9399999999996</v>
      </c>
      <c r="X117" s="541"/>
    </row>
    <row r="118" spans="1:24" ht="65.25" customHeight="1" x14ac:dyDescent="0.5">
      <c r="A118" s="533" t="s">
        <v>488</v>
      </c>
      <c r="B118" s="541"/>
      <c r="C118" s="541"/>
      <c r="D118" s="541"/>
      <c r="E118" s="552"/>
      <c r="F118" s="551"/>
      <c r="G118" s="550"/>
      <c r="H118" s="529"/>
      <c r="I118" s="529"/>
      <c r="J118" s="549"/>
      <c r="K118" s="549"/>
      <c r="L118" s="549"/>
      <c r="M118" s="529"/>
      <c r="N118" s="529"/>
      <c r="O118" s="529"/>
      <c r="P118" s="529"/>
      <c r="Q118" s="529"/>
      <c r="R118" s="529"/>
      <c r="S118" s="529"/>
      <c r="T118" s="529"/>
      <c r="U118" s="529"/>
      <c r="V118" s="529"/>
      <c r="W118" s="548"/>
      <c r="X118" s="541"/>
    </row>
    <row r="119" spans="1:24" ht="65.25" customHeight="1" x14ac:dyDescent="0.5">
      <c r="A119" s="540" t="s">
        <v>173</v>
      </c>
      <c r="B119" s="541"/>
      <c r="C119" s="541">
        <v>1201</v>
      </c>
      <c r="D119" s="541">
        <v>1200</v>
      </c>
      <c r="E119" s="552">
        <v>166.98</v>
      </c>
      <c r="F119" s="551">
        <v>15</v>
      </c>
      <c r="G119" s="550">
        <f>E119*F119</f>
        <v>2504.6999999999998</v>
      </c>
      <c r="H119" s="529">
        <v>0</v>
      </c>
      <c r="I119" s="529">
        <v>0</v>
      </c>
      <c r="J119" s="549">
        <v>0</v>
      </c>
      <c r="K119" s="549">
        <v>0</v>
      </c>
      <c r="L119" s="549">
        <v>9.24</v>
      </c>
      <c r="M119" s="529">
        <f>G119+H119+I119+J119+K119+L119</f>
        <v>2513.9399999999996</v>
      </c>
      <c r="N119" s="529">
        <v>0</v>
      </c>
      <c r="O119" s="529">
        <v>0</v>
      </c>
      <c r="P119" s="529">
        <v>0</v>
      </c>
      <c r="Q119" s="529">
        <v>0</v>
      </c>
      <c r="R119" s="529">
        <v>0</v>
      </c>
      <c r="S119" s="529">
        <v>0</v>
      </c>
      <c r="T119" s="529">
        <f>N119+O119+P119+Q119+R119+S119</f>
        <v>0</v>
      </c>
      <c r="U119" s="529">
        <f>M119-T119</f>
        <v>2513.9399999999996</v>
      </c>
      <c r="V119" s="529">
        <v>0</v>
      </c>
      <c r="W119" s="548">
        <f>U119-V119</f>
        <v>2513.9399999999996</v>
      </c>
      <c r="X119" s="541"/>
    </row>
    <row r="120" spans="1:24" ht="65.25" customHeight="1" x14ac:dyDescent="0.5">
      <c r="A120" s="533" t="s">
        <v>487</v>
      </c>
      <c r="B120" s="541"/>
      <c r="C120" s="541"/>
      <c r="D120" s="541"/>
      <c r="E120" s="552"/>
      <c r="F120" s="551"/>
      <c r="G120" s="550"/>
      <c r="H120" s="529"/>
      <c r="I120" s="529"/>
      <c r="J120" s="549"/>
      <c r="K120" s="549"/>
      <c r="L120" s="54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48"/>
      <c r="X120" s="541"/>
    </row>
    <row r="121" spans="1:24" ht="65.25" customHeight="1" x14ac:dyDescent="0.5">
      <c r="A121" s="540" t="s">
        <v>173</v>
      </c>
      <c r="B121" s="541"/>
      <c r="C121" s="541">
        <v>1201</v>
      </c>
      <c r="D121" s="541">
        <v>1200</v>
      </c>
      <c r="E121" s="552">
        <v>166.98</v>
      </c>
      <c r="F121" s="551">
        <v>15</v>
      </c>
      <c r="G121" s="550">
        <f>E121*F121</f>
        <v>2504.6999999999998</v>
      </c>
      <c r="H121" s="529">
        <v>0</v>
      </c>
      <c r="I121" s="529">
        <v>0</v>
      </c>
      <c r="J121" s="549">
        <v>0</v>
      </c>
      <c r="K121" s="549">
        <v>0</v>
      </c>
      <c r="L121" s="549">
        <v>9.24</v>
      </c>
      <c r="M121" s="529">
        <f>G121+H121+I121+J121+K121+L121</f>
        <v>2513.9399999999996</v>
      </c>
      <c r="N121" s="529">
        <v>0</v>
      </c>
      <c r="O121" s="529">
        <v>0</v>
      </c>
      <c r="P121" s="529">
        <v>0</v>
      </c>
      <c r="Q121" s="529">
        <v>0</v>
      </c>
      <c r="R121" s="529">
        <v>0</v>
      </c>
      <c r="S121" s="529">
        <v>0</v>
      </c>
      <c r="T121" s="529">
        <f>N121+O121+P121+Q121+R121+S121</f>
        <v>0</v>
      </c>
      <c r="U121" s="529">
        <f>M121-T121</f>
        <v>2513.9399999999996</v>
      </c>
      <c r="V121" s="529">
        <v>48.17</v>
      </c>
      <c r="W121" s="548">
        <f>U121-V121</f>
        <v>2465.7699999999995</v>
      </c>
      <c r="X121" s="541"/>
    </row>
    <row r="122" spans="1:24" ht="65.25" customHeight="1" x14ac:dyDescent="0.5">
      <c r="A122" s="533" t="s">
        <v>486</v>
      </c>
      <c r="B122" s="541"/>
      <c r="C122" s="541"/>
      <c r="D122" s="541"/>
      <c r="E122" s="552"/>
      <c r="F122" s="551"/>
      <c r="G122" s="550"/>
      <c r="H122" s="529"/>
      <c r="I122" s="529"/>
      <c r="J122" s="549"/>
      <c r="K122" s="549"/>
      <c r="L122" s="549"/>
      <c r="M122" s="529"/>
      <c r="N122" s="529"/>
      <c r="O122" s="529"/>
      <c r="P122" s="529"/>
      <c r="Q122" s="529"/>
      <c r="R122" s="529"/>
      <c r="S122" s="529"/>
      <c r="T122" s="529"/>
      <c r="U122" s="529"/>
      <c r="V122" s="529"/>
      <c r="W122" s="548"/>
      <c r="X122" s="541"/>
    </row>
    <row r="123" spans="1:24" ht="65.25" customHeight="1" x14ac:dyDescent="0.5">
      <c r="A123" s="540" t="s">
        <v>485</v>
      </c>
      <c r="B123" s="541"/>
      <c r="C123" s="541">
        <v>1201</v>
      </c>
      <c r="D123" s="541">
        <v>1200</v>
      </c>
      <c r="E123" s="552">
        <v>129.5</v>
      </c>
      <c r="F123" s="551">
        <v>15</v>
      </c>
      <c r="G123" s="550">
        <f>E123*F123</f>
        <v>1942.5</v>
      </c>
      <c r="H123" s="529">
        <v>0</v>
      </c>
      <c r="I123" s="529">
        <v>0</v>
      </c>
      <c r="J123" s="549">
        <v>0</v>
      </c>
      <c r="K123" s="549">
        <v>0</v>
      </c>
      <c r="L123" s="549">
        <v>77.099999999999994</v>
      </c>
      <c r="M123" s="529">
        <f>G123+H123+I123+J123+K123+L123</f>
        <v>2019.6</v>
      </c>
      <c r="N123" s="529">
        <v>0</v>
      </c>
      <c r="O123" s="529">
        <v>0</v>
      </c>
      <c r="P123" s="529">
        <v>0</v>
      </c>
      <c r="Q123" s="529">
        <v>0</v>
      </c>
      <c r="R123" s="529">
        <v>0</v>
      </c>
      <c r="S123" s="529">
        <v>0</v>
      </c>
      <c r="T123" s="529">
        <f>N123+O123+P123+Q123+R123+S123</f>
        <v>0</v>
      </c>
      <c r="U123" s="529">
        <f>M123-T123</f>
        <v>2019.6</v>
      </c>
      <c r="V123" s="529">
        <v>0</v>
      </c>
      <c r="W123" s="548">
        <f>U123-V123</f>
        <v>2019.6</v>
      </c>
      <c r="X123" s="541"/>
    </row>
    <row r="124" spans="1:24" ht="65.25" customHeight="1" x14ac:dyDescent="0.5">
      <c r="A124" s="533" t="s">
        <v>484</v>
      </c>
      <c r="B124" s="541"/>
      <c r="C124" s="541"/>
      <c r="D124" s="541"/>
      <c r="E124" s="552"/>
      <c r="F124" s="551"/>
      <c r="G124" s="550"/>
      <c r="H124" s="529"/>
      <c r="I124" s="529"/>
      <c r="J124" s="549"/>
      <c r="K124" s="549"/>
      <c r="L124" s="549"/>
      <c r="M124" s="529"/>
      <c r="N124" s="529"/>
      <c r="O124" s="529"/>
      <c r="P124" s="529"/>
      <c r="Q124" s="529"/>
      <c r="R124" s="529"/>
      <c r="S124" s="529"/>
      <c r="T124" s="529"/>
      <c r="U124" s="529"/>
      <c r="V124" s="529"/>
      <c r="W124" s="548"/>
      <c r="X124" s="541"/>
    </row>
    <row r="125" spans="1:24" ht="65.25" customHeight="1" x14ac:dyDescent="0.45">
      <c r="A125" s="500" t="s">
        <v>483</v>
      </c>
      <c r="B125" s="547"/>
      <c r="C125" s="547">
        <v>1201</v>
      </c>
      <c r="D125" s="547">
        <v>1200</v>
      </c>
      <c r="E125" s="546">
        <v>152.46</v>
      </c>
      <c r="F125" s="545">
        <v>15</v>
      </c>
      <c r="G125" s="544">
        <f>E125*F125</f>
        <v>2286.9</v>
      </c>
      <c r="H125" s="486">
        <v>0</v>
      </c>
      <c r="I125" s="486">
        <v>0</v>
      </c>
      <c r="J125" s="543">
        <v>0</v>
      </c>
      <c r="K125" s="543">
        <v>0</v>
      </c>
      <c r="L125" s="543">
        <v>41.11</v>
      </c>
      <c r="M125" s="486">
        <f>G125+H125+I125+J125+K125+L125</f>
        <v>2328.0100000000002</v>
      </c>
      <c r="N125" s="486">
        <v>0</v>
      </c>
      <c r="O125" s="486">
        <v>0</v>
      </c>
      <c r="P125" s="486">
        <v>0</v>
      </c>
      <c r="Q125" s="486">
        <v>0</v>
      </c>
      <c r="R125" s="486">
        <v>0</v>
      </c>
      <c r="S125" s="486">
        <v>0</v>
      </c>
      <c r="T125" s="486">
        <f>N125+O125+P125+Q125+R125+S125</f>
        <v>0</v>
      </c>
      <c r="U125" s="486">
        <f>M125-T125</f>
        <v>2328.0100000000002</v>
      </c>
      <c r="V125" s="486">
        <v>0</v>
      </c>
      <c r="W125" s="542">
        <f>U125-V125</f>
        <v>2328.0100000000002</v>
      </c>
      <c r="X125" s="541"/>
    </row>
    <row r="126" spans="1:24" ht="65.25" customHeight="1" x14ac:dyDescent="0.45">
      <c r="A126" s="525" t="s">
        <v>482</v>
      </c>
      <c r="B126" s="547"/>
      <c r="C126" s="547"/>
      <c r="D126" s="547"/>
      <c r="E126" s="546"/>
      <c r="F126" s="545"/>
      <c r="G126" s="544"/>
      <c r="H126" s="486"/>
      <c r="I126" s="486"/>
      <c r="J126" s="543"/>
      <c r="K126" s="543"/>
      <c r="L126" s="543"/>
      <c r="M126" s="486"/>
      <c r="N126" s="486"/>
      <c r="O126" s="486"/>
      <c r="P126" s="486"/>
      <c r="Q126" s="486"/>
      <c r="R126" s="486"/>
      <c r="S126" s="486"/>
      <c r="T126" s="486"/>
      <c r="U126" s="486"/>
      <c r="V126" s="486"/>
      <c r="W126" s="542"/>
      <c r="X126" s="541"/>
    </row>
    <row r="127" spans="1:24" ht="65.25" customHeight="1" x14ac:dyDescent="0.5">
      <c r="A127" s="540" t="s">
        <v>481</v>
      </c>
      <c r="B127" s="541"/>
      <c r="C127" s="541">
        <v>1201</v>
      </c>
      <c r="D127" s="541">
        <v>1200</v>
      </c>
      <c r="E127" s="552">
        <v>168.71</v>
      </c>
      <c r="F127" s="551">
        <v>15</v>
      </c>
      <c r="G127" s="550">
        <f>E127*F127</f>
        <v>2530.65</v>
      </c>
      <c r="H127" s="529">
        <v>0</v>
      </c>
      <c r="I127" s="529">
        <v>0</v>
      </c>
      <c r="J127" s="549">
        <v>0</v>
      </c>
      <c r="K127" s="549">
        <v>0</v>
      </c>
      <c r="L127" s="549">
        <v>6.42</v>
      </c>
      <c r="M127" s="529">
        <f>G127+H127+I127+J127+K127+L127</f>
        <v>2537.0700000000002</v>
      </c>
      <c r="N127" s="529">
        <v>0</v>
      </c>
      <c r="O127" s="529">
        <v>0</v>
      </c>
      <c r="P127" s="529">
        <v>0</v>
      </c>
      <c r="Q127" s="529">
        <v>0</v>
      </c>
      <c r="R127" s="529">
        <v>0</v>
      </c>
      <c r="S127" s="529">
        <v>0</v>
      </c>
      <c r="T127" s="529">
        <f>N127+O127+P127+Q127+R127+S127</f>
        <v>0</v>
      </c>
      <c r="U127" s="529">
        <f>M127-T127</f>
        <v>2537.0700000000002</v>
      </c>
      <c r="V127" s="529">
        <v>0</v>
      </c>
      <c r="W127" s="548">
        <f>U127-V127</f>
        <v>2537.0700000000002</v>
      </c>
      <c r="X127" s="541"/>
    </row>
    <row r="128" spans="1:24" ht="65.25" customHeight="1" x14ac:dyDescent="0.5">
      <c r="A128" s="533" t="s">
        <v>480</v>
      </c>
      <c r="B128" s="541"/>
      <c r="C128" s="541"/>
      <c r="D128" s="541"/>
      <c r="E128" s="552"/>
      <c r="F128" s="551"/>
      <c r="G128" s="550"/>
      <c r="H128" s="529"/>
      <c r="I128" s="529"/>
      <c r="J128" s="549"/>
      <c r="K128" s="549"/>
      <c r="L128" s="549"/>
      <c r="M128" s="529"/>
      <c r="N128" s="529"/>
      <c r="O128" s="529"/>
      <c r="P128" s="529"/>
      <c r="Q128" s="529"/>
      <c r="R128" s="529"/>
      <c r="S128" s="529"/>
      <c r="T128" s="529"/>
      <c r="U128" s="529"/>
      <c r="V128" s="529"/>
      <c r="W128" s="548"/>
      <c r="X128" s="541"/>
    </row>
    <row r="129" spans="1:24" ht="65.25" customHeight="1" x14ac:dyDescent="0.45">
      <c r="A129" s="500" t="s">
        <v>449</v>
      </c>
      <c r="B129" s="547"/>
      <c r="C129" s="547">
        <v>1201</v>
      </c>
      <c r="D129" s="547">
        <v>1200</v>
      </c>
      <c r="E129" s="546">
        <v>131.66999999999999</v>
      </c>
      <c r="F129" s="545">
        <v>15</v>
      </c>
      <c r="G129" s="544">
        <f>E129*F129</f>
        <v>1975.0499999999997</v>
      </c>
      <c r="H129" s="486">
        <v>0</v>
      </c>
      <c r="I129" s="486">
        <v>0</v>
      </c>
      <c r="J129" s="543">
        <v>0</v>
      </c>
      <c r="K129" s="543">
        <v>0</v>
      </c>
      <c r="L129" s="543">
        <v>75.02</v>
      </c>
      <c r="M129" s="486">
        <f>G129+H129+I129+J129+K129+L129</f>
        <v>2050.0699999999997</v>
      </c>
      <c r="N129" s="486">
        <v>0</v>
      </c>
      <c r="O129" s="486">
        <v>0</v>
      </c>
      <c r="P129" s="486">
        <v>0</v>
      </c>
      <c r="Q129" s="486">
        <v>0</v>
      </c>
      <c r="R129" s="486">
        <v>0</v>
      </c>
      <c r="S129" s="486">
        <v>0</v>
      </c>
      <c r="T129" s="486">
        <f>N129+O129+P129+Q129+R129+S129</f>
        <v>0</v>
      </c>
      <c r="U129" s="486">
        <f>M129-T129</f>
        <v>2050.0699999999997</v>
      </c>
      <c r="V129" s="486">
        <v>0</v>
      </c>
      <c r="W129" s="542">
        <f>U129-V129</f>
        <v>2050.0699999999997</v>
      </c>
      <c r="X129" s="541"/>
    </row>
    <row r="130" spans="1:24" ht="65.25" customHeight="1" x14ac:dyDescent="0.45">
      <c r="A130" s="525" t="s">
        <v>479</v>
      </c>
      <c r="B130" s="547"/>
      <c r="C130" s="547"/>
      <c r="D130" s="547"/>
      <c r="E130" s="546"/>
      <c r="F130" s="545"/>
      <c r="G130" s="544"/>
      <c r="H130" s="486"/>
      <c r="I130" s="486"/>
      <c r="J130" s="543"/>
      <c r="K130" s="543"/>
      <c r="L130" s="543"/>
      <c r="M130" s="486"/>
      <c r="N130" s="486"/>
      <c r="O130" s="486"/>
      <c r="P130" s="486"/>
      <c r="Q130" s="486"/>
      <c r="R130" s="486"/>
      <c r="S130" s="486"/>
      <c r="T130" s="486"/>
      <c r="U130" s="486"/>
      <c r="V130" s="486"/>
      <c r="W130" s="542"/>
      <c r="X130" s="541"/>
    </row>
    <row r="131" spans="1:24" ht="65.25" customHeight="1" x14ac:dyDescent="0.5">
      <c r="A131" s="540" t="s">
        <v>478</v>
      </c>
      <c r="B131" s="541"/>
      <c r="C131" s="541">
        <v>1201</v>
      </c>
      <c r="D131" s="541">
        <v>1200</v>
      </c>
      <c r="E131" s="552">
        <v>108.18</v>
      </c>
      <c r="F131" s="551">
        <v>15</v>
      </c>
      <c r="G131" s="550">
        <f>E131*F131</f>
        <v>1622.7</v>
      </c>
      <c r="H131" s="529">
        <v>0</v>
      </c>
      <c r="I131" s="529">
        <v>0</v>
      </c>
      <c r="J131" s="549">
        <v>0</v>
      </c>
      <c r="K131" s="549">
        <v>0</v>
      </c>
      <c r="L131" s="549">
        <v>109.57</v>
      </c>
      <c r="M131" s="529">
        <f>G131+H131+I131+J131+K131+L131</f>
        <v>1732.27</v>
      </c>
      <c r="N131" s="529">
        <v>0</v>
      </c>
      <c r="O131" s="529">
        <v>0</v>
      </c>
      <c r="P131" s="529">
        <v>0</v>
      </c>
      <c r="Q131" s="529">
        <v>0</v>
      </c>
      <c r="R131" s="529">
        <v>0</v>
      </c>
      <c r="S131" s="529">
        <v>0</v>
      </c>
      <c r="T131" s="529">
        <f>N131+O131+P131+Q131+R131+S131</f>
        <v>0</v>
      </c>
      <c r="U131" s="529">
        <f>M131-T131</f>
        <v>1732.27</v>
      </c>
      <c r="V131" s="529">
        <v>0</v>
      </c>
      <c r="W131" s="548">
        <f>U131-V131</f>
        <v>1732.27</v>
      </c>
      <c r="X131" s="541"/>
    </row>
    <row r="132" spans="1:24" ht="65.25" customHeight="1" x14ac:dyDescent="0.5">
      <c r="A132" s="533" t="s">
        <v>477</v>
      </c>
      <c r="B132" s="541"/>
      <c r="C132" s="541"/>
      <c r="D132" s="541"/>
      <c r="E132" s="552"/>
      <c r="F132" s="551"/>
      <c r="G132" s="550"/>
      <c r="H132" s="529"/>
      <c r="I132" s="529"/>
      <c r="J132" s="549"/>
      <c r="K132" s="549"/>
      <c r="L132" s="549"/>
      <c r="M132" s="529"/>
      <c r="N132" s="529"/>
      <c r="O132" s="529"/>
      <c r="P132" s="529"/>
      <c r="Q132" s="529"/>
      <c r="R132" s="529"/>
      <c r="S132" s="529"/>
      <c r="T132" s="529"/>
      <c r="U132" s="529"/>
      <c r="V132" s="529"/>
      <c r="W132" s="548"/>
      <c r="X132" s="541"/>
    </row>
    <row r="133" spans="1:24" ht="65.25" customHeight="1" x14ac:dyDescent="0.5">
      <c r="A133" s="540" t="s">
        <v>476</v>
      </c>
      <c r="B133" s="541"/>
      <c r="C133" s="541">
        <v>1201</v>
      </c>
      <c r="D133" s="541">
        <v>1200</v>
      </c>
      <c r="E133" s="552">
        <v>146</v>
      </c>
      <c r="F133" s="551">
        <v>15</v>
      </c>
      <c r="G133" s="550">
        <f>E133*F133</f>
        <v>2190</v>
      </c>
      <c r="H133" s="529">
        <v>0</v>
      </c>
      <c r="I133" s="529">
        <v>0</v>
      </c>
      <c r="J133" s="549">
        <v>0</v>
      </c>
      <c r="K133" s="549">
        <v>0</v>
      </c>
      <c r="L133" s="549">
        <v>61.26</v>
      </c>
      <c r="M133" s="529">
        <f>G133+H133+I133+J133+K133+L133</f>
        <v>2251.2600000000002</v>
      </c>
      <c r="N133" s="529">
        <v>0</v>
      </c>
      <c r="O133" s="529">
        <f>G133*1.1875%</f>
        <v>26.006250000000001</v>
      </c>
      <c r="P133" s="529">
        <v>0</v>
      </c>
      <c r="Q133" s="529">
        <v>0</v>
      </c>
      <c r="R133" s="529">
        <v>0</v>
      </c>
      <c r="S133" s="529">
        <v>0</v>
      </c>
      <c r="T133" s="529">
        <f>N133+O133+P133+Q133+R133+S133</f>
        <v>26.006250000000001</v>
      </c>
      <c r="U133" s="529">
        <f>M133-T133</f>
        <v>2225.2537500000003</v>
      </c>
      <c r="V133" s="529">
        <v>0</v>
      </c>
      <c r="W133" s="548">
        <f>U133-V133</f>
        <v>2225.2537500000003</v>
      </c>
      <c r="X133" s="541"/>
    </row>
    <row r="134" spans="1:24" ht="65.25" customHeight="1" x14ac:dyDescent="0.5">
      <c r="A134" s="533" t="s">
        <v>475</v>
      </c>
      <c r="B134" s="541"/>
      <c r="C134" s="541"/>
      <c r="D134" s="541"/>
      <c r="E134" s="552"/>
      <c r="F134" s="551"/>
      <c r="G134" s="550"/>
      <c r="H134" s="529"/>
      <c r="I134" s="529"/>
      <c r="J134" s="549"/>
      <c r="K134" s="549"/>
      <c r="L134" s="549"/>
      <c r="M134" s="529"/>
      <c r="N134" s="529"/>
      <c r="O134" s="529"/>
      <c r="P134" s="529"/>
      <c r="Q134" s="529"/>
      <c r="R134" s="529"/>
      <c r="S134" s="529"/>
      <c r="T134" s="529"/>
      <c r="U134" s="529"/>
      <c r="V134" s="529"/>
      <c r="W134" s="548"/>
      <c r="X134" s="541"/>
    </row>
    <row r="135" spans="1:24" ht="65.25" customHeight="1" x14ac:dyDescent="0.5">
      <c r="A135" s="540" t="s">
        <v>474</v>
      </c>
      <c r="B135" s="541"/>
      <c r="C135" s="541">
        <v>1201</v>
      </c>
      <c r="D135" s="541">
        <v>1200</v>
      </c>
      <c r="E135" s="552">
        <v>146</v>
      </c>
      <c r="F135" s="551">
        <v>15</v>
      </c>
      <c r="G135" s="550">
        <f>E135*F135</f>
        <v>2190</v>
      </c>
      <c r="H135" s="529">
        <v>0</v>
      </c>
      <c r="I135" s="529">
        <v>0</v>
      </c>
      <c r="J135" s="549">
        <v>0</v>
      </c>
      <c r="K135" s="549">
        <v>0</v>
      </c>
      <c r="L135" s="549">
        <v>61.26</v>
      </c>
      <c r="M135" s="529">
        <f>G135+H135+I135+J135+K135+L135</f>
        <v>2251.2600000000002</v>
      </c>
      <c r="N135" s="529">
        <v>0</v>
      </c>
      <c r="O135" s="529">
        <v>0</v>
      </c>
      <c r="P135" s="529">
        <v>0</v>
      </c>
      <c r="Q135" s="529">
        <v>0</v>
      </c>
      <c r="R135" s="529">
        <v>0</v>
      </c>
      <c r="S135" s="529">
        <v>0</v>
      </c>
      <c r="T135" s="529">
        <f>N135+O135+P135+Q135+R135+S135</f>
        <v>0</v>
      </c>
      <c r="U135" s="529">
        <f>M135-T135</f>
        <v>2251.2600000000002</v>
      </c>
      <c r="V135" s="529">
        <v>0</v>
      </c>
      <c r="W135" s="548">
        <f>U135-V135</f>
        <v>2251.2600000000002</v>
      </c>
      <c r="X135" s="541"/>
    </row>
    <row r="136" spans="1:24" ht="65.25" customHeight="1" x14ac:dyDescent="0.5">
      <c r="A136" s="533" t="s">
        <v>473</v>
      </c>
      <c r="B136" s="541"/>
      <c r="C136" s="541"/>
      <c r="D136" s="541"/>
      <c r="E136" s="552"/>
      <c r="F136" s="551"/>
      <c r="G136" s="550"/>
      <c r="H136" s="529"/>
      <c r="I136" s="529"/>
      <c r="J136" s="549"/>
      <c r="K136" s="549"/>
      <c r="L136" s="549"/>
      <c r="M136" s="529"/>
      <c r="N136" s="529"/>
      <c r="O136" s="529"/>
      <c r="P136" s="529"/>
      <c r="Q136" s="529"/>
      <c r="R136" s="529"/>
      <c r="S136" s="529"/>
      <c r="T136" s="529"/>
      <c r="U136" s="529"/>
      <c r="V136" s="529"/>
      <c r="W136" s="548"/>
      <c r="X136" s="541"/>
    </row>
    <row r="137" spans="1:24" ht="65.25" customHeight="1" x14ac:dyDescent="0.5">
      <c r="A137" s="540" t="s">
        <v>127</v>
      </c>
      <c r="B137" s="541"/>
      <c r="C137" s="541">
        <v>1201</v>
      </c>
      <c r="D137" s="541">
        <v>1200</v>
      </c>
      <c r="E137" s="552">
        <v>190.94</v>
      </c>
      <c r="F137" s="551">
        <v>15</v>
      </c>
      <c r="G137" s="550">
        <f>E137*F137</f>
        <v>2864.1</v>
      </c>
      <c r="H137" s="529">
        <v>0</v>
      </c>
      <c r="I137" s="529">
        <v>0</v>
      </c>
      <c r="J137" s="549">
        <v>0</v>
      </c>
      <c r="K137" s="549">
        <v>0</v>
      </c>
      <c r="L137" s="549">
        <v>0</v>
      </c>
      <c r="M137" s="529">
        <f>G137+H137+I137+J137+K137+L137</f>
        <v>2864.1</v>
      </c>
      <c r="N137" s="529">
        <v>44.86</v>
      </c>
      <c r="O137" s="529">
        <v>0</v>
      </c>
      <c r="P137" s="529">
        <v>0</v>
      </c>
      <c r="Q137" s="529">
        <v>0</v>
      </c>
      <c r="R137" s="529">
        <v>0</v>
      </c>
      <c r="S137" s="529">
        <v>0</v>
      </c>
      <c r="T137" s="529">
        <f>N137+O137+P137+Q137+R137+S137</f>
        <v>44.86</v>
      </c>
      <c r="U137" s="529">
        <f>M137-T137</f>
        <v>2819.24</v>
      </c>
      <c r="V137" s="529">
        <v>0</v>
      </c>
      <c r="W137" s="548">
        <f>U137-V137</f>
        <v>2819.24</v>
      </c>
      <c r="X137" s="541"/>
    </row>
    <row r="138" spans="1:24" ht="65.25" customHeight="1" x14ac:dyDescent="0.5">
      <c r="A138" s="533" t="s">
        <v>472</v>
      </c>
      <c r="B138" s="541"/>
      <c r="C138" s="541"/>
      <c r="D138" s="541"/>
      <c r="E138" s="552"/>
      <c r="F138" s="551"/>
      <c r="G138" s="550"/>
      <c r="H138" s="529"/>
      <c r="I138" s="529"/>
      <c r="J138" s="549"/>
      <c r="K138" s="549"/>
      <c r="L138" s="549"/>
      <c r="M138" s="529"/>
      <c r="N138" s="529"/>
      <c r="O138" s="529"/>
      <c r="P138" s="529"/>
      <c r="Q138" s="529"/>
      <c r="R138" s="529"/>
      <c r="S138" s="529"/>
      <c r="T138" s="529"/>
      <c r="U138" s="529"/>
      <c r="V138" s="529"/>
      <c r="W138" s="548"/>
      <c r="X138" s="541"/>
    </row>
    <row r="139" spans="1:24" ht="65.25" customHeight="1" x14ac:dyDescent="0.5">
      <c r="A139" s="540" t="s">
        <v>469</v>
      </c>
      <c r="B139" s="541"/>
      <c r="C139" s="541">
        <v>1201</v>
      </c>
      <c r="D139" s="541">
        <v>1200</v>
      </c>
      <c r="E139" s="552">
        <v>171.85</v>
      </c>
      <c r="F139" s="551">
        <v>15</v>
      </c>
      <c r="G139" s="550">
        <f>E139*F139</f>
        <v>2577.75</v>
      </c>
      <c r="H139" s="529">
        <v>0</v>
      </c>
      <c r="I139" s="529">
        <v>0</v>
      </c>
      <c r="J139" s="549">
        <v>0</v>
      </c>
      <c r="K139" s="549">
        <v>0</v>
      </c>
      <c r="L139" s="549">
        <v>1.29</v>
      </c>
      <c r="M139" s="529">
        <f>G139+H139+I139+J139+K139+L139</f>
        <v>2579.04</v>
      </c>
      <c r="N139" s="529">
        <v>0</v>
      </c>
      <c r="O139" s="529">
        <v>0</v>
      </c>
      <c r="P139" s="529">
        <v>0</v>
      </c>
      <c r="Q139" s="529">
        <v>0</v>
      </c>
      <c r="R139" s="529">
        <v>0</v>
      </c>
      <c r="S139" s="529">
        <v>0</v>
      </c>
      <c r="T139" s="529">
        <f>N139+O139+P139+Q139+R139+S139</f>
        <v>0</v>
      </c>
      <c r="U139" s="529">
        <f>M139-T139</f>
        <v>2579.04</v>
      </c>
      <c r="V139" s="529">
        <v>0</v>
      </c>
      <c r="W139" s="548">
        <f>U139-V139</f>
        <v>2579.04</v>
      </c>
      <c r="X139" s="541"/>
    </row>
    <row r="140" spans="1:24" ht="65.25" customHeight="1" x14ac:dyDescent="0.5">
      <c r="A140" s="533" t="s">
        <v>471</v>
      </c>
      <c r="B140" s="541"/>
      <c r="C140" s="541"/>
      <c r="D140" s="541"/>
      <c r="E140" s="552"/>
      <c r="F140" s="551"/>
      <c r="G140" s="550"/>
      <c r="H140" s="529"/>
      <c r="I140" s="529"/>
      <c r="J140" s="549"/>
      <c r="K140" s="549"/>
      <c r="L140" s="549"/>
      <c r="M140" s="529"/>
      <c r="N140" s="529"/>
      <c r="O140" s="529"/>
      <c r="P140" s="529"/>
      <c r="Q140" s="529"/>
      <c r="R140" s="529"/>
      <c r="S140" s="529"/>
      <c r="T140" s="529"/>
      <c r="U140" s="529"/>
      <c r="V140" s="529"/>
      <c r="W140" s="548"/>
      <c r="X140" s="541"/>
    </row>
    <row r="141" spans="1:24" ht="65.25" customHeight="1" x14ac:dyDescent="0.5">
      <c r="A141" s="540" t="s">
        <v>469</v>
      </c>
      <c r="B141" s="541"/>
      <c r="C141" s="541">
        <v>1201</v>
      </c>
      <c r="D141" s="541">
        <v>1200</v>
      </c>
      <c r="E141" s="552">
        <v>190.94</v>
      </c>
      <c r="F141" s="551">
        <v>15</v>
      </c>
      <c r="G141" s="550">
        <f>E141*F141</f>
        <v>2864.1</v>
      </c>
      <c r="H141" s="529">
        <v>0</v>
      </c>
      <c r="I141" s="529">
        <v>0</v>
      </c>
      <c r="J141" s="549">
        <v>0</v>
      </c>
      <c r="K141" s="549">
        <v>0</v>
      </c>
      <c r="L141" s="549">
        <v>0</v>
      </c>
      <c r="M141" s="529">
        <f>G141+H141+I141+J141+K141+L141</f>
        <v>2864.1</v>
      </c>
      <c r="N141" s="529">
        <v>44.86</v>
      </c>
      <c r="O141" s="529">
        <v>0</v>
      </c>
      <c r="P141" s="529">
        <v>0</v>
      </c>
      <c r="Q141" s="529">
        <v>0</v>
      </c>
      <c r="R141" s="529">
        <v>0</v>
      </c>
      <c r="S141" s="529">
        <v>0</v>
      </c>
      <c r="T141" s="529">
        <f>N141+O141+P141+Q141+R141+S141</f>
        <v>44.86</v>
      </c>
      <c r="U141" s="529">
        <f>M141-T141</f>
        <v>2819.24</v>
      </c>
      <c r="V141" s="529">
        <v>0</v>
      </c>
      <c r="W141" s="548">
        <f>U141-V141</f>
        <v>2819.24</v>
      </c>
      <c r="X141" s="541"/>
    </row>
    <row r="142" spans="1:24" ht="65.25" customHeight="1" x14ac:dyDescent="0.5">
      <c r="A142" s="533" t="s">
        <v>470</v>
      </c>
      <c r="B142" s="541"/>
      <c r="C142" s="541"/>
      <c r="D142" s="541"/>
      <c r="E142" s="552"/>
      <c r="F142" s="551"/>
      <c r="G142" s="550"/>
      <c r="H142" s="529"/>
      <c r="I142" s="529"/>
      <c r="J142" s="549"/>
      <c r="K142" s="549"/>
      <c r="L142" s="549"/>
      <c r="M142" s="529"/>
      <c r="N142" s="529"/>
      <c r="O142" s="529"/>
      <c r="P142" s="529"/>
      <c r="Q142" s="529"/>
      <c r="R142" s="529"/>
      <c r="S142" s="529"/>
      <c r="T142" s="529"/>
      <c r="U142" s="529"/>
      <c r="V142" s="529"/>
      <c r="W142" s="548"/>
      <c r="X142" s="541"/>
    </row>
    <row r="143" spans="1:24" ht="65.25" customHeight="1" x14ac:dyDescent="0.45">
      <c r="A143" s="500" t="s">
        <v>469</v>
      </c>
      <c r="B143" s="547"/>
      <c r="C143" s="547">
        <v>1201</v>
      </c>
      <c r="D143" s="547">
        <v>1200</v>
      </c>
      <c r="E143" s="546">
        <v>173.96</v>
      </c>
      <c r="F143" s="545">
        <v>15</v>
      </c>
      <c r="G143" s="544">
        <f>E143*F143</f>
        <v>2609.4</v>
      </c>
      <c r="H143" s="486">
        <v>0</v>
      </c>
      <c r="I143" s="486">
        <v>0</v>
      </c>
      <c r="J143" s="543">
        <v>0</v>
      </c>
      <c r="K143" s="543">
        <v>0</v>
      </c>
      <c r="L143" s="543">
        <v>0</v>
      </c>
      <c r="M143" s="486">
        <f>G143+H143+I143+J143+K143+L143</f>
        <v>2609.4</v>
      </c>
      <c r="N143" s="486">
        <v>2.15</v>
      </c>
      <c r="O143" s="486">
        <v>0</v>
      </c>
      <c r="P143" s="486">
        <v>0</v>
      </c>
      <c r="Q143" s="486">
        <v>0</v>
      </c>
      <c r="R143" s="486">
        <v>0</v>
      </c>
      <c r="S143" s="486">
        <v>0</v>
      </c>
      <c r="T143" s="486">
        <f>N143+O143+P143+Q143+R143+S143</f>
        <v>2.15</v>
      </c>
      <c r="U143" s="486">
        <f>M143-T143</f>
        <v>2607.25</v>
      </c>
      <c r="V143" s="486">
        <v>0</v>
      </c>
      <c r="W143" s="542">
        <f>U143-V143</f>
        <v>2607.25</v>
      </c>
      <c r="X143" s="541"/>
    </row>
    <row r="144" spans="1:24" ht="65.25" customHeight="1" x14ac:dyDescent="0.45">
      <c r="A144" s="525" t="s">
        <v>468</v>
      </c>
      <c r="B144" s="547"/>
      <c r="C144" s="547"/>
      <c r="D144" s="547"/>
      <c r="E144" s="546"/>
      <c r="F144" s="545"/>
      <c r="G144" s="544"/>
      <c r="H144" s="486"/>
      <c r="I144" s="486"/>
      <c r="J144" s="543"/>
      <c r="K144" s="543"/>
      <c r="L144" s="543"/>
      <c r="M144" s="486"/>
      <c r="N144" s="486"/>
      <c r="O144" s="486"/>
      <c r="P144" s="486"/>
      <c r="Q144" s="486"/>
      <c r="R144" s="486"/>
      <c r="S144" s="486"/>
      <c r="T144" s="486"/>
      <c r="U144" s="486"/>
      <c r="V144" s="486"/>
      <c r="W144" s="542"/>
      <c r="X144" s="541"/>
    </row>
    <row r="145" spans="1:24" ht="65.25" customHeight="1" x14ac:dyDescent="0.5">
      <c r="A145" s="540" t="s">
        <v>208</v>
      </c>
      <c r="B145" s="503"/>
      <c r="C145" s="503">
        <v>1201</v>
      </c>
      <c r="D145" s="503">
        <v>1200</v>
      </c>
      <c r="E145" s="539">
        <v>198.78</v>
      </c>
      <c r="F145" s="538">
        <v>15</v>
      </c>
      <c r="G145" s="537">
        <f>E145*F145</f>
        <v>2981.7</v>
      </c>
      <c r="H145" s="535">
        <v>0</v>
      </c>
      <c r="I145" s="529">
        <v>0</v>
      </c>
      <c r="J145" s="536">
        <v>0</v>
      </c>
      <c r="K145" s="536">
        <v>0</v>
      </c>
      <c r="L145" s="536">
        <v>0</v>
      </c>
      <c r="M145" s="535">
        <f>G145+H145+I145+J145+K145+L145</f>
        <v>2981.7</v>
      </c>
      <c r="N145" s="535">
        <v>57.66</v>
      </c>
      <c r="O145" s="535">
        <f>G145*1.1875%</f>
        <v>35.407687500000002</v>
      </c>
      <c r="P145" s="535">
        <v>0</v>
      </c>
      <c r="Q145" s="535">
        <v>0</v>
      </c>
      <c r="R145" s="535">
        <v>0</v>
      </c>
      <c r="S145" s="535">
        <v>0</v>
      </c>
      <c r="T145" s="535">
        <f>N145+O145+P145+Q145+R145+S145</f>
        <v>93.067687500000005</v>
      </c>
      <c r="U145" s="535">
        <f>M145-T145</f>
        <v>2888.6323124999999</v>
      </c>
      <c r="V145" s="535">
        <v>0</v>
      </c>
      <c r="W145" s="534">
        <f>U145-V145</f>
        <v>2888.6323124999999</v>
      </c>
      <c r="X145" s="503"/>
    </row>
    <row r="146" spans="1:24" ht="65.25" customHeight="1" x14ac:dyDescent="0.5">
      <c r="A146" s="533" t="s">
        <v>467</v>
      </c>
      <c r="B146" s="502"/>
      <c r="C146" s="502"/>
      <c r="D146" s="502"/>
      <c r="E146" s="532"/>
      <c r="F146" s="531"/>
      <c r="G146" s="530"/>
      <c r="H146" s="527"/>
      <c r="I146" s="529"/>
      <c r="J146" s="528"/>
      <c r="K146" s="528"/>
      <c r="L146" s="528"/>
      <c r="M146" s="527"/>
      <c r="N146" s="527"/>
      <c r="O146" s="527"/>
      <c r="P146" s="527"/>
      <c r="Q146" s="527"/>
      <c r="R146" s="527"/>
      <c r="S146" s="527"/>
      <c r="T146" s="527"/>
      <c r="U146" s="527"/>
      <c r="V146" s="527"/>
      <c r="W146" s="526"/>
      <c r="X146" s="502"/>
    </row>
    <row r="147" spans="1:24" ht="65.25" customHeight="1" x14ac:dyDescent="0.5">
      <c r="A147" s="540" t="s">
        <v>208</v>
      </c>
      <c r="B147" s="503"/>
      <c r="C147" s="503">
        <v>1201</v>
      </c>
      <c r="D147" s="503">
        <v>1200</v>
      </c>
      <c r="E147" s="539">
        <v>215.63</v>
      </c>
      <c r="F147" s="538">
        <v>15</v>
      </c>
      <c r="G147" s="537">
        <f>E147*F147</f>
        <v>3234.45</v>
      </c>
      <c r="H147" s="535">
        <v>0</v>
      </c>
      <c r="I147" s="529">
        <v>0</v>
      </c>
      <c r="J147" s="536">
        <v>0</v>
      </c>
      <c r="K147" s="536">
        <v>0</v>
      </c>
      <c r="L147" s="536">
        <v>0</v>
      </c>
      <c r="M147" s="535">
        <f>G147+H147+I147+J147+K147+L147</f>
        <v>3234.45</v>
      </c>
      <c r="N147" s="535">
        <v>105.41</v>
      </c>
      <c r="O147" s="535">
        <v>0</v>
      </c>
      <c r="P147" s="535">
        <v>0</v>
      </c>
      <c r="Q147" s="535">
        <v>0</v>
      </c>
      <c r="R147" s="535">
        <v>0</v>
      </c>
      <c r="S147" s="535">
        <v>0</v>
      </c>
      <c r="T147" s="535">
        <f>N147+O147+P147+Q147+R147+S147</f>
        <v>105.41</v>
      </c>
      <c r="U147" s="535">
        <f>M147-T147</f>
        <v>3129.04</v>
      </c>
      <c r="V147" s="535">
        <v>0</v>
      </c>
      <c r="W147" s="534">
        <f>U147-V147</f>
        <v>3129.04</v>
      </c>
      <c r="X147" s="503"/>
    </row>
    <row r="148" spans="1:24" ht="65.25" customHeight="1" x14ac:dyDescent="0.5">
      <c r="A148" s="533" t="s">
        <v>466</v>
      </c>
      <c r="B148" s="502"/>
      <c r="C148" s="502"/>
      <c r="D148" s="502"/>
      <c r="E148" s="532"/>
      <c r="F148" s="531"/>
      <c r="G148" s="530"/>
      <c r="H148" s="527"/>
      <c r="I148" s="529"/>
      <c r="J148" s="528"/>
      <c r="K148" s="528"/>
      <c r="L148" s="528"/>
      <c r="M148" s="527"/>
      <c r="N148" s="527"/>
      <c r="O148" s="527"/>
      <c r="P148" s="527"/>
      <c r="Q148" s="527"/>
      <c r="R148" s="527"/>
      <c r="S148" s="527"/>
      <c r="T148" s="527"/>
      <c r="U148" s="527"/>
      <c r="V148" s="527"/>
      <c r="W148" s="526"/>
      <c r="X148" s="502"/>
    </row>
    <row r="149" spans="1:24" ht="65.25" customHeight="1" x14ac:dyDescent="0.5">
      <c r="A149" s="540" t="s">
        <v>208</v>
      </c>
      <c r="B149" s="503"/>
      <c r="C149" s="503">
        <v>1201</v>
      </c>
      <c r="D149" s="503">
        <v>1200</v>
      </c>
      <c r="E149" s="539">
        <v>215.63</v>
      </c>
      <c r="F149" s="538">
        <v>15</v>
      </c>
      <c r="G149" s="537">
        <f>E149*F149</f>
        <v>3234.45</v>
      </c>
      <c r="H149" s="535">
        <v>0</v>
      </c>
      <c r="I149" s="529">
        <v>0</v>
      </c>
      <c r="J149" s="536">
        <v>0</v>
      </c>
      <c r="K149" s="536">
        <v>0</v>
      </c>
      <c r="L149" s="536">
        <v>0</v>
      </c>
      <c r="M149" s="535">
        <f>G149+H149+I149+J149+K149+L149</f>
        <v>3234.45</v>
      </c>
      <c r="N149" s="535">
        <v>105.41</v>
      </c>
      <c r="O149" s="535">
        <f>G149*1.1875%</f>
        <v>38.409093749999997</v>
      </c>
      <c r="P149" s="535">
        <v>0</v>
      </c>
      <c r="Q149" s="535">
        <v>0</v>
      </c>
      <c r="R149" s="535">
        <v>0</v>
      </c>
      <c r="S149" s="535">
        <v>0</v>
      </c>
      <c r="T149" s="535">
        <f>N149+O149+P149+Q149+R149+S149</f>
        <v>143.81909374999998</v>
      </c>
      <c r="U149" s="535">
        <f>M149-T149</f>
        <v>3090.63090625</v>
      </c>
      <c r="V149" s="535">
        <v>0</v>
      </c>
      <c r="W149" s="534">
        <f>U149-V149</f>
        <v>3090.63090625</v>
      </c>
      <c r="X149" s="503"/>
    </row>
    <row r="150" spans="1:24" ht="65.25" customHeight="1" x14ac:dyDescent="0.5">
      <c r="A150" s="533" t="s">
        <v>465</v>
      </c>
      <c r="B150" s="502"/>
      <c r="C150" s="502"/>
      <c r="D150" s="502"/>
      <c r="E150" s="532"/>
      <c r="F150" s="531"/>
      <c r="G150" s="530"/>
      <c r="H150" s="527"/>
      <c r="I150" s="529"/>
      <c r="J150" s="528"/>
      <c r="K150" s="528"/>
      <c r="L150" s="528"/>
      <c r="M150" s="527"/>
      <c r="N150" s="527"/>
      <c r="O150" s="527"/>
      <c r="P150" s="527"/>
      <c r="Q150" s="527"/>
      <c r="R150" s="527"/>
      <c r="S150" s="527"/>
      <c r="T150" s="527"/>
      <c r="U150" s="527"/>
      <c r="V150" s="527"/>
      <c r="W150" s="526"/>
      <c r="X150" s="502"/>
    </row>
    <row r="151" spans="1:24" ht="65.25" customHeight="1" x14ac:dyDescent="0.5">
      <c r="A151" s="540" t="s">
        <v>208</v>
      </c>
      <c r="B151" s="503"/>
      <c r="C151" s="503">
        <v>1201</v>
      </c>
      <c r="D151" s="503">
        <v>1200</v>
      </c>
      <c r="E151" s="539">
        <v>163.54</v>
      </c>
      <c r="F151" s="538">
        <v>15</v>
      </c>
      <c r="G151" s="537">
        <f>E151*F151</f>
        <v>2453.1</v>
      </c>
      <c r="H151" s="535">
        <v>0</v>
      </c>
      <c r="I151" s="529">
        <v>0</v>
      </c>
      <c r="J151" s="536">
        <v>0</v>
      </c>
      <c r="K151" s="536">
        <v>0</v>
      </c>
      <c r="L151" s="536">
        <v>14.85</v>
      </c>
      <c r="M151" s="535">
        <f>G151+H151+I151+J151+K151+L151</f>
        <v>2467.9499999999998</v>
      </c>
      <c r="N151" s="535">
        <v>0</v>
      </c>
      <c r="O151" s="535">
        <v>0</v>
      </c>
      <c r="P151" s="535">
        <v>0</v>
      </c>
      <c r="Q151" s="535">
        <v>0</v>
      </c>
      <c r="R151" s="535">
        <v>0</v>
      </c>
      <c r="S151" s="535">
        <v>0</v>
      </c>
      <c r="T151" s="535">
        <f>N151+O151+P151+Q151+R151+S151</f>
        <v>0</v>
      </c>
      <c r="U151" s="535">
        <f>M151-T151</f>
        <v>2467.9499999999998</v>
      </c>
      <c r="V151" s="535">
        <v>47.18</v>
      </c>
      <c r="W151" s="534">
        <f>U151-V151</f>
        <v>2420.77</v>
      </c>
      <c r="X151" s="503"/>
    </row>
    <row r="152" spans="1:24" ht="65.25" customHeight="1" x14ac:dyDescent="0.5">
      <c r="A152" s="533" t="s">
        <v>464</v>
      </c>
      <c r="B152" s="502"/>
      <c r="C152" s="502"/>
      <c r="D152" s="502"/>
      <c r="E152" s="532"/>
      <c r="F152" s="531"/>
      <c r="G152" s="530"/>
      <c r="H152" s="527"/>
      <c r="I152" s="529"/>
      <c r="J152" s="528"/>
      <c r="K152" s="528"/>
      <c r="L152" s="528"/>
      <c r="M152" s="527"/>
      <c r="N152" s="527"/>
      <c r="O152" s="527"/>
      <c r="P152" s="527"/>
      <c r="Q152" s="527"/>
      <c r="R152" s="527"/>
      <c r="S152" s="527"/>
      <c r="T152" s="527"/>
      <c r="U152" s="527"/>
      <c r="V152" s="527"/>
      <c r="W152" s="526"/>
      <c r="X152" s="502"/>
    </row>
    <row r="153" spans="1:24" ht="65.25" customHeight="1" x14ac:dyDescent="0.5">
      <c r="A153" s="540" t="s">
        <v>208</v>
      </c>
      <c r="B153" s="503"/>
      <c r="C153" s="503">
        <v>1201</v>
      </c>
      <c r="D153" s="503">
        <v>1200</v>
      </c>
      <c r="E153" s="539">
        <v>248.48</v>
      </c>
      <c r="F153" s="538">
        <v>15</v>
      </c>
      <c r="G153" s="537">
        <f>E153*F153</f>
        <v>3727.2</v>
      </c>
      <c r="H153" s="535">
        <v>0</v>
      </c>
      <c r="I153" s="529">
        <v>0</v>
      </c>
      <c r="J153" s="536">
        <v>0</v>
      </c>
      <c r="K153" s="536">
        <v>0</v>
      </c>
      <c r="L153" s="536">
        <v>0</v>
      </c>
      <c r="M153" s="535">
        <f>G153+H153+I153+J153+K153+L153</f>
        <v>3727.2</v>
      </c>
      <c r="N153" s="535">
        <v>284.12</v>
      </c>
      <c r="O153" s="535">
        <v>0</v>
      </c>
      <c r="P153" s="535">
        <v>0</v>
      </c>
      <c r="Q153" s="535">
        <v>0</v>
      </c>
      <c r="R153" s="535">
        <v>0</v>
      </c>
      <c r="S153" s="535">
        <v>0</v>
      </c>
      <c r="T153" s="535">
        <f>N153+O153+P153+Q153+R153+S153</f>
        <v>284.12</v>
      </c>
      <c r="U153" s="535">
        <f>M153-T153</f>
        <v>3443.08</v>
      </c>
      <c r="V153" s="535">
        <v>0</v>
      </c>
      <c r="W153" s="534">
        <f>U153-V153</f>
        <v>3443.08</v>
      </c>
      <c r="X153" s="503"/>
    </row>
    <row r="154" spans="1:24" ht="65.25" customHeight="1" x14ac:dyDescent="0.5">
      <c r="A154" s="533" t="s">
        <v>463</v>
      </c>
      <c r="B154" s="502"/>
      <c r="C154" s="502"/>
      <c r="D154" s="502"/>
      <c r="E154" s="532"/>
      <c r="F154" s="531"/>
      <c r="G154" s="530"/>
      <c r="H154" s="527"/>
      <c r="I154" s="529"/>
      <c r="J154" s="528"/>
      <c r="K154" s="528"/>
      <c r="L154" s="528"/>
      <c r="M154" s="527"/>
      <c r="N154" s="527"/>
      <c r="O154" s="527"/>
      <c r="P154" s="527"/>
      <c r="Q154" s="527"/>
      <c r="R154" s="527"/>
      <c r="S154" s="527"/>
      <c r="T154" s="527"/>
      <c r="U154" s="527"/>
      <c r="V154" s="527"/>
      <c r="W154" s="526"/>
      <c r="X154" s="502"/>
    </row>
    <row r="155" spans="1:24" ht="65.25" customHeight="1" x14ac:dyDescent="0.5">
      <c r="A155" s="540" t="s">
        <v>208</v>
      </c>
      <c r="B155" s="503"/>
      <c r="C155" s="503">
        <v>1201</v>
      </c>
      <c r="D155" s="503">
        <v>1200</v>
      </c>
      <c r="E155" s="539">
        <v>146.44999999999999</v>
      </c>
      <c r="F155" s="538">
        <v>15</v>
      </c>
      <c r="G155" s="537">
        <f>E155*F155</f>
        <v>2196.75</v>
      </c>
      <c r="H155" s="535">
        <v>0</v>
      </c>
      <c r="I155" s="529">
        <v>0</v>
      </c>
      <c r="J155" s="536">
        <v>0</v>
      </c>
      <c r="K155" s="536">
        <v>0</v>
      </c>
      <c r="L155" s="536">
        <v>46.88</v>
      </c>
      <c r="M155" s="535">
        <f>G155+H155+I155+J155+K155+L155</f>
        <v>2243.63</v>
      </c>
      <c r="N155" s="535">
        <v>0</v>
      </c>
      <c r="O155" s="535">
        <v>0</v>
      </c>
      <c r="P155" s="535">
        <v>0</v>
      </c>
      <c r="Q155" s="535">
        <v>0</v>
      </c>
      <c r="R155" s="535">
        <v>0</v>
      </c>
      <c r="S155" s="535">
        <v>0</v>
      </c>
      <c r="T155" s="535">
        <f>N155+O155+P155+Q155+R155+S155</f>
        <v>0</v>
      </c>
      <c r="U155" s="535">
        <f>M155-T155</f>
        <v>2243.63</v>
      </c>
      <c r="V155" s="535">
        <v>42.25</v>
      </c>
      <c r="W155" s="534">
        <f>U155-V155</f>
        <v>2201.38</v>
      </c>
      <c r="X155" s="503"/>
    </row>
    <row r="156" spans="1:24" ht="65.25" customHeight="1" x14ac:dyDescent="0.5">
      <c r="A156" s="533" t="s">
        <v>462</v>
      </c>
      <c r="B156" s="502"/>
      <c r="C156" s="502"/>
      <c r="D156" s="502"/>
      <c r="E156" s="532"/>
      <c r="F156" s="531"/>
      <c r="G156" s="530"/>
      <c r="H156" s="527"/>
      <c r="I156" s="529"/>
      <c r="J156" s="528"/>
      <c r="K156" s="528"/>
      <c r="L156" s="528"/>
      <c r="M156" s="527"/>
      <c r="N156" s="527"/>
      <c r="O156" s="527"/>
      <c r="P156" s="527"/>
      <c r="Q156" s="527"/>
      <c r="R156" s="527"/>
      <c r="S156" s="527"/>
      <c r="T156" s="527"/>
      <c r="U156" s="527"/>
      <c r="V156" s="527"/>
      <c r="W156" s="526"/>
      <c r="X156" s="502"/>
    </row>
    <row r="157" spans="1:24" ht="65.25" customHeight="1" x14ac:dyDescent="0.5">
      <c r="A157" s="540" t="s">
        <v>206</v>
      </c>
      <c r="B157" s="503"/>
      <c r="C157" s="503">
        <v>1201</v>
      </c>
      <c r="D157" s="503">
        <v>1200</v>
      </c>
      <c r="E157" s="539">
        <v>275.52</v>
      </c>
      <c r="F157" s="538">
        <v>15</v>
      </c>
      <c r="G157" s="537">
        <f>E157*F157</f>
        <v>4132.7999999999993</v>
      </c>
      <c r="H157" s="535">
        <v>0</v>
      </c>
      <c r="I157" s="529">
        <v>0</v>
      </c>
      <c r="J157" s="536">
        <v>0</v>
      </c>
      <c r="K157" s="536">
        <v>0</v>
      </c>
      <c r="L157" s="536">
        <v>0</v>
      </c>
      <c r="M157" s="535">
        <f>G157+H157+I157+J157+K157+L157</f>
        <v>4132.7999999999993</v>
      </c>
      <c r="N157" s="535">
        <v>328.25</v>
      </c>
      <c r="O157" s="535">
        <v>0</v>
      </c>
      <c r="P157" s="535">
        <v>0</v>
      </c>
      <c r="Q157" s="535">
        <v>0</v>
      </c>
      <c r="R157" s="535">
        <v>0</v>
      </c>
      <c r="S157" s="535">
        <v>0</v>
      </c>
      <c r="T157" s="535">
        <f>N157+O157+P157+Q157+R157+S157</f>
        <v>328.25</v>
      </c>
      <c r="U157" s="535">
        <f>M157-T157</f>
        <v>3804.5499999999993</v>
      </c>
      <c r="V157" s="535">
        <v>0</v>
      </c>
      <c r="W157" s="534">
        <f>U157-V157</f>
        <v>3804.5499999999993</v>
      </c>
      <c r="X157" s="503"/>
    </row>
    <row r="158" spans="1:24" ht="65.25" customHeight="1" x14ac:dyDescent="0.5">
      <c r="A158" s="533" t="s">
        <v>461</v>
      </c>
      <c r="B158" s="502"/>
      <c r="C158" s="502"/>
      <c r="D158" s="502"/>
      <c r="E158" s="532"/>
      <c r="F158" s="531"/>
      <c r="G158" s="530"/>
      <c r="H158" s="527"/>
      <c r="I158" s="529"/>
      <c r="J158" s="528"/>
      <c r="K158" s="528"/>
      <c r="L158" s="528"/>
      <c r="M158" s="527"/>
      <c r="N158" s="527"/>
      <c r="O158" s="527"/>
      <c r="P158" s="527"/>
      <c r="Q158" s="527"/>
      <c r="R158" s="527"/>
      <c r="S158" s="527"/>
      <c r="T158" s="527"/>
      <c r="U158" s="527"/>
      <c r="V158" s="527"/>
      <c r="W158" s="526"/>
      <c r="X158" s="502"/>
    </row>
    <row r="159" spans="1:24" ht="65.25" customHeight="1" x14ac:dyDescent="0.5">
      <c r="A159" s="540" t="s">
        <v>459</v>
      </c>
      <c r="B159" s="503"/>
      <c r="C159" s="503">
        <v>1201</v>
      </c>
      <c r="D159" s="503">
        <v>1200</v>
      </c>
      <c r="E159" s="539">
        <v>207.79</v>
      </c>
      <c r="F159" s="538">
        <v>15</v>
      </c>
      <c r="G159" s="537">
        <f>E159*F159</f>
        <v>3116.85</v>
      </c>
      <c r="H159" s="535">
        <v>0</v>
      </c>
      <c r="I159" s="529">
        <v>0</v>
      </c>
      <c r="J159" s="536">
        <v>0</v>
      </c>
      <c r="K159" s="536">
        <v>0</v>
      </c>
      <c r="L159" s="536">
        <v>0</v>
      </c>
      <c r="M159" s="535">
        <f>G159+H159+I159+J159+K159+L159</f>
        <v>3116.85</v>
      </c>
      <c r="N159" s="535">
        <v>92.61</v>
      </c>
      <c r="O159" s="535">
        <v>0</v>
      </c>
      <c r="P159" s="535">
        <v>0</v>
      </c>
      <c r="Q159" s="535">
        <v>0</v>
      </c>
      <c r="R159" s="535">
        <v>0</v>
      </c>
      <c r="S159" s="535">
        <v>0</v>
      </c>
      <c r="T159" s="535">
        <f>N159+O159+P159+Q159+R159+S159</f>
        <v>92.61</v>
      </c>
      <c r="U159" s="535">
        <f>M159-T159</f>
        <v>3024.24</v>
      </c>
      <c r="V159" s="535">
        <v>0</v>
      </c>
      <c r="W159" s="534">
        <f>U159-V159</f>
        <v>3024.24</v>
      </c>
      <c r="X159" s="503"/>
    </row>
    <row r="160" spans="1:24" ht="65.25" customHeight="1" x14ac:dyDescent="0.5">
      <c r="A160" s="533" t="s">
        <v>460</v>
      </c>
      <c r="B160" s="502"/>
      <c r="C160" s="502"/>
      <c r="D160" s="502"/>
      <c r="E160" s="532"/>
      <c r="F160" s="531"/>
      <c r="G160" s="530"/>
      <c r="H160" s="527"/>
      <c r="I160" s="529"/>
      <c r="J160" s="528"/>
      <c r="K160" s="528"/>
      <c r="L160" s="528"/>
      <c r="M160" s="527"/>
      <c r="N160" s="527"/>
      <c r="O160" s="527"/>
      <c r="P160" s="527"/>
      <c r="Q160" s="527"/>
      <c r="R160" s="527"/>
      <c r="S160" s="527"/>
      <c r="T160" s="527"/>
      <c r="U160" s="527"/>
      <c r="V160" s="527"/>
      <c r="W160" s="526"/>
      <c r="X160" s="502"/>
    </row>
    <row r="161" spans="1:24" ht="65.25" customHeight="1" x14ac:dyDescent="0.45">
      <c r="A161" s="500" t="s">
        <v>459</v>
      </c>
      <c r="B161" s="499"/>
      <c r="C161" s="499">
        <v>1201</v>
      </c>
      <c r="D161" s="499">
        <v>1200</v>
      </c>
      <c r="E161" s="498">
        <v>332.75</v>
      </c>
      <c r="F161" s="497">
        <v>15</v>
      </c>
      <c r="G161" s="496">
        <f>E161*F161</f>
        <v>4991.25</v>
      </c>
      <c r="H161" s="494">
        <v>0</v>
      </c>
      <c r="I161" s="486">
        <v>0</v>
      </c>
      <c r="J161" s="495">
        <v>0</v>
      </c>
      <c r="K161" s="495">
        <v>0</v>
      </c>
      <c r="L161" s="495">
        <v>0</v>
      </c>
      <c r="M161" s="494">
        <f>G161+H161+I161+J161+K161+L161</f>
        <v>4991.25</v>
      </c>
      <c r="N161" s="494">
        <v>460.02</v>
      </c>
      <c r="O161" s="494">
        <v>0</v>
      </c>
      <c r="P161" s="494">
        <v>0</v>
      </c>
      <c r="Q161" s="494">
        <v>0</v>
      </c>
      <c r="R161" s="494">
        <v>0</v>
      </c>
      <c r="S161" s="494">
        <v>0</v>
      </c>
      <c r="T161" s="494">
        <f>N161+O161+P161+Q161+R161+S161</f>
        <v>460.02</v>
      </c>
      <c r="U161" s="494">
        <f>M161-T161</f>
        <v>4531.2299999999996</v>
      </c>
      <c r="V161" s="494">
        <v>0</v>
      </c>
      <c r="W161" s="493">
        <f>U161-V161</f>
        <v>4531.2299999999996</v>
      </c>
      <c r="X161" s="503"/>
    </row>
    <row r="162" spans="1:24" ht="65.25" customHeight="1" x14ac:dyDescent="0.45">
      <c r="A162" s="525" t="s">
        <v>458</v>
      </c>
      <c r="B162" s="490"/>
      <c r="C162" s="490"/>
      <c r="D162" s="490"/>
      <c r="E162" s="489"/>
      <c r="F162" s="488"/>
      <c r="G162" s="487"/>
      <c r="H162" s="484"/>
      <c r="I162" s="486"/>
      <c r="J162" s="485"/>
      <c r="K162" s="485"/>
      <c r="L162" s="485"/>
      <c r="M162" s="484"/>
      <c r="N162" s="484"/>
      <c r="O162" s="484"/>
      <c r="P162" s="484"/>
      <c r="Q162" s="484"/>
      <c r="R162" s="484"/>
      <c r="S162" s="484"/>
      <c r="T162" s="484"/>
      <c r="U162" s="484"/>
      <c r="V162" s="484"/>
      <c r="W162" s="483"/>
      <c r="X162" s="502"/>
    </row>
    <row r="163" spans="1:24" ht="65.25" customHeight="1" x14ac:dyDescent="0.5">
      <c r="A163" s="540" t="s">
        <v>457</v>
      </c>
      <c r="B163" s="503"/>
      <c r="C163" s="503">
        <v>1201</v>
      </c>
      <c r="D163" s="503">
        <v>1200</v>
      </c>
      <c r="E163" s="539">
        <v>149.99</v>
      </c>
      <c r="F163" s="538">
        <v>15</v>
      </c>
      <c r="G163" s="537">
        <f>E163*F163</f>
        <v>2249.8500000000004</v>
      </c>
      <c r="H163" s="535">
        <v>0</v>
      </c>
      <c r="I163" s="529">
        <v>0</v>
      </c>
      <c r="J163" s="536">
        <v>0</v>
      </c>
      <c r="K163" s="536">
        <v>0</v>
      </c>
      <c r="L163" s="536">
        <v>43.48</v>
      </c>
      <c r="M163" s="535">
        <f>G163+H163+I163+J163+K163+L163</f>
        <v>2293.3300000000004</v>
      </c>
      <c r="N163" s="535">
        <v>0</v>
      </c>
      <c r="O163" s="535">
        <v>0</v>
      </c>
      <c r="P163" s="535">
        <v>0</v>
      </c>
      <c r="Q163" s="535">
        <v>0</v>
      </c>
      <c r="R163" s="535">
        <v>0</v>
      </c>
      <c r="S163" s="535">
        <v>0</v>
      </c>
      <c r="T163" s="535">
        <f>N163+O163+P163+Q163+R163+S163</f>
        <v>0</v>
      </c>
      <c r="U163" s="535">
        <f>M163-T163</f>
        <v>2293.3300000000004</v>
      </c>
      <c r="V163" s="535">
        <v>0</v>
      </c>
      <c r="W163" s="534">
        <f>U163-V163</f>
        <v>2293.3300000000004</v>
      </c>
      <c r="X163" s="503"/>
    </row>
    <row r="164" spans="1:24" ht="65.25" customHeight="1" x14ac:dyDescent="0.5">
      <c r="A164" s="533" t="s">
        <v>456</v>
      </c>
      <c r="B164" s="502"/>
      <c r="C164" s="502"/>
      <c r="D164" s="502"/>
      <c r="E164" s="532"/>
      <c r="F164" s="531"/>
      <c r="G164" s="530"/>
      <c r="H164" s="527"/>
      <c r="I164" s="529"/>
      <c r="J164" s="528"/>
      <c r="K164" s="528"/>
      <c r="L164" s="528"/>
      <c r="M164" s="527"/>
      <c r="N164" s="527"/>
      <c r="O164" s="527"/>
      <c r="P164" s="527"/>
      <c r="Q164" s="527"/>
      <c r="R164" s="527"/>
      <c r="S164" s="527"/>
      <c r="T164" s="527"/>
      <c r="U164" s="527"/>
      <c r="V164" s="527"/>
      <c r="W164" s="526"/>
      <c r="X164" s="502"/>
    </row>
    <row r="165" spans="1:24" ht="65.25" customHeight="1" x14ac:dyDescent="0.45">
      <c r="A165" s="500" t="s">
        <v>212</v>
      </c>
      <c r="B165" s="499"/>
      <c r="C165" s="499">
        <v>1201</v>
      </c>
      <c r="D165" s="499">
        <v>1200</v>
      </c>
      <c r="E165" s="498">
        <v>173.96</v>
      </c>
      <c r="F165" s="497">
        <v>15</v>
      </c>
      <c r="G165" s="496">
        <f>E165*F165</f>
        <v>2609.4</v>
      </c>
      <c r="H165" s="494">
        <v>0</v>
      </c>
      <c r="I165" s="486">
        <v>0</v>
      </c>
      <c r="J165" s="495">
        <v>0</v>
      </c>
      <c r="K165" s="495">
        <v>0</v>
      </c>
      <c r="L165" s="495">
        <v>0</v>
      </c>
      <c r="M165" s="494">
        <f>G165+H165+I165+J165+K165+L165</f>
        <v>2609.4</v>
      </c>
      <c r="N165" s="494">
        <v>2.15</v>
      </c>
      <c r="O165" s="494">
        <v>0</v>
      </c>
      <c r="P165" s="494">
        <v>0</v>
      </c>
      <c r="Q165" s="494">
        <v>0</v>
      </c>
      <c r="R165" s="494">
        <v>0</v>
      </c>
      <c r="S165" s="494">
        <v>0</v>
      </c>
      <c r="T165" s="494">
        <f>N165+O165+P165+Q165+R165+S165</f>
        <v>2.15</v>
      </c>
      <c r="U165" s="494">
        <f>M165-T165</f>
        <v>2607.25</v>
      </c>
      <c r="V165" s="494">
        <v>0</v>
      </c>
      <c r="W165" s="493">
        <f>U165-V165</f>
        <v>2607.25</v>
      </c>
      <c r="X165" s="503"/>
    </row>
    <row r="166" spans="1:24" ht="65.25" customHeight="1" x14ac:dyDescent="0.45">
      <c r="A166" s="525" t="s">
        <v>455</v>
      </c>
      <c r="B166" s="490"/>
      <c r="C166" s="490"/>
      <c r="D166" s="490"/>
      <c r="E166" s="489"/>
      <c r="F166" s="488"/>
      <c r="G166" s="487"/>
      <c r="H166" s="484"/>
      <c r="I166" s="486"/>
      <c r="J166" s="485"/>
      <c r="K166" s="485"/>
      <c r="L166" s="485"/>
      <c r="M166" s="484"/>
      <c r="N166" s="484"/>
      <c r="O166" s="484"/>
      <c r="P166" s="484"/>
      <c r="Q166" s="484"/>
      <c r="R166" s="484"/>
      <c r="S166" s="484"/>
      <c r="T166" s="484"/>
      <c r="U166" s="484"/>
      <c r="V166" s="484"/>
      <c r="W166" s="483"/>
      <c r="X166" s="502"/>
    </row>
    <row r="167" spans="1:24" ht="65.25" customHeight="1" x14ac:dyDescent="0.45">
      <c r="A167" s="500" t="s">
        <v>215</v>
      </c>
      <c r="B167" s="499"/>
      <c r="C167" s="499">
        <v>1201</v>
      </c>
      <c r="D167" s="499">
        <v>1200</v>
      </c>
      <c r="E167" s="498">
        <v>143</v>
      </c>
      <c r="F167" s="497">
        <v>15</v>
      </c>
      <c r="G167" s="496">
        <f>E167*F167</f>
        <v>2145</v>
      </c>
      <c r="H167" s="494">
        <v>0</v>
      </c>
      <c r="I167" s="486">
        <v>0</v>
      </c>
      <c r="J167" s="495">
        <v>0</v>
      </c>
      <c r="K167" s="495">
        <v>0</v>
      </c>
      <c r="L167" s="495">
        <v>64.14</v>
      </c>
      <c r="M167" s="494">
        <f>G167+H167+I167+J167+K167+L167</f>
        <v>2209.14</v>
      </c>
      <c r="N167" s="494">
        <v>0</v>
      </c>
      <c r="O167" s="494">
        <v>0</v>
      </c>
      <c r="P167" s="494">
        <v>0</v>
      </c>
      <c r="Q167" s="494">
        <v>0</v>
      </c>
      <c r="R167" s="494">
        <v>0</v>
      </c>
      <c r="S167" s="494">
        <v>0</v>
      </c>
      <c r="T167" s="494">
        <f>N167+O167+P167+Q167+R167+S167</f>
        <v>0</v>
      </c>
      <c r="U167" s="494">
        <f>M167-T167</f>
        <v>2209.14</v>
      </c>
      <c r="V167" s="494">
        <v>0</v>
      </c>
      <c r="W167" s="493">
        <f>U167-V167</f>
        <v>2209.14</v>
      </c>
      <c r="X167" s="503"/>
    </row>
    <row r="168" spans="1:24" ht="65.25" customHeight="1" x14ac:dyDescent="0.45">
      <c r="A168" s="525" t="s">
        <v>454</v>
      </c>
      <c r="B168" s="490"/>
      <c r="C168" s="490"/>
      <c r="D168" s="490"/>
      <c r="E168" s="489"/>
      <c r="F168" s="488"/>
      <c r="G168" s="487"/>
      <c r="H168" s="484"/>
      <c r="I168" s="486"/>
      <c r="J168" s="485"/>
      <c r="K168" s="485"/>
      <c r="L168" s="485"/>
      <c r="M168" s="484"/>
      <c r="N168" s="484"/>
      <c r="O168" s="484"/>
      <c r="P168" s="484"/>
      <c r="Q168" s="484"/>
      <c r="R168" s="484"/>
      <c r="S168" s="484"/>
      <c r="T168" s="484"/>
      <c r="U168" s="484"/>
      <c r="V168" s="484"/>
      <c r="W168" s="483"/>
      <c r="X168" s="502"/>
    </row>
    <row r="169" spans="1:24" ht="65.25" customHeight="1" x14ac:dyDescent="0.45">
      <c r="A169" s="500" t="s">
        <v>453</v>
      </c>
      <c r="B169" s="499"/>
      <c r="C169" s="499">
        <v>1201</v>
      </c>
      <c r="D169" s="499">
        <v>1200</v>
      </c>
      <c r="E169" s="498">
        <v>190.94</v>
      </c>
      <c r="F169" s="497">
        <v>15</v>
      </c>
      <c r="G169" s="496">
        <f>E169*F169</f>
        <v>2864.1</v>
      </c>
      <c r="H169" s="494">
        <v>0</v>
      </c>
      <c r="I169" s="486">
        <v>0</v>
      </c>
      <c r="J169" s="495">
        <v>0</v>
      </c>
      <c r="K169" s="495">
        <v>0</v>
      </c>
      <c r="L169" s="495">
        <v>0</v>
      </c>
      <c r="M169" s="494">
        <f>G169+H169+I169+J169+K169+L169</f>
        <v>2864.1</v>
      </c>
      <c r="N169" s="494">
        <v>44.86</v>
      </c>
      <c r="O169" s="494">
        <v>0</v>
      </c>
      <c r="P169" s="494">
        <v>0</v>
      </c>
      <c r="Q169" s="494">
        <v>0</v>
      </c>
      <c r="R169" s="494">
        <v>0</v>
      </c>
      <c r="S169" s="494">
        <v>0</v>
      </c>
      <c r="T169" s="494">
        <f>N169+O169+P169+Q169+R169+S169</f>
        <v>44.86</v>
      </c>
      <c r="U169" s="494">
        <f>M169-T169</f>
        <v>2819.24</v>
      </c>
      <c r="V169" s="494">
        <v>0</v>
      </c>
      <c r="W169" s="493">
        <f>U169-V169</f>
        <v>2819.24</v>
      </c>
      <c r="X169" s="503"/>
    </row>
    <row r="170" spans="1:24" ht="65.25" customHeight="1" x14ac:dyDescent="0.45">
      <c r="A170" s="525" t="s">
        <v>452</v>
      </c>
      <c r="B170" s="490"/>
      <c r="C170" s="490"/>
      <c r="D170" s="490"/>
      <c r="E170" s="489"/>
      <c r="F170" s="488"/>
      <c r="G170" s="487"/>
      <c r="H170" s="484"/>
      <c r="I170" s="486"/>
      <c r="J170" s="485"/>
      <c r="K170" s="485"/>
      <c r="L170" s="485"/>
      <c r="M170" s="484"/>
      <c r="N170" s="484"/>
      <c r="O170" s="484"/>
      <c r="P170" s="484"/>
      <c r="Q170" s="484"/>
      <c r="R170" s="484"/>
      <c r="S170" s="484"/>
      <c r="T170" s="484"/>
      <c r="U170" s="484"/>
      <c r="V170" s="484"/>
      <c r="W170" s="483"/>
      <c r="X170" s="502"/>
    </row>
    <row r="171" spans="1:24" ht="65.25" customHeight="1" x14ac:dyDescent="0.45">
      <c r="A171" s="500" t="s">
        <v>451</v>
      </c>
      <c r="B171" s="499"/>
      <c r="C171" s="499">
        <v>1201</v>
      </c>
      <c r="D171" s="499">
        <v>1200</v>
      </c>
      <c r="E171" s="498">
        <v>206</v>
      </c>
      <c r="F171" s="497">
        <v>15</v>
      </c>
      <c r="G171" s="496">
        <f>E171*F171</f>
        <v>3090</v>
      </c>
      <c r="H171" s="494">
        <v>0</v>
      </c>
      <c r="I171" s="486">
        <v>0</v>
      </c>
      <c r="J171" s="495">
        <v>0</v>
      </c>
      <c r="K171" s="495">
        <v>0</v>
      </c>
      <c r="L171" s="495"/>
      <c r="M171" s="494">
        <f>G171+H171+I171+J171+K171+L171</f>
        <v>3090</v>
      </c>
      <c r="N171" s="494">
        <v>89.69</v>
      </c>
      <c r="O171" s="494">
        <v>0</v>
      </c>
      <c r="P171" s="494">
        <v>0</v>
      </c>
      <c r="Q171" s="494">
        <v>0</v>
      </c>
      <c r="R171" s="494">
        <v>0</v>
      </c>
      <c r="S171" s="494">
        <v>0</v>
      </c>
      <c r="T171" s="494">
        <f>N171+O171+P171+Q171+R171+S171</f>
        <v>89.69</v>
      </c>
      <c r="U171" s="494">
        <f>M171-T171</f>
        <v>3000.31</v>
      </c>
      <c r="V171" s="494">
        <v>0</v>
      </c>
      <c r="W171" s="493">
        <f>U171-V171</f>
        <v>3000.31</v>
      </c>
      <c r="X171" s="503"/>
    </row>
    <row r="172" spans="1:24" ht="65.25" customHeight="1" x14ac:dyDescent="0.45">
      <c r="A172" s="525" t="s">
        <v>450</v>
      </c>
      <c r="B172" s="490"/>
      <c r="C172" s="490"/>
      <c r="D172" s="490"/>
      <c r="E172" s="489"/>
      <c r="F172" s="488"/>
      <c r="G172" s="487"/>
      <c r="H172" s="484"/>
      <c r="I172" s="486"/>
      <c r="J172" s="485"/>
      <c r="K172" s="485"/>
      <c r="L172" s="485"/>
      <c r="M172" s="484"/>
      <c r="N172" s="484"/>
      <c r="O172" s="484"/>
      <c r="P172" s="484"/>
      <c r="Q172" s="484"/>
      <c r="R172" s="484"/>
      <c r="S172" s="484"/>
      <c r="T172" s="484"/>
      <c r="U172" s="484"/>
      <c r="V172" s="484"/>
      <c r="W172" s="483"/>
      <c r="X172" s="502"/>
    </row>
    <row r="173" spans="1:24" ht="65.25" customHeight="1" x14ac:dyDescent="0.5">
      <c r="A173" s="500" t="s">
        <v>449</v>
      </c>
      <c r="B173" s="507"/>
      <c r="C173" s="499">
        <v>1201</v>
      </c>
      <c r="D173" s="499">
        <v>1200</v>
      </c>
      <c r="E173" s="498">
        <v>88.36</v>
      </c>
      <c r="F173" s="497">
        <v>15</v>
      </c>
      <c r="G173" s="496">
        <f>E173*F173</f>
        <v>1325.4</v>
      </c>
      <c r="H173" s="508">
        <v>0</v>
      </c>
      <c r="I173" s="494">
        <v>0</v>
      </c>
      <c r="J173" s="509">
        <v>0</v>
      </c>
      <c r="K173" s="509">
        <v>0</v>
      </c>
      <c r="L173" s="495">
        <v>128.59</v>
      </c>
      <c r="M173" s="494">
        <f>G173+H173+I173+J173+K173+L173</f>
        <v>1453.99</v>
      </c>
      <c r="N173" s="494"/>
      <c r="O173" s="494">
        <v>0</v>
      </c>
      <c r="P173" s="494">
        <v>0</v>
      </c>
      <c r="Q173" s="508">
        <v>0</v>
      </c>
      <c r="R173" s="494">
        <v>0</v>
      </c>
      <c r="S173" s="508">
        <v>0</v>
      </c>
      <c r="T173" s="494">
        <f>N173+O173+P173+Q173+R173+S173</f>
        <v>0</v>
      </c>
      <c r="U173" s="494">
        <f>M173-T173</f>
        <v>1453.99</v>
      </c>
      <c r="V173" s="494">
        <v>0</v>
      </c>
      <c r="W173" s="493">
        <f>U173-V173</f>
        <v>1453.99</v>
      </c>
      <c r="X173" s="511"/>
    </row>
    <row r="174" spans="1:24" ht="65.25" customHeight="1" x14ac:dyDescent="0.5">
      <c r="A174" s="491" t="s">
        <v>448</v>
      </c>
      <c r="B174" s="504"/>
      <c r="C174" s="490"/>
      <c r="D174" s="490"/>
      <c r="E174" s="489"/>
      <c r="F174" s="488"/>
      <c r="G174" s="487"/>
      <c r="H174" s="505"/>
      <c r="I174" s="484"/>
      <c r="J174" s="506"/>
      <c r="K174" s="506"/>
      <c r="L174" s="485"/>
      <c r="M174" s="484"/>
      <c r="N174" s="484"/>
      <c r="O174" s="484"/>
      <c r="P174" s="484"/>
      <c r="Q174" s="505"/>
      <c r="R174" s="484"/>
      <c r="S174" s="505"/>
      <c r="T174" s="484"/>
      <c r="U174" s="484"/>
      <c r="V174" s="484"/>
      <c r="W174" s="483"/>
      <c r="X174" s="501"/>
    </row>
    <row r="175" spans="1:24" ht="65.25" customHeight="1" x14ac:dyDescent="0.5">
      <c r="A175" s="500" t="s">
        <v>215</v>
      </c>
      <c r="B175" s="507"/>
      <c r="C175" s="499">
        <v>1201</v>
      </c>
      <c r="D175" s="499">
        <v>1200</v>
      </c>
      <c r="E175" s="498">
        <v>172.65</v>
      </c>
      <c r="F175" s="497">
        <v>15</v>
      </c>
      <c r="G175" s="496">
        <f>E175*F175</f>
        <v>2589.75</v>
      </c>
      <c r="H175" s="508">
        <v>0</v>
      </c>
      <c r="I175" s="494">
        <v>0</v>
      </c>
      <c r="J175" s="509">
        <v>0</v>
      </c>
      <c r="K175" s="509">
        <v>0</v>
      </c>
      <c r="L175" s="495"/>
      <c r="M175" s="494">
        <f>G175+H175+I175+J175+K175+L175</f>
        <v>2589.75</v>
      </c>
      <c r="N175" s="494">
        <v>0.01</v>
      </c>
      <c r="O175" s="494">
        <v>0</v>
      </c>
      <c r="P175" s="494">
        <v>0</v>
      </c>
      <c r="Q175" s="508">
        <v>0</v>
      </c>
      <c r="R175" s="494">
        <v>0</v>
      </c>
      <c r="S175" s="508">
        <v>0</v>
      </c>
      <c r="T175" s="494">
        <f>N175+O175+P175+Q175+R175+S175</f>
        <v>0.01</v>
      </c>
      <c r="U175" s="494">
        <f>M175-T175</f>
        <v>2589.7399999999998</v>
      </c>
      <c r="V175" s="494">
        <v>0</v>
      </c>
      <c r="W175" s="493">
        <f>U175-V175</f>
        <v>2589.7399999999998</v>
      </c>
      <c r="X175" s="492"/>
    </row>
    <row r="176" spans="1:24" ht="65.25" customHeight="1" x14ac:dyDescent="0.5">
      <c r="A176" s="491" t="s">
        <v>447</v>
      </c>
      <c r="B176" s="504"/>
      <c r="C176" s="490"/>
      <c r="D176" s="490"/>
      <c r="E176" s="489"/>
      <c r="F176" s="488"/>
      <c r="G176" s="487"/>
      <c r="H176" s="505"/>
      <c r="I176" s="484"/>
      <c r="J176" s="506"/>
      <c r="K176" s="506"/>
      <c r="L176" s="485"/>
      <c r="M176" s="484"/>
      <c r="N176" s="484"/>
      <c r="O176" s="484"/>
      <c r="P176" s="484"/>
      <c r="Q176" s="505"/>
      <c r="R176" s="484"/>
      <c r="S176" s="505"/>
      <c r="T176" s="484"/>
      <c r="U176" s="484"/>
      <c r="V176" s="484"/>
      <c r="W176" s="483"/>
      <c r="X176" s="492"/>
    </row>
    <row r="177" spans="1:24" ht="65.25" customHeight="1" x14ac:dyDescent="0.5">
      <c r="A177" s="500" t="s">
        <v>215</v>
      </c>
      <c r="B177" s="507"/>
      <c r="C177" s="499">
        <v>1201</v>
      </c>
      <c r="D177" s="499">
        <v>1200</v>
      </c>
      <c r="E177" s="498">
        <v>172.65</v>
      </c>
      <c r="F177" s="497">
        <v>15</v>
      </c>
      <c r="G177" s="496">
        <f>E177*F177</f>
        <v>2589.75</v>
      </c>
      <c r="H177" s="508">
        <v>0</v>
      </c>
      <c r="I177" s="494">
        <v>0</v>
      </c>
      <c r="J177" s="509">
        <v>0</v>
      </c>
      <c r="K177" s="509">
        <v>0</v>
      </c>
      <c r="L177" s="495"/>
      <c r="M177" s="494">
        <f>G177+H177+I177+J177+K177+L177</f>
        <v>2589.75</v>
      </c>
      <c r="N177" s="494">
        <v>0.01</v>
      </c>
      <c r="O177" s="494">
        <v>0</v>
      </c>
      <c r="P177" s="494">
        <v>0</v>
      </c>
      <c r="Q177" s="508">
        <v>0</v>
      </c>
      <c r="R177" s="494">
        <v>0</v>
      </c>
      <c r="S177" s="508">
        <v>0</v>
      </c>
      <c r="T177" s="494">
        <f>N177+O177+P177+Q177+R177+S177</f>
        <v>0.01</v>
      </c>
      <c r="U177" s="494">
        <f>M177-T177</f>
        <v>2589.7399999999998</v>
      </c>
      <c r="V177" s="494">
        <v>0</v>
      </c>
      <c r="W177" s="512">
        <f>U177-V177</f>
        <v>2589.7399999999998</v>
      </c>
      <c r="X177" s="511"/>
    </row>
    <row r="178" spans="1:24" ht="65.25" customHeight="1" x14ac:dyDescent="0.5">
      <c r="A178" s="491" t="s">
        <v>446</v>
      </c>
      <c r="B178" s="504"/>
      <c r="C178" s="490"/>
      <c r="D178" s="490"/>
      <c r="E178" s="489"/>
      <c r="F178" s="488"/>
      <c r="G178" s="487"/>
      <c r="H178" s="505"/>
      <c r="I178" s="484"/>
      <c r="J178" s="506"/>
      <c r="K178" s="506"/>
      <c r="L178" s="485"/>
      <c r="M178" s="484"/>
      <c r="N178" s="484"/>
      <c r="O178" s="484"/>
      <c r="P178" s="484"/>
      <c r="Q178" s="505"/>
      <c r="R178" s="484"/>
      <c r="S178" s="505"/>
      <c r="T178" s="484"/>
      <c r="U178" s="484"/>
      <c r="V178" s="484"/>
      <c r="W178" s="510"/>
      <c r="X178" s="501"/>
    </row>
    <row r="179" spans="1:24" ht="65.25" customHeight="1" x14ac:dyDescent="0.5">
      <c r="A179" s="500" t="s">
        <v>215</v>
      </c>
      <c r="B179" s="507"/>
      <c r="C179" s="499">
        <v>1201</v>
      </c>
      <c r="D179" s="499">
        <v>1200</v>
      </c>
      <c r="E179" s="498">
        <v>172.65</v>
      </c>
      <c r="F179" s="497">
        <v>15</v>
      </c>
      <c r="G179" s="496">
        <f>E179*F179</f>
        <v>2589.75</v>
      </c>
      <c r="H179" s="508">
        <v>0</v>
      </c>
      <c r="I179" s="494">
        <v>0</v>
      </c>
      <c r="J179" s="509">
        <v>0</v>
      </c>
      <c r="K179" s="509">
        <v>0</v>
      </c>
      <c r="L179" s="495"/>
      <c r="M179" s="494">
        <f>G179+H179+I179+J179+K179+L179</f>
        <v>2589.75</v>
      </c>
      <c r="N179" s="494">
        <v>0.01</v>
      </c>
      <c r="O179" s="494">
        <v>0</v>
      </c>
      <c r="P179" s="494">
        <v>0</v>
      </c>
      <c r="Q179" s="508">
        <v>0</v>
      </c>
      <c r="R179" s="494">
        <v>0</v>
      </c>
      <c r="S179" s="508">
        <v>0</v>
      </c>
      <c r="T179" s="494">
        <f>N179+O179+P179+Q179+R179+S179</f>
        <v>0.01</v>
      </c>
      <c r="U179" s="494">
        <f>M179-T179</f>
        <v>2589.7399999999998</v>
      </c>
      <c r="V179" s="494">
        <v>0</v>
      </c>
      <c r="W179" s="512">
        <f>U179-V179</f>
        <v>2589.7399999999998</v>
      </c>
      <c r="X179" s="492"/>
    </row>
    <row r="180" spans="1:24" ht="65.25" customHeight="1" x14ac:dyDescent="0.5">
      <c r="A180" s="491" t="s">
        <v>445</v>
      </c>
      <c r="B180" s="504"/>
      <c r="C180" s="490"/>
      <c r="D180" s="490"/>
      <c r="E180" s="489"/>
      <c r="F180" s="488"/>
      <c r="G180" s="487"/>
      <c r="H180" s="505"/>
      <c r="I180" s="484"/>
      <c r="J180" s="506"/>
      <c r="K180" s="506"/>
      <c r="L180" s="485"/>
      <c r="M180" s="484"/>
      <c r="N180" s="484"/>
      <c r="O180" s="484"/>
      <c r="P180" s="484"/>
      <c r="Q180" s="505"/>
      <c r="R180" s="484"/>
      <c r="S180" s="505"/>
      <c r="T180" s="484"/>
      <c r="U180" s="484"/>
      <c r="V180" s="484"/>
      <c r="W180" s="510"/>
      <c r="X180" s="492"/>
    </row>
    <row r="181" spans="1:24" ht="65.25" customHeight="1" x14ac:dyDescent="0.45">
      <c r="A181" s="500" t="s">
        <v>215</v>
      </c>
      <c r="B181" s="519"/>
      <c r="C181" s="524">
        <v>1201</v>
      </c>
      <c r="D181" s="524">
        <v>1200</v>
      </c>
      <c r="E181" s="498">
        <v>172.65</v>
      </c>
      <c r="F181" s="523">
        <v>15</v>
      </c>
      <c r="G181" s="498">
        <f>E181*F181</f>
        <v>2589.75</v>
      </c>
      <c r="H181" s="520">
        <v>0</v>
      </c>
      <c r="I181" s="493">
        <v>0</v>
      </c>
      <c r="J181" s="522">
        <v>0</v>
      </c>
      <c r="K181" s="522">
        <v>0</v>
      </c>
      <c r="L181" s="521"/>
      <c r="M181" s="493">
        <f>G181+H181+I181+J181+K181+L181</f>
        <v>2589.75</v>
      </c>
      <c r="N181" s="494">
        <v>0.01</v>
      </c>
      <c r="O181" s="493">
        <v>0</v>
      </c>
      <c r="P181" s="493">
        <v>0</v>
      </c>
      <c r="Q181" s="520">
        <v>0</v>
      </c>
      <c r="R181" s="493">
        <v>0</v>
      </c>
      <c r="S181" s="520">
        <v>0</v>
      </c>
      <c r="T181" s="493">
        <f>N181+O181+P181+Q181+R181+S181</f>
        <v>0.01</v>
      </c>
      <c r="U181" s="493">
        <f>M181-T181</f>
        <v>2589.7399999999998</v>
      </c>
      <c r="V181" s="493">
        <v>0</v>
      </c>
      <c r="W181" s="493">
        <f>U181-V181</f>
        <v>2589.7399999999998</v>
      </c>
      <c r="X181" s="519"/>
    </row>
    <row r="182" spans="1:24" ht="65.25" customHeight="1" x14ac:dyDescent="0.45">
      <c r="A182" s="491" t="s">
        <v>444</v>
      </c>
      <c r="B182" s="513"/>
      <c r="C182" s="518"/>
      <c r="D182" s="518"/>
      <c r="E182" s="489"/>
      <c r="F182" s="517"/>
      <c r="G182" s="489"/>
      <c r="H182" s="514"/>
      <c r="I182" s="483"/>
      <c r="J182" s="516"/>
      <c r="K182" s="516"/>
      <c r="L182" s="515"/>
      <c r="M182" s="483"/>
      <c r="N182" s="484"/>
      <c r="O182" s="483"/>
      <c r="P182" s="483"/>
      <c r="Q182" s="514"/>
      <c r="R182" s="483"/>
      <c r="S182" s="514"/>
      <c r="T182" s="483"/>
      <c r="U182" s="483"/>
      <c r="V182" s="483"/>
      <c r="W182" s="483"/>
      <c r="X182" s="513"/>
    </row>
    <row r="183" spans="1:24" ht="65.25" customHeight="1" x14ac:dyDescent="0.5">
      <c r="A183" s="500" t="s">
        <v>215</v>
      </c>
      <c r="B183" s="507"/>
      <c r="C183" s="499">
        <v>1201</v>
      </c>
      <c r="D183" s="499">
        <v>1200</v>
      </c>
      <c r="E183" s="498">
        <v>172.65</v>
      </c>
      <c r="F183" s="497">
        <v>15</v>
      </c>
      <c r="G183" s="496">
        <f>E183*F183</f>
        <v>2589.75</v>
      </c>
      <c r="H183" s="508">
        <v>0</v>
      </c>
      <c r="I183" s="494">
        <v>0</v>
      </c>
      <c r="J183" s="509">
        <v>0</v>
      </c>
      <c r="K183" s="509">
        <v>0</v>
      </c>
      <c r="L183" s="495"/>
      <c r="M183" s="494">
        <f>G183+H183+I183+J183+K183+L183</f>
        <v>2589.75</v>
      </c>
      <c r="N183" s="494">
        <v>0.01</v>
      </c>
      <c r="O183" s="494">
        <v>0</v>
      </c>
      <c r="P183" s="494">
        <v>0</v>
      </c>
      <c r="Q183" s="508">
        <v>0</v>
      </c>
      <c r="R183" s="494">
        <v>0</v>
      </c>
      <c r="S183" s="508">
        <v>0</v>
      </c>
      <c r="T183" s="494">
        <f>N183+O183+P183+Q183+R183+S183</f>
        <v>0.01</v>
      </c>
      <c r="U183" s="494">
        <f>M183-T183</f>
        <v>2589.7399999999998</v>
      </c>
      <c r="V183" s="494">
        <v>0</v>
      </c>
      <c r="W183" s="512">
        <f>U183-V183</f>
        <v>2589.7399999999998</v>
      </c>
      <c r="X183" s="511"/>
    </row>
    <row r="184" spans="1:24" ht="65.25" customHeight="1" x14ac:dyDescent="0.5">
      <c r="A184" s="491" t="s">
        <v>443</v>
      </c>
      <c r="B184" s="504"/>
      <c r="C184" s="490"/>
      <c r="D184" s="490"/>
      <c r="E184" s="489"/>
      <c r="F184" s="488"/>
      <c r="G184" s="487"/>
      <c r="H184" s="505"/>
      <c r="I184" s="484"/>
      <c r="J184" s="506"/>
      <c r="K184" s="506"/>
      <c r="L184" s="485"/>
      <c r="M184" s="484"/>
      <c r="N184" s="484"/>
      <c r="O184" s="484"/>
      <c r="P184" s="484"/>
      <c r="Q184" s="505"/>
      <c r="R184" s="484"/>
      <c r="S184" s="505"/>
      <c r="T184" s="484"/>
      <c r="U184" s="484"/>
      <c r="V184" s="484"/>
      <c r="W184" s="510"/>
      <c r="X184" s="501"/>
    </row>
    <row r="185" spans="1:24" ht="65.25" customHeight="1" x14ac:dyDescent="0.45">
      <c r="A185" s="500" t="s">
        <v>215</v>
      </c>
      <c r="B185" s="507"/>
      <c r="C185" s="499">
        <v>1201</v>
      </c>
      <c r="D185" s="499">
        <v>1200</v>
      </c>
      <c r="E185" s="498">
        <v>172.65</v>
      </c>
      <c r="F185" s="497">
        <v>15</v>
      </c>
      <c r="G185" s="496">
        <f>E185*F185</f>
        <v>2589.75</v>
      </c>
      <c r="H185" s="508">
        <v>0</v>
      </c>
      <c r="I185" s="494">
        <v>0</v>
      </c>
      <c r="J185" s="509">
        <v>0</v>
      </c>
      <c r="K185" s="509">
        <v>0</v>
      </c>
      <c r="L185" s="495"/>
      <c r="M185" s="494">
        <f>G185+H185+I185+J185+K185+L185</f>
        <v>2589.75</v>
      </c>
      <c r="N185" s="494">
        <v>0.01</v>
      </c>
      <c r="O185" s="494">
        <v>0</v>
      </c>
      <c r="P185" s="494">
        <v>0</v>
      </c>
      <c r="Q185" s="508">
        <v>0</v>
      </c>
      <c r="R185" s="494">
        <v>0</v>
      </c>
      <c r="S185" s="508">
        <v>0</v>
      </c>
      <c r="T185" s="494">
        <f>N185+O185+P185+Q185+R185+S185</f>
        <v>0.01</v>
      </c>
      <c r="U185" s="494">
        <f>M185-T185</f>
        <v>2589.7399999999998</v>
      </c>
      <c r="V185" s="494">
        <v>0</v>
      </c>
      <c r="W185" s="493">
        <f>U185-V185</f>
        <v>2589.7399999999998</v>
      </c>
      <c r="X185" s="507"/>
    </row>
    <row r="186" spans="1:24" ht="65.25" customHeight="1" x14ac:dyDescent="0.45">
      <c r="A186" s="491" t="s">
        <v>442</v>
      </c>
      <c r="B186" s="504"/>
      <c r="C186" s="490"/>
      <c r="D186" s="490"/>
      <c r="E186" s="489"/>
      <c r="F186" s="488"/>
      <c r="G186" s="487"/>
      <c r="H186" s="505"/>
      <c r="I186" s="484"/>
      <c r="J186" s="506"/>
      <c r="K186" s="506"/>
      <c r="L186" s="485"/>
      <c r="M186" s="484"/>
      <c r="N186" s="484"/>
      <c r="O186" s="484"/>
      <c r="P186" s="484"/>
      <c r="Q186" s="505"/>
      <c r="R186" s="484"/>
      <c r="S186" s="505"/>
      <c r="T186" s="484"/>
      <c r="U186" s="484"/>
      <c r="V186" s="484"/>
      <c r="W186" s="483"/>
      <c r="X186" s="504"/>
    </row>
    <row r="187" spans="1:24" ht="65.25" customHeight="1" x14ac:dyDescent="0.45">
      <c r="A187" s="500" t="s">
        <v>215</v>
      </c>
      <c r="B187" s="499"/>
      <c r="C187" s="499">
        <v>1201</v>
      </c>
      <c r="D187" s="499">
        <v>1200</v>
      </c>
      <c r="E187" s="498">
        <v>172.65</v>
      </c>
      <c r="F187" s="497">
        <v>15</v>
      </c>
      <c r="G187" s="496">
        <f>E187*F187</f>
        <v>2589.75</v>
      </c>
      <c r="H187" s="494">
        <v>0</v>
      </c>
      <c r="I187" s="486">
        <v>0</v>
      </c>
      <c r="J187" s="495">
        <v>0</v>
      </c>
      <c r="K187" s="495">
        <v>0</v>
      </c>
      <c r="L187" s="495"/>
      <c r="M187" s="494">
        <f>G187+H187+I187+J187+K187+L187</f>
        <v>2589.75</v>
      </c>
      <c r="N187" s="494">
        <v>0.01</v>
      </c>
      <c r="O187" s="494">
        <v>0</v>
      </c>
      <c r="P187" s="494">
        <v>0</v>
      </c>
      <c r="Q187" s="494">
        <v>0</v>
      </c>
      <c r="R187" s="494">
        <v>0</v>
      </c>
      <c r="S187" s="494">
        <v>0</v>
      </c>
      <c r="T187" s="494">
        <f>N187+O187+P187+Q187+R187+S187</f>
        <v>0.01</v>
      </c>
      <c r="U187" s="494">
        <f>M187-T187</f>
        <v>2589.7399999999998</v>
      </c>
      <c r="V187" s="494">
        <v>0</v>
      </c>
      <c r="W187" s="493">
        <f>U187-V187</f>
        <v>2589.7399999999998</v>
      </c>
      <c r="X187" s="503"/>
    </row>
    <row r="188" spans="1:24" ht="65.25" customHeight="1" x14ac:dyDescent="0.45">
      <c r="A188" s="491" t="s">
        <v>441</v>
      </c>
      <c r="B188" s="490"/>
      <c r="C188" s="490"/>
      <c r="D188" s="490"/>
      <c r="E188" s="489"/>
      <c r="F188" s="488"/>
      <c r="G188" s="487"/>
      <c r="H188" s="484"/>
      <c r="I188" s="486"/>
      <c r="J188" s="485"/>
      <c r="K188" s="485"/>
      <c r="L188" s="485"/>
      <c r="M188" s="484"/>
      <c r="N188" s="484"/>
      <c r="O188" s="484"/>
      <c r="P188" s="484"/>
      <c r="Q188" s="484"/>
      <c r="R188" s="484"/>
      <c r="S188" s="484"/>
      <c r="T188" s="484"/>
      <c r="U188" s="484"/>
      <c r="V188" s="484"/>
      <c r="W188" s="483"/>
      <c r="X188" s="502"/>
    </row>
    <row r="189" spans="1:24" ht="65.25" customHeight="1" x14ac:dyDescent="0.5">
      <c r="A189" s="500" t="s">
        <v>440</v>
      </c>
      <c r="B189" s="499"/>
      <c r="C189" s="499">
        <v>1201</v>
      </c>
      <c r="D189" s="499">
        <v>1200</v>
      </c>
      <c r="E189" s="498">
        <v>145.51</v>
      </c>
      <c r="F189" s="497">
        <v>15</v>
      </c>
      <c r="G189" s="496">
        <f>E189*F189</f>
        <v>2182.6499999999996</v>
      </c>
      <c r="H189" s="494">
        <v>0</v>
      </c>
      <c r="I189" s="486">
        <v>0</v>
      </c>
      <c r="J189" s="495">
        <v>0</v>
      </c>
      <c r="K189" s="495">
        <v>0</v>
      </c>
      <c r="L189" s="495">
        <v>61.43</v>
      </c>
      <c r="M189" s="494">
        <f>G189+H189+I189+J189+K189+L189</f>
        <v>2244.0799999999995</v>
      </c>
      <c r="N189" s="494"/>
      <c r="O189" s="494">
        <v>0</v>
      </c>
      <c r="P189" s="494">
        <v>0</v>
      </c>
      <c r="Q189" s="494">
        <v>0</v>
      </c>
      <c r="R189" s="494">
        <v>0</v>
      </c>
      <c r="S189" s="494">
        <v>0</v>
      </c>
      <c r="T189" s="494">
        <f>N189+O189+P189+Q189+R189+S189</f>
        <v>0</v>
      </c>
      <c r="U189" s="494">
        <f>M189-T189</f>
        <v>2244.0799999999995</v>
      </c>
      <c r="V189" s="494">
        <v>0</v>
      </c>
      <c r="W189" s="493">
        <f>U189-V189</f>
        <v>2244.0799999999995</v>
      </c>
      <c r="X189" s="492"/>
    </row>
    <row r="190" spans="1:24" ht="65.25" customHeight="1" x14ac:dyDescent="0.5">
      <c r="A190" s="491" t="s">
        <v>439</v>
      </c>
      <c r="B190" s="490"/>
      <c r="C190" s="490"/>
      <c r="D190" s="490"/>
      <c r="E190" s="489"/>
      <c r="F190" s="488"/>
      <c r="G190" s="487"/>
      <c r="H190" s="484"/>
      <c r="I190" s="486"/>
      <c r="J190" s="485"/>
      <c r="K190" s="485"/>
      <c r="L190" s="485"/>
      <c r="M190" s="484"/>
      <c r="N190" s="484"/>
      <c r="O190" s="484"/>
      <c r="P190" s="484"/>
      <c r="Q190" s="484"/>
      <c r="R190" s="484"/>
      <c r="S190" s="484"/>
      <c r="T190" s="484"/>
      <c r="U190" s="484"/>
      <c r="V190" s="484"/>
      <c r="W190" s="483"/>
      <c r="X190" s="501"/>
    </row>
    <row r="191" spans="1:24" ht="65.25" customHeight="1" x14ac:dyDescent="0.5">
      <c r="A191" s="500" t="s">
        <v>426</v>
      </c>
      <c r="B191" s="499"/>
      <c r="C191" s="499">
        <v>1201</v>
      </c>
      <c r="D191" s="499">
        <v>1200</v>
      </c>
      <c r="E191" s="498">
        <v>160</v>
      </c>
      <c r="F191" s="497">
        <v>15</v>
      </c>
      <c r="G191" s="496">
        <f>E191*F191</f>
        <v>2400</v>
      </c>
      <c r="H191" s="494">
        <v>0</v>
      </c>
      <c r="I191" s="486">
        <v>0</v>
      </c>
      <c r="J191" s="495">
        <v>0</v>
      </c>
      <c r="K191" s="495">
        <v>0</v>
      </c>
      <c r="L191" s="495">
        <v>19.47</v>
      </c>
      <c r="M191" s="494">
        <f>G191+H191+I191+J191+K191+L191</f>
        <v>2419.4699999999998</v>
      </c>
      <c r="N191" s="494"/>
      <c r="O191" s="494">
        <v>0</v>
      </c>
      <c r="P191" s="494">
        <v>0</v>
      </c>
      <c r="Q191" s="494">
        <v>0</v>
      </c>
      <c r="R191" s="494">
        <v>0</v>
      </c>
      <c r="S191" s="494">
        <v>0</v>
      </c>
      <c r="T191" s="494">
        <f>N191+O191+P191+Q191+R191+S191</f>
        <v>0</v>
      </c>
      <c r="U191" s="494">
        <f>M191-T191</f>
        <v>2419.4699999999998</v>
      </c>
      <c r="V191" s="494">
        <v>0</v>
      </c>
      <c r="W191" s="493">
        <f>U191-V191</f>
        <v>2419.4699999999998</v>
      </c>
      <c r="X191" s="492"/>
    </row>
    <row r="192" spans="1:24" ht="65.25" customHeight="1" x14ac:dyDescent="0.5">
      <c r="A192" s="491" t="s">
        <v>438</v>
      </c>
      <c r="B192" s="490"/>
      <c r="C192" s="490"/>
      <c r="D192" s="490"/>
      <c r="E192" s="489"/>
      <c r="F192" s="488"/>
      <c r="G192" s="487"/>
      <c r="H192" s="484"/>
      <c r="I192" s="486"/>
      <c r="J192" s="485"/>
      <c r="K192" s="485"/>
      <c r="L192" s="485"/>
      <c r="M192" s="484"/>
      <c r="N192" s="484"/>
      <c r="O192" s="484"/>
      <c r="P192" s="484"/>
      <c r="Q192" s="484"/>
      <c r="R192" s="484"/>
      <c r="S192" s="484"/>
      <c r="T192" s="484"/>
      <c r="U192" s="484"/>
      <c r="V192" s="484"/>
      <c r="W192" s="483"/>
      <c r="X192" s="482"/>
    </row>
    <row r="193" spans="1:24" ht="65.25" customHeight="1" x14ac:dyDescent="0.5">
      <c r="A193" s="500" t="s">
        <v>426</v>
      </c>
      <c r="B193" s="499"/>
      <c r="C193" s="499">
        <v>1201</v>
      </c>
      <c r="D193" s="499">
        <v>1200</v>
      </c>
      <c r="E193" s="498">
        <v>207</v>
      </c>
      <c r="F193" s="497">
        <v>15</v>
      </c>
      <c r="G193" s="496">
        <f>E193*F193</f>
        <v>3105</v>
      </c>
      <c r="H193" s="494">
        <v>0</v>
      </c>
      <c r="I193" s="486">
        <v>0</v>
      </c>
      <c r="J193" s="495">
        <v>0</v>
      </c>
      <c r="K193" s="495">
        <v>0</v>
      </c>
      <c r="L193" s="495"/>
      <c r="M193" s="494">
        <f>G193+H193+I193+J193+K193+L193</f>
        <v>3105</v>
      </c>
      <c r="N193" s="494">
        <v>91.32</v>
      </c>
      <c r="O193" s="494">
        <v>0</v>
      </c>
      <c r="P193" s="494">
        <v>0</v>
      </c>
      <c r="Q193" s="494">
        <v>0</v>
      </c>
      <c r="R193" s="494">
        <v>0</v>
      </c>
      <c r="S193" s="494">
        <v>0</v>
      </c>
      <c r="T193" s="494">
        <f>N193+O193+P193+Q193+R193+S193</f>
        <v>91.32</v>
      </c>
      <c r="U193" s="494">
        <f>M193-T193</f>
        <v>3013.68</v>
      </c>
      <c r="V193" s="494">
        <v>0</v>
      </c>
      <c r="W193" s="493">
        <f>U193-V193</f>
        <v>3013.68</v>
      </c>
      <c r="X193" s="492"/>
    </row>
    <row r="194" spans="1:24" ht="65.25" customHeight="1" x14ac:dyDescent="0.5">
      <c r="A194" s="491" t="s">
        <v>437</v>
      </c>
      <c r="B194" s="490"/>
      <c r="C194" s="490"/>
      <c r="D194" s="490"/>
      <c r="E194" s="489"/>
      <c r="F194" s="488"/>
      <c r="G194" s="487"/>
      <c r="H194" s="484"/>
      <c r="I194" s="486"/>
      <c r="J194" s="485"/>
      <c r="K194" s="485"/>
      <c r="L194" s="485"/>
      <c r="M194" s="484"/>
      <c r="N194" s="484"/>
      <c r="O194" s="484"/>
      <c r="P194" s="484"/>
      <c r="Q194" s="484"/>
      <c r="R194" s="484"/>
      <c r="S194" s="484"/>
      <c r="T194" s="484"/>
      <c r="U194" s="484"/>
      <c r="V194" s="484"/>
      <c r="W194" s="483"/>
      <c r="X194" s="482"/>
    </row>
    <row r="195" spans="1:24" ht="65.25" customHeight="1" x14ac:dyDescent="0.5">
      <c r="A195" s="500" t="s">
        <v>426</v>
      </c>
      <c r="B195" s="499"/>
      <c r="C195" s="499">
        <v>1201</v>
      </c>
      <c r="D195" s="499">
        <v>1200</v>
      </c>
      <c r="E195" s="498">
        <v>172.65</v>
      </c>
      <c r="F195" s="497">
        <v>15</v>
      </c>
      <c r="G195" s="496">
        <f>E195*F195</f>
        <v>2589.75</v>
      </c>
      <c r="H195" s="494">
        <v>0</v>
      </c>
      <c r="I195" s="486">
        <v>0</v>
      </c>
      <c r="J195" s="495">
        <v>0</v>
      </c>
      <c r="K195" s="495">
        <v>0</v>
      </c>
      <c r="L195" s="495"/>
      <c r="M195" s="494">
        <f>G195+H195+I195+J195+K195+L195</f>
        <v>2589.75</v>
      </c>
      <c r="N195" s="494">
        <v>0.01</v>
      </c>
      <c r="O195" s="494">
        <v>0</v>
      </c>
      <c r="P195" s="494">
        <v>0</v>
      </c>
      <c r="Q195" s="494">
        <v>0</v>
      </c>
      <c r="R195" s="494">
        <v>0</v>
      </c>
      <c r="S195" s="494">
        <v>0</v>
      </c>
      <c r="T195" s="494">
        <f>N195+O195+P195+Q195+R195+S195</f>
        <v>0.01</v>
      </c>
      <c r="U195" s="494">
        <f>M195-T195</f>
        <v>2589.7399999999998</v>
      </c>
      <c r="V195" s="494">
        <v>0</v>
      </c>
      <c r="W195" s="493">
        <f>U195-V195</f>
        <v>2589.7399999999998</v>
      </c>
      <c r="X195" s="492"/>
    </row>
    <row r="196" spans="1:24" ht="65.25" customHeight="1" x14ac:dyDescent="0.5">
      <c r="A196" s="491" t="s">
        <v>436</v>
      </c>
      <c r="B196" s="490"/>
      <c r="C196" s="490"/>
      <c r="D196" s="490"/>
      <c r="E196" s="489"/>
      <c r="F196" s="488"/>
      <c r="G196" s="487"/>
      <c r="H196" s="484"/>
      <c r="I196" s="486"/>
      <c r="J196" s="485"/>
      <c r="K196" s="485"/>
      <c r="L196" s="485"/>
      <c r="M196" s="484"/>
      <c r="N196" s="484"/>
      <c r="O196" s="484"/>
      <c r="P196" s="484"/>
      <c r="Q196" s="484"/>
      <c r="R196" s="484"/>
      <c r="S196" s="484"/>
      <c r="T196" s="484"/>
      <c r="U196" s="484"/>
      <c r="V196" s="484"/>
      <c r="W196" s="483"/>
      <c r="X196" s="482"/>
    </row>
    <row r="197" spans="1:24" ht="65.25" customHeight="1" x14ac:dyDescent="0.5">
      <c r="A197" s="500" t="s">
        <v>435</v>
      </c>
      <c r="B197" s="499"/>
      <c r="C197" s="499">
        <v>1201</v>
      </c>
      <c r="D197" s="499">
        <v>1200</v>
      </c>
      <c r="E197" s="498">
        <v>144.08000000000001</v>
      </c>
      <c r="F197" s="497">
        <v>15</v>
      </c>
      <c r="G197" s="496">
        <f>E197*F197</f>
        <v>2161.2000000000003</v>
      </c>
      <c r="H197" s="494">
        <v>0</v>
      </c>
      <c r="I197" s="486">
        <v>0</v>
      </c>
      <c r="J197" s="495">
        <v>0</v>
      </c>
      <c r="K197" s="495">
        <v>0</v>
      </c>
      <c r="L197" s="495">
        <v>63.1</v>
      </c>
      <c r="M197" s="494">
        <f>G197+H197+I197+J197+K197+L197</f>
        <v>2224.3000000000002</v>
      </c>
      <c r="N197" s="494"/>
      <c r="O197" s="494">
        <v>0</v>
      </c>
      <c r="P197" s="494">
        <v>0</v>
      </c>
      <c r="Q197" s="494">
        <v>0</v>
      </c>
      <c r="R197" s="494">
        <v>0</v>
      </c>
      <c r="S197" s="494">
        <v>0</v>
      </c>
      <c r="T197" s="494">
        <f>N197+O197+P197+Q197+R197+S197</f>
        <v>0</v>
      </c>
      <c r="U197" s="494">
        <f>M197-T197</f>
        <v>2224.3000000000002</v>
      </c>
      <c r="V197" s="494">
        <v>0</v>
      </c>
      <c r="W197" s="493">
        <f>U197-V197</f>
        <v>2224.3000000000002</v>
      </c>
      <c r="X197" s="492"/>
    </row>
    <row r="198" spans="1:24" ht="65.25" customHeight="1" x14ac:dyDescent="0.5">
      <c r="A198" s="491" t="s">
        <v>434</v>
      </c>
      <c r="B198" s="490"/>
      <c r="C198" s="490"/>
      <c r="D198" s="490"/>
      <c r="E198" s="489"/>
      <c r="F198" s="488"/>
      <c r="G198" s="487"/>
      <c r="H198" s="484"/>
      <c r="I198" s="486"/>
      <c r="J198" s="485"/>
      <c r="K198" s="485"/>
      <c r="L198" s="485"/>
      <c r="M198" s="484"/>
      <c r="N198" s="484"/>
      <c r="O198" s="484"/>
      <c r="P198" s="484"/>
      <c r="Q198" s="484"/>
      <c r="R198" s="484"/>
      <c r="S198" s="484"/>
      <c r="T198" s="484"/>
      <c r="U198" s="484"/>
      <c r="V198" s="484"/>
      <c r="W198" s="483"/>
      <c r="X198" s="482"/>
    </row>
    <row r="199" spans="1:24" ht="65.25" customHeight="1" x14ac:dyDescent="0.5">
      <c r="A199" s="500" t="s">
        <v>426</v>
      </c>
      <c r="B199" s="499"/>
      <c r="C199" s="499">
        <v>1201</v>
      </c>
      <c r="D199" s="499">
        <v>1200</v>
      </c>
      <c r="E199" s="498">
        <v>190.94</v>
      </c>
      <c r="F199" s="497">
        <v>15</v>
      </c>
      <c r="G199" s="496">
        <f>E199*F199</f>
        <v>2864.1</v>
      </c>
      <c r="H199" s="494">
        <v>0</v>
      </c>
      <c r="I199" s="486">
        <v>0</v>
      </c>
      <c r="J199" s="495">
        <v>0</v>
      </c>
      <c r="K199" s="495">
        <v>0</v>
      </c>
      <c r="L199" s="495">
        <v>0</v>
      </c>
      <c r="M199" s="494">
        <f>G199+H199+I199+J199+K199+L199</f>
        <v>2864.1</v>
      </c>
      <c r="N199" s="494">
        <v>44.86</v>
      </c>
      <c r="O199" s="494">
        <v>0</v>
      </c>
      <c r="P199" s="494">
        <v>0</v>
      </c>
      <c r="Q199" s="494">
        <v>0</v>
      </c>
      <c r="R199" s="494">
        <v>0</v>
      </c>
      <c r="S199" s="494">
        <v>0</v>
      </c>
      <c r="T199" s="494">
        <f>N199+O199+P199+Q199+R199+S199</f>
        <v>44.86</v>
      </c>
      <c r="U199" s="494">
        <f>M199-T199</f>
        <v>2819.24</v>
      </c>
      <c r="V199" s="494">
        <v>0</v>
      </c>
      <c r="W199" s="493">
        <f>U199-V199</f>
        <v>2819.24</v>
      </c>
      <c r="X199" s="492"/>
    </row>
    <row r="200" spans="1:24" ht="65.25" customHeight="1" x14ac:dyDescent="0.5">
      <c r="A200" s="491" t="s">
        <v>433</v>
      </c>
      <c r="B200" s="490"/>
      <c r="C200" s="490"/>
      <c r="D200" s="490"/>
      <c r="E200" s="489"/>
      <c r="F200" s="488"/>
      <c r="G200" s="487"/>
      <c r="H200" s="484"/>
      <c r="I200" s="486"/>
      <c r="J200" s="485"/>
      <c r="K200" s="485"/>
      <c r="L200" s="485"/>
      <c r="M200" s="484"/>
      <c r="N200" s="484"/>
      <c r="O200" s="484"/>
      <c r="P200" s="484"/>
      <c r="Q200" s="484"/>
      <c r="R200" s="484"/>
      <c r="S200" s="484"/>
      <c r="T200" s="484"/>
      <c r="U200" s="484"/>
      <c r="V200" s="484"/>
      <c r="W200" s="483"/>
      <c r="X200" s="482"/>
    </row>
    <row r="201" spans="1:24" ht="65.25" customHeight="1" x14ac:dyDescent="0.5">
      <c r="A201" s="500" t="s">
        <v>426</v>
      </c>
      <c r="B201" s="499"/>
      <c r="C201" s="499">
        <v>1201</v>
      </c>
      <c r="D201" s="499">
        <v>1200</v>
      </c>
      <c r="E201" s="498">
        <v>120</v>
      </c>
      <c r="F201" s="497">
        <v>15</v>
      </c>
      <c r="G201" s="496">
        <f>E201*F201</f>
        <v>1800</v>
      </c>
      <c r="H201" s="494">
        <v>0</v>
      </c>
      <c r="I201" s="486">
        <v>0</v>
      </c>
      <c r="J201" s="495">
        <v>0</v>
      </c>
      <c r="K201" s="495">
        <v>0</v>
      </c>
      <c r="L201" s="495">
        <v>86.22</v>
      </c>
      <c r="M201" s="494">
        <f>G201+H201+I201+J201+K201+L201</f>
        <v>1886.22</v>
      </c>
      <c r="N201" s="494"/>
      <c r="O201" s="494">
        <v>0</v>
      </c>
      <c r="P201" s="494">
        <v>0</v>
      </c>
      <c r="Q201" s="494">
        <v>0</v>
      </c>
      <c r="R201" s="494">
        <v>0</v>
      </c>
      <c r="S201" s="494">
        <v>0</v>
      </c>
      <c r="T201" s="494">
        <f>N201+O201+P201+Q201+R201+S201</f>
        <v>0</v>
      </c>
      <c r="U201" s="494">
        <f>M201-T201</f>
        <v>1886.22</v>
      </c>
      <c r="V201" s="494">
        <v>0</v>
      </c>
      <c r="W201" s="493">
        <f>U201-V201</f>
        <v>1886.22</v>
      </c>
      <c r="X201" s="492"/>
    </row>
    <row r="202" spans="1:24" ht="65.25" customHeight="1" x14ac:dyDescent="0.5">
      <c r="A202" s="491" t="s">
        <v>432</v>
      </c>
      <c r="B202" s="490"/>
      <c r="C202" s="490"/>
      <c r="D202" s="490"/>
      <c r="E202" s="489"/>
      <c r="F202" s="488"/>
      <c r="G202" s="487"/>
      <c r="H202" s="484"/>
      <c r="I202" s="486"/>
      <c r="J202" s="485"/>
      <c r="K202" s="485"/>
      <c r="L202" s="485"/>
      <c r="M202" s="484"/>
      <c r="N202" s="484"/>
      <c r="O202" s="484"/>
      <c r="P202" s="484"/>
      <c r="Q202" s="484"/>
      <c r="R202" s="484"/>
      <c r="S202" s="484"/>
      <c r="T202" s="484"/>
      <c r="U202" s="484"/>
      <c r="V202" s="484"/>
      <c r="W202" s="483"/>
      <c r="X202" s="482"/>
    </row>
    <row r="203" spans="1:24" ht="65.25" customHeight="1" x14ac:dyDescent="0.5">
      <c r="A203" s="500" t="s">
        <v>426</v>
      </c>
      <c r="B203" s="499"/>
      <c r="C203" s="499">
        <v>1201</v>
      </c>
      <c r="D203" s="499">
        <v>1200</v>
      </c>
      <c r="E203" s="498">
        <v>181</v>
      </c>
      <c r="F203" s="497">
        <v>15</v>
      </c>
      <c r="G203" s="496">
        <f>E203*F203</f>
        <v>2715</v>
      </c>
      <c r="H203" s="494">
        <v>0</v>
      </c>
      <c r="I203" s="486">
        <v>0</v>
      </c>
      <c r="J203" s="495">
        <v>0</v>
      </c>
      <c r="K203" s="495">
        <v>0</v>
      </c>
      <c r="L203" s="495"/>
      <c r="M203" s="494">
        <f>G203+H203+I203+J203+K203+L203</f>
        <v>2715</v>
      </c>
      <c r="N203" s="494">
        <v>28.64</v>
      </c>
      <c r="O203" s="494">
        <v>0</v>
      </c>
      <c r="P203" s="494">
        <v>0</v>
      </c>
      <c r="Q203" s="494">
        <v>0</v>
      </c>
      <c r="R203" s="494">
        <v>0</v>
      </c>
      <c r="S203" s="494">
        <v>0</v>
      </c>
      <c r="T203" s="494">
        <f>N203+O203+P203+Q203+R203+S203</f>
        <v>28.64</v>
      </c>
      <c r="U203" s="494">
        <f>M203-T203</f>
        <v>2686.36</v>
      </c>
      <c r="V203" s="494">
        <v>0</v>
      </c>
      <c r="W203" s="493">
        <f>U203-V203</f>
        <v>2686.36</v>
      </c>
      <c r="X203" s="492"/>
    </row>
    <row r="204" spans="1:24" ht="65.25" customHeight="1" x14ac:dyDescent="0.5">
      <c r="A204" s="491" t="s">
        <v>431</v>
      </c>
      <c r="B204" s="490"/>
      <c r="C204" s="490"/>
      <c r="D204" s="490"/>
      <c r="E204" s="489"/>
      <c r="F204" s="488"/>
      <c r="G204" s="487"/>
      <c r="H204" s="484"/>
      <c r="I204" s="486"/>
      <c r="J204" s="485"/>
      <c r="K204" s="485"/>
      <c r="L204" s="485"/>
      <c r="M204" s="484"/>
      <c r="N204" s="484"/>
      <c r="O204" s="484"/>
      <c r="P204" s="484"/>
      <c r="Q204" s="484"/>
      <c r="R204" s="484"/>
      <c r="S204" s="484"/>
      <c r="T204" s="484"/>
      <c r="U204" s="484"/>
      <c r="V204" s="484"/>
      <c r="W204" s="483"/>
      <c r="X204" s="482"/>
    </row>
    <row r="205" spans="1:24" ht="65.25" customHeight="1" x14ac:dyDescent="0.5">
      <c r="A205" s="500" t="s">
        <v>430</v>
      </c>
      <c r="B205" s="499"/>
      <c r="C205" s="499">
        <v>1201</v>
      </c>
      <c r="D205" s="499">
        <v>1200</v>
      </c>
      <c r="E205" s="498">
        <v>179</v>
      </c>
      <c r="F205" s="497">
        <v>15</v>
      </c>
      <c r="G205" s="496">
        <f>E205*F205</f>
        <v>2685</v>
      </c>
      <c r="H205" s="494">
        <v>0</v>
      </c>
      <c r="I205" s="486">
        <v>0</v>
      </c>
      <c r="J205" s="495">
        <v>0</v>
      </c>
      <c r="K205" s="495">
        <v>0</v>
      </c>
      <c r="L205" s="495"/>
      <c r="M205" s="494">
        <f>G205+H205+I205+J205+K205+L205</f>
        <v>2685</v>
      </c>
      <c r="N205" s="494">
        <v>25.38</v>
      </c>
      <c r="O205" s="494">
        <v>0</v>
      </c>
      <c r="P205" s="494">
        <v>0</v>
      </c>
      <c r="Q205" s="494">
        <v>0</v>
      </c>
      <c r="R205" s="494">
        <v>0</v>
      </c>
      <c r="S205" s="494">
        <v>0</v>
      </c>
      <c r="T205" s="494">
        <f>N205+O205+P205+Q205+R205+S205</f>
        <v>25.38</v>
      </c>
      <c r="U205" s="494">
        <f>M205-T205</f>
        <v>2659.62</v>
      </c>
      <c r="V205" s="494">
        <v>0</v>
      </c>
      <c r="W205" s="493">
        <f>U205-V205</f>
        <v>2659.62</v>
      </c>
      <c r="X205" s="492"/>
    </row>
    <row r="206" spans="1:24" ht="65.25" customHeight="1" x14ac:dyDescent="0.5">
      <c r="A206" s="491" t="s">
        <v>429</v>
      </c>
      <c r="B206" s="490"/>
      <c r="C206" s="490"/>
      <c r="D206" s="490"/>
      <c r="E206" s="489"/>
      <c r="F206" s="488"/>
      <c r="G206" s="487"/>
      <c r="H206" s="484"/>
      <c r="I206" s="486"/>
      <c r="J206" s="485"/>
      <c r="K206" s="485"/>
      <c r="L206" s="485"/>
      <c r="M206" s="484"/>
      <c r="N206" s="484"/>
      <c r="O206" s="484"/>
      <c r="P206" s="484"/>
      <c r="Q206" s="484"/>
      <c r="R206" s="484"/>
      <c r="S206" s="484"/>
      <c r="T206" s="484"/>
      <c r="U206" s="484"/>
      <c r="V206" s="484"/>
      <c r="W206" s="483"/>
      <c r="X206" s="482"/>
    </row>
    <row r="207" spans="1:24" ht="65.25" customHeight="1" x14ac:dyDescent="0.5">
      <c r="A207" s="500" t="s">
        <v>426</v>
      </c>
      <c r="B207" s="499"/>
      <c r="C207" s="499">
        <v>1201</v>
      </c>
      <c r="D207" s="499">
        <v>1200</v>
      </c>
      <c r="E207" s="498">
        <v>144.08000000000001</v>
      </c>
      <c r="F207" s="497">
        <v>14</v>
      </c>
      <c r="G207" s="496">
        <f>E207*F207</f>
        <v>2017.1200000000001</v>
      </c>
      <c r="H207" s="494">
        <v>0</v>
      </c>
      <c r="I207" s="486">
        <v>0</v>
      </c>
      <c r="J207" s="495">
        <v>0</v>
      </c>
      <c r="K207" s="495">
        <v>0</v>
      </c>
      <c r="L207" s="495">
        <v>72.319999999999993</v>
      </c>
      <c r="M207" s="494">
        <f>G207+H207+I207+J207+K207+L207</f>
        <v>2089.44</v>
      </c>
      <c r="N207" s="494"/>
      <c r="O207" s="494">
        <v>0</v>
      </c>
      <c r="P207" s="494">
        <v>0</v>
      </c>
      <c r="Q207" s="494">
        <v>0</v>
      </c>
      <c r="R207" s="494">
        <v>0</v>
      </c>
      <c r="S207" s="494">
        <v>0</v>
      </c>
      <c r="T207" s="494">
        <f>N207+O207+P207+Q207+R207+S207</f>
        <v>0</v>
      </c>
      <c r="U207" s="494">
        <f>M207-T207</f>
        <v>2089.44</v>
      </c>
      <c r="V207" s="494">
        <v>0</v>
      </c>
      <c r="W207" s="493">
        <f>U207-V207</f>
        <v>2089.44</v>
      </c>
      <c r="X207" s="492"/>
    </row>
    <row r="208" spans="1:24" ht="65.25" customHeight="1" x14ac:dyDescent="0.5">
      <c r="A208" s="491" t="s">
        <v>428</v>
      </c>
      <c r="B208" s="490"/>
      <c r="C208" s="490"/>
      <c r="D208" s="490"/>
      <c r="E208" s="489"/>
      <c r="F208" s="488"/>
      <c r="G208" s="487"/>
      <c r="H208" s="484"/>
      <c r="I208" s="486"/>
      <c r="J208" s="485"/>
      <c r="K208" s="485"/>
      <c r="L208" s="485"/>
      <c r="M208" s="484"/>
      <c r="N208" s="484"/>
      <c r="O208" s="484"/>
      <c r="P208" s="484"/>
      <c r="Q208" s="484"/>
      <c r="R208" s="484"/>
      <c r="S208" s="484"/>
      <c r="T208" s="484"/>
      <c r="U208" s="484"/>
      <c r="V208" s="484"/>
      <c r="W208" s="483"/>
      <c r="X208" s="482"/>
    </row>
    <row r="209" spans="1:24" ht="65.25" customHeight="1" x14ac:dyDescent="0.5">
      <c r="A209" s="500" t="s">
        <v>424</v>
      </c>
      <c r="B209" s="499"/>
      <c r="C209" s="499">
        <v>1201</v>
      </c>
      <c r="D209" s="499">
        <v>1200</v>
      </c>
      <c r="E209" s="498">
        <v>261</v>
      </c>
      <c r="F209" s="497">
        <v>15</v>
      </c>
      <c r="G209" s="496">
        <f>E209*F209</f>
        <v>3915</v>
      </c>
      <c r="H209" s="494">
        <v>0</v>
      </c>
      <c r="I209" s="486">
        <v>0</v>
      </c>
      <c r="J209" s="495">
        <v>0</v>
      </c>
      <c r="K209" s="495">
        <v>0</v>
      </c>
      <c r="L209" s="495"/>
      <c r="M209" s="494">
        <f>G209+H209+I209+J209+K209+L209</f>
        <v>3915</v>
      </c>
      <c r="N209" s="494">
        <v>304.55</v>
      </c>
      <c r="O209" s="494">
        <v>0</v>
      </c>
      <c r="P209" s="494">
        <v>0</v>
      </c>
      <c r="Q209" s="494">
        <v>0</v>
      </c>
      <c r="R209" s="494">
        <v>0</v>
      </c>
      <c r="S209" s="494">
        <v>0</v>
      </c>
      <c r="T209" s="494">
        <f>N209+O209+P209+Q209+R209+S209</f>
        <v>304.55</v>
      </c>
      <c r="U209" s="494">
        <f>M209-T209</f>
        <v>3610.45</v>
      </c>
      <c r="V209" s="494">
        <v>0</v>
      </c>
      <c r="W209" s="493">
        <f>U209-V209</f>
        <v>3610.45</v>
      </c>
      <c r="X209" s="492"/>
    </row>
    <row r="210" spans="1:24" ht="65.25" customHeight="1" x14ac:dyDescent="0.5">
      <c r="A210" s="491" t="s">
        <v>427</v>
      </c>
      <c r="B210" s="490"/>
      <c r="C210" s="490"/>
      <c r="D210" s="490"/>
      <c r="E210" s="489"/>
      <c r="F210" s="488"/>
      <c r="G210" s="487"/>
      <c r="H210" s="484"/>
      <c r="I210" s="486"/>
      <c r="J210" s="485"/>
      <c r="K210" s="485"/>
      <c r="L210" s="485"/>
      <c r="M210" s="484"/>
      <c r="N210" s="484"/>
      <c r="O210" s="484"/>
      <c r="P210" s="484"/>
      <c r="Q210" s="484"/>
      <c r="R210" s="484"/>
      <c r="S210" s="484"/>
      <c r="T210" s="484"/>
      <c r="U210" s="484"/>
      <c r="V210" s="484"/>
      <c r="W210" s="483"/>
      <c r="X210" s="482"/>
    </row>
    <row r="211" spans="1:24" ht="65.25" customHeight="1" x14ac:dyDescent="0.5">
      <c r="A211" s="500" t="s">
        <v>426</v>
      </c>
      <c r="B211" s="499"/>
      <c r="C211" s="499">
        <v>1201</v>
      </c>
      <c r="D211" s="499">
        <v>1200</v>
      </c>
      <c r="E211" s="498">
        <v>144.08000000000001</v>
      </c>
      <c r="F211" s="497">
        <v>15</v>
      </c>
      <c r="G211" s="496">
        <f>E211*F211</f>
        <v>2161.2000000000003</v>
      </c>
      <c r="H211" s="494">
        <v>0</v>
      </c>
      <c r="I211" s="486">
        <v>0</v>
      </c>
      <c r="J211" s="495">
        <v>0</v>
      </c>
      <c r="K211" s="495">
        <v>0</v>
      </c>
      <c r="L211" s="495">
        <v>72.319999999999993</v>
      </c>
      <c r="M211" s="494">
        <f>G211+H211+I211+J211+K211+L211</f>
        <v>2233.5200000000004</v>
      </c>
      <c r="N211" s="494"/>
      <c r="O211" s="494">
        <v>0</v>
      </c>
      <c r="P211" s="494">
        <v>0</v>
      </c>
      <c r="Q211" s="494">
        <v>0</v>
      </c>
      <c r="R211" s="494">
        <v>0</v>
      </c>
      <c r="S211" s="494">
        <v>0</v>
      </c>
      <c r="T211" s="494">
        <f>N211+O211+P211+Q211+R211+S211</f>
        <v>0</v>
      </c>
      <c r="U211" s="494">
        <f>M211-T211</f>
        <v>2233.5200000000004</v>
      </c>
      <c r="V211" s="494">
        <v>0</v>
      </c>
      <c r="W211" s="493">
        <f>U211-V211</f>
        <v>2233.5200000000004</v>
      </c>
      <c r="X211" s="492"/>
    </row>
    <row r="212" spans="1:24" ht="65.25" customHeight="1" x14ac:dyDescent="0.5">
      <c r="A212" s="491" t="s">
        <v>425</v>
      </c>
      <c r="B212" s="490"/>
      <c r="C212" s="490"/>
      <c r="D212" s="490"/>
      <c r="E212" s="489"/>
      <c r="F212" s="488"/>
      <c r="G212" s="487"/>
      <c r="H212" s="484"/>
      <c r="I212" s="486"/>
      <c r="J212" s="485"/>
      <c r="K212" s="485"/>
      <c r="L212" s="485"/>
      <c r="M212" s="484"/>
      <c r="N212" s="484"/>
      <c r="O212" s="484"/>
      <c r="P212" s="484"/>
      <c r="Q212" s="484"/>
      <c r="R212" s="484"/>
      <c r="S212" s="484"/>
      <c r="T212" s="484"/>
      <c r="U212" s="484"/>
      <c r="V212" s="484"/>
      <c r="W212" s="483"/>
      <c r="X212" s="482"/>
    </row>
    <row r="213" spans="1:24" ht="65.25" customHeight="1" x14ac:dyDescent="0.5">
      <c r="A213" s="500" t="s">
        <v>424</v>
      </c>
      <c r="B213" s="499"/>
      <c r="C213" s="499">
        <v>1201</v>
      </c>
      <c r="D213" s="499">
        <v>1200</v>
      </c>
      <c r="E213" s="498">
        <v>138</v>
      </c>
      <c r="F213" s="497">
        <v>15</v>
      </c>
      <c r="G213" s="496">
        <f>E213*F213</f>
        <v>2070</v>
      </c>
      <c r="H213" s="494">
        <v>0</v>
      </c>
      <c r="I213" s="486">
        <v>0</v>
      </c>
      <c r="J213" s="495">
        <v>0</v>
      </c>
      <c r="K213" s="495">
        <v>0</v>
      </c>
      <c r="L213" s="495">
        <v>68.94</v>
      </c>
      <c r="M213" s="494">
        <f>G213+H213+I213+J213+K213+L213</f>
        <v>2138.94</v>
      </c>
      <c r="N213" s="494"/>
      <c r="O213" s="494">
        <v>0</v>
      </c>
      <c r="P213" s="494">
        <v>0</v>
      </c>
      <c r="Q213" s="494">
        <v>0</v>
      </c>
      <c r="R213" s="494">
        <v>0</v>
      </c>
      <c r="S213" s="494">
        <v>0</v>
      </c>
      <c r="T213" s="494">
        <f>N213+O213+P213+Q213+R213+S213</f>
        <v>0</v>
      </c>
      <c r="U213" s="494">
        <f>M213-T213</f>
        <v>2138.94</v>
      </c>
      <c r="V213" s="494">
        <v>0</v>
      </c>
      <c r="W213" s="493">
        <f>U213-V213</f>
        <v>2138.94</v>
      </c>
      <c r="X213" s="492"/>
    </row>
    <row r="214" spans="1:24" ht="65.25" customHeight="1" x14ac:dyDescent="0.5">
      <c r="A214" s="491" t="s">
        <v>423</v>
      </c>
      <c r="B214" s="490"/>
      <c r="C214" s="490"/>
      <c r="D214" s="490"/>
      <c r="E214" s="489"/>
      <c r="F214" s="488"/>
      <c r="G214" s="487"/>
      <c r="H214" s="484"/>
      <c r="I214" s="486"/>
      <c r="J214" s="485"/>
      <c r="K214" s="485"/>
      <c r="L214" s="485"/>
      <c r="M214" s="484"/>
      <c r="N214" s="484"/>
      <c r="O214" s="484"/>
      <c r="P214" s="484"/>
      <c r="Q214" s="484"/>
      <c r="R214" s="484"/>
      <c r="S214" s="484"/>
      <c r="T214" s="484"/>
      <c r="U214" s="484"/>
      <c r="V214" s="484"/>
      <c r="W214" s="483"/>
      <c r="X214" s="482"/>
    </row>
    <row r="215" spans="1:24" ht="65.25" customHeight="1" x14ac:dyDescent="0.5">
      <c r="A215" s="500"/>
      <c r="B215" s="499"/>
      <c r="C215" s="499">
        <v>1201</v>
      </c>
      <c r="D215" s="499">
        <v>1200</v>
      </c>
      <c r="E215" s="498"/>
      <c r="F215" s="497">
        <v>15</v>
      </c>
      <c r="G215" s="496">
        <f>E215*F215</f>
        <v>0</v>
      </c>
      <c r="H215" s="494">
        <v>0</v>
      </c>
      <c r="I215" s="486">
        <v>0</v>
      </c>
      <c r="J215" s="495">
        <v>0</v>
      </c>
      <c r="K215" s="495">
        <v>0</v>
      </c>
      <c r="L215" s="495">
        <v>0</v>
      </c>
      <c r="M215" s="494">
        <f>G215+H215+I215+J215+K215+L215</f>
        <v>0</v>
      </c>
      <c r="N215" s="494"/>
      <c r="O215" s="494">
        <v>0</v>
      </c>
      <c r="P215" s="494">
        <v>0</v>
      </c>
      <c r="Q215" s="494">
        <v>0</v>
      </c>
      <c r="R215" s="494">
        <v>0</v>
      </c>
      <c r="S215" s="494">
        <v>0</v>
      </c>
      <c r="T215" s="494">
        <f>N215+O215+P215+Q215+R215+S215</f>
        <v>0</v>
      </c>
      <c r="U215" s="494">
        <f>M215-T215</f>
        <v>0</v>
      </c>
      <c r="V215" s="494">
        <v>0</v>
      </c>
      <c r="W215" s="493">
        <f>U215-V215</f>
        <v>0</v>
      </c>
      <c r="X215" s="492"/>
    </row>
    <row r="216" spans="1:24" ht="65.25" customHeight="1" x14ac:dyDescent="0.5">
      <c r="A216" s="491"/>
      <c r="B216" s="490"/>
      <c r="C216" s="490"/>
      <c r="D216" s="490"/>
      <c r="E216" s="489"/>
      <c r="F216" s="488"/>
      <c r="G216" s="487"/>
      <c r="H216" s="484"/>
      <c r="I216" s="486"/>
      <c r="J216" s="485"/>
      <c r="K216" s="485"/>
      <c r="L216" s="485"/>
      <c r="M216" s="484"/>
      <c r="N216" s="484"/>
      <c r="O216" s="484"/>
      <c r="P216" s="484"/>
      <c r="Q216" s="484"/>
      <c r="R216" s="484"/>
      <c r="S216" s="484"/>
      <c r="T216" s="484"/>
      <c r="U216" s="484"/>
      <c r="V216" s="484"/>
      <c r="W216" s="483"/>
      <c r="X216" s="482"/>
    </row>
    <row r="217" spans="1:24" ht="65.25" customHeight="1" x14ac:dyDescent="0.5">
      <c r="A217" s="481"/>
      <c r="B217" s="480"/>
      <c r="C217" s="480"/>
      <c r="D217" s="480"/>
      <c r="E217" s="479"/>
      <c r="F217" s="478"/>
      <c r="H217" s="476"/>
      <c r="I217" s="476"/>
      <c r="J217" s="477"/>
      <c r="K217" s="477"/>
      <c r="L217" s="477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5"/>
      <c r="X217" s="474"/>
    </row>
    <row r="218" spans="1:24" ht="65.25" customHeight="1" thickBot="1" x14ac:dyDescent="0.5"/>
    <row r="219" spans="1:24" s="466" customFormat="1" ht="65.25" hidden="1" customHeight="1" thickBot="1" x14ac:dyDescent="0.55000000000000004">
      <c r="A219" s="473" t="s">
        <v>54</v>
      </c>
      <c r="B219" s="473" t="s">
        <v>53</v>
      </c>
      <c r="C219" s="472" t="s">
        <v>52</v>
      </c>
      <c r="D219" s="471"/>
      <c r="E219" s="471"/>
      <c r="F219" s="471"/>
      <c r="G219" s="471"/>
      <c r="H219" s="471"/>
      <c r="I219" s="471"/>
      <c r="J219" s="471"/>
      <c r="K219" s="471"/>
      <c r="L219" s="471"/>
      <c r="M219" s="470"/>
      <c r="N219" s="469" t="s">
        <v>51</v>
      </c>
      <c r="O219" s="469"/>
      <c r="P219" s="469"/>
      <c r="Q219" s="469"/>
      <c r="R219" s="469"/>
      <c r="S219" s="469"/>
      <c r="T219" s="468"/>
      <c r="U219" s="468"/>
      <c r="V219" s="468"/>
      <c r="W219" s="468"/>
      <c r="X219" s="467" t="s">
        <v>50</v>
      </c>
    </row>
    <row r="220" spans="1:24" s="451" customFormat="1" ht="65.25" customHeight="1" thickBot="1" x14ac:dyDescent="0.55000000000000004">
      <c r="G220" s="463" t="s">
        <v>46</v>
      </c>
      <c r="H220" s="462" t="s">
        <v>422</v>
      </c>
      <c r="I220" s="465" t="s">
        <v>66</v>
      </c>
      <c r="J220" s="463" t="s">
        <v>67</v>
      </c>
      <c r="K220" s="462" t="s">
        <v>421</v>
      </c>
      <c r="L220" s="462" t="s">
        <v>420</v>
      </c>
      <c r="M220" s="463" t="s">
        <v>35</v>
      </c>
      <c r="N220" s="464" t="s">
        <v>63</v>
      </c>
      <c r="O220" s="463" t="s">
        <v>40</v>
      </c>
      <c r="P220" s="462" t="s">
        <v>419</v>
      </c>
      <c r="Q220" s="462" t="s">
        <v>418</v>
      </c>
      <c r="R220" s="462" t="s">
        <v>417</v>
      </c>
      <c r="S220" s="462" t="s">
        <v>416</v>
      </c>
      <c r="T220" s="461" t="s">
        <v>35</v>
      </c>
      <c r="U220" s="461" t="s">
        <v>58</v>
      </c>
      <c r="V220" s="460" t="s">
        <v>415</v>
      </c>
      <c r="W220" s="459" t="s">
        <v>414</v>
      </c>
    </row>
    <row r="221" spans="1:24" s="453" customFormat="1" ht="65.25" customHeight="1" x14ac:dyDescent="0.5">
      <c r="A221" s="458" t="s">
        <v>413</v>
      </c>
      <c r="B221" s="454"/>
      <c r="C221" s="454"/>
      <c r="D221" s="454"/>
      <c r="E221" s="457"/>
      <c r="F221" s="456"/>
      <c r="G221" s="455">
        <f>SUM(G5:G216)</f>
        <v>306170.92000000004</v>
      </c>
      <c r="H221" s="455">
        <f>SUM(H5:H40)</f>
        <v>0</v>
      </c>
      <c r="I221" s="455">
        <f>SUM(I5:I216)</f>
        <v>0</v>
      </c>
      <c r="J221" s="455">
        <f>SUM(J5:J40)</f>
        <v>0</v>
      </c>
      <c r="K221" s="455">
        <f>SUM(K5:K40)</f>
        <v>0</v>
      </c>
      <c r="L221" s="455">
        <f>SUM(L5:L216)</f>
        <v>1702.35</v>
      </c>
      <c r="M221" s="455">
        <f>SUM(M5:M216)</f>
        <v>307873.27</v>
      </c>
      <c r="N221" s="455">
        <f>SUM(N5:N216)</f>
        <v>10790.177999999996</v>
      </c>
      <c r="O221" s="455">
        <f>SUM(O5:O216)</f>
        <v>349.53112500000003</v>
      </c>
      <c r="P221" s="455">
        <f>SUM(P5:P216)</f>
        <v>0</v>
      </c>
      <c r="Q221" s="455">
        <f>SUM(Q5:Q40)</f>
        <v>0</v>
      </c>
      <c r="R221" s="455">
        <f>SUM(R5:S216)</f>
        <v>0</v>
      </c>
      <c r="S221" s="455">
        <f>SUM(S5:S40)</f>
        <v>0</v>
      </c>
      <c r="T221" s="455">
        <f>SUM(T5:T216)</f>
        <v>11139.709124999998</v>
      </c>
      <c r="U221" s="455">
        <f>SUM(U5:U216)</f>
        <v>296733.56087499991</v>
      </c>
      <c r="V221" s="455">
        <f>SUM(V5:V216)</f>
        <v>2895.4908000000005</v>
      </c>
      <c r="W221" s="455">
        <f>SUM(W5:W216)</f>
        <v>293838.07007499982</v>
      </c>
      <c r="X221" s="454"/>
    </row>
    <row r="222" spans="1:24" s="451" customFormat="1" ht="65.25" customHeight="1" x14ac:dyDescent="0.45"/>
    <row r="223" spans="1:24" s="451" customFormat="1" ht="65.25" customHeight="1" x14ac:dyDescent="0.45"/>
    <row r="224" spans="1:24" s="451" customFormat="1" ht="65.25" customHeight="1" x14ac:dyDescent="0.45"/>
    <row r="225" spans="1:1" s="451" customFormat="1" ht="65.25" customHeight="1" x14ac:dyDescent="0.45"/>
    <row r="226" spans="1:1" s="451" customFormat="1" ht="65.25" customHeight="1" x14ac:dyDescent="0.45"/>
    <row r="227" spans="1:1" s="451" customFormat="1" ht="65.25" customHeight="1" x14ac:dyDescent="0.45">
      <c r="A227" s="452"/>
    </row>
    <row r="228" spans="1:1" s="451" customFormat="1" ht="65.25" customHeight="1" x14ac:dyDescent="0.45">
      <c r="A228" s="450"/>
    </row>
    <row r="229" spans="1:1" s="451" customFormat="1" ht="65.25" customHeight="1" x14ac:dyDescent="0.45"/>
    <row r="230" spans="1:1" s="451" customFormat="1" ht="65.25" customHeight="1" x14ac:dyDescent="0.45"/>
    <row r="231" spans="1:1" s="451" customFormat="1" ht="65.25" customHeight="1" x14ac:dyDescent="0.45"/>
    <row r="232" spans="1:1" s="451" customFormat="1" ht="65.25" customHeight="1" x14ac:dyDescent="0.45"/>
    <row r="233" spans="1:1" s="451" customFormat="1" ht="65.25" customHeight="1" x14ac:dyDescent="0.45"/>
    <row r="234" spans="1:1" s="451" customFormat="1" ht="65.25" customHeight="1" x14ac:dyDescent="0.45"/>
    <row r="235" spans="1:1" s="451" customFormat="1" ht="65.25" customHeight="1" x14ac:dyDescent="0.45"/>
    <row r="236" spans="1:1" s="451" customFormat="1" ht="65.25" customHeight="1" x14ac:dyDescent="0.45"/>
    <row r="237" spans="1:1" s="451" customFormat="1" ht="65.25" customHeight="1" x14ac:dyDescent="0.45"/>
    <row r="238" spans="1:1" s="451" customFormat="1" ht="65.25" customHeight="1" x14ac:dyDescent="0.45"/>
    <row r="239" spans="1:1" s="451" customFormat="1" ht="65.25" customHeight="1" x14ac:dyDescent="0.45"/>
    <row r="240" spans="1:1" s="451" customFormat="1" ht="65.25" customHeight="1" x14ac:dyDescent="0.45"/>
    <row r="241" s="451" customFormat="1" ht="65.25" customHeight="1" x14ac:dyDescent="0.45"/>
    <row r="242" s="451" customFormat="1" ht="65.25" customHeight="1" x14ac:dyDescent="0.45"/>
    <row r="243" s="451" customFormat="1" ht="65.25" customHeight="1" x14ac:dyDescent="0.45"/>
    <row r="244" s="451" customFormat="1" ht="65.25" customHeight="1" x14ac:dyDescent="0.45"/>
    <row r="245" s="451" customFormat="1" ht="65.25" customHeight="1" x14ac:dyDescent="0.45"/>
    <row r="246" s="451" customFormat="1" ht="65.25" customHeight="1" x14ac:dyDescent="0.45"/>
    <row r="247" s="451" customFormat="1" ht="65.25" customHeight="1" x14ac:dyDescent="0.45"/>
    <row r="248" s="451" customFormat="1" ht="65.25" customHeight="1" x14ac:dyDescent="0.45"/>
    <row r="249" s="451" customFormat="1" ht="65.25" customHeight="1" x14ac:dyDescent="0.45"/>
    <row r="250" s="451" customFormat="1" ht="65.25" customHeight="1" x14ac:dyDescent="0.45"/>
    <row r="251" s="451" customFormat="1" ht="65.25" customHeight="1" x14ac:dyDescent="0.45"/>
    <row r="252" s="451" customFormat="1" ht="65.25" customHeight="1" x14ac:dyDescent="0.45"/>
    <row r="253" s="451" customFormat="1" ht="65.25" customHeight="1" x14ac:dyDescent="0.45"/>
    <row r="254" s="451" customFormat="1" ht="65.25" customHeight="1" x14ac:dyDescent="0.45"/>
    <row r="255" s="451" customFormat="1" ht="65.25" customHeight="1" x14ac:dyDescent="0.45"/>
    <row r="256" s="451" customFormat="1" ht="65.25" customHeight="1" x14ac:dyDescent="0.45"/>
    <row r="257" s="451" customFormat="1" ht="65.25" customHeight="1" x14ac:dyDescent="0.45"/>
    <row r="258" s="451" customFormat="1" ht="65.25" customHeight="1" x14ac:dyDescent="0.45"/>
    <row r="259" s="451" customFormat="1" ht="65.25" customHeight="1" x14ac:dyDescent="0.45"/>
    <row r="260" s="451" customFormat="1" ht="65.25" customHeight="1" x14ac:dyDescent="0.45"/>
    <row r="261" s="451" customFormat="1" ht="65.25" customHeight="1" x14ac:dyDescent="0.45"/>
    <row r="262" s="451" customFormat="1" ht="65.25" customHeight="1" x14ac:dyDescent="0.45"/>
    <row r="263" s="451" customFormat="1" ht="65.25" customHeight="1" x14ac:dyDescent="0.45"/>
    <row r="264" s="451" customFormat="1" ht="65.25" customHeight="1" x14ac:dyDescent="0.45"/>
    <row r="265" s="451" customFormat="1" ht="65.25" customHeight="1" x14ac:dyDescent="0.45"/>
    <row r="266" s="451" customFormat="1" ht="65.25" customHeight="1" x14ac:dyDescent="0.45"/>
    <row r="267" s="451" customFormat="1" ht="65.25" customHeight="1" x14ac:dyDescent="0.45"/>
    <row r="268" s="451" customFormat="1" ht="65.25" customHeight="1" x14ac:dyDescent="0.45"/>
    <row r="269" s="451" customFormat="1" ht="65.25" customHeight="1" x14ac:dyDescent="0.45"/>
    <row r="270" s="451" customFormat="1" ht="65.25" customHeight="1" x14ac:dyDescent="0.45"/>
    <row r="271" s="451" customFormat="1" ht="65.25" customHeight="1" x14ac:dyDescent="0.45"/>
    <row r="272" s="451" customFormat="1" ht="65.25" customHeight="1" x14ac:dyDescent="0.45"/>
    <row r="273" s="451" customFormat="1" ht="65.25" customHeight="1" x14ac:dyDescent="0.45"/>
    <row r="274" s="451" customFormat="1" ht="65.25" customHeight="1" x14ac:dyDescent="0.45"/>
    <row r="275" s="451" customFormat="1" ht="65.25" customHeight="1" x14ac:dyDescent="0.45"/>
    <row r="276" s="451" customFormat="1" ht="65.25" customHeight="1" x14ac:dyDescent="0.45"/>
    <row r="277" s="451" customFormat="1" ht="65.25" customHeight="1" x14ac:dyDescent="0.45"/>
    <row r="278" s="451" customFormat="1" ht="65.25" customHeight="1" x14ac:dyDescent="0.45"/>
    <row r="279" s="451" customFormat="1" ht="65.25" customHeight="1" x14ac:dyDescent="0.45"/>
    <row r="280" s="451" customFormat="1" ht="65.25" customHeight="1" x14ac:dyDescent="0.45"/>
    <row r="281" s="451" customFormat="1" ht="65.25" customHeight="1" x14ac:dyDescent="0.45"/>
    <row r="282" s="451" customFormat="1" ht="65.25" customHeight="1" x14ac:dyDescent="0.45"/>
    <row r="283" s="451" customFormat="1" ht="65.25" customHeight="1" x14ac:dyDescent="0.45"/>
    <row r="284" s="451" customFormat="1" ht="65.25" customHeight="1" x14ac:dyDescent="0.45"/>
    <row r="285" s="451" customFormat="1" ht="65.25" customHeight="1" x14ac:dyDescent="0.45"/>
    <row r="286" s="451" customFormat="1" ht="65.25" customHeight="1" x14ac:dyDescent="0.45"/>
    <row r="287" s="451" customFormat="1" ht="65.25" customHeight="1" x14ac:dyDescent="0.45"/>
    <row r="288" s="451" customFormat="1" ht="65.25" customHeight="1" x14ac:dyDescent="0.45"/>
    <row r="289" s="451" customFormat="1" ht="65.25" customHeight="1" x14ac:dyDescent="0.45"/>
    <row r="290" s="451" customFormat="1" ht="65.25" customHeight="1" x14ac:dyDescent="0.45"/>
    <row r="291" s="451" customFormat="1" ht="65.25" customHeight="1" x14ac:dyDescent="0.45"/>
    <row r="292" s="451" customFormat="1" ht="65.25" customHeight="1" x14ac:dyDescent="0.45"/>
    <row r="293" s="451" customFormat="1" ht="65.25" customHeight="1" x14ac:dyDescent="0.45"/>
    <row r="294" s="451" customFormat="1" ht="65.25" customHeight="1" x14ac:dyDescent="0.45"/>
    <row r="295" s="451" customFormat="1" ht="65.25" customHeight="1" x14ac:dyDescent="0.45"/>
    <row r="296" s="451" customFormat="1" ht="65.25" customHeight="1" x14ac:dyDescent="0.45"/>
    <row r="297" s="451" customFormat="1" ht="65.25" customHeight="1" x14ac:dyDescent="0.45"/>
    <row r="298" s="451" customFormat="1" ht="65.25" customHeight="1" x14ac:dyDescent="0.45"/>
    <row r="299" s="451" customFormat="1" ht="65.25" customHeight="1" x14ac:dyDescent="0.45"/>
    <row r="300" s="451" customFormat="1" ht="65.25" customHeight="1" x14ac:dyDescent="0.45"/>
    <row r="301" s="451" customFormat="1" ht="65.25" customHeight="1" x14ac:dyDescent="0.45"/>
    <row r="302" s="451" customFormat="1" ht="65.25" customHeight="1" x14ac:dyDescent="0.45"/>
    <row r="303" s="451" customFormat="1" ht="65.25" customHeight="1" x14ac:dyDescent="0.45"/>
    <row r="304" s="451" customFormat="1" ht="65.25" customHeight="1" x14ac:dyDescent="0.45"/>
    <row r="305" s="451" customFormat="1" ht="65.25" customHeight="1" x14ac:dyDescent="0.45"/>
    <row r="306" s="451" customFormat="1" ht="65.25" customHeight="1" x14ac:dyDescent="0.45"/>
    <row r="307" s="451" customFormat="1" ht="65.25" customHeight="1" x14ac:dyDescent="0.45"/>
    <row r="308" s="451" customFormat="1" ht="65.25" customHeight="1" x14ac:dyDescent="0.45"/>
    <row r="309" s="451" customFormat="1" ht="65.25" customHeight="1" x14ac:dyDescent="0.45"/>
    <row r="310" s="451" customFormat="1" ht="65.25" customHeight="1" x14ac:dyDescent="0.45"/>
    <row r="311" s="451" customFormat="1" ht="65.25" customHeight="1" x14ac:dyDescent="0.45"/>
    <row r="312" s="451" customFormat="1" ht="65.25" customHeight="1" x14ac:dyDescent="0.45"/>
    <row r="313" s="451" customFormat="1" ht="65.25" customHeight="1" x14ac:dyDescent="0.45"/>
    <row r="314" s="451" customFormat="1" ht="65.25" customHeight="1" x14ac:dyDescent="0.45"/>
    <row r="315" s="451" customFormat="1" ht="65.25" customHeight="1" x14ac:dyDescent="0.45"/>
    <row r="316" s="451" customFormat="1" ht="65.25" customHeight="1" x14ac:dyDescent="0.45"/>
    <row r="317" s="451" customFormat="1" ht="65.25" customHeight="1" x14ac:dyDescent="0.45"/>
    <row r="318" s="451" customFormat="1" ht="65.25" customHeight="1" x14ac:dyDescent="0.45"/>
    <row r="319" s="451" customFormat="1" ht="65.25" customHeight="1" x14ac:dyDescent="0.45"/>
    <row r="320" s="451" customFormat="1" ht="65.25" customHeight="1" x14ac:dyDescent="0.45"/>
    <row r="321" s="451" customFormat="1" ht="65.25" customHeight="1" x14ac:dyDescent="0.45"/>
    <row r="322" s="451" customFormat="1" ht="65.25" customHeight="1" x14ac:dyDescent="0.45"/>
    <row r="323" s="451" customFormat="1" ht="65.25" customHeight="1" x14ac:dyDescent="0.45"/>
    <row r="324" s="451" customFormat="1" ht="65.25" customHeight="1" x14ac:dyDescent="0.45"/>
    <row r="325" s="451" customFormat="1" ht="65.25" customHeight="1" x14ac:dyDescent="0.45"/>
    <row r="326" s="451" customFormat="1" ht="65.25" customHeight="1" x14ac:dyDescent="0.45"/>
    <row r="327" s="451" customFormat="1" ht="65.25" customHeight="1" x14ac:dyDescent="0.45"/>
    <row r="328" s="451" customFormat="1" ht="65.25" customHeight="1" x14ac:dyDescent="0.45"/>
    <row r="329" s="451" customFormat="1" ht="65.25" customHeight="1" x14ac:dyDescent="0.45"/>
    <row r="330" s="451" customFormat="1" ht="65.25" customHeight="1" x14ac:dyDescent="0.45"/>
    <row r="331" s="451" customFormat="1" ht="65.25" customHeight="1" x14ac:dyDescent="0.45"/>
    <row r="332" s="451" customFormat="1" ht="65.25" customHeight="1" x14ac:dyDescent="0.45"/>
    <row r="333" s="451" customFormat="1" ht="65.25" customHeight="1" x14ac:dyDescent="0.45"/>
    <row r="334" s="451" customFormat="1" ht="65.25" customHeight="1" x14ac:dyDescent="0.45"/>
    <row r="335" s="451" customFormat="1" ht="65.25" customHeight="1" x14ac:dyDescent="0.45"/>
    <row r="336" s="451" customFormat="1" ht="65.25" customHeight="1" x14ac:dyDescent="0.45"/>
    <row r="337" s="451" customFormat="1" ht="65.25" customHeight="1" x14ac:dyDescent="0.45"/>
    <row r="338" s="451" customFormat="1" ht="65.25" customHeight="1" x14ac:dyDescent="0.45"/>
    <row r="339" s="451" customFormat="1" ht="65.25" customHeight="1" x14ac:dyDescent="0.45"/>
    <row r="340" s="451" customFormat="1" ht="65.25" customHeight="1" x14ac:dyDescent="0.45"/>
    <row r="341" s="451" customFormat="1" ht="65.25" customHeight="1" x14ac:dyDescent="0.45"/>
    <row r="342" s="451" customFormat="1" ht="65.25" customHeight="1" x14ac:dyDescent="0.45"/>
    <row r="343" s="451" customFormat="1" ht="65.25" customHeight="1" x14ac:dyDescent="0.45"/>
    <row r="344" s="451" customFormat="1" ht="65.25" customHeight="1" x14ac:dyDescent="0.45"/>
    <row r="345" s="451" customFormat="1" ht="65.25" customHeight="1" x14ac:dyDescent="0.45"/>
    <row r="346" s="451" customFormat="1" ht="65.25" customHeight="1" x14ac:dyDescent="0.45"/>
    <row r="347" s="451" customFormat="1" ht="65.25" customHeight="1" x14ac:dyDescent="0.45"/>
    <row r="348" s="451" customFormat="1" ht="65.25" customHeight="1" x14ac:dyDescent="0.45"/>
    <row r="349" s="451" customFormat="1" ht="65.25" customHeight="1" x14ac:dyDescent="0.45"/>
    <row r="350" s="451" customFormat="1" ht="65.25" customHeight="1" x14ac:dyDescent="0.45"/>
    <row r="351" s="451" customFormat="1" ht="65.25" customHeight="1" x14ac:dyDescent="0.45"/>
    <row r="352" s="451" customFormat="1" ht="65.25" customHeight="1" x14ac:dyDescent="0.45"/>
    <row r="353" s="451" customFormat="1" ht="65.25" customHeight="1" x14ac:dyDescent="0.45"/>
    <row r="354" s="451" customFormat="1" ht="65.25" customHeight="1" x14ac:dyDescent="0.45"/>
    <row r="355" s="451" customFormat="1" ht="65.25" customHeight="1" x14ac:dyDescent="0.45"/>
    <row r="356" s="451" customFormat="1" ht="65.25" customHeight="1" x14ac:dyDescent="0.45"/>
    <row r="357" s="451" customFormat="1" ht="65.25" customHeight="1" x14ac:dyDescent="0.45"/>
    <row r="358" s="451" customFormat="1" ht="65.25" customHeight="1" x14ac:dyDescent="0.45"/>
    <row r="359" s="451" customFormat="1" ht="65.25" customHeight="1" x14ac:dyDescent="0.45"/>
    <row r="360" s="451" customFormat="1" ht="65.25" customHeight="1" x14ac:dyDescent="0.45"/>
    <row r="361" s="451" customFormat="1" ht="65.25" customHeight="1" x14ac:dyDescent="0.45"/>
    <row r="362" s="451" customFormat="1" ht="65.25" customHeight="1" x14ac:dyDescent="0.45"/>
    <row r="363" s="451" customFormat="1" ht="65.25" customHeight="1" x14ac:dyDescent="0.45"/>
    <row r="364" s="451" customFormat="1" ht="65.25" customHeight="1" x14ac:dyDescent="0.45"/>
    <row r="365" s="451" customFormat="1" ht="65.25" customHeight="1" x14ac:dyDescent="0.45"/>
    <row r="366" s="451" customFormat="1" ht="65.25" customHeight="1" x14ac:dyDescent="0.45"/>
    <row r="367" s="451" customFormat="1" ht="65.25" customHeight="1" x14ac:dyDescent="0.45"/>
    <row r="368" s="451" customFormat="1" ht="65.25" customHeight="1" x14ac:dyDescent="0.45"/>
    <row r="369" s="451" customFormat="1" ht="65.25" customHeight="1" x14ac:dyDescent="0.45"/>
    <row r="370" s="451" customFormat="1" ht="65.25" customHeight="1" x14ac:dyDescent="0.45"/>
    <row r="371" s="451" customFormat="1" ht="65.25" customHeight="1" x14ac:dyDescent="0.45"/>
    <row r="372" s="451" customFormat="1" ht="65.25" customHeight="1" x14ac:dyDescent="0.45"/>
    <row r="373" s="451" customFormat="1" ht="65.25" customHeight="1" x14ac:dyDescent="0.45"/>
    <row r="374" s="451" customFormat="1" ht="65.25" customHeight="1" x14ac:dyDescent="0.45"/>
    <row r="375" s="451" customFormat="1" ht="65.25" customHeight="1" x14ac:dyDescent="0.45"/>
    <row r="376" s="451" customFormat="1" ht="65.25" customHeight="1" x14ac:dyDescent="0.45"/>
    <row r="377" s="451" customFormat="1" ht="65.25" customHeight="1" x14ac:dyDescent="0.45"/>
    <row r="378" s="451" customFormat="1" ht="65.25" customHeight="1" x14ac:dyDescent="0.45"/>
    <row r="379" s="451" customFormat="1" ht="65.25" customHeight="1" x14ac:dyDescent="0.45"/>
    <row r="380" s="451" customFormat="1" ht="65.25" customHeight="1" x14ac:dyDescent="0.45"/>
    <row r="381" s="451" customFormat="1" ht="65.25" customHeight="1" x14ac:dyDescent="0.45"/>
    <row r="382" s="451" customFormat="1" ht="65.25" customHeight="1" x14ac:dyDescent="0.45"/>
    <row r="383" s="451" customFormat="1" ht="65.25" customHeight="1" x14ac:dyDescent="0.45"/>
    <row r="384" s="451" customFormat="1" ht="65.25" customHeight="1" x14ac:dyDescent="0.45"/>
    <row r="385" s="451" customFormat="1" ht="65.25" customHeight="1" x14ac:dyDescent="0.45"/>
    <row r="386" s="451" customFormat="1" ht="65.25" customHeight="1" x14ac:dyDescent="0.45"/>
    <row r="387" s="451" customFormat="1" ht="65.25" customHeight="1" x14ac:dyDescent="0.45"/>
    <row r="388" s="451" customFormat="1" ht="65.25" customHeight="1" x14ac:dyDescent="0.45"/>
    <row r="389" s="451" customFormat="1" ht="65.25" customHeight="1" x14ac:dyDescent="0.45"/>
    <row r="390" s="451" customFormat="1" ht="65.25" customHeight="1" x14ac:dyDescent="0.45"/>
    <row r="391" s="451" customFormat="1" ht="65.25" customHeight="1" x14ac:dyDescent="0.45"/>
    <row r="392" s="451" customFormat="1" ht="65.25" customHeight="1" x14ac:dyDescent="0.45"/>
    <row r="393" s="451" customFormat="1" ht="65.25" customHeight="1" x14ac:dyDescent="0.45"/>
    <row r="394" s="451" customFormat="1" ht="65.25" customHeight="1" x14ac:dyDescent="0.45"/>
    <row r="395" s="451" customFormat="1" ht="65.25" customHeight="1" x14ac:dyDescent="0.45"/>
    <row r="396" s="451" customFormat="1" ht="65.25" customHeight="1" x14ac:dyDescent="0.45"/>
    <row r="397" s="451" customFormat="1" ht="65.25" customHeight="1" x14ac:dyDescent="0.45"/>
    <row r="398" s="451" customFormat="1" ht="65.25" customHeight="1" x14ac:dyDescent="0.45"/>
    <row r="399" s="451" customFormat="1" ht="65.25" customHeight="1" x14ac:dyDescent="0.45"/>
    <row r="400" s="451" customFormat="1" ht="65.25" customHeight="1" x14ac:dyDescent="0.45"/>
    <row r="401" s="451" customFormat="1" ht="65.25" customHeight="1" x14ac:dyDescent="0.45"/>
    <row r="402" s="451" customFormat="1" ht="65.25" customHeight="1" x14ac:dyDescent="0.45"/>
    <row r="403" s="451" customFormat="1" ht="65.25" customHeight="1" x14ac:dyDescent="0.45"/>
    <row r="404" s="451" customFormat="1" ht="65.25" customHeight="1" x14ac:dyDescent="0.45"/>
    <row r="405" s="451" customFormat="1" ht="65.25" customHeight="1" x14ac:dyDescent="0.45"/>
    <row r="406" s="451" customFormat="1" ht="65.25" customHeight="1" x14ac:dyDescent="0.45"/>
    <row r="407" s="451" customFormat="1" ht="65.25" customHeight="1" x14ac:dyDescent="0.45"/>
    <row r="408" s="451" customFormat="1" ht="65.25" customHeight="1" x14ac:dyDescent="0.45"/>
    <row r="409" s="451" customFormat="1" ht="65.25" customHeight="1" x14ac:dyDescent="0.45"/>
    <row r="410" s="451" customFormat="1" ht="65.25" customHeight="1" x14ac:dyDescent="0.45"/>
    <row r="411" s="451" customFormat="1" ht="65.25" customHeight="1" x14ac:dyDescent="0.45"/>
    <row r="412" s="451" customFormat="1" ht="65.25" customHeight="1" x14ac:dyDescent="0.45"/>
    <row r="413" s="451" customFormat="1" ht="65.25" customHeight="1" x14ac:dyDescent="0.45"/>
    <row r="414" s="451" customFormat="1" ht="65.25" customHeight="1" x14ac:dyDescent="0.45"/>
    <row r="415" s="451" customFormat="1" ht="65.25" customHeight="1" x14ac:dyDescent="0.45"/>
    <row r="416" s="451" customFormat="1" ht="65.25" customHeight="1" x14ac:dyDescent="0.45"/>
    <row r="417" s="451" customFormat="1" ht="65.25" customHeight="1" x14ac:dyDescent="0.45"/>
    <row r="418" s="451" customFormat="1" ht="65.25" customHeight="1" x14ac:dyDescent="0.45"/>
    <row r="419" s="451" customFormat="1" ht="65.25" customHeight="1" x14ac:dyDescent="0.45"/>
    <row r="420" s="451" customFormat="1" ht="65.25" customHeight="1" x14ac:dyDescent="0.45"/>
    <row r="421" s="451" customFormat="1" ht="65.25" customHeight="1" x14ac:dyDescent="0.45"/>
    <row r="422" s="451" customFormat="1" ht="65.25" customHeight="1" x14ac:dyDescent="0.45"/>
    <row r="423" s="451" customFormat="1" ht="65.25" customHeight="1" x14ac:dyDescent="0.45"/>
    <row r="424" s="451" customFormat="1" ht="65.25" customHeight="1" x14ac:dyDescent="0.45"/>
    <row r="425" s="451" customFormat="1" ht="65.25" customHeight="1" x14ac:dyDescent="0.45"/>
    <row r="426" s="451" customFormat="1" ht="65.25" customHeight="1" x14ac:dyDescent="0.45"/>
    <row r="427" s="451" customFormat="1" ht="65.25" customHeight="1" x14ac:dyDescent="0.45"/>
    <row r="428" s="451" customFormat="1" ht="65.25" customHeight="1" x14ac:dyDescent="0.45"/>
    <row r="429" s="451" customFormat="1" ht="65.25" customHeight="1" x14ac:dyDescent="0.45"/>
    <row r="430" s="451" customFormat="1" ht="65.25" customHeight="1" x14ac:dyDescent="0.45"/>
    <row r="431" s="451" customFormat="1" ht="65.25" customHeight="1" x14ac:dyDescent="0.45"/>
    <row r="432" s="451" customFormat="1" ht="65.25" customHeight="1" x14ac:dyDescent="0.45"/>
    <row r="433" s="451" customFormat="1" ht="65.25" customHeight="1" x14ac:dyDescent="0.45"/>
    <row r="434" s="451" customFormat="1" ht="65.25" customHeight="1" x14ac:dyDescent="0.45"/>
    <row r="435" s="451" customFormat="1" ht="65.25" customHeight="1" x14ac:dyDescent="0.45"/>
    <row r="436" s="451" customFormat="1" ht="65.25" customHeight="1" x14ac:dyDescent="0.45"/>
    <row r="437" s="451" customFormat="1" ht="65.25" customHeight="1" x14ac:dyDescent="0.45"/>
    <row r="438" s="451" customFormat="1" ht="65.25" customHeight="1" x14ac:dyDescent="0.45"/>
    <row r="439" s="451" customFormat="1" ht="65.25" customHeight="1" x14ac:dyDescent="0.45"/>
    <row r="440" s="451" customFormat="1" ht="65.25" customHeight="1" x14ac:dyDescent="0.45"/>
    <row r="441" s="451" customFormat="1" ht="65.25" customHeight="1" x14ac:dyDescent="0.45"/>
    <row r="442" s="451" customFormat="1" ht="65.25" customHeight="1" x14ac:dyDescent="0.45"/>
    <row r="443" s="451" customFormat="1" ht="65.25" customHeight="1" x14ac:dyDescent="0.45"/>
    <row r="444" s="451" customFormat="1" ht="65.25" customHeight="1" x14ac:dyDescent="0.45"/>
    <row r="445" s="451" customFormat="1" ht="65.25" customHeight="1" x14ac:dyDescent="0.45"/>
    <row r="446" s="451" customFormat="1" ht="65.25" customHeight="1" x14ac:dyDescent="0.45"/>
    <row r="447" s="451" customFormat="1" ht="65.25" customHeight="1" x14ac:dyDescent="0.45"/>
    <row r="448" s="451" customFormat="1" ht="65.25" customHeight="1" x14ac:dyDescent="0.45"/>
    <row r="449" s="451" customFormat="1" ht="65.25" customHeight="1" x14ac:dyDescent="0.45"/>
    <row r="450" s="451" customFormat="1" ht="65.25" customHeight="1" x14ac:dyDescent="0.45"/>
    <row r="451" s="451" customFormat="1" ht="65.25" customHeight="1" x14ac:dyDescent="0.45"/>
    <row r="452" s="451" customFormat="1" ht="65.25" customHeight="1" x14ac:dyDescent="0.45"/>
    <row r="453" s="451" customFormat="1" ht="65.25" customHeight="1" x14ac:dyDescent="0.45"/>
    <row r="454" s="451" customFormat="1" ht="65.25" customHeight="1" x14ac:dyDescent="0.45"/>
    <row r="455" s="451" customFormat="1" ht="65.25" customHeight="1" x14ac:dyDescent="0.45"/>
    <row r="456" s="451" customFormat="1" ht="65.25" customHeight="1" x14ac:dyDescent="0.45"/>
    <row r="457" s="451" customFormat="1" ht="65.25" customHeight="1" x14ac:dyDescent="0.45"/>
    <row r="458" s="451" customFormat="1" ht="65.25" customHeight="1" x14ac:dyDescent="0.45"/>
    <row r="459" s="451" customFormat="1" ht="65.25" customHeight="1" x14ac:dyDescent="0.45"/>
    <row r="460" s="451" customFormat="1" ht="65.25" customHeight="1" x14ac:dyDescent="0.45"/>
    <row r="461" s="451" customFormat="1" ht="65.25" customHeight="1" x14ac:dyDescent="0.45"/>
    <row r="462" s="451" customFormat="1" ht="65.25" customHeight="1" x14ac:dyDescent="0.45"/>
    <row r="463" s="451" customFormat="1" ht="65.25" customHeight="1" x14ac:dyDescent="0.45"/>
    <row r="464" s="451" customFormat="1" ht="65.25" customHeight="1" x14ac:dyDescent="0.45"/>
    <row r="465" s="451" customFormat="1" ht="65.25" customHeight="1" x14ac:dyDescent="0.45"/>
    <row r="466" s="451" customFormat="1" ht="65.25" customHeight="1" x14ac:dyDescent="0.45"/>
    <row r="467" s="451" customFormat="1" ht="65.25" customHeight="1" x14ac:dyDescent="0.45"/>
    <row r="468" s="451" customFormat="1" ht="65.25" customHeight="1" x14ac:dyDescent="0.45"/>
    <row r="469" s="451" customFormat="1" ht="65.25" customHeight="1" x14ac:dyDescent="0.45"/>
    <row r="470" s="451" customFormat="1" ht="65.25" customHeight="1" x14ac:dyDescent="0.45"/>
    <row r="471" s="451" customFormat="1" ht="65.25" customHeight="1" x14ac:dyDescent="0.45"/>
    <row r="472" s="451" customFormat="1" ht="65.25" customHeight="1" x14ac:dyDescent="0.45"/>
    <row r="473" s="451" customFormat="1" ht="65.25" customHeight="1" x14ac:dyDescent="0.45"/>
    <row r="474" s="451" customFormat="1" ht="65.25" customHeight="1" x14ac:dyDescent="0.45"/>
    <row r="475" s="451" customFormat="1" ht="65.25" customHeight="1" x14ac:dyDescent="0.45"/>
    <row r="476" s="451" customFormat="1" ht="65.25" customHeight="1" x14ac:dyDescent="0.45"/>
    <row r="477" s="451" customFormat="1" ht="65.25" customHeight="1" x14ac:dyDescent="0.45"/>
    <row r="478" s="451" customFormat="1" ht="65.25" customHeight="1" x14ac:dyDescent="0.45"/>
    <row r="479" s="451" customFormat="1" ht="65.25" customHeight="1" x14ac:dyDescent="0.45"/>
    <row r="480" s="451" customFormat="1" ht="65.25" customHeight="1" x14ac:dyDescent="0.45"/>
    <row r="481" s="451" customFormat="1" ht="65.25" customHeight="1" x14ac:dyDescent="0.45"/>
    <row r="482" s="451" customFormat="1" ht="65.25" customHeight="1" x14ac:dyDescent="0.45"/>
    <row r="483" s="451" customFormat="1" ht="65.25" customHeight="1" x14ac:dyDescent="0.45"/>
    <row r="484" s="451" customFormat="1" ht="65.25" customHeight="1" x14ac:dyDescent="0.45"/>
    <row r="485" s="451" customFormat="1" ht="65.25" customHeight="1" x14ac:dyDescent="0.45"/>
    <row r="486" s="451" customFormat="1" ht="65.25" customHeight="1" x14ac:dyDescent="0.45"/>
    <row r="487" s="451" customFormat="1" ht="65.25" customHeight="1" x14ac:dyDescent="0.45"/>
    <row r="488" s="451" customFormat="1" ht="65.25" customHeight="1" x14ac:dyDescent="0.45"/>
    <row r="489" s="451" customFormat="1" ht="65.25" customHeight="1" x14ac:dyDescent="0.45"/>
    <row r="490" s="451" customFormat="1" ht="65.25" customHeight="1" x14ac:dyDescent="0.45"/>
    <row r="491" s="451" customFormat="1" ht="65.25" customHeight="1" x14ac:dyDescent="0.45"/>
    <row r="492" s="451" customFormat="1" ht="65.25" customHeight="1" x14ac:dyDescent="0.45"/>
    <row r="493" s="451" customFormat="1" ht="65.25" customHeight="1" x14ac:dyDescent="0.45"/>
    <row r="494" s="451" customFormat="1" ht="65.25" customHeight="1" x14ac:dyDescent="0.45"/>
    <row r="495" s="451" customFormat="1" ht="65.25" customHeight="1" x14ac:dyDescent="0.45"/>
    <row r="496" s="451" customFormat="1" ht="65.25" customHeight="1" x14ac:dyDescent="0.45"/>
    <row r="497" s="451" customFormat="1" ht="65.25" customHeight="1" x14ac:dyDescent="0.45"/>
    <row r="498" s="451" customFormat="1" ht="65.25" customHeight="1" x14ac:dyDescent="0.45"/>
    <row r="499" s="451" customFormat="1" ht="65.25" customHeight="1" x14ac:dyDescent="0.45"/>
    <row r="500" s="451" customFormat="1" ht="65.25" customHeight="1" x14ac:dyDescent="0.45"/>
    <row r="501" s="451" customFormat="1" ht="65.25" customHeight="1" x14ac:dyDescent="0.45"/>
    <row r="502" s="451" customFormat="1" ht="65.25" customHeight="1" x14ac:dyDescent="0.45"/>
    <row r="503" s="451" customFormat="1" ht="65.25" customHeight="1" x14ac:dyDescent="0.45"/>
    <row r="504" s="451" customFormat="1" ht="65.25" customHeight="1" x14ac:dyDescent="0.45"/>
    <row r="505" s="451" customFormat="1" ht="65.25" customHeight="1" x14ac:dyDescent="0.45"/>
    <row r="506" s="451" customFormat="1" ht="65.25" customHeight="1" x14ac:dyDescent="0.45"/>
    <row r="507" s="451" customFormat="1" ht="65.25" customHeight="1" x14ac:dyDescent="0.45"/>
    <row r="508" s="451" customFormat="1" ht="65.25" customHeight="1" x14ac:dyDescent="0.45"/>
    <row r="509" s="451" customFormat="1" ht="65.25" customHeight="1" x14ac:dyDescent="0.45"/>
    <row r="510" s="451" customFormat="1" ht="65.25" customHeight="1" x14ac:dyDescent="0.45"/>
    <row r="511" s="451" customFormat="1" ht="65.25" customHeight="1" x14ac:dyDescent="0.45"/>
    <row r="512" s="451" customFormat="1" ht="65.25" customHeight="1" x14ac:dyDescent="0.45"/>
    <row r="513" s="451" customFormat="1" ht="65.25" customHeight="1" x14ac:dyDescent="0.45"/>
    <row r="514" s="451" customFormat="1" ht="65.25" customHeight="1" x14ac:dyDescent="0.45"/>
    <row r="515" s="451" customFormat="1" ht="65.25" customHeight="1" x14ac:dyDescent="0.45"/>
    <row r="516" s="451" customFormat="1" ht="65.25" customHeight="1" x14ac:dyDescent="0.45"/>
    <row r="517" s="451" customFormat="1" ht="65.25" customHeight="1" x14ac:dyDescent="0.45"/>
    <row r="518" s="451" customFormat="1" ht="65.25" customHeight="1" x14ac:dyDescent="0.45"/>
    <row r="519" s="451" customFormat="1" ht="65.25" customHeight="1" x14ac:dyDescent="0.45"/>
    <row r="520" s="451" customFormat="1" ht="65.25" customHeight="1" x14ac:dyDescent="0.45"/>
    <row r="521" s="451" customFormat="1" ht="65.25" customHeight="1" x14ac:dyDescent="0.45"/>
    <row r="522" s="451" customFormat="1" ht="65.25" customHeight="1" x14ac:dyDescent="0.45"/>
    <row r="523" s="451" customFormat="1" ht="65.25" customHeight="1" x14ac:dyDescent="0.45"/>
    <row r="524" s="451" customFormat="1" ht="65.25" customHeight="1" x14ac:dyDescent="0.45"/>
    <row r="525" s="451" customFormat="1" ht="65.25" customHeight="1" x14ac:dyDescent="0.45"/>
    <row r="526" s="451" customFormat="1" ht="65.25" customHeight="1" x14ac:dyDescent="0.45"/>
    <row r="527" s="451" customFormat="1" ht="65.25" customHeight="1" x14ac:dyDescent="0.45"/>
    <row r="528" s="451" customFormat="1" ht="65.25" customHeight="1" x14ac:dyDescent="0.45"/>
    <row r="529" spans="1:24" s="451" customFormat="1" ht="65.25" customHeight="1" x14ac:dyDescent="0.45"/>
    <row r="530" spans="1:24" s="451" customFormat="1" ht="65.25" customHeight="1" x14ac:dyDescent="0.45"/>
    <row r="531" spans="1:24" s="451" customFormat="1" ht="65.25" customHeight="1" x14ac:dyDescent="0.45"/>
    <row r="532" spans="1:24" s="451" customFormat="1" ht="65.25" customHeight="1" x14ac:dyDescent="0.45"/>
    <row r="533" spans="1:24" s="451" customFormat="1" ht="65.25" customHeight="1" x14ac:dyDescent="0.45"/>
    <row r="534" spans="1:24" s="451" customFormat="1" ht="65.25" customHeight="1" x14ac:dyDescent="0.45"/>
    <row r="535" spans="1:24" s="451" customFormat="1" ht="65.25" customHeight="1" x14ac:dyDescent="0.45"/>
    <row r="536" spans="1:24" s="451" customFormat="1" ht="65.25" customHeight="1" x14ac:dyDescent="0.45"/>
    <row r="537" spans="1:24" s="451" customFormat="1" ht="65.25" customHeight="1" x14ac:dyDescent="0.45">
      <c r="A537" s="450"/>
      <c r="B537" s="450"/>
      <c r="C537" s="450"/>
      <c r="D537" s="450"/>
      <c r="E537" s="450"/>
      <c r="F537" s="450"/>
      <c r="G537" s="450"/>
      <c r="H537" s="450"/>
      <c r="I537" s="450"/>
      <c r="J537" s="450"/>
      <c r="K537" s="450"/>
      <c r="L537" s="450"/>
      <c r="M537" s="450"/>
      <c r="N537" s="450"/>
      <c r="O537" s="450"/>
      <c r="P537" s="450"/>
      <c r="Q537" s="450"/>
      <c r="R537" s="450"/>
      <c r="S537" s="450"/>
      <c r="T537" s="450"/>
      <c r="U537" s="450"/>
      <c r="V537" s="450"/>
      <c r="W537" s="450"/>
      <c r="X537" s="450"/>
    </row>
    <row r="538" spans="1:24" s="451" customFormat="1" ht="65.25" customHeight="1" x14ac:dyDescent="0.45">
      <c r="A538" s="450"/>
      <c r="B538" s="450"/>
      <c r="C538" s="450"/>
      <c r="D538" s="450"/>
      <c r="E538" s="450"/>
      <c r="F538" s="450"/>
      <c r="G538" s="450"/>
      <c r="H538" s="450"/>
      <c r="I538" s="450"/>
      <c r="J538" s="450"/>
      <c r="K538" s="450"/>
      <c r="L538" s="450"/>
      <c r="M538" s="450"/>
      <c r="N538" s="450"/>
      <c r="O538" s="450"/>
      <c r="P538" s="450"/>
      <c r="Q538" s="450"/>
      <c r="R538" s="450"/>
      <c r="S538" s="450"/>
      <c r="T538" s="450"/>
      <c r="U538" s="450"/>
      <c r="V538" s="450"/>
      <c r="W538" s="450"/>
      <c r="X538" s="450"/>
    </row>
    <row r="539" spans="1:24" s="451" customFormat="1" ht="65.25" customHeight="1" x14ac:dyDescent="0.45">
      <c r="A539" s="450"/>
      <c r="B539" s="450"/>
      <c r="C539" s="450"/>
      <c r="D539" s="450"/>
      <c r="E539" s="450"/>
      <c r="F539" s="450"/>
      <c r="G539" s="450"/>
      <c r="H539" s="450"/>
      <c r="I539" s="450"/>
      <c r="J539" s="450"/>
      <c r="K539" s="450"/>
      <c r="L539" s="450"/>
      <c r="M539" s="450"/>
      <c r="N539" s="450"/>
      <c r="O539" s="450"/>
      <c r="P539" s="450"/>
      <c r="Q539" s="450"/>
      <c r="R539" s="450"/>
      <c r="S539" s="450"/>
      <c r="T539" s="450"/>
      <c r="U539" s="450"/>
      <c r="V539" s="450"/>
      <c r="W539" s="450"/>
      <c r="X539" s="450"/>
    </row>
    <row r="540" spans="1:24" s="451" customFormat="1" ht="65.25" customHeight="1" x14ac:dyDescent="0.45">
      <c r="A540" s="450"/>
      <c r="B540" s="450"/>
      <c r="C540" s="450"/>
      <c r="D540" s="450"/>
      <c r="E540" s="450"/>
      <c r="F540" s="450"/>
      <c r="G540" s="450"/>
      <c r="H540" s="450"/>
      <c r="I540" s="450"/>
      <c r="J540" s="450"/>
      <c r="K540" s="450"/>
      <c r="L540" s="450"/>
      <c r="M540" s="450"/>
      <c r="N540" s="450"/>
      <c r="O540" s="450"/>
      <c r="P540" s="450"/>
      <c r="Q540" s="450"/>
      <c r="R540" s="450"/>
      <c r="S540" s="450"/>
      <c r="T540" s="450"/>
      <c r="U540" s="450"/>
      <c r="V540" s="450"/>
      <c r="W540" s="450"/>
      <c r="X540" s="450"/>
    </row>
    <row r="541" spans="1:24" s="451" customFormat="1" ht="65.25" customHeight="1" x14ac:dyDescent="0.45">
      <c r="A541" s="450"/>
      <c r="B541" s="450"/>
      <c r="C541" s="450"/>
      <c r="D541" s="450"/>
      <c r="E541" s="450"/>
      <c r="F541" s="450"/>
      <c r="G541" s="450"/>
      <c r="H541" s="450"/>
      <c r="I541" s="450"/>
      <c r="J541" s="450"/>
      <c r="K541" s="450"/>
      <c r="L541" s="450"/>
      <c r="M541" s="450"/>
      <c r="N541" s="450"/>
      <c r="O541" s="450"/>
      <c r="P541" s="450"/>
      <c r="Q541" s="450"/>
      <c r="R541" s="450"/>
      <c r="S541" s="450"/>
      <c r="T541" s="450"/>
      <c r="U541" s="450"/>
      <c r="V541" s="450"/>
      <c r="W541" s="450"/>
      <c r="X541" s="450"/>
    </row>
    <row r="542" spans="1:24" s="451" customFormat="1" ht="65.25" customHeight="1" x14ac:dyDescent="0.45">
      <c r="A542" s="450"/>
      <c r="B542" s="450"/>
      <c r="C542" s="450"/>
      <c r="D542" s="450"/>
      <c r="E542" s="450"/>
      <c r="F542" s="450"/>
      <c r="G542" s="450"/>
      <c r="H542" s="450"/>
      <c r="I542" s="450"/>
      <c r="J542" s="450"/>
      <c r="K542" s="450"/>
      <c r="L542" s="450"/>
      <c r="M542" s="450"/>
      <c r="N542" s="450"/>
      <c r="O542" s="450"/>
      <c r="P542" s="450"/>
      <c r="Q542" s="450"/>
      <c r="R542" s="450"/>
      <c r="S542" s="450"/>
      <c r="T542" s="450"/>
      <c r="U542" s="450"/>
      <c r="V542" s="450"/>
      <c r="W542" s="450"/>
      <c r="X542" s="450"/>
    </row>
    <row r="543" spans="1:24" s="451" customFormat="1" ht="65.25" customHeight="1" x14ac:dyDescent="0.45">
      <c r="A543" s="450"/>
      <c r="B543" s="450"/>
      <c r="C543" s="450"/>
      <c r="D543" s="450"/>
      <c r="E543" s="450"/>
      <c r="F543" s="450"/>
      <c r="G543" s="450"/>
      <c r="H543" s="450"/>
      <c r="I543" s="450"/>
      <c r="J543" s="450"/>
      <c r="K543" s="450"/>
      <c r="L543" s="450"/>
      <c r="M543" s="450"/>
      <c r="N543" s="450"/>
      <c r="O543" s="450"/>
      <c r="P543" s="450"/>
      <c r="Q543" s="450"/>
      <c r="R543" s="450"/>
      <c r="S543" s="450"/>
      <c r="T543" s="450"/>
      <c r="U543" s="450"/>
      <c r="V543" s="450"/>
      <c r="W543" s="450"/>
      <c r="X543" s="450"/>
    </row>
    <row r="544" spans="1:24" s="451" customFormat="1" ht="65.25" customHeight="1" x14ac:dyDescent="0.45">
      <c r="A544" s="450"/>
      <c r="B544" s="450"/>
      <c r="C544" s="450"/>
      <c r="D544" s="450"/>
      <c r="E544" s="450"/>
      <c r="F544" s="450"/>
      <c r="G544" s="450"/>
      <c r="H544" s="450"/>
      <c r="I544" s="450"/>
      <c r="J544" s="450"/>
      <c r="K544" s="450"/>
      <c r="L544" s="450"/>
      <c r="M544" s="450"/>
      <c r="N544" s="450"/>
      <c r="O544" s="450"/>
      <c r="P544" s="450"/>
      <c r="Q544" s="450"/>
      <c r="R544" s="450"/>
      <c r="S544" s="450"/>
      <c r="T544" s="450"/>
      <c r="U544" s="450"/>
      <c r="V544" s="450"/>
      <c r="W544" s="450"/>
      <c r="X544" s="450"/>
    </row>
    <row r="545" spans="1:24" s="451" customFormat="1" ht="65.25" customHeight="1" x14ac:dyDescent="0.45">
      <c r="A545" s="450"/>
      <c r="B545" s="450"/>
      <c r="C545" s="450"/>
      <c r="D545" s="450"/>
      <c r="E545" s="450"/>
      <c r="F545" s="450"/>
      <c r="G545" s="450"/>
      <c r="H545" s="450"/>
      <c r="I545" s="450"/>
      <c r="J545" s="450"/>
      <c r="K545" s="450"/>
      <c r="L545" s="450"/>
      <c r="M545" s="450"/>
      <c r="N545" s="450"/>
      <c r="O545" s="450"/>
      <c r="P545" s="450"/>
      <c r="Q545" s="450"/>
      <c r="R545" s="450"/>
      <c r="S545" s="450"/>
      <c r="T545" s="450"/>
      <c r="U545" s="450"/>
      <c r="V545" s="450"/>
      <c r="W545" s="450"/>
      <c r="X545" s="450"/>
    </row>
    <row r="546" spans="1:24" s="451" customFormat="1" ht="65.25" customHeight="1" x14ac:dyDescent="0.45">
      <c r="A546" s="450"/>
      <c r="B546" s="450"/>
      <c r="C546" s="450"/>
      <c r="D546" s="450"/>
      <c r="E546" s="450"/>
      <c r="F546" s="450"/>
      <c r="G546" s="450"/>
      <c r="H546" s="450"/>
      <c r="I546" s="450"/>
      <c r="J546" s="450"/>
      <c r="K546" s="450"/>
      <c r="L546" s="450"/>
      <c r="M546" s="450"/>
      <c r="N546" s="450"/>
      <c r="O546" s="450"/>
      <c r="P546" s="450"/>
      <c r="Q546" s="450"/>
      <c r="R546" s="450"/>
      <c r="S546" s="450"/>
      <c r="T546" s="450"/>
      <c r="U546" s="450"/>
      <c r="V546" s="450"/>
      <c r="W546" s="450"/>
      <c r="X546" s="450"/>
    </row>
    <row r="547" spans="1:24" s="451" customFormat="1" ht="65.25" customHeight="1" x14ac:dyDescent="0.45">
      <c r="A547" s="450"/>
      <c r="B547" s="450"/>
      <c r="C547" s="450"/>
      <c r="D547" s="450"/>
      <c r="E547" s="450"/>
      <c r="F547" s="450"/>
      <c r="G547" s="450"/>
      <c r="H547" s="450"/>
      <c r="I547" s="450"/>
      <c r="J547" s="450"/>
      <c r="K547" s="450"/>
      <c r="L547" s="450"/>
      <c r="M547" s="450"/>
      <c r="N547" s="450"/>
      <c r="O547" s="450"/>
      <c r="P547" s="450"/>
      <c r="Q547" s="450"/>
      <c r="R547" s="450"/>
      <c r="S547" s="450"/>
      <c r="T547" s="450"/>
      <c r="U547" s="450"/>
      <c r="V547" s="450"/>
      <c r="W547" s="450"/>
      <c r="X547" s="450"/>
    </row>
    <row r="548" spans="1:24" s="451" customFormat="1" ht="65.25" customHeight="1" x14ac:dyDescent="0.45">
      <c r="A548" s="450"/>
      <c r="B548" s="450"/>
      <c r="C548" s="450"/>
      <c r="D548" s="450"/>
      <c r="E548" s="450"/>
      <c r="F548" s="450"/>
      <c r="G548" s="450"/>
      <c r="H548" s="450"/>
      <c r="I548" s="450"/>
      <c r="J548" s="450"/>
      <c r="K548" s="450"/>
      <c r="L548" s="450"/>
      <c r="M548" s="450"/>
      <c r="N548" s="450"/>
      <c r="O548" s="450"/>
      <c r="P548" s="450"/>
      <c r="Q548" s="450"/>
      <c r="R548" s="450"/>
      <c r="S548" s="450"/>
      <c r="T548" s="450"/>
      <c r="U548" s="450"/>
      <c r="V548" s="450"/>
      <c r="W548" s="450"/>
      <c r="X548" s="450"/>
    </row>
    <row r="549" spans="1:24" s="451" customFormat="1" ht="65.25" customHeight="1" x14ac:dyDescent="0.45">
      <c r="A549" s="450"/>
      <c r="B549" s="450"/>
      <c r="C549" s="450"/>
      <c r="D549" s="450"/>
      <c r="E549" s="450"/>
      <c r="F549" s="450"/>
      <c r="G549" s="450"/>
      <c r="H549" s="450"/>
      <c r="I549" s="450"/>
      <c r="J549" s="450"/>
      <c r="K549" s="450"/>
      <c r="L549" s="450"/>
      <c r="M549" s="450"/>
      <c r="N549" s="450"/>
      <c r="O549" s="450"/>
      <c r="P549" s="450"/>
      <c r="Q549" s="450"/>
      <c r="R549" s="450"/>
      <c r="S549" s="450"/>
      <c r="T549" s="450"/>
      <c r="U549" s="450"/>
      <c r="V549" s="450"/>
      <c r="W549" s="450"/>
      <c r="X549" s="450"/>
    </row>
    <row r="550" spans="1:24" s="451" customFormat="1" ht="65.25" customHeight="1" x14ac:dyDescent="0.45">
      <c r="A550" s="450"/>
      <c r="B550" s="450"/>
      <c r="C550" s="450"/>
      <c r="D550" s="450"/>
      <c r="E550" s="450"/>
      <c r="F550" s="450"/>
      <c r="G550" s="450"/>
      <c r="H550" s="450"/>
      <c r="I550" s="450"/>
      <c r="J550" s="450"/>
      <c r="K550" s="450"/>
      <c r="L550" s="450"/>
      <c r="M550" s="450"/>
      <c r="N550" s="450"/>
      <c r="O550" s="450"/>
      <c r="P550" s="450"/>
      <c r="Q550" s="450"/>
      <c r="R550" s="450"/>
      <c r="S550" s="450"/>
      <c r="T550" s="450"/>
      <c r="U550" s="450"/>
      <c r="V550" s="450"/>
      <c r="W550" s="450"/>
      <c r="X550" s="450"/>
    </row>
    <row r="551" spans="1:24" s="451" customFormat="1" ht="65.25" customHeight="1" x14ac:dyDescent="0.45">
      <c r="A551" s="450"/>
      <c r="B551" s="450"/>
      <c r="C551" s="450"/>
      <c r="D551" s="450"/>
      <c r="E551" s="450"/>
      <c r="F551" s="450"/>
      <c r="G551" s="450"/>
      <c r="H551" s="450"/>
      <c r="I551" s="450"/>
      <c r="J551" s="450"/>
      <c r="K551" s="450"/>
      <c r="L551" s="450"/>
      <c r="M551" s="450"/>
      <c r="N551" s="450"/>
      <c r="O551" s="450"/>
      <c r="P551" s="450"/>
      <c r="Q551" s="450"/>
      <c r="R551" s="450"/>
      <c r="S551" s="450"/>
      <c r="T551" s="450"/>
      <c r="U551" s="450"/>
      <c r="V551" s="450"/>
      <c r="W551" s="450"/>
      <c r="X551" s="450"/>
    </row>
    <row r="552" spans="1:24" s="451" customFormat="1" ht="65.25" customHeight="1" x14ac:dyDescent="0.45">
      <c r="A552" s="450"/>
      <c r="B552" s="450"/>
      <c r="C552" s="450"/>
      <c r="D552" s="450"/>
      <c r="E552" s="450"/>
      <c r="F552" s="450"/>
      <c r="G552" s="450"/>
      <c r="H552" s="450"/>
      <c r="I552" s="450"/>
      <c r="J552" s="450"/>
      <c r="K552" s="450"/>
      <c r="L552" s="450"/>
      <c r="M552" s="450"/>
      <c r="N552" s="450"/>
      <c r="O552" s="450"/>
      <c r="P552" s="450"/>
      <c r="Q552" s="450"/>
      <c r="R552" s="450"/>
      <c r="S552" s="450"/>
      <c r="T552" s="450"/>
      <c r="U552" s="450"/>
      <c r="V552" s="450"/>
      <c r="W552" s="450"/>
      <c r="X552" s="450"/>
    </row>
    <row r="553" spans="1:24" s="451" customFormat="1" ht="65.25" customHeight="1" x14ac:dyDescent="0.45">
      <c r="A553" s="450"/>
      <c r="B553" s="450"/>
      <c r="C553" s="450"/>
      <c r="D553" s="450"/>
      <c r="E553" s="450"/>
      <c r="F553" s="450"/>
      <c r="G553" s="450"/>
      <c r="H553" s="450"/>
      <c r="I553" s="450"/>
      <c r="J553" s="450"/>
      <c r="K553" s="450"/>
      <c r="L553" s="450"/>
      <c r="M553" s="450"/>
      <c r="N553" s="450"/>
      <c r="O553" s="450"/>
      <c r="P553" s="450"/>
      <c r="Q553" s="450"/>
      <c r="R553" s="450"/>
      <c r="S553" s="450"/>
      <c r="T553" s="450"/>
      <c r="U553" s="450"/>
      <c r="V553" s="450"/>
      <c r="W553" s="450"/>
      <c r="X553" s="450"/>
    </row>
    <row r="554" spans="1:24" s="451" customFormat="1" ht="65.25" customHeight="1" x14ac:dyDescent="0.45">
      <c r="A554" s="450"/>
      <c r="B554" s="450"/>
      <c r="C554" s="450"/>
      <c r="D554" s="450"/>
      <c r="E554" s="450"/>
      <c r="F554" s="450"/>
      <c r="G554" s="450"/>
      <c r="H554" s="450"/>
      <c r="I554" s="450"/>
      <c r="J554" s="450"/>
      <c r="K554" s="450"/>
      <c r="L554" s="450"/>
      <c r="M554" s="450"/>
      <c r="N554" s="450"/>
      <c r="O554" s="450"/>
      <c r="P554" s="450"/>
      <c r="Q554" s="450"/>
      <c r="R554" s="450"/>
      <c r="S554" s="450"/>
      <c r="T554" s="450"/>
      <c r="U554" s="450"/>
      <c r="V554" s="450"/>
      <c r="W554" s="450"/>
      <c r="X554" s="450"/>
    </row>
    <row r="555" spans="1:24" s="451" customFormat="1" ht="65.25" customHeight="1" x14ac:dyDescent="0.45">
      <c r="A555" s="450"/>
      <c r="B555" s="450"/>
      <c r="C555" s="450"/>
      <c r="D555" s="450"/>
      <c r="E555" s="450"/>
      <c r="F555" s="450"/>
      <c r="G555" s="450"/>
      <c r="H555" s="450"/>
      <c r="I555" s="450"/>
      <c r="J555" s="450"/>
      <c r="K555" s="450"/>
      <c r="L555" s="450"/>
      <c r="M555" s="450"/>
      <c r="N555" s="450"/>
      <c r="O555" s="450"/>
      <c r="P555" s="450"/>
      <c r="Q555" s="450"/>
      <c r="R555" s="450"/>
      <c r="S555" s="450"/>
      <c r="T555" s="450"/>
      <c r="U555" s="450"/>
      <c r="V555" s="450"/>
      <c r="W555" s="450"/>
      <c r="X555" s="450"/>
    </row>
    <row r="556" spans="1:24" s="451" customFormat="1" ht="65.25" customHeight="1" x14ac:dyDescent="0.45">
      <c r="A556" s="450"/>
      <c r="B556" s="450"/>
      <c r="C556" s="450"/>
      <c r="D556" s="450"/>
      <c r="E556" s="450"/>
      <c r="F556" s="450"/>
      <c r="G556" s="450"/>
      <c r="H556" s="450"/>
      <c r="I556" s="450"/>
      <c r="J556" s="450"/>
      <c r="K556" s="450"/>
      <c r="L556" s="450"/>
      <c r="M556" s="450"/>
      <c r="N556" s="450"/>
      <c r="O556" s="450"/>
      <c r="P556" s="450"/>
      <c r="Q556" s="450"/>
      <c r="R556" s="450"/>
      <c r="S556" s="450"/>
      <c r="T556" s="450"/>
      <c r="U556" s="450"/>
      <c r="V556" s="450"/>
      <c r="W556" s="450"/>
      <c r="X556" s="450"/>
    </row>
    <row r="557" spans="1:24" s="451" customFormat="1" ht="65.25" customHeight="1" x14ac:dyDescent="0.45">
      <c r="A557" s="450"/>
      <c r="B557" s="450"/>
      <c r="C557" s="450"/>
      <c r="D557" s="450"/>
      <c r="E557" s="450"/>
      <c r="F557" s="450"/>
      <c r="G557" s="450"/>
      <c r="H557" s="450"/>
      <c r="I557" s="450"/>
      <c r="J557" s="450"/>
      <c r="K557" s="450"/>
      <c r="L557" s="450"/>
      <c r="M557" s="450"/>
      <c r="N557" s="450"/>
      <c r="O557" s="450"/>
      <c r="P557" s="450"/>
      <c r="Q557" s="450"/>
      <c r="R557" s="450"/>
      <c r="S557" s="450"/>
      <c r="T557" s="450"/>
      <c r="U557" s="450"/>
      <c r="V557" s="450"/>
      <c r="W557" s="450"/>
      <c r="X557" s="450"/>
    </row>
    <row r="558" spans="1:24" s="451" customFormat="1" ht="65.25" customHeight="1" x14ac:dyDescent="0.45">
      <c r="A558" s="450"/>
      <c r="B558" s="450"/>
      <c r="C558" s="450"/>
      <c r="D558" s="450"/>
      <c r="E558" s="450"/>
      <c r="F558" s="450"/>
      <c r="G558" s="450"/>
      <c r="H558" s="450"/>
      <c r="I558" s="450"/>
      <c r="J558" s="450"/>
      <c r="K558" s="450"/>
      <c r="L558" s="450"/>
      <c r="M558" s="450"/>
      <c r="N558" s="450"/>
      <c r="O558" s="450"/>
      <c r="P558" s="450"/>
      <c r="Q558" s="450"/>
      <c r="R558" s="450"/>
      <c r="S558" s="450"/>
      <c r="T558" s="450"/>
      <c r="U558" s="450"/>
      <c r="V558" s="450"/>
      <c r="W558" s="450"/>
      <c r="X558" s="450"/>
    </row>
    <row r="559" spans="1:24" s="451" customFormat="1" ht="65.25" customHeight="1" x14ac:dyDescent="0.45">
      <c r="A559" s="450"/>
      <c r="B559" s="450"/>
      <c r="C559" s="450"/>
      <c r="D559" s="450"/>
      <c r="E559" s="450"/>
      <c r="F559" s="450"/>
      <c r="G559" s="450"/>
      <c r="H559" s="450"/>
      <c r="I559" s="450"/>
      <c r="J559" s="450"/>
      <c r="K559" s="450"/>
      <c r="L559" s="450"/>
      <c r="M559" s="450"/>
      <c r="N559" s="450"/>
      <c r="O559" s="450"/>
      <c r="P559" s="450"/>
      <c r="Q559" s="450"/>
      <c r="R559" s="450"/>
      <c r="S559" s="450"/>
      <c r="T559" s="450"/>
      <c r="U559" s="450"/>
      <c r="V559" s="450"/>
      <c r="W559" s="450"/>
      <c r="X559" s="450"/>
    </row>
    <row r="560" spans="1:24" s="451" customFormat="1" ht="65.25" customHeight="1" x14ac:dyDescent="0.45">
      <c r="A560" s="450"/>
      <c r="B560" s="450"/>
      <c r="C560" s="450"/>
      <c r="D560" s="450"/>
      <c r="E560" s="450"/>
      <c r="F560" s="450"/>
      <c r="G560" s="450"/>
      <c r="H560" s="450"/>
      <c r="I560" s="450"/>
      <c r="J560" s="450"/>
      <c r="K560" s="450"/>
      <c r="L560" s="450"/>
      <c r="M560" s="450"/>
      <c r="N560" s="450"/>
      <c r="O560" s="450"/>
      <c r="P560" s="450"/>
      <c r="Q560" s="450"/>
      <c r="R560" s="450"/>
      <c r="S560" s="450"/>
      <c r="T560" s="450"/>
      <c r="U560" s="450"/>
      <c r="V560" s="450"/>
      <c r="W560" s="450"/>
      <c r="X560" s="450"/>
    </row>
    <row r="561" spans="1:24" s="451" customFormat="1" ht="65.25" customHeight="1" x14ac:dyDescent="0.45">
      <c r="A561" s="450"/>
      <c r="B561" s="450"/>
      <c r="C561" s="450"/>
      <c r="D561" s="450"/>
      <c r="E561" s="450"/>
      <c r="F561" s="450"/>
      <c r="G561" s="450"/>
      <c r="H561" s="450"/>
      <c r="I561" s="450"/>
      <c r="J561" s="450"/>
      <c r="K561" s="450"/>
      <c r="L561" s="450"/>
      <c r="M561" s="450"/>
      <c r="N561" s="450"/>
      <c r="O561" s="450"/>
      <c r="P561" s="450"/>
      <c r="Q561" s="450"/>
      <c r="R561" s="450"/>
      <c r="S561" s="450"/>
      <c r="T561" s="450"/>
      <c r="U561" s="450"/>
      <c r="V561" s="450"/>
      <c r="W561" s="450"/>
      <c r="X561" s="450"/>
    </row>
    <row r="562" spans="1:24" s="451" customFormat="1" ht="65.25" customHeight="1" x14ac:dyDescent="0.45">
      <c r="A562" s="450"/>
      <c r="B562" s="450"/>
      <c r="C562" s="450"/>
      <c r="D562" s="450"/>
      <c r="E562" s="450"/>
      <c r="F562" s="450"/>
      <c r="G562" s="450"/>
      <c r="H562" s="450"/>
      <c r="I562" s="450"/>
      <c r="J562" s="450"/>
      <c r="K562" s="450"/>
      <c r="L562" s="450"/>
      <c r="M562" s="450"/>
      <c r="N562" s="450"/>
      <c r="O562" s="450"/>
      <c r="P562" s="450"/>
      <c r="Q562" s="450"/>
      <c r="R562" s="450"/>
      <c r="S562" s="450"/>
      <c r="T562" s="450"/>
      <c r="U562" s="450"/>
      <c r="V562" s="450"/>
      <c r="W562" s="450"/>
      <c r="X562" s="450"/>
    </row>
    <row r="563" spans="1:24" s="451" customFormat="1" ht="65.25" customHeight="1" x14ac:dyDescent="0.45">
      <c r="A563" s="450"/>
      <c r="B563" s="450"/>
      <c r="C563" s="450"/>
      <c r="D563" s="450"/>
      <c r="E563" s="450"/>
      <c r="F563" s="450"/>
      <c r="G563" s="450"/>
      <c r="H563" s="450"/>
      <c r="I563" s="450"/>
      <c r="J563" s="450"/>
      <c r="K563" s="450"/>
      <c r="L563" s="450"/>
      <c r="M563" s="450"/>
      <c r="N563" s="450"/>
      <c r="O563" s="450"/>
      <c r="P563" s="450"/>
      <c r="Q563" s="450"/>
      <c r="R563" s="450"/>
      <c r="S563" s="450"/>
      <c r="T563" s="450"/>
      <c r="U563" s="450"/>
      <c r="V563" s="450"/>
      <c r="W563" s="450"/>
      <c r="X563" s="450"/>
    </row>
    <row r="564" spans="1:24" s="451" customFormat="1" ht="65.25" customHeight="1" x14ac:dyDescent="0.45">
      <c r="A564" s="450"/>
      <c r="B564" s="450"/>
      <c r="C564" s="450"/>
      <c r="D564" s="450"/>
      <c r="E564" s="450"/>
      <c r="F564" s="450"/>
      <c r="G564" s="450"/>
      <c r="H564" s="450"/>
      <c r="I564" s="450"/>
      <c r="J564" s="450"/>
      <c r="K564" s="450"/>
      <c r="L564" s="450"/>
      <c r="M564" s="450"/>
      <c r="N564" s="450"/>
      <c r="O564" s="450"/>
      <c r="P564" s="450"/>
      <c r="Q564" s="450"/>
      <c r="R564" s="450"/>
      <c r="S564" s="450"/>
      <c r="T564" s="450"/>
      <c r="U564" s="450"/>
      <c r="V564" s="450"/>
      <c r="W564" s="450"/>
      <c r="X564" s="450"/>
    </row>
    <row r="565" spans="1:24" s="451" customFormat="1" ht="65.25" customHeight="1" x14ac:dyDescent="0.45">
      <c r="A565" s="450"/>
      <c r="B565" s="450"/>
      <c r="C565" s="450"/>
      <c r="D565" s="450"/>
      <c r="E565" s="450"/>
      <c r="F565" s="450"/>
      <c r="G565" s="450"/>
      <c r="H565" s="450"/>
      <c r="I565" s="450"/>
      <c r="J565" s="450"/>
      <c r="K565" s="450"/>
      <c r="L565" s="450"/>
      <c r="M565" s="450"/>
      <c r="N565" s="450"/>
      <c r="O565" s="450"/>
      <c r="P565" s="450"/>
      <c r="Q565" s="450"/>
      <c r="R565" s="450"/>
      <c r="S565" s="450"/>
      <c r="T565" s="450"/>
      <c r="U565" s="450"/>
      <c r="V565" s="450"/>
      <c r="W565" s="450"/>
      <c r="X565" s="450"/>
    </row>
    <row r="566" spans="1:24" s="451" customFormat="1" ht="65.25" customHeight="1" x14ac:dyDescent="0.45">
      <c r="A566" s="450"/>
      <c r="B566" s="450"/>
      <c r="C566" s="450"/>
      <c r="D566" s="450"/>
      <c r="E566" s="450"/>
      <c r="F566" s="450"/>
      <c r="G566" s="450"/>
      <c r="H566" s="450"/>
      <c r="I566" s="450"/>
      <c r="J566" s="450"/>
      <c r="K566" s="450"/>
      <c r="L566" s="450"/>
      <c r="M566" s="450"/>
      <c r="N566" s="450"/>
      <c r="O566" s="450"/>
      <c r="P566" s="450"/>
      <c r="Q566" s="450"/>
      <c r="R566" s="450"/>
      <c r="S566" s="450"/>
      <c r="T566" s="450"/>
      <c r="U566" s="450"/>
      <c r="V566" s="450"/>
      <c r="W566" s="450"/>
      <c r="X566" s="450"/>
    </row>
    <row r="567" spans="1:24" s="451" customFormat="1" ht="65.25" customHeight="1" x14ac:dyDescent="0.45">
      <c r="A567" s="450"/>
      <c r="B567" s="450"/>
      <c r="C567" s="450"/>
      <c r="D567" s="450"/>
      <c r="E567" s="450"/>
      <c r="F567" s="450"/>
      <c r="G567" s="450"/>
      <c r="H567" s="450"/>
      <c r="I567" s="450"/>
      <c r="J567" s="450"/>
      <c r="K567" s="450"/>
      <c r="L567" s="450"/>
      <c r="M567" s="450"/>
      <c r="N567" s="450"/>
      <c r="O567" s="450"/>
      <c r="P567" s="450"/>
      <c r="Q567" s="450"/>
      <c r="R567" s="450"/>
      <c r="S567" s="450"/>
      <c r="T567" s="450"/>
      <c r="U567" s="450"/>
      <c r="V567" s="450"/>
      <c r="W567" s="450"/>
      <c r="X567" s="450"/>
    </row>
    <row r="568" spans="1:24" s="451" customFormat="1" ht="65.25" customHeight="1" x14ac:dyDescent="0.45">
      <c r="A568" s="450"/>
      <c r="B568" s="450"/>
      <c r="C568" s="450"/>
      <c r="D568" s="450"/>
      <c r="E568" s="450"/>
      <c r="F568" s="450"/>
      <c r="G568" s="450"/>
      <c r="H568" s="450"/>
      <c r="I568" s="450"/>
      <c r="J568" s="450"/>
      <c r="K568" s="450"/>
      <c r="L568" s="450"/>
      <c r="M568" s="450"/>
      <c r="N568" s="450"/>
      <c r="O568" s="450"/>
      <c r="P568" s="450"/>
      <c r="Q568" s="450"/>
      <c r="R568" s="450"/>
      <c r="S568" s="450"/>
      <c r="T568" s="450"/>
      <c r="U568" s="450"/>
      <c r="V568" s="450"/>
      <c r="W568" s="450"/>
      <c r="X568" s="450"/>
    </row>
    <row r="569" spans="1:24" s="451" customFormat="1" ht="65.25" customHeight="1" x14ac:dyDescent="0.45">
      <c r="A569" s="450"/>
      <c r="B569" s="450"/>
      <c r="C569" s="450"/>
      <c r="D569" s="450"/>
      <c r="E569" s="450"/>
      <c r="F569" s="450"/>
      <c r="G569" s="450"/>
      <c r="H569" s="450"/>
      <c r="I569" s="450"/>
      <c r="J569" s="450"/>
      <c r="K569" s="450"/>
      <c r="L569" s="450"/>
      <c r="M569" s="450"/>
      <c r="N569" s="450"/>
      <c r="O569" s="450"/>
      <c r="P569" s="450"/>
      <c r="Q569" s="450"/>
      <c r="R569" s="450"/>
      <c r="S569" s="450"/>
      <c r="T569" s="450"/>
      <c r="U569" s="450"/>
      <c r="V569" s="450"/>
      <c r="W569" s="450"/>
      <c r="X569" s="450"/>
    </row>
    <row r="570" spans="1:24" s="451" customFormat="1" ht="65.25" customHeight="1" x14ac:dyDescent="0.45">
      <c r="A570" s="450"/>
      <c r="B570" s="450"/>
      <c r="C570" s="450"/>
      <c r="D570" s="450"/>
      <c r="E570" s="450"/>
      <c r="F570" s="450"/>
      <c r="G570" s="450"/>
      <c r="H570" s="450"/>
      <c r="I570" s="450"/>
      <c r="J570" s="450"/>
      <c r="K570" s="450"/>
      <c r="L570" s="450"/>
      <c r="M570" s="450"/>
      <c r="N570" s="450"/>
      <c r="O570" s="450"/>
      <c r="P570" s="450"/>
      <c r="Q570" s="450"/>
      <c r="R570" s="450"/>
      <c r="S570" s="450"/>
      <c r="T570" s="450"/>
      <c r="U570" s="450"/>
      <c r="V570" s="450"/>
      <c r="W570" s="450"/>
      <c r="X570" s="450"/>
    </row>
    <row r="571" spans="1:24" s="451" customFormat="1" ht="65.25" customHeight="1" x14ac:dyDescent="0.45">
      <c r="A571" s="450"/>
      <c r="B571" s="450"/>
      <c r="C571" s="450"/>
      <c r="D571" s="450"/>
      <c r="E571" s="450"/>
      <c r="F571" s="450"/>
      <c r="G571" s="450"/>
      <c r="H571" s="450"/>
      <c r="I571" s="450"/>
      <c r="J571" s="450"/>
      <c r="K571" s="450"/>
      <c r="L571" s="450"/>
      <c r="M571" s="450"/>
      <c r="N571" s="450"/>
      <c r="O571" s="450"/>
      <c r="P571" s="450"/>
      <c r="Q571" s="450"/>
      <c r="R571" s="450"/>
      <c r="S571" s="450"/>
      <c r="T571" s="450"/>
      <c r="U571" s="450"/>
      <c r="V571" s="450"/>
      <c r="W571" s="450"/>
      <c r="X571" s="450"/>
    </row>
    <row r="572" spans="1:24" s="451" customFormat="1" ht="65.25" customHeight="1" x14ac:dyDescent="0.45">
      <c r="A572" s="450"/>
      <c r="B572" s="450"/>
      <c r="C572" s="450"/>
      <c r="D572" s="450"/>
      <c r="E572" s="450"/>
      <c r="F572" s="450"/>
      <c r="G572" s="450"/>
      <c r="H572" s="450"/>
      <c r="I572" s="450"/>
      <c r="J572" s="450"/>
      <c r="K572" s="450"/>
      <c r="L572" s="450"/>
      <c r="M572" s="450"/>
      <c r="N572" s="450"/>
      <c r="O572" s="450"/>
      <c r="P572" s="450"/>
      <c r="Q572" s="450"/>
      <c r="R572" s="450"/>
      <c r="S572" s="450"/>
      <c r="T572" s="450"/>
      <c r="U572" s="450"/>
      <c r="V572" s="450"/>
      <c r="W572" s="450"/>
      <c r="X572" s="450"/>
    </row>
    <row r="573" spans="1:24" s="451" customFormat="1" ht="65.25" customHeight="1" x14ac:dyDescent="0.45">
      <c r="A573" s="450"/>
      <c r="B573" s="450"/>
      <c r="C573" s="450"/>
      <c r="D573" s="450"/>
      <c r="E573" s="450"/>
      <c r="F573" s="450"/>
      <c r="G573" s="450"/>
      <c r="H573" s="450"/>
      <c r="I573" s="450"/>
      <c r="J573" s="450"/>
      <c r="K573" s="450"/>
      <c r="L573" s="450"/>
      <c r="M573" s="450"/>
      <c r="N573" s="450"/>
      <c r="O573" s="450"/>
      <c r="P573" s="450"/>
      <c r="Q573" s="450"/>
      <c r="R573" s="450"/>
      <c r="S573" s="450"/>
      <c r="T573" s="450"/>
      <c r="U573" s="450"/>
      <c r="V573" s="450"/>
      <c r="W573" s="450"/>
      <c r="X573" s="450"/>
    </row>
    <row r="574" spans="1:24" s="451" customFormat="1" ht="65.25" customHeight="1" x14ac:dyDescent="0.45">
      <c r="A574" s="450"/>
      <c r="B574" s="450"/>
      <c r="C574" s="450"/>
      <c r="D574" s="450"/>
      <c r="E574" s="450"/>
      <c r="F574" s="450"/>
      <c r="G574" s="450"/>
      <c r="H574" s="450"/>
      <c r="I574" s="450"/>
      <c r="J574" s="450"/>
      <c r="K574" s="450"/>
      <c r="L574" s="450"/>
      <c r="M574" s="450"/>
      <c r="N574" s="450"/>
      <c r="O574" s="450"/>
      <c r="P574" s="450"/>
      <c r="Q574" s="450"/>
      <c r="R574" s="450"/>
      <c r="S574" s="450"/>
      <c r="T574" s="450"/>
      <c r="U574" s="450"/>
      <c r="V574" s="450"/>
      <c r="W574" s="450"/>
      <c r="X574" s="450"/>
    </row>
    <row r="575" spans="1:24" s="451" customFormat="1" ht="65.25" customHeight="1" x14ac:dyDescent="0.45">
      <c r="A575" s="450"/>
      <c r="B575" s="450"/>
      <c r="C575" s="450"/>
      <c r="D575" s="450"/>
      <c r="E575" s="450"/>
      <c r="F575" s="450"/>
      <c r="G575" s="450"/>
      <c r="H575" s="450"/>
      <c r="I575" s="450"/>
      <c r="J575" s="450"/>
      <c r="K575" s="450"/>
      <c r="L575" s="450"/>
      <c r="M575" s="450"/>
      <c r="N575" s="450"/>
      <c r="O575" s="450"/>
      <c r="P575" s="450"/>
      <c r="Q575" s="450"/>
      <c r="R575" s="450"/>
      <c r="S575" s="450"/>
      <c r="T575" s="450"/>
      <c r="U575" s="450"/>
      <c r="V575" s="450"/>
      <c r="W575" s="450"/>
      <c r="X575" s="450"/>
    </row>
    <row r="576" spans="1:24" s="451" customFormat="1" ht="65.25" customHeight="1" x14ac:dyDescent="0.45">
      <c r="A576" s="450"/>
      <c r="B576" s="450"/>
      <c r="C576" s="450"/>
      <c r="D576" s="450"/>
      <c r="E576" s="450"/>
      <c r="F576" s="450"/>
      <c r="G576" s="450"/>
      <c r="H576" s="450"/>
      <c r="I576" s="450"/>
      <c r="J576" s="450"/>
      <c r="K576" s="450"/>
      <c r="L576" s="450"/>
      <c r="M576" s="450"/>
      <c r="N576" s="450"/>
      <c r="O576" s="450"/>
      <c r="P576" s="450"/>
      <c r="Q576" s="450"/>
      <c r="R576" s="450"/>
      <c r="S576" s="450"/>
      <c r="T576" s="450"/>
      <c r="U576" s="450"/>
      <c r="V576" s="450"/>
      <c r="W576" s="450"/>
      <c r="X576" s="450"/>
    </row>
    <row r="577" spans="1:24" s="451" customFormat="1" ht="65.25" customHeight="1" x14ac:dyDescent="0.45">
      <c r="A577" s="450"/>
      <c r="B577" s="450"/>
      <c r="C577" s="450"/>
      <c r="D577" s="450"/>
      <c r="E577" s="450"/>
      <c r="F577" s="450"/>
      <c r="G577" s="450"/>
      <c r="H577" s="450"/>
      <c r="I577" s="450"/>
      <c r="J577" s="450"/>
      <c r="K577" s="450"/>
      <c r="L577" s="450"/>
      <c r="M577" s="450"/>
      <c r="N577" s="450"/>
      <c r="O577" s="450"/>
      <c r="P577" s="450"/>
      <c r="Q577" s="450"/>
      <c r="R577" s="450"/>
      <c r="S577" s="450"/>
      <c r="T577" s="450"/>
      <c r="U577" s="450"/>
      <c r="V577" s="450"/>
      <c r="W577" s="450"/>
      <c r="X577" s="450"/>
    </row>
    <row r="578" spans="1:24" s="451" customFormat="1" ht="65.25" customHeight="1" x14ac:dyDescent="0.45">
      <c r="A578" s="450"/>
      <c r="B578" s="450"/>
      <c r="C578" s="450"/>
      <c r="D578" s="450"/>
      <c r="E578" s="450"/>
      <c r="F578" s="450"/>
      <c r="G578" s="450"/>
      <c r="H578" s="450"/>
      <c r="I578" s="450"/>
      <c r="J578" s="450"/>
      <c r="K578" s="450"/>
      <c r="L578" s="450"/>
      <c r="M578" s="450"/>
      <c r="N578" s="450"/>
      <c r="O578" s="450"/>
      <c r="P578" s="450"/>
      <c r="Q578" s="450"/>
      <c r="R578" s="450"/>
      <c r="S578" s="450"/>
      <c r="T578" s="450"/>
      <c r="U578" s="450"/>
      <c r="V578" s="450"/>
      <c r="W578" s="450"/>
      <c r="X578" s="450"/>
    </row>
    <row r="579" spans="1:24" s="451" customFormat="1" ht="65.25" customHeight="1" x14ac:dyDescent="0.45">
      <c r="A579" s="450"/>
      <c r="B579" s="450"/>
      <c r="C579" s="450"/>
      <c r="D579" s="450"/>
      <c r="E579" s="450"/>
      <c r="F579" s="450"/>
      <c r="G579" s="450"/>
      <c r="H579" s="450"/>
      <c r="I579" s="450"/>
      <c r="J579" s="450"/>
      <c r="K579" s="450"/>
      <c r="L579" s="450"/>
      <c r="M579" s="450"/>
      <c r="N579" s="450"/>
      <c r="O579" s="450"/>
      <c r="P579" s="450"/>
      <c r="Q579" s="450"/>
      <c r="R579" s="450"/>
      <c r="S579" s="450"/>
      <c r="T579" s="450"/>
      <c r="U579" s="450"/>
      <c r="V579" s="450"/>
      <c r="W579" s="450"/>
      <c r="X579" s="450"/>
    </row>
    <row r="580" spans="1:24" s="451" customFormat="1" ht="65.25" customHeight="1" x14ac:dyDescent="0.45">
      <c r="A580" s="450"/>
      <c r="B580" s="450"/>
      <c r="C580" s="450"/>
      <c r="D580" s="450"/>
      <c r="E580" s="450"/>
      <c r="F580" s="450"/>
      <c r="G580" s="450"/>
      <c r="H580" s="450"/>
      <c r="I580" s="450"/>
      <c r="J580" s="450"/>
      <c r="K580" s="450"/>
      <c r="L580" s="450"/>
      <c r="M580" s="450"/>
      <c r="N580" s="450"/>
      <c r="O580" s="450"/>
      <c r="P580" s="450"/>
      <c r="Q580" s="450"/>
      <c r="R580" s="450"/>
      <c r="S580" s="450"/>
      <c r="T580" s="450"/>
      <c r="U580" s="450"/>
      <c r="V580" s="450"/>
      <c r="W580" s="450"/>
      <c r="X580" s="450"/>
    </row>
    <row r="581" spans="1:24" s="451" customFormat="1" ht="65.25" customHeight="1" x14ac:dyDescent="0.45">
      <c r="A581" s="450"/>
      <c r="B581" s="450"/>
      <c r="C581" s="450"/>
      <c r="D581" s="450"/>
      <c r="E581" s="450"/>
      <c r="F581" s="450"/>
      <c r="G581" s="450"/>
      <c r="H581" s="450"/>
      <c r="I581" s="450"/>
      <c r="J581" s="450"/>
      <c r="K581" s="450"/>
      <c r="L581" s="450"/>
      <c r="M581" s="450"/>
      <c r="N581" s="450"/>
      <c r="O581" s="450"/>
      <c r="P581" s="450"/>
      <c r="Q581" s="450"/>
      <c r="R581" s="450"/>
      <c r="S581" s="450"/>
      <c r="T581" s="450"/>
      <c r="U581" s="450"/>
      <c r="V581" s="450"/>
      <c r="W581" s="450"/>
      <c r="X581" s="450"/>
    </row>
    <row r="582" spans="1:24" s="451" customFormat="1" ht="65.25" customHeight="1" x14ac:dyDescent="0.45">
      <c r="A582" s="450"/>
      <c r="B582" s="450"/>
      <c r="C582" s="450"/>
      <c r="D582" s="450"/>
      <c r="E582" s="450"/>
      <c r="F582" s="450"/>
      <c r="G582" s="450"/>
      <c r="H582" s="450"/>
      <c r="I582" s="450"/>
      <c r="J582" s="450"/>
      <c r="K582" s="450"/>
      <c r="L582" s="450"/>
      <c r="M582" s="450"/>
      <c r="N582" s="450"/>
      <c r="O582" s="450"/>
      <c r="P582" s="450"/>
      <c r="Q582" s="450"/>
      <c r="R582" s="450"/>
      <c r="S582" s="450"/>
      <c r="T582" s="450"/>
      <c r="U582" s="450"/>
      <c r="V582" s="450"/>
      <c r="W582" s="450"/>
      <c r="X582" s="450"/>
    </row>
    <row r="583" spans="1:24" s="451" customFormat="1" ht="65.25" customHeight="1" x14ac:dyDescent="0.45">
      <c r="A583" s="450"/>
      <c r="B583" s="450"/>
      <c r="C583" s="450"/>
      <c r="D583" s="450"/>
      <c r="E583" s="450"/>
      <c r="F583" s="450"/>
      <c r="G583" s="450"/>
      <c r="H583" s="450"/>
      <c r="I583" s="450"/>
      <c r="J583" s="450"/>
      <c r="K583" s="450"/>
      <c r="L583" s="450"/>
      <c r="M583" s="450"/>
      <c r="N583" s="450"/>
      <c r="O583" s="450"/>
      <c r="P583" s="450"/>
      <c r="Q583" s="450"/>
      <c r="R583" s="450"/>
      <c r="S583" s="450"/>
      <c r="T583" s="450"/>
      <c r="U583" s="450"/>
      <c r="V583" s="450"/>
      <c r="W583" s="450"/>
      <c r="X583" s="450"/>
    </row>
    <row r="584" spans="1:24" s="451" customFormat="1" ht="65.25" customHeight="1" x14ac:dyDescent="0.45">
      <c r="A584" s="450"/>
      <c r="B584" s="450"/>
      <c r="C584" s="450"/>
      <c r="D584" s="450"/>
      <c r="E584" s="450"/>
      <c r="F584" s="450"/>
      <c r="G584" s="450"/>
      <c r="H584" s="450"/>
      <c r="I584" s="450"/>
      <c r="J584" s="450"/>
      <c r="K584" s="450"/>
      <c r="L584" s="450"/>
      <c r="M584" s="450"/>
      <c r="N584" s="450"/>
      <c r="O584" s="450"/>
      <c r="P584" s="450"/>
      <c r="Q584" s="450"/>
      <c r="R584" s="450"/>
      <c r="S584" s="450"/>
      <c r="T584" s="450"/>
      <c r="U584" s="450"/>
      <c r="V584" s="450"/>
      <c r="W584" s="450"/>
      <c r="X584" s="450"/>
    </row>
    <row r="585" spans="1:24" s="451" customFormat="1" ht="65.25" customHeight="1" x14ac:dyDescent="0.45">
      <c r="A585" s="450"/>
      <c r="B585" s="450"/>
      <c r="C585" s="450"/>
      <c r="D585" s="450"/>
      <c r="E585" s="450"/>
      <c r="F585" s="450"/>
      <c r="G585" s="450"/>
      <c r="H585" s="450"/>
      <c r="I585" s="450"/>
      <c r="J585" s="450"/>
      <c r="K585" s="450"/>
      <c r="L585" s="450"/>
      <c r="M585" s="450"/>
      <c r="N585" s="450"/>
      <c r="O585" s="450"/>
      <c r="P585" s="450"/>
      <c r="Q585" s="450"/>
      <c r="R585" s="450"/>
      <c r="S585" s="450"/>
      <c r="T585" s="450"/>
      <c r="U585" s="450"/>
      <c r="V585" s="450"/>
      <c r="W585" s="450"/>
      <c r="X585" s="450"/>
    </row>
    <row r="586" spans="1:24" s="451" customFormat="1" ht="65.25" customHeight="1" x14ac:dyDescent="0.45">
      <c r="A586" s="450"/>
      <c r="B586" s="450"/>
      <c r="C586" s="450"/>
      <c r="D586" s="450"/>
      <c r="E586" s="450"/>
      <c r="F586" s="450"/>
      <c r="G586" s="450"/>
      <c r="H586" s="450"/>
      <c r="I586" s="450"/>
      <c r="J586" s="450"/>
      <c r="K586" s="450"/>
      <c r="L586" s="450"/>
      <c r="M586" s="450"/>
      <c r="N586" s="450"/>
      <c r="O586" s="450"/>
      <c r="P586" s="450"/>
      <c r="Q586" s="450"/>
      <c r="R586" s="450"/>
      <c r="S586" s="450"/>
      <c r="T586" s="450"/>
      <c r="U586" s="450"/>
      <c r="V586" s="450"/>
      <c r="W586" s="450"/>
      <c r="X586" s="450"/>
    </row>
    <row r="587" spans="1:24" s="451" customFormat="1" ht="65.25" customHeight="1" x14ac:dyDescent="0.45">
      <c r="A587" s="450"/>
      <c r="B587" s="450"/>
      <c r="C587" s="450"/>
      <c r="D587" s="450"/>
      <c r="E587" s="450"/>
      <c r="F587" s="450"/>
      <c r="G587" s="450"/>
      <c r="H587" s="450"/>
      <c r="I587" s="450"/>
      <c r="J587" s="450"/>
      <c r="K587" s="450"/>
      <c r="L587" s="450"/>
      <c r="M587" s="450"/>
      <c r="N587" s="450"/>
      <c r="O587" s="450"/>
      <c r="P587" s="450"/>
      <c r="Q587" s="450"/>
      <c r="R587" s="450"/>
      <c r="S587" s="450"/>
      <c r="T587" s="450"/>
      <c r="U587" s="450"/>
      <c r="V587" s="450"/>
      <c r="W587" s="450"/>
      <c r="X587" s="450"/>
    </row>
    <row r="588" spans="1:24" s="451" customFormat="1" ht="65.25" customHeight="1" x14ac:dyDescent="0.45">
      <c r="A588" s="450"/>
      <c r="B588" s="450"/>
      <c r="C588" s="450"/>
      <c r="D588" s="450"/>
      <c r="E588" s="450"/>
      <c r="F588" s="450"/>
      <c r="G588" s="450"/>
      <c r="H588" s="450"/>
      <c r="I588" s="450"/>
      <c r="J588" s="450"/>
      <c r="K588" s="450"/>
      <c r="L588" s="450"/>
      <c r="M588" s="450"/>
      <c r="N588" s="450"/>
      <c r="O588" s="450"/>
      <c r="P588" s="450"/>
      <c r="Q588" s="450"/>
      <c r="R588" s="450"/>
      <c r="S588" s="450"/>
      <c r="T588" s="450"/>
      <c r="U588" s="450"/>
      <c r="V588" s="450"/>
      <c r="W588" s="450"/>
      <c r="X588" s="450"/>
    </row>
    <row r="589" spans="1:24" s="451" customFormat="1" ht="65.25" customHeight="1" x14ac:dyDescent="0.45">
      <c r="A589" s="450"/>
      <c r="B589" s="450"/>
      <c r="C589" s="450"/>
      <c r="D589" s="450"/>
      <c r="E589" s="450"/>
      <c r="F589" s="450"/>
      <c r="G589" s="450"/>
      <c r="H589" s="450"/>
      <c r="I589" s="450"/>
      <c r="J589" s="450"/>
      <c r="K589" s="450"/>
      <c r="L589" s="450"/>
      <c r="M589" s="450"/>
      <c r="N589" s="450"/>
      <c r="O589" s="450"/>
      <c r="P589" s="450"/>
      <c r="Q589" s="450"/>
      <c r="R589" s="450"/>
      <c r="S589" s="450"/>
      <c r="T589" s="450"/>
      <c r="U589" s="450"/>
      <c r="V589" s="450"/>
      <c r="W589" s="450"/>
      <c r="X589" s="450"/>
    </row>
    <row r="590" spans="1:24" s="451" customFormat="1" ht="65.25" customHeight="1" x14ac:dyDescent="0.45">
      <c r="A590" s="450"/>
      <c r="B590" s="450"/>
      <c r="C590" s="450"/>
      <c r="D590" s="450"/>
      <c r="E590" s="450"/>
      <c r="F590" s="450"/>
      <c r="G590" s="450"/>
      <c r="H590" s="450"/>
      <c r="I590" s="450"/>
      <c r="J590" s="450"/>
      <c r="K590" s="450"/>
      <c r="L590" s="450"/>
      <c r="M590" s="450"/>
      <c r="N590" s="450"/>
      <c r="O590" s="450"/>
      <c r="P590" s="450"/>
      <c r="Q590" s="450"/>
      <c r="R590" s="450"/>
      <c r="S590" s="450"/>
      <c r="T590" s="450"/>
      <c r="U590" s="450"/>
      <c r="V590" s="450"/>
      <c r="W590" s="450"/>
      <c r="X590" s="450"/>
    </row>
    <row r="591" spans="1:24" s="451" customFormat="1" ht="65.25" customHeight="1" x14ac:dyDescent="0.45">
      <c r="A591" s="450"/>
      <c r="B591" s="450"/>
      <c r="C591" s="450"/>
      <c r="D591" s="450"/>
      <c r="E591" s="450"/>
      <c r="F591" s="450"/>
      <c r="G591" s="450"/>
      <c r="H591" s="450"/>
      <c r="I591" s="450"/>
      <c r="J591" s="450"/>
      <c r="K591" s="450"/>
      <c r="L591" s="450"/>
      <c r="M591" s="450"/>
      <c r="N591" s="450"/>
      <c r="O591" s="450"/>
      <c r="P591" s="450"/>
      <c r="Q591" s="450"/>
      <c r="R591" s="450"/>
      <c r="S591" s="450"/>
      <c r="T591" s="450"/>
      <c r="U591" s="450"/>
      <c r="V591" s="450"/>
      <c r="W591" s="450"/>
      <c r="X591" s="450"/>
    </row>
    <row r="592" spans="1:24" s="451" customFormat="1" ht="65.25" customHeight="1" x14ac:dyDescent="0.45">
      <c r="A592" s="450"/>
      <c r="B592" s="450"/>
      <c r="C592" s="450"/>
      <c r="D592" s="450"/>
      <c r="E592" s="450"/>
      <c r="F592" s="450"/>
      <c r="G592" s="450"/>
      <c r="H592" s="450"/>
      <c r="I592" s="450"/>
      <c r="J592" s="450"/>
      <c r="K592" s="450"/>
      <c r="L592" s="450"/>
      <c r="M592" s="450"/>
      <c r="N592" s="450"/>
      <c r="O592" s="450"/>
      <c r="P592" s="450"/>
      <c r="Q592" s="450"/>
      <c r="R592" s="450"/>
      <c r="S592" s="450"/>
      <c r="T592" s="450"/>
      <c r="U592" s="450"/>
      <c r="V592" s="450"/>
      <c r="W592" s="450"/>
      <c r="X592" s="450"/>
    </row>
    <row r="593" spans="1:26" s="451" customFormat="1" ht="65.25" customHeight="1" x14ac:dyDescent="0.45">
      <c r="A593" s="450"/>
      <c r="B593" s="450"/>
      <c r="C593" s="450"/>
      <c r="D593" s="450"/>
      <c r="E593" s="450"/>
      <c r="F593" s="450"/>
      <c r="G593" s="450"/>
      <c r="H593" s="450"/>
      <c r="I593" s="450"/>
      <c r="J593" s="450"/>
      <c r="K593" s="450"/>
      <c r="L593" s="450"/>
      <c r="M593" s="450"/>
      <c r="N593" s="450"/>
      <c r="O593" s="450"/>
      <c r="P593" s="450"/>
      <c r="Q593" s="450"/>
      <c r="R593" s="450"/>
      <c r="S593" s="450"/>
      <c r="T593" s="450"/>
      <c r="U593" s="450"/>
      <c r="V593" s="450"/>
      <c r="W593" s="450"/>
      <c r="X593" s="450"/>
    </row>
    <row r="594" spans="1:26" s="451" customFormat="1" ht="65.25" customHeight="1" x14ac:dyDescent="0.45">
      <c r="A594" s="450"/>
      <c r="B594" s="450"/>
      <c r="C594" s="450"/>
      <c r="D594" s="450"/>
      <c r="E594" s="450"/>
      <c r="F594" s="450"/>
      <c r="G594" s="450"/>
      <c r="H594" s="450"/>
      <c r="I594" s="450"/>
      <c r="J594" s="450"/>
      <c r="K594" s="450"/>
      <c r="L594" s="450"/>
      <c r="M594" s="450"/>
      <c r="N594" s="450"/>
      <c r="O594" s="450"/>
      <c r="P594" s="450"/>
      <c r="Q594" s="450"/>
      <c r="R594" s="450"/>
      <c r="S594" s="450"/>
      <c r="T594" s="450"/>
      <c r="U594" s="450"/>
      <c r="V594" s="450"/>
      <c r="W594" s="450"/>
      <c r="X594" s="450"/>
    </row>
    <row r="595" spans="1:26" s="451" customFormat="1" ht="65.25" customHeight="1" x14ac:dyDescent="0.45">
      <c r="A595" s="450"/>
      <c r="B595" s="450"/>
      <c r="C595" s="450"/>
      <c r="D595" s="450"/>
      <c r="E595" s="450"/>
      <c r="F595" s="450"/>
      <c r="G595" s="450"/>
      <c r="H595" s="450"/>
      <c r="I595" s="450"/>
      <c r="J595" s="450"/>
      <c r="K595" s="450"/>
      <c r="L595" s="450"/>
      <c r="M595" s="450"/>
      <c r="N595" s="450"/>
      <c r="O595" s="450"/>
      <c r="P595" s="450"/>
      <c r="Q595" s="450"/>
      <c r="R595" s="450"/>
      <c r="S595" s="450"/>
      <c r="T595" s="450"/>
      <c r="U595" s="450"/>
      <c r="V595" s="450"/>
      <c r="W595" s="450"/>
      <c r="X595" s="450"/>
    </row>
    <row r="596" spans="1:26" s="451" customFormat="1" ht="65.25" customHeight="1" x14ac:dyDescent="0.45">
      <c r="A596" s="450"/>
      <c r="B596" s="450"/>
      <c r="C596" s="450"/>
      <c r="D596" s="450"/>
      <c r="E596" s="450"/>
      <c r="F596" s="450"/>
      <c r="G596" s="450"/>
      <c r="H596" s="450"/>
      <c r="I596" s="450"/>
      <c r="J596" s="450"/>
      <c r="K596" s="450"/>
      <c r="L596" s="450"/>
      <c r="M596" s="450"/>
      <c r="N596" s="450"/>
      <c r="O596" s="450"/>
      <c r="P596" s="450"/>
      <c r="Q596" s="450"/>
      <c r="R596" s="450"/>
      <c r="S596" s="450"/>
      <c r="T596" s="450"/>
      <c r="U596" s="450"/>
      <c r="V596" s="450"/>
      <c r="W596" s="450"/>
      <c r="X596" s="450"/>
    </row>
    <row r="597" spans="1:26" s="451" customFormat="1" ht="65.25" customHeight="1" x14ac:dyDescent="0.45">
      <c r="A597" s="450"/>
      <c r="B597" s="450"/>
      <c r="C597" s="450"/>
      <c r="D597" s="450"/>
      <c r="E597" s="450"/>
      <c r="F597" s="450"/>
      <c r="G597" s="450"/>
      <c r="H597" s="450"/>
      <c r="I597" s="450"/>
      <c r="J597" s="450"/>
      <c r="K597" s="450"/>
      <c r="L597" s="450"/>
      <c r="M597" s="450"/>
      <c r="N597" s="450"/>
      <c r="O597" s="450"/>
      <c r="P597" s="450"/>
      <c r="Q597" s="450"/>
      <c r="R597" s="450"/>
      <c r="S597" s="450"/>
      <c r="T597" s="450"/>
      <c r="U597" s="450"/>
      <c r="V597" s="450"/>
      <c r="W597" s="450"/>
      <c r="X597" s="450"/>
    </row>
    <row r="598" spans="1:26" s="451" customFormat="1" ht="65.25" customHeight="1" x14ac:dyDescent="0.45">
      <c r="A598" s="450"/>
      <c r="B598" s="450"/>
      <c r="C598" s="450"/>
      <c r="D598" s="450"/>
      <c r="E598" s="450"/>
      <c r="F598" s="450"/>
      <c r="G598" s="450"/>
      <c r="H598" s="450"/>
      <c r="I598" s="450"/>
      <c r="J598" s="450"/>
      <c r="K598" s="450"/>
      <c r="L598" s="450"/>
      <c r="M598" s="450"/>
      <c r="N598" s="450"/>
      <c r="O598" s="450"/>
      <c r="P598" s="450"/>
      <c r="Q598" s="450"/>
      <c r="R598" s="450"/>
      <c r="S598" s="450"/>
      <c r="T598" s="450"/>
      <c r="U598" s="450"/>
      <c r="V598" s="450"/>
      <c r="W598" s="450"/>
      <c r="X598" s="450"/>
    </row>
    <row r="599" spans="1:26" s="451" customFormat="1" ht="65.25" customHeight="1" x14ac:dyDescent="0.45">
      <c r="A599" s="450"/>
      <c r="B599" s="450"/>
      <c r="C599" s="450"/>
      <c r="D599" s="450"/>
      <c r="E599" s="450"/>
      <c r="F599" s="450"/>
      <c r="G599" s="450"/>
      <c r="H599" s="450"/>
      <c r="I599" s="450"/>
      <c r="J599" s="450"/>
      <c r="K599" s="450"/>
      <c r="L599" s="450"/>
      <c r="M599" s="450"/>
      <c r="N599" s="450"/>
      <c r="O599" s="450"/>
      <c r="P599" s="450"/>
      <c r="Q599" s="450"/>
      <c r="R599" s="450"/>
      <c r="S599" s="450"/>
      <c r="T599" s="450"/>
      <c r="U599" s="450"/>
      <c r="V599" s="450"/>
      <c r="W599" s="450"/>
      <c r="X599" s="450"/>
    </row>
    <row r="600" spans="1:26" s="451" customFormat="1" ht="65.25" customHeight="1" x14ac:dyDescent="0.45">
      <c r="A600" s="450"/>
      <c r="B600" s="450"/>
      <c r="C600" s="450"/>
      <c r="D600" s="450"/>
      <c r="E600" s="450"/>
      <c r="F600" s="450"/>
      <c r="G600" s="450"/>
      <c r="H600" s="450"/>
      <c r="I600" s="450"/>
      <c r="J600" s="450"/>
      <c r="K600" s="450"/>
      <c r="L600" s="450"/>
      <c r="M600" s="450"/>
      <c r="N600" s="450"/>
      <c r="O600" s="450"/>
      <c r="P600" s="450"/>
      <c r="Q600" s="450"/>
      <c r="R600" s="450"/>
      <c r="S600" s="450"/>
      <c r="T600" s="450"/>
      <c r="U600" s="450"/>
      <c r="V600" s="450"/>
      <c r="W600" s="450"/>
      <c r="X600" s="450"/>
    </row>
    <row r="601" spans="1:26" s="451" customFormat="1" ht="65.25" customHeight="1" x14ac:dyDescent="0.45">
      <c r="A601" s="450"/>
      <c r="B601" s="450"/>
      <c r="C601" s="450"/>
      <c r="D601" s="450"/>
      <c r="E601" s="450"/>
      <c r="F601" s="450"/>
      <c r="G601" s="450"/>
      <c r="H601" s="450"/>
      <c r="I601" s="450"/>
      <c r="J601" s="450"/>
      <c r="K601" s="450"/>
      <c r="L601" s="450"/>
      <c r="M601" s="450"/>
      <c r="N601" s="450"/>
      <c r="O601" s="450"/>
      <c r="P601" s="450"/>
      <c r="Q601" s="450"/>
      <c r="R601" s="450"/>
      <c r="S601" s="450"/>
      <c r="T601" s="450"/>
      <c r="U601" s="450"/>
      <c r="V601" s="450"/>
      <c r="W601" s="450"/>
      <c r="X601" s="450"/>
    </row>
    <row r="602" spans="1:26" s="451" customFormat="1" ht="65.25" customHeight="1" x14ac:dyDescent="0.45">
      <c r="A602" s="450"/>
      <c r="B602" s="450"/>
      <c r="C602" s="450"/>
      <c r="D602" s="450"/>
      <c r="E602" s="450"/>
      <c r="F602" s="450"/>
      <c r="G602" s="450"/>
      <c r="H602" s="450"/>
      <c r="I602" s="450"/>
      <c r="J602" s="450"/>
      <c r="K602" s="450"/>
      <c r="L602" s="450"/>
      <c r="M602" s="450"/>
      <c r="N602" s="450"/>
      <c r="O602" s="450"/>
      <c r="P602" s="450"/>
      <c r="Q602" s="450"/>
      <c r="R602" s="450"/>
      <c r="S602" s="450"/>
      <c r="T602" s="450"/>
      <c r="U602" s="450"/>
      <c r="V602" s="450"/>
      <c r="W602" s="450"/>
      <c r="X602" s="450"/>
    </row>
    <row r="603" spans="1:26" s="451" customFormat="1" ht="65.25" customHeight="1" x14ac:dyDescent="0.45">
      <c r="A603" s="450"/>
      <c r="B603" s="450"/>
      <c r="C603" s="450"/>
      <c r="D603" s="450"/>
      <c r="E603" s="450"/>
      <c r="F603" s="450"/>
      <c r="G603" s="450"/>
      <c r="H603" s="450"/>
      <c r="I603" s="450"/>
      <c r="J603" s="450"/>
      <c r="K603" s="450"/>
      <c r="L603" s="450"/>
      <c r="M603" s="450"/>
      <c r="N603" s="450"/>
      <c r="O603" s="450"/>
      <c r="P603" s="450"/>
      <c r="Q603" s="450"/>
      <c r="R603" s="450"/>
      <c r="S603" s="450"/>
      <c r="T603" s="450"/>
      <c r="U603" s="450"/>
      <c r="V603" s="450"/>
      <c r="W603" s="450"/>
      <c r="X603" s="450"/>
      <c r="Y603" s="450"/>
      <c r="Z603" s="450"/>
    </row>
  </sheetData>
  <mergeCells count="2390">
    <mergeCell ref="R215:R216"/>
    <mergeCell ref="S215:S216"/>
    <mergeCell ref="H215:H216"/>
    <mergeCell ref="I215:I216"/>
    <mergeCell ref="J215:J216"/>
    <mergeCell ref="K215:K216"/>
    <mergeCell ref="L215:L216"/>
    <mergeCell ref="M215:M216"/>
    <mergeCell ref="T215:T216"/>
    <mergeCell ref="U215:U216"/>
    <mergeCell ref="V215:V216"/>
    <mergeCell ref="W215:W216"/>
    <mergeCell ref="C219:M219"/>
    <mergeCell ref="N219:S219"/>
    <mergeCell ref="N215:N216"/>
    <mergeCell ref="O215:O216"/>
    <mergeCell ref="P215:P216"/>
    <mergeCell ref="Q215:Q216"/>
    <mergeCell ref="H213:H214"/>
    <mergeCell ref="I213:I214"/>
    <mergeCell ref="J213:J214"/>
    <mergeCell ref="K213:K214"/>
    <mergeCell ref="L213:L214"/>
    <mergeCell ref="M213:M214"/>
    <mergeCell ref="N213:N214"/>
    <mergeCell ref="O213:O214"/>
    <mergeCell ref="P213:P214"/>
    <mergeCell ref="Q213:Q214"/>
    <mergeCell ref="R213:R214"/>
    <mergeCell ref="S213:S214"/>
    <mergeCell ref="T213:T214"/>
    <mergeCell ref="U213:U214"/>
    <mergeCell ref="V213:V214"/>
    <mergeCell ref="W213:W214"/>
    <mergeCell ref="B215:B216"/>
    <mergeCell ref="C215:C216"/>
    <mergeCell ref="D215:D216"/>
    <mergeCell ref="E215:E216"/>
    <mergeCell ref="F215:F216"/>
    <mergeCell ref="G215:G216"/>
    <mergeCell ref="H211:H212"/>
    <mergeCell ref="I211:I212"/>
    <mergeCell ref="J211:J212"/>
    <mergeCell ref="K211:K212"/>
    <mergeCell ref="L211:L212"/>
    <mergeCell ref="M211:M212"/>
    <mergeCell ref="N211:N212"/>
    <mergeCell ref="O211:O212"/>
    <mergeCell ref="P211:P212"/>
    <mergeCell ref="Q211:Q212"/>
    <mergeCell ref="R211:R212"/>
    <mergeCell ref="S211:S212"/>
    <mergeCell ref="T211:T212"/>
    <mergeCell ref="U211:U212"/>
    <mergeCell ref="V211:V212"/>
    <mergeCell ref="W211:W212"/>
    <mergeCell ref="B213:B214"/>
    <mergeCell ref="C213:C214"/>
    <mergeCell ref="D213:D214"/>
    <mergeCell ref="E213:E214"/>
    <mergeCell ref="F213:F214"/>
    <mergeCell ref="G213:G214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Q209:Q210"/>
    <mergeCell ref="R209:R210"/>
    <mergeCell ref="S209:S210"/>
    <mergeCell ref="T209:T210"/>
    <mergeCell ref="U209:U210"/>
    <mergeCell ref="V209:V210"/>
    <mergeCell ref="W209:W210"/>
    <mergeCell ref="B211:B212"/>
    <mergeCell ref="C211:C212"/>
    <mergeCell ref="D211:D212"/>
    <mergeCell ref="E211:E212"/>
    <mergeCell ref="F211:F212"/>
    <mergeCell ref="G211:G212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B209:B210"/>
    <mergeCell ref="C209:C210"/>
    <mergeCell ref="D209:D210"/>
    <mergeCell ref="E209:E210"/>
    <mergeCell ref="F209:F210"/>
    <mergeCell ref="G209:G210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B207:B208"/>
    <mergeCell ref="C207:C208"/>
    <mergeCell ref="D207:D208"/>
    <mergeCell ref="E207:E208"/>
    <mergeCell ref="F207:F208"/>
    <mergeCell ref="G207:G208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P203:P204"/>
    <mergeCell ref="Q203:Q204"/>
    <mergeCell ref="R203:R204"/>
    <mergeCell ref="S203:S204"/>
    <mergeCell ref="T203:T204"/>
    <mergeCell ref="U203:U204"/>
    <mergeCell ref="V203:V204"/>
    <mergeCell ref="W203:W204"/>
    <mergeCell ref="B205:B206"/>
    <mergeCell ref="C205:C206"/>
    <mergeCell ref="D205:D206"/>
    <mergeCell ref="E205:E206"/>
    <mergeCell ref="F205:F206"/>
    <mergeCell ref="G205:G206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B203:B204"/>
    <mergeCell ref="C203:C204"/>
    <mergeCell ref="D203:D204"/>
    <mergeCell ref="E203:E204"/>
    <mergeCell ref="F203:F204"/>
    <mergeCell ref="G203:G204"/>
    <mergeCell ref="H199:H200"/>
    <mergeCell ref="I199:I200"/>
    <mergeCell ref="J199:J200"/>
    <mergeCell ref="K199:K200"/>
    <mergeCell ref="L199:L200"/>
    <mergeCell ref="M199:M200"/>
    <mergeCell ref="N199:N200"/>
    <mergeCell ref="O199:O200"/>
    <mergeCell ref="P199:P200"/>
    <mergeCell ref="Q199:Q200"/>
    <mergeCell ref="R199:R200"/>
    <mergeCell ref="S199:S200"/>
    <mergeCell ref="T199:T200"/>
    <mergeCell ref="U199:U200"/>
    <mergeCell ref="V199:V200"/>
    <mergeCell ref="W199:W200"/>
    <mergeCell ref="B201:B202"/>
    <mergeCell ref="C201:C202"/>
    <mergeCell ref="D201:D202"/>
    <mergeCell ref="E201:E202"/>
    <mergeCell ref="F201:F202"/>
    <mergeCell ref="G201:G202"/>
    <mergeCell ref="H197:H198"/>
    <mergeCell ref="I197:I198"/>
    <mergeCell ref="J197:J198"/>
    <mergeCell ref="K197:K198"/>
    <mergeCell ref="L197:L198"/>
    <mergeCell ref="M197:M198"/>
    <mergeCell ref="N197:N198"/>
    <mergeCell ref="O197:O198"/>
    <mergeCell ref="P197:P198"/>
    <mergeCell ref="Q197:Q198"/>
    <mergeCell ref="R197:R198"/>
    <mergeCell ref="S197:S198"/>
    <mergeCell ref="T197:T198"/>
    <mergeCell ref="U197:U198"/>
    <mergeCell ref="V197:V198"/>
    <mergeCell ref="W197:W198"/>
    <mergeCell ref="B199:B200"/>
    <mergeCell ref="C199:C200"/>
    <mergeCell ref="D199:D200"/>
    <mergeCell ref="E199:E200"/>
    <mergeCell ref="F199:F200"/>
    <mergeCell ref="G199:G200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B197:B198"/>
    <mergeCell ref="C197:C198"/>
    <mergeCell ref="D197:D198"/>
    <mergeCell ref="E197:E198"/>
    <mergeCell ref="F197:F198"/>
    <mergeCell ref="G197:G198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R193:R194"/>
    <mergeCell ref="S193:S194"/>
    <mergeCell ref="T193:T194"/>
    <mergeCell ref="U193:U194"/>
    <mergeCell ref="V193:V194"/>
    <mergeCell ref="W193:W194"/>
    <mergeCell ref="B195:B196"/>
    <mergeCell ref="C195:C196"/>
    <mergeCell ref="D195:D196"/>
    <mergeCell ref="E195:E196"/>
    <mergeCell ref="F195:F196"/>
    <mergeCell ref="G195:G196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B193:B194"/>
    <mergeCell ref="C193:C194"/>
    <mergeCell ref="D193:D194"/>
    <mergeCell ref="E193:E194"/>
    <mergeCell ref="F193:F194"/>
    <mergeCell ref="G193:G194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B191:B192"/>
    <mergeCell ref="C191:C192"/>
    <mergeCell ref="D191:D192"/>
    <mergeCell ref="E191:E192"/>
    <mergeCell ref="F191:F192"/>
    <mergeCell ref="G191:G192"/>
    <mergeCell ref="G187:G188"/>
    <mergeCell ref="H187:H188"/>
    <mergeCell ref="I187:I188"/>
    <mergeCell ref="J187:J188"/>
    <mergeCell ref="K187:K188"/>
    <mergeCell ref="L187:L188"/>
    <mergeCell ref="T187:T188"/>
    <mergeCell ref="U187:U188"/>
    <mergeCell ref="V187:V188"/>
    <mergeCell ref="W187:W188"/>
    <mergeCell ref="X187:X188"/>
    <mergeCell ref="M187:M188"/>
    <mergeCell ref="N187:N188"/>
    <mergeCell ref="O187:O188"/>
    <mergeCell ref="P187:P188"/>
    <mergeCell ref="Q187:Q188"/>
    <mergeCell ref="L183:L184"/>
    <mergeCell ref="M183:M184"/>
    <mergeCell ref="N183:N184"/>
    <mergeCell ref="O183:O184"/>
    <mergeCell ref="P183:P184"/>
    <mergeCell ref="S187:S188"/>
    <mergeCell ref="R187:R188"/>
    <mergeCell ref="C185:C186"/>
    <mergeCell ref="D185:D186"/>
    <mergeCell ref="E185:E186"/>
    <mergeCell ref="F185:F186"/>
    <mergeCell ref="G185:G186"/>
    <mergeCell ref="I183:I184"/>
    <mergeCell ref="P185:P186"/>
    <mergeCell ref="R183:R184"/>
    <mergeCell ref="T183:T184"/>
    <mergeCell ref="U183:U184"/>
    <mergeCell ref="V183:V184"/>
    <mergeCell ref="W183:W184"/>
    <mergeCell ref="T185:T186"/>
    <mergeCell ref="U185:U186"/>
    <mergeCell ref="V185:V186"/>
    <mergeCell ref="W185:W186"/>
    <mergeCell ref="B187:B188"/>
    <mergeCell ref="C187:C188"/>
    <mergeCell ref="D187:D188"/>
    <mergeCell ref="E187:E188"/>
    <mergeCell ref="F187:F188"/>
    <mergeCell ref="I185:I186"/>
    <mergeCell ref="L179:L180"/>
    <mergeCell ref="M179:M180"/>
    <mergeCell ref="N179:N180"/>
    <mergeCell ref="O179:O180"/>
    <mergeCell ref="P179:P180"/>
    <mergeCell ref="R185:R186"/>
    <mergeCell ref="L185:L186"/>
    <mergeCell ref="M185:M186"/>
    <mergeCell ref="N185:N186"/>
    <mergeCell ref="O185:O186"/>
    <mergeCell ref="R179:R180"/>
    <mergeCell ref="T179:T180"/>
    <mergeCell ref="U179:U180"/>
    <mergeCell ref="V179:V180"/>
    <mergeCell ref="W179:W180"/>
    <mergeCell ref="C181:C182"/>
    <mergeCell ref="D181:D182"/>
    <mergeCell ref="E181:E182"/>
    <mergeCell ref="F181:F182"/>
    <mergeCell ref="G181:G182"/>
    <mergeCell ref="I181:I182"/>
    <mergeCell ref="L181:L182"/>
    <mergeCell ref="M181:M182"/>
    <mergeCell ref="N181:N182"/>
    <mergeCell ref="O181:O182"/>
    <mergeCell ref="P181:P182"/>
    <mergeCell ref="R181:R182"/>
    <mergeCell ref="T181:T182"/>
    <mergeCell ref="U181:U182"/>
    <mergeCell ref="V181:V182"/>
    <mergeCell ref="W181:W182"/>
    <mergeCell ref="C183:C184"/>
    <mergeCell ref="D183:D184"/>
    <mergeCell ref="E183:E184"/>
    <mergeCell ref="F183:F184"/>
    <mergeCell ref="G183:G184"/>
    <mergeCell ref="U175:U176"/>
    <mergeCell ref="V175:V176"/>
    <mergeCell ref="W175:W176"/>
    <mergeCell ref="C177:C178"/>
    <mergeCell ref="D177:D178"/>
    <mergeCell ref="E177:E178"/>
    <mergeCell ref="F177:F178"/>
    <mergeCell ref="G177:G178"/>
    <mergeCell ref="I175:I176"/>
    <mergeCell ref="L175:L176"/>
    <mergeCell ref="L177:L178"/>
    <mergeCell ref="M177:M178"/>
    <mergeCell ref="N177:N178"/>
    <mergeCell ref="O177:O178"/>
    <mergeCell ref="P177:P178"/>
    <mergeCell ref="R175:R176"/>
    <mergeCell ref="M175:M176"/>
    <mergeCell ref="N175:N176"/>
    <mergeCell ref="O175:O176"/>
    <mergeCell ref="P175:P176"/>
    <mergeCell ref="C179:C180"/>
    <mergeCell ref="D179:D180"/>
    <mergeCell ref="E179:E180"/>
    <mergeCell ref="F179:F180"/>
    <mergeCell ref="G179:G180"/>
    <mergeCell ref="I177:I178"/>
    <mergeCell ref="I179:I180"/>
    <mergeCell ref="T171:T172"/>
    <mergeCell ref="U171:U172"/>
    <mergeCell ref="V171:V172"/>
    <mergeCell ref="W171:W172"/>
    <mergeCell ref="R177:R178"/>
    <mergeCell ref="T177:T178"/>
    <mergeCell ref="U177:U178"/>
    <mergeCell ref="V177:V178"/>
    <mergeCell ref="W177:W178"/>
    <mergeCell ref="T175:T176"/>
    <mergeCell ref="I173:I174"/>
    <mergeCell ref="L173:L174"/>
    <mergeCell ref="M173:M174"/>
    <mergeCell ref="N173:N174"/>
    <mergeCell ref="O173:O174"/>
    <mergeCell ref="P173:P174"/>
    <mergeCell ref="R173:R174"/>
    <mergeCell ref="T173:T174"/>
    <mergeCell ref="U173:U174"/>
    <mergeCell ref="V173:V174"/>
    <mergeCell ref="W173:W174"/>
    <mergeCell ref="C175:C176"/>
    <mergeCell ref="D175:D176"/>
    <mergeCell ref="E175:E176"/>
    <mergeCell ref="F175:F176"/>
    <mergeCell ref="G175:G176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X171:X172"/>
    <mergeCell ref="C173:C174"/>
    <mergeCell ref="D173:D174"/>
    <mergeCell ref="E173:E174"/>
    <mergeCell ref="F173:F174"/>
    <mergeCell ref="G173:G174"/>
    <mergeCell ref="N171:N172"/>
    <mergeCell ref="O171:O172"/>
    <mergeCell ref="P171:P172"/>
    <mergeCell ref="Q171:Q172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X169:X170"/>
    <mergeCell ref="B171:B172"/>
    <mergeCell ref="C171:C172"/>
    <mergeCell ref="D171:D172"/>
    <mergeCell ref="E171:E172"/>
    <mergeCell ref="F171:F172"/>
    <mergeCell ref="G171:G172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>&amp;C&amp;"Arial,Negrita"&amp;26MUNICIPIO DE TECALITLAN JALISCO&amp;"Arial,Normal"
PORTAL VICTORIA NO.9 RFC:MTE871101HLA TEL. 371 41 8 01 69
NOMINA QUINCENAL DEL PERSONAL EVENTUAL DEL 16 AL 31 DE MAYO  DE 2018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view="pageLayout" zoomScale="40" zoomScaleNormal="40" zoomScaleSheetLayoutView="50" zoomScalePageLayoutView="40" workbookViewId="0">
      <selection activeCell="A157" sqref="A157"/>
    </sheetView>
  </sheetViews>
  <sheetFormatPr baseColWidth="10" defaultColWidth="11.44140625" defaultRowHeight="65.25" customHeight="1" x14ac:dyDescent="0.45"/>
  <cols>
    <col min="1" max="1" width="87.44140625" style="450" customWidth="1"/>
    <col min="2" max="2" width="6.33203125" style="450" hidden="1" customWidth="1"/>
    <col min="3" max="3" width="15.88671875" style="450" customWidth="1"/>
    <col min="4" max="4" width="11.88671875" style="450" customWidth="1"/>
    <col min="5" max="5" width="18.6640625" style="450" customWidth="1"/>
    <col min="6" max="6" width="18" style="450" customWidth="1"/>
    <col min="7" max="7" width="26.5546875" style="450" customWidth="1"/>
    <col min="8" max="8" width="20.44140625" style="450" customWidth="1"/>
    <col min="9" max="9" width="23.33203125" style="450" hidden="1" customWidth="1"/>
    <col min="10" max="10" width="21.109375" style="450" hidden="1" customWidth="1"/>
    <col min="11" max="11" width="1.88671875" style="450" hidden="1" customWidth="1"/>
    <col min="12" max="12" width="20.33203125" style="450" customWidth="1"/>
    <col min="13" max="13" width="27.44140625" style="450" customWidth="1"/>
    <col min="14" max="14" width="23.6640625" style="450" customWidth="1"/>
    <col min="15" max="15" width="23.109375" style="450" customWidth="1"/>
    <col min="16" max="16" width="21.109375" style="450" customWidth="1"/>
    <col min="17" max="17" width="20.33203125" style="450" hidden="1" customWidth="1"/>
    <col min="18" max="18" width="20.109375" style="450" customWidth="1"/>
    <col min="19" max="19" width="19" style="450" hidden="1" customWidth="1"/>
    <col min="20" max="20" width="24" style="450" customWidth="1"/>
    <col min="21" max="21" width="27.44140625" style="450" customWidth="1"/>
    <col min="22" max="22" width="23.109375" style="450" customWidth="1"/>
    <col min="23" max="23" width="26.88671875" style="450" customWidth="1"/>
    <col min="24" max="24" width="89.33203125" style="450" customWidth="1"/>
    <col min="25" max="16384" width="11.44140625" style="450"/>
  </cols>
  <sheetData>
    <row r="1" spans="1:24" s="466" customFormat="1" ht="65.25" customHeight="1" thickBot="1" x14ac:dyDescent="0.55000000000000004">
      <c r="A1" s="663" t="s">
        <v>54</v>
      </c>
      <c r="B1" s="691" t="s">
        <v>53</v>
      </c>
      <c r="C1" s="659" t="s">
        <v>52</v>
      </c>
      <c r="D1" s="658"/>
      <c r="E1" s="658"/>
      <c r="F1" s="658"/>
      <c r="G1" s="658"/>
      <c r="H1" s="658"/>
      <c r="I1" s="658"/>
      <c r="J1" s="658"/>
      <c r="K1" s="658"/>
      <c r="L1" s="658"/>
      <c r="M1" s="720"/>
      <c r="N1" s="659" t="s">
        <v>51</v>
      </c>
      <c r="O1" s="658"/>
      <c r="P1" s="658"/>
      <c r="Q1" s="658"/>
      <c r="R1" s="658"/>
      <c r="S1" s="720"/>
      <c r="T1" s="656"/>
      <c r="U1" s="656"/>
      <c r="V1" s="719"/>
      <c r="W1" s="655"/>
      <c r="X1" s="684" t="s">
        <v>50</v>
      </c>
    </row>
    <row r="2" spans="1:24" s="466" customFormat="1" ht="65.25" customHeight="1" x14ac:dyDescent="0.45">
      <c r="A2" s="653"/>
      <c r="B2" s="690"/>
      <c r="C2" s="718" t="s">
        <v>49</v>
      </c>
      <c r="D2" s="718" t="s">
        <v>48</v>
      </c>
      <c r="E2" s="717" t="s">
        <v>26</v>
      </c>
      <c r="F2" s="716" t="s">
        <v>47</v>
      </c>
      <c r="G2" s="715" t="s">
        <v>46</v>
      </c>
      <c r="H2" s="714" t="s">
        <v>25</v>
      </c>
      <c r="I2" s="714" t="s">
        <v>596</v>
      </c>
      <c r="J2" s="713" t="s">
        <v>44</v>
      </c>
      <c r="K2" s="713" t="s">
        <v>43</v>
      </c>
      <c r="L2" s="713" t="s">
        <v>584</v>
      </c>
      <c r="M2" s="691" t="s">
        <v>35</v>
      </c>
      <c r="N2" s="643" t="s">
        <v>63</v>
      </c>
      <c r="O2" s="642" t="s">
        <v>40</v>
      </c>
      <c r="P2" s="641" t="s">
        <v>39</v>
      </c>
      <c r="Q2" s="640" t="s">
        <v>38</v>
      </c>
      <c r="R2" s="640" t="s">
        <v>37</v>
      </c>
      <c r="S2" s="640" t="s">
        <v>583</v>
      </c>
      <c r="T2" s="639" t="s">
        <v>35</v>
      </c>
      <c r="U2" s="638" t="s">
        <v>35</v>
      </c>
      <c r="V2" s="637" t="s">
        <v>595</v>
      </c>
      <c r="W2" s="712" t="s">
        <v>33</v>
      </c>
      <c r="X2" s="684"/>
    </row>
    <row r="3" spans="1:24" s="466" customFormat="1" ht="83.25" customHeight="1" thickBot="1" x14ac:dyDescent="0.5">
      <c r="A3" s="618" t="s">
        <v>32</v>
      </c>
      <c r="B3" s="687"/>
      <c r="C3" s="711"/>
      <c r="D3" s="711"/>
      <c r="E3" s="710" t="s">
        <v>31</v>
      </c>
      <c r="F3" s="709" t="s">
        <v>582</v>
      </c>
      <c r="G3" s="708"/>
      <c r="H3" s="707" t="s">
        <v>28</v>
      </c>
      <c r="I3" s="707" t="s">
        <v>594</v>
      </c>
      <c r="J3" s="705" t="s">
        <v>29</v>
      </c>
      <c r="K3" s="706" t="s">
        <v>92</v>
      </c>
      <c r="L3" s="705" t="s">
        <v>91</v>
      </c>
      <c r="M3" s="687"/>
      <c r="N3" s="624"/>
      <c r="O3" s="623"/>
      <c r="P3" s="622" t="s">
        <v>25</v>
      </c>
      <c r="Q3" s="621" t="s">
        <v>24</v>
      </c>
      <c r="R3" s="621" t="s">
        <v>23</v>
      </c>
      <c r="S3" s="621" t="s">
        <v>22</v>
      </c>
      <c r="T3" s="620"/>
      <c r="U3" s="619" t="s">
        <v>21</v>
      </c>
      <c r="V3" s="618" t="s">
        <v>593</v>
      </c>
      <c r="W3" s="704" t="s">
        <v>19</v>
      </c>
      <c r="X3" s="684"/>
    </row>
    <row r="4" spans="1:24" s="567" customFormat="1" ht="65.25" customHeight="1" x14ac:dyDescent="0.45">
      <c r="A4" s="615" t="s">
        <v>592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</row>
    <row r="5" spans="1:24" ht="65.25" customHeight="1" x14ac:dyDescent="0.5">
      <c r="A5" s="458" t="s">
        <v>603</v>
      </c>
      <c r="B5" s="503"/>
      <c r="C5" s="601">
        <v>1100</v>
      </c>
      <c r="D5" s="601">
        <v>1000</v>
      </c>
      <c r="E5" s="539">
        <v>546.12</v>
      </c>
      <c r="F5" s="600">
        <v>15</v>
      </c>
      <c r="G5" s="537">
        <f>E5*F5</f>
        <v>8191.8</v>
      </c>
      <c r="H5" s="535">
        <v>0</v>
      </c>
      <c r="I5" s="535">
        <v>0</v>
      </c>
      <c r="J5" s="535">
        <v>0</v>
      </c>
      <c r="K5" s="535">
        <v>0</v>
      </c>
      <c r="L5" s="535">
        <v>0</v>
      </c>
      <c r="M5" s="535">
        <f>G5+H5+I5+J5+K5+L5</f>
        <v>8191.8</v>
      </c>
      <c r="N5" s="534">
        <v>1111.5899999999999</v>
      </c>
      <c r="O5" s="535">
        <f>G5*1.1875%</f>
        <v>97.277625</v>
      </c>
      <c r="P5" s="535">
        <v>0</v>
      </c>
      <c r="Q5" s="535">
        <v>0</v>
      </c>
      <c r="R5" s="535">
        <v>0</v>
      </c>
      <c r="S5" s="535">
        <v>0</v>
      </c>
      <c r="T5" s="535">
        <f>N5+O5+P5+Q5+R5+S5</f>
        <v>1208.8676249999999</v>
      </c>
      <c r="U5" s="535">
        <f>M5-T5</f>
        <v>6982.9323750000003</v>
      </c>
      <c r="V5" s="535">
        <v>0</v>
      </c>
      <c r="W5" s="534">
        <f>U5-V5</f>
        <v>6982.9323750000003</v>
      </c>
      <c r="X5" s="503"/>
    </row>
    <row r="6" spans="1:24" ht="65.25" customHeight="1" x14ac:dyDescent="0.5">
      <c r="A6" s="559"/>
      <c r="B6" s="502"/>
      <c r="C6" s="599"/>
      <c r="D6" s="599"/>
      <c r="E6" s="532"/>
      <c r="F6" s="598"/>
      <c r="G6" s="530"/>
      <c r="H6" s="527"/>
      <c r="I6" s="527"/>
      <c r="J6" s="527"/>
      <c r="K6" s="527"/>
      <c r="L6" s="527"/>
      <c r="M6" s="527"/>
      <c r="N6" s="526"/>
      <c r="O6" s="527"/>
      <c r="P6" s="527"/>
      <c r="Q6" s="527"/>
      <c r="R6" s="527"/>
      <c r="S6" s="527"/>
      <c r="T6" s="527"/>
      <c r="U6" s="527"/>
      <c r="V6" s="527"/>
      <c r="W6" s="526"/>
      <c r="X6" s="502"/>
    </row>
    <row r="7" spans="1:24" ht="65.25" customHeight="1" x14ac:dyDescent="0.5">
      <c r="A7" s="558" t="s">
        <v>601</v>
      </c>
      <c r="B7" s="503"/>
      <c r="C7" s="601">
        <v>1100</v>
      </c>
      <c r="D7" s="601">
        <v>1000</v>
      </c>
      <c r="E7" s="539">
        <v>463.7</v>
      </c>
      <c r="F7" s="600">
        <v>15</v>
      </c>
      <c r="G7" s="537">
        <f>E7*F7</f>
        <v>6955.5</v>
      </c>
      <c r="H7" s="535">
        <v>0</v>
      </c>
      <c r="I7" s="535">
        <v>0</v>
      </c>
      <c r="J7" s="535">
        <v>0</v>
      </c>
      <c r="K7" s="534">
        <v>0</v>
      </c>
      <c r="L7" s="534">
        <v>0</v>
      </c>
      <c r="M7" s="535">
        <f>G7+H7+I7+J7+K7+L7</f>
        <v>6955.5</v>
      </c>
      <c r="N7" s="535">
        <v>847.52</v>
      </c>
      <c r="O7" s="535">
        <f>G7*1.1875%</f>
        <v>82.596562500000005</v>
      </c>
      <c r="P7" s="535">
        <v>0</v>
      </c>
      <c r="Q7" s="535">
        <v>0</v>
      </c>
      <c r="R7" s="535">
        <v>0</v>
      </c>
      <c r="S7" s="535">
        <v>0</v>
      </c>
      <c r="T7" s="535">
        <f>N7+O7+P7+Q7+R7+S7</f>
        <v>930.11656249999999</v>
      </c>
      <c r="U7" s="535">
        <f>M7-T7</f>
        <v>6025.3834374999997</v>
      </c>
      <c r="V7" s="535"/>
      <c r="W7" s="534">
        <f>U7-V7</f>
        <v>6025.3834374999997</v>
      </c>
      <c r="X7" s="503"/>
    </row>
    <row r="8" spans="1:24" ht="65.25" customHeight="1" x14ac:dyDescent="0.5">
      <c r="A8" s="559"/>
      <c r="B8" s="502"/>
      <c r="C8" s="599"/>
      <c r="D8" s="599"/>
      <c r="E8" s="532"/>
      <c r="F8" s="598"/>
      <c r="G8" s="530"/>
      <c r="H8" s="527"/>
      <c r="I8" s="527"/>
      <c r="J8" s="527"/>
      <c r="K8" s="526"/>
      <c r="L8" s="526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6"/>
      <c r="X8" s="502"/>
    </row>
    <row r="9" spans="1:24" ht="65.25" customHeight="1" x14ac:dyDescent="0.5">
      <c r="A9" s="558" t="s">
        <v>601</v>
      </c>
      <c r="B9" s="503"/>
      <c r="C9" s="601">
        <v>1100</v>
      </c>
      <c r="D9" s="601">
        <v>1000</v>
      </c>
      <c r="E9" s="539">
        <v>463.7</v>
      </c>
      <c r="F9" s="600">
        <v>15</v>
      </c>
      <c r="G9" s="537">
        <f>E9*F9</f>
        <v>6955.5</v>
      </c>
      <c r="H9" s="535">
        <v>0</v>
      </c>
      <c r="I9" s="535">
        <v>0</v>
      </c>
      <c r="J9" s="535"/>
      <c r="K9" s="535">
        <v>0</v>
      </c>
      <c r="L9" s="535">
        <v>0</v>
      </c>
      <c r="M9" s="535">
        <f>G9+H9+I9+J9+K9+L9</f>
        <v>6955.5</v>
      </c>
      <c r="N9" s="534">
        <v>847.52</v>
      </c>
      <c r="O9" s="535">
        <f>G9*1.1875%</f>
        <v>82.596562500000005</v>
      </c>
      <c r="P9" s="535">
        <v>0</v>
      </c>
      <c r="Q9" s="535">
        <v>0</v>
      </c>
      <c r="R9" s="535">
        <v>0</v>
      </c>
      <c r="S9" s="535">
        <v>0</v>
      </c>
      <c r="T9" s="535">
        <f>N9+O9+P9+Q9+R9+S9</f>
        <v>930.11656249999999</v>
      </c>
      <c r="U9" s="535">
        <f>M9-T9</f>
        <v>6025.3834374999997</v>
      </c>
      <c r="V9" s="535"/>
      <c r="W9" s="534">
        <f>U9-V9</f>
        <v>6025.3834374999997</v>
      </c>
      <c r="X9" s="503"/>
    </row>
    <row r="10" spans="1:24" ht="65.25" customHeight="1" x14ac:dyDescent="0.5">
      <c r="A10" s="559"/>
      <c r="B10" s="502"/>
      <c r="C10" s="599"/>
      <c r="D10" s="599"/>
      <c r="E10" s="532"/>
      <c r="F10" s="598"/>
      <c r="G10" s="530"/>
      <c r="H10" s="527"/>
      <c r="I10" s="527"/>
      <c r="J10" s="527"/>
      <c r="K10" s="527"/>
      <c r="L10" s="527"/>
      <c r="M10" s="527"/>
      <c r="N10" s="526"/>
      <c r="O10" s="527"/>
      <c r="P10" s="527"/>
      <c r="Q10" s="527"/>
      <c r="R10" s="527"/>
      <c r="S10" s="527"/>
      <c r="T10" s="527"/>
      <c r="U10" s="527"/>
      <c r="V10" s="527"/>
      <c r="W10" s="526"/>
      <c r="X10" s="502"/>
    </row>
    <row r="11" spans="1:24" ht="65.25" customHeight="1" x14ac:dyDescent="0.5">
      <c r="A11" s="558" t="s">
        <v>602</v>
      </c>
      <c r="B11" s="503"/>
      <c r="C11" s="601">
        <v>1100</v>
      </c>
      <c r="D11" s="601">
        <v>1000</v>
      </c>
      <c r="E11" s="539"/>
      <c r="F11" s="600"/>
      <c r="G11" s="537">
        <f>E11*F11</f>
        <v>0</v>
      </c>
      <c r="H11" s="535">
        <v>0</v>
      </c>
      <c r="I11" s="535">
        <v>0</v>
      </c>
      <c r="J11" s="535">
        <v>0</v>
      </c>
      <c r="K11" s="534">
        <v>0</v>
      </c>
      <c r="L11" s="534">
        <v>0</v>
      </c>
      <c r="M11" s="535">
        <f>G11+H11+I11+J11+K11+L11</f>
        <v>0</v>
      </c>
      <c r="N11" s="535">
        <v>0</v>
      </c>
      <c r="O11" s="535">
        <f>M11*1.1875%</f>
        <v>0</v>
      </c>
      <c r="P11" s="535">
        <v>0</v>
      </c>
      <c r="Q11" s="535">
        <v>0</v>
      </c>
      <c r="R11" s="535">
        <f>G11*1%</f>
        <v>0</v>
      </c>
      <c r="S11" s="535">
        <v>0</v>
      </c>
      <c r="T11" s="535">
        <f>N11+O11+P11+Q11+R11+S11</f>
        <v>0</v>
      </c>
      <c r="U11" s="535">
        <f>M11-T11</f>
        <v>0</v>
      </c>
      <c r="V11" s="535"/>
      <c r="W11" s="534">
        <f>U11-V11</f>
        <v>0</v>
      </c>
      <c r="X11" s="503"/>
    </row>
    <row r="12" spans="1:24" ht="65.25" customHeight="1" x14ac:dyDescent="0.5">
      <c r="A12" s="559"/>
      <c r="B12" s="502"/>
      <c r="C12" s="599"/>
      <c r="D12" s="599"/>
      <c r="E12" s="532"/>
      <c r="F12" s="598"/>
      <c r="G12" s="530"/>
      <c r="H12" s="527"/>
      <c r="I12" s="527"/>
      <c r="J12" s="527"/>
      <c r="K12" s="526"/>
      <c r="L12" s="526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6"/>
      <c r="X12" s="502"/>
    </row>
    <row r="13" spans="1:24" s="564" customFormat="1" ht="65.25" customHeight="1" x14ac:dyDescent="0.5">
      <c r="A13" s="558" t="s">
        <v>601</v>
      </c>
      <c r="B13" s="671"/>
      <c r="C13" s="672">
        <v>1100</v>
      </c>
      <c r="D13" s="672">
        <v>1000</v>
      </c>
      <c r="E13" s="539">
        <v>463.7</v>
      </c>
      <c r="F13" s="604">
        <v>15</v>
      </c>
      <c r="G13" s="539">
        <f>E13*F13</f>
        <v>6955.5</v>
      </c>
      <c r="H13" s="535">
        <v>0</v>
      </c>
      <c r="I13" s="535">
        <v>0</v>
      </c>
      <c r="J13" s="534"/>
      <c r="K13" s="534">
        <v>0</v>
      </c>
      <c r="L13" s="534">
        <v>0</v>
      </c>
      <c r="M13" s="535">
        <f>G13+H13+I13+J13+K13+L13</f>
        <v>6955.5</v>
      </c>
      <c r="N13" s="534">
        <v>847.52</v>
      </c>
      <c r="O13" s="535">
        <f>G13*1.1875%</f>
        <v>82.596562500000005</v>
      </c>
      <c r="P13" s="534">
        <v>0</v>
      </c>
      <c r="Q13" s="534">
        <v>0</v>
      </c>
      <c r="R13" s="534">
        <v>0</v>
      </c>
      <c r="S13" s="534">
        <v>0</v>
      </c>
      <c r="T13" s="535">
        <f>N13+O13+P13+Q13+R13+S13</f>
        <v>930.11656249999999</v>
      </c>
      <c r="U13" s="534">
        <f>M13-T13</f>
        <v>6025.3834374999997</v>
      </c>
      <c r="V13" s="534">
        <v>200</v>
      </c>
      <c r="W13" s="534">
        <f>U13-V13</f>
        <v>5825.3834374999997</v>
      </c>
      <c r="X13" s="671"/>
    </row>
    <row r="14" spans="1:24" s="564" customFormat="1" ht="65.25" customHeight="1" x14ac:dyDescent="0.5">
      <c r="A14" s="559"/>
      <c r="B14" s="670"/>
      <c r="C14" s="667"/>
      <c r="D14" s="667"/>
      <c r="E14" s="532"/>
      <c r="F14" s="602"/>
      <c r="G14" s="532"/>
      <c r="H14" s="527"/>
      <c r="I14" s="527"/>
      <c r="J14" s="526"/>
      <c r="K14" s="526"/>
      <c r="L14" s="526"/>
      <c r="M14" s="527"/>
      <c r="N14" s="526"/>
      <c r="O14" s="527"/>
      <c r="P14" s="526"/>
      <c r="Q14" s="526"/>
      <c r="R14" s="526"/>
      <c r="S14" s="526"/>
      <c r="T14" s="527"/>
      <c r="U14" s="526"/>
      <c r="V14" s="526"/>
      <c r="W14" s="526"/>
      <c r="X14" s="670"/>
    </row>
    <row r="15" spans="1:24" ht="65.25" customHeight="1" x14ac:dyDescent="0.5">
      <c r="A15" s="558" t="s">
        <v>600</v>
      </c>
      <c r="B15" s="503"/>
      <c r="C15" s="601">
        <v>1100</v>
      </c>
      <c r="D15" s="601">
        <v>1000</v>
      </c>
      <c r="E15" s="539">
        <v>273.95</v>
      </c>
      <c r="F15" s="600">
        <v>15</v>
      </c>
      <c r="G15" s="537">
        <f>E15*F15</f>
        <v>4109.25</v>
      </c>
      <c r="H15" s="535">
        <v>0</v>
      </c>
      <c r="I15" s="535">
        <v>0</v>
      </c>
      <c r="J15" s="535">
        <v>0</v>
      </c>
      <c r="K15" s="534">
        <v>0</v>
      </c>
      <c r="L15" s="534">
        <v>0</v>
      </c>
      <c r="M15" s="535">
        <f>G15+H15+I15+J15+K15+L15</f>
        <v>4109.25</v>
      </c>
      <c r="N15" s="535">
        <v>325.68</v>
      </c>
      <c r="O15" s="535">
        <f>G15*1.1875%</f>
        <v>48.797343750000003</v>
      </c>
      <c r="P15" s="535">
        <v>0</v>
      </c>
      <c r="Q15" s="535">
        <v>0</v>
      </c>
      <c r="R15" s="535">
        <v>0</v>
      </c>
      <c r="S15" s="535">
        <v>0</v>
      </c>
      <c r="T15" s="535">
        <f>N15+O15+P15+Q15+R15+S15</f>
        <v>374.47734374999999</v>
      </c>
      <c r="U15" s="535">
        <f>M15-T15</f>
        <v>3734.7726562500002</v>
      </c>
      <c r="V15" s="535"/>
      <c r="W15" s="534">
        <f>U15-V15</f>
        <v>3734.7726562500002</v>
      </c>
      <c r="X15" s="503"/>
    </row>
    <row r="16" spans="1:24" ht="65.25" customHeight="1" x14ac:dyDescent="0.5">
      <c r="A16" s="559"/>
      <c r="B16" s="502"/>
      <c r="C16" s="599"/>
      <c r="D16" s="599"/>
      <c r="E16" s="532"/>
      <c r="F16" s="598"/>
      <c r="G16" s="530"/>
      <c r="H16" s="527"/>
      <c r="I16" s="527"/>
      <c r="J16" s="527"/>
      <c r="K16" s="526"/>
      <c r="L16" s="526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6"/>
      <c r="X16" s="502"/>
    </row>
    <row r="17" spans="1:24" ht="65.25" customHeight="1" x14ac:dyDescent="0.5">
      <c r="A17" s="558" t="s">
        <v>599</v>
      </c>
      <c r="B17" s="503"/>
      <c r="C17" s="601">
        <v>1100</v>
      </c>
      <c r="D17" s="601">
        <v>1000</v>
      </c>
      <c r="E17" s="539">
        <v>0</v>
      </c>
      <c r="F17" s="600"/>
      <c r="G17" s="537">
        <f>E17*F17</f>
        <v>0</v>
      </c>
      <c r="H17" s="535">
        <v>0</v>
      </c>
      <c r="I17" s="535">
        <v>0</v>
      </c>
      <c r="J17" s="535">
        <v>0</v>
      </c>
      <c r="K17" s="534">
        <v>0</v>
      </c>
      <c r="L17" s="534">
        <v>0</v>
      </c>
      <c r="M17" s="535">
        <f>G17+H17+I17+J17+K17+L17</f>
        <v>0</v>
      </c>
      <c r="N17" s="535">
        <v>0</v>
      </c>
      <c r="O17" s="535">
        <f>G17*1.1875%</f>
        <v>0</v>
      </c>
      <c r="P17" s="535">
        <v>0</v>
      </c>
      <c r="Q17" s="535">
        <v>0</v>
      </c>
      <c r="R17" s="535">
        <f>G17*1%</f>
        <v>0</v>
      </c>
      <c r="S17" s="535">
        <v>0</v>
      </c>
      <c r="T17" s="535">
        <f>N17+O17+P17+Q17+R17+S17</f>
        <v>0</v>
      </c>
      <c r="U17" s="535">
        <f>M17-T17</f>
        <v>0</v>
      </c>
      <c r="V17" s="535"/>
      <c r="W17" s="534">
        <f>U17-V17</f>
        <v>0</v>
      </c>
      <c r="X17" s="503"/>
    </row>
    <row r="18" spans="1:24" ht="65.25" customHeight="1" x14ac:dyDescent="0.5">
      <c r="A18" s="559"/>
      <c r="B18" s="502"/>
      <c r="C18" s="599"/>
      <c r="D18" s="599"/>
      <c r="E18" s="532"/>
      <c r="F18" s="598"/>
      <c r="G18" s="530"/>
      <c r="H18" s="527"/>
      <c r="I18" s="527"/>
      <c r="J18" s="527"/>
      <c r="K18" s="526"/>
      <c r="L18" s="526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6"/>
      <c r="X18" s="502"/>
    </row>
    <row r="19" spans="1:24" ht="65.25" customHeight="1" x14ac:dyDescent="0.5">
      <c r="A19" s="558" t="s">
        <v>599</v>
      </c>
      <c r="B19" s="503"/>
      <c r="C19" s="601">
        <v>1100</v>
      </c>
      <c r="D19" s="601">
        <v>1000</v>
      </c>
      <c r="E19" s="539">
        <v>244.72</v>
      </c>
      <c r="F19" s="600">
        <v>15</v>
      </c>
      <c r="G19" s="537">
        <f>E19*F19</f>
        <v>3670.8</v>
      </c>
      <c r="H19" s="535">
        <v>0</v>
      </c>
      <c r="I19" s="535">
        <v>0</v>
      </c>
      <c r="J19" s="535"/>
      <c r="K19" s="534">
        <v>0</v>
      </c>
      <c r="L19" s="534">
        <v>0</v>
      </c>
      <c r="M19" s="535">
        <f>G19+H19+I19+J19+K19+L19</f>
        <v>3670.8</v>
      </c>
      <c r="N19" s="535">
        <v>277.98</v>
      </c>
      <c r="O19" s="535">
        <f>G19*1.1875%</f>
        <v>43.59075</v>
      </c>
      <c r="P19" s="535">
        <v>0</v>
      </c>
      <c r="Q19" s="535">
        <v>0</v>
      </c>
      <c r="R19" s="535"/>
      <c r="S19" s="535">
        <v>0</v>
      </c>
      <c r="T19" s="535">
        <f>N19+O19+P19+Q19+R19+S19</f>
        <v>321.57075000000003</v>
      </c>
      <c r="U19" s="535">
        <f>M19-T19</f>
        <v>3349.2292500000003</v>
      </c>
      <c r="V19" s="535"/>
      <c r="W19" s="534">
        <f>U19-V19</f>
        <v>3349.2292500000003</v>
      </c>
      <c r="X19" s="503"/>
    </row>
    <row r="20" spans="1:24" ht="65.25" customHeight="1" x14ac:dyDescent="0.5">
      <c r="A20" s="559"/>
      <c r="B20" s="502"/>
      <c r="C20" s="599"/>
      <c r="D20" s="599"/>
      <c r="E20" s="532"/>
      <c r="F20" s="598"/>
      <c r="G20" s="530"/>
      <c r="H20" s="527"/>
      <c r="I20" s="527"/>
      <c r="J20" s="527"/>
      <c r="K20" s="526"/>
      <c r="L20" s="526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6"/>
      <c r="X20" s="502"/>
    </row>
    <row r="21" spans="1:24" ht="65.25" hidden="1" customHeight="1" x14ac:dyDescent="0.5">
      <c r="A21" s="558"/>
      <c r="B21" s="492"/>
      <c r="C21" s="601">
        <v>1100</v>
      </c>
      <c r="D21" s="601">
        <v>1000</v>
      </c>
      <c r="E21" s="539"/>
      <c r="F21" s="600"/>
      <c r="G21" s="537">
        <f>E21*F21</f>
        <v>0</v>
      </c>
      <c r="H21" s="535">
        <f>E21*1.04</f>
        <v>0</v>
      </c>
      <c r="I21" s="535"/>
      <c r="J21" s="535"/>
      <c r="K21" s="534"/>
      <c r="L21" s="534"/>
      <c r="M21" s="535">
        <f>G21+H21+I21+J21+K21+L21</f>
        <v>0</v>
      </c>
      <c r="N21" s="535"/>
      <c r="O21" s="535">
        <f>G21*1.187%</f>
        <v>0</v>
      </c>
      <c r="P21" s="535"/>
      <c r="Q21" s="535"/>
      <c r="R21" s="535"/>
      <c r="S21" s="535"/>
      <c r="T21" s="535">
        <f>N21+O21+P21+Q21+R21+S21</f>
        <v>0</v>
      </c>
      <c r="U21" s="535">
        <f>M21-T21</f>
        <v>0</v>
      </c>
      <c r="V21" s="535"/>
      <c r="W21" s="534">
        <f>U21-V21</f>
        <v>0</v>
      </c>
      <c r="X21" s="503"/>
    </row>
    <row r="22" spans="1:24" ht="65.25" hidden="1" customHeight="1" x14ac:dyDescent="0.5">
      <c r="A22" s="559"/>
      <c r="B22" s="492"/>
      <c r="C22" s="599"/>
      <c r="D22" s="599"/>
      <c r="E22" s="532"/>
      <c r="F22" s="598"/>
      <c r="G22" s="530"/>
      <c r="H22" s="527"/>
      <c r="I22" s="527"/>
      <c r="J22" s="527"/>
      <c r="K22" s="526"/>
      <c r="L22" s="526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6"/>
      <c r="X22" s="502"/>
    </row>
    <row r="23" spans="1:24" ht="65.25" customHeight="1" x14ac:dyDescent="0.5">
      <c r="A23" s="558" t="s">
        <v>590</v>
      </c>
      <c r="B23" s="503"/>
      <c r="C23" s="601">
        <v>1100</v>
      </c>
      <c r="D23" s="601">
        <v>1000</v>
      </c>
      <c r="E23" s="552">
        <v>273.95</v>
      </c>
      <c r="F23" s="600">
        <v>15</v>
      </c>
      <c r="G23" s="537">
        <f>E23*F23</f>
        <v>4109.25</v>
      </c>
      <c r="H23" s="535">
        <v>0</v>
      </c>
      <c r="I23" s="535">
        <v>0</v>
      </c>
      <c r="J23" s="535">
        <v>0</v>
      </c>
      <c r="K23" s="534">
        <v>0</v>
      </c>
      <c r="L23" s="534">
        <v>0</v>
      </c>
      <c r="M23" s="535">
        <f>G23+H23+I23+J23+K23+L23</f>
        <v>4109.25</v>
      </c>
      <c r="N23" s="535">
        <v>325.68</v>
      </c>
      <c r="O23" s="535">
        <f>G23*1.1875%</f>
        <v>48.797343750000003</v>
      </c>
      <c r="P23" s="535">
        <v>0</v>
      </c>
      <c r="Q23" s="535">
        <v>0</v>
      </c>
      <c r="R23" s="535">
        <v>0</v>
      </c>
      <c r="S23" s="535">
        <v>0</v>
      </c>
      <c r="T23" s="535">
        <f>N23+O23+P23+Q23+R23+S23</f>
        <v>374.47734374999999</v>
      </c>
      <c r="U23" s="535">
        <f>M23-T23</f>
        <v>3734.7726562500002</v>
      </c>
      <c r="V23" s="535"/>
      <c r="W23" s="534">
        <f>U23-V23</f>
        <v>3734.7726562500002</v>
      </c>
      <c r="X23" s="503"/>
    </row>
    <row r="24" spans="1:24" ht="65.25" customHeight="1" x14ac:dyDescent="0.5">
      <c r="A24" s="559"/>
      <c r="B24" s="502"/>
      <c r="C24" s="599"/>
      <c r="D24" s="599"/>
      <c r="E24" s="552"/>
      <c r="F24" s="598"/>
      <c r="G24" s="530"/>
      <c r="H24" s="527"/>
      <c r="I24" s="527"/>
      <c r="J24" s="527"/>
      <c r="K24" s="526"/>
      <c r="L24" s="526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6"/>
      <c r="X24" s="502"/>
    </row>
    <row r="25" spans="1:24" ht="65.25" hidden="1" customHeight="1" x14ac:dyDescent="0.5">
      <c r="A25" s="458" t="s">
        <v>590</v>
      </c>
      <c r="B25" s="503"/>
      <c r="C25" s="606">
        <v>1100</v>
      </c>
      <c r="D25" s="606">
        <v>1000</v>
      </c>
      <c r="E25" s="539"/>
      <c r="F25" s="537"/>
      <c r="G25" s="537">
        <f>E25*F25</f>
        <v>0</v>
      </c>
      <c r="H25" s="535">
        <f>E25*1.04</f>
        <v>0</v>
      </c>
      <c r="I25" s="535">
        <v>0</v>
      </c>
      <c r="J25" s="536"/>
      <c r="K25" s="536">
        <v>0</v>
      </c>
      <c r="L25" s="536">
        <v>0</v>
      </c>
      <c r="M25" s="535">
        <f>G25+H25+I25+J25+K25+L25</f>
        <v>0</v>
      </c>
      <c r="N25" s="535"/>
      <c r="O25" s="535">
        <f>G25*1.187%</f>
        <v>0</v>
      </c>
      <c r="P25" s="535">
        <v>0</v>
      </c>
      <c r="Q25" s="535">
        <v>0</v>
      </c>
      <c r="R25" s="535">
        <v>0</v>
      </c>
      <c r="S25" s="535">
        <v>0</v>
      </c>
      <c r="T25" s="535">
        <f>N25+O25+P25+Q25+R25+S25</f>
        <v>0</v>
      </c>
      <c r="U25" s="535">
        <f>M25-T25</f>
        <v>0</v>
      </c>
      <c r="V25" s="535"/>
      <c r="W25" s="548">
        <f>U25-V25</f>
        <v>0</v>
      </c>
      <c r="X25" s="503"/>
    </row>
    <row r="26" spans="1:24" ht="65.25" hidden="1" customHeight="1" x14ac:dyDescent="0.5">
      <c r="A26" s="559"/>
      <c r="B26" s="502"/>
      <c r="C26" s="605"/>
      <c r="D26" s="605"/>
      <c r="E26" s="532"/>
      <c r="F26" s="530"/>
      <c r="G26" s="530"/>
      <c r="H26" s="527"/>
      <c r="I26" s="527"/>
      <c r="J26" s="528"/>
      <c r="K26" s="528"/>
      <c r="L26" s="528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48"/>
      <c r="X26" s="502"/>
    </row>
    <row r="27" spans="1:24" ht="65.25" hidden="1" customHeight="1" x14ac:dyDescent="0.5">
      <c r="A27" s="458" t="s">
        <v>590</v>
      </c>
      <c r="B27" s="503"/>
      <c r="C27" s="606">
        <v>1100</v>
      </c>
      <c r="D27" s="606">
        <v>1000</v>
      </c>
      <c r="E27" s="539">
        <v>0</v>
      </c>
      <c r="F27" s="537">
        <v>0</v>
      </c>
      <c r="G27" s="537">
        <f>E27*F27</f>
        <v>0</v>
      </c>
      <c r="H27" s="535">
        <f>E27*1.04</f>
        <v>0</v>
      </c>
      <c r="I27" s="535">
        <v>0</v>
      </c>
      <c r="J27" s="536">
        <v>0</v>
      </c>
      <c r="K27" s="536">
        <v>0</v>
      </c>
      <c r="L27" s="536">
        <v>0</v>
      </c>
      <c r="M27" s="535">
        <f>G27+H27+I27+J27+K27+L27</f>
        <v>0</v>
      </c>
      <c r="N27" s="535">
        <v>0</v>
      </c>
      <c r="O27" s="535">
        <f>G27*1.187%</f>
        <v>0</v>
      </c>
      <c r="P27" s="535">
        <v>0</v>
      </c>
      <c r="Q27" s="535">
        <v>0</v>
      </c>
      <c r="R27" s="535">
        <v>0</v>
      </c>
      <c r="S27" s="535">
        <v>0</v>
      </c>
      <c r="T27" s="535">
        <f>N27+O27+P27+Q27+R27+S27</f>
        <v>0</v>
      </c>
      <c r="U27" s="535">
        <f>M27-T27</f>
        <v>0</v>
      </c>
      <c r="V27" s="535"/>
      <c r="W27" s="548">
        <f>U27-V27</f>
        <v>0</v>
      </c>
      <c r="X27" s="503"/>
    </row>
    <row r="28" spans="1:24" ht="65.25" hidden="1" customHeight="1" x14ac:dyDescent="0.5">
      <c r="A28" s="673"/>
      <c r="B28" s="502"/>
      <c r="C28" s="605"/>
      <c r="D28" s="605"/>
      <c r="E28" s="532"/>
      <c r="F28" s="530"/>
      <c r="G28" s="530"/>
      <c r="H28" s="527"/>
      <c r="I28" s="527"/>
      <c r="J28" s="528"/>
      <c r="K28" s="528"/>
      <c r="L28" s="528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48"/>
      <c r="X28" s="502"/>
    </row>
    <row r="29" spans="1:24" ht="65.25" hidden="1" customHeight="1" x14ac:dyDescent="0.5">
      <c r="A29" s="458" t="s">
        <v>590</v>
      </c>
      <c r="B29" s="503"/>
      <c r="C29" s="606">
        <v>1100</v>
      </c>
      <c r="D29" s="606">
        <v>1000</v>
      </c>
      <c r="E29" s="539"/>
      <c r="F29" s="537"/>
      <c r="G29" s="537">
        <f>E29*F29</f>
        <v>0</v>
      </c>
      <c r="H29" s="535">
        <f>E29*1.04</f>
        <v>0</v>
      </c>
      <c r="I29" s="535">
        <v>0</v>
      </c>
      <c r="J29" s="536"/>
      <c r="K29" s="536">
        <v>0</v>
      </c>
      <c r="L29" s="536">
        <v>0</v>
      </c>
      <c r="M29" s="535">
        <f>G29+H29+I29+J29+K29+L29</f>
        <v>0</v>
      </c>
      <c r="N29" s="535"/>
      <c r="O29" s="535">
        <f>G29*1.187%</f>
        <v>0</v>
      </c>
      <c r="P29" s="535"/>
      <c r="Q29" s="535">
        <v>0</v>
      </c>
      <c r="R29" s="535">
        <v>0</v>
      </c>
      <c r="S29" s="535">
        <v>0</v>
      </c>
      <c r="T29" s="535">
        <f>N29+O29+P29+Q29+R29+S29</f>
        <v>0</v>
      </c>
      <c r="U29" s="535">
        <f>M29-T29</f>
        <v>0</v>
      </c>
      <c r="V29" s="535"/>
      <c r="W29" s="548">
        <f>U29-V29</f>
        <v>0</v>
      </c>
      <c r="X29" s="503"/>
    </row>
    <row r="30" spans="1:24" ht="65.25" hidden="1" customHeight="1" x14ac:dyDescent="0.5">
      <c r="A30" s="559"/>
      <c r="B30" s="502"/>
      <c r="C30" s="605"/>
      <c r="D30" s="605"/>
      <c r="E30" s="532"/>
      <c r="F30" s="530"/>
      <c r="G30" s="530"/>
      <c r="H30" s="527"/>
      <c r="I30" s="527"/>
      <c r="J30" s="528"/>
      <c r="K30" s="528"/>
      <c r="L30" s="528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48"/>
      <c r="X30" s="502"/>
    </row>
    <row r="31" spans="1:24" ht="65.25" hidden="1" customHeight="1" x14ac:dyDescent="0.5">
      <c r="A31" s="458" t="s">
        <v>590</v>
      </c>
      <c r="B31" s="541"/>
      <c r="C31" s="606">
        <v>1100</v>
      </c>
      <c r="D31" s="606">
        <v>1000</v>
      </c>
      <c r="E31" s="539"/>
      <c r="F31" s="537"/>
      <c r="G31" s="537">
        <f>E31*F31</f>
        <v>0</v>
      </c>
      <c r="H31" s="535">
        <f>E31*1.04</f>
        <v>0</v>
      </c>
      <c r="I31" s="535">
        <v>0</v>
      </c>
      <c r="J31" s="535"/>
      <c r="K31" s="534">
        <v>0</v>
      </c>
      <c r="L31" s="534">
        <v>0</v>
      </c>
      <c r="M31" s="535">
        <f>G31+H31+I31+J31+K31+L31</f>
        <v>0</v>
      </c>
      <c r="N31" s="535"/>
      <c r="O31" s="535">
        <f>G31*1.187%</f>
        <v>0</v>
      </c>
      <c r="P31" s="535">
        <v>0</v>
      </c>
      <c r="Q31" s="535">
        <v>0</v>
      </c>
      <c r="R31" s="535">
        <v>0</v>
      </c>
      <c r="S31" s="535">
        <v>0</v>
      </c>
      <c r="T31" s="535">
        <f>N31+O31+P31+Q31+R31+S31</f>
        <v>0</v>
      </c>
      <c r="U31" s="535">
        <f>M31-T31</f>
        <v>0</v>
      </c>
      <c r="V31" s="535"/>
      <c r="W31" s="534">
        <f>U31-V31</f>
        <v>0</v>
      </c>
      <c r="X31" s="541"/>
    </row>
    <row r="32" spans="1:24" ht="65.25" hidden="1" customHeight="1" x14ac:dyDescent="0.5">
      <c r="A32" s="673"/>
      <c r="B32" s="541"/>
      <c r="C32" s="605"/>
      <c r="D32" s="605"/>
      <c r="E32" s="532"/>
      <c r="F32" s="530"/>
      <c r="G32" s="530"/>
      <c r="H32" s="527"/>
      <c r="I32" s="527"/>
      <c r="J32" s="527"/>
      <c r="K32" s="526"/>
      <c r="L32" s="526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6"/>
      <c r="X32" s="541"/>
    </row>
    <row r="33" spans="1:24" ht="65.25" customHeight="1" x14ac:dyDescent="0.5">
      <c r="A33" s="558" t="s">
        <v>590</v>
      </c>
      <c r="B33" s="503"/>
      <c r="C33" s="601">
        <v>1100</v>
      </c>
      <c r="D33" s="601">
        <v>1000</v>
      </c>
      <c r="E33" s="552">
        <v>273.95</v>
      </c>
      <c r="F33" s="600">
        <v>15</v>
      </c>
      <c r="G33" s="537">
        <f>E33*F33</f>
        <v>4109.25</v>
      </c>
      <c r="H33" s="535">
        <v>0</v>
      </c>
      <c r="I33" s="535">
        <v>0</v>
      </c>
      <c r="J33" s="535">
        <v>0</v>
      </c>
      <c r="K33" s="534">
        <v>0</v>
      </c>
      <c r="L33" s="534">
        <v>0</v>
      </c>
      <c r="M33" s="535">
        <f>G33+H33+I33+J33+K33+L33</f>
        <v>4109.25</v>
      </c>
      <c r="N33" s="535">
        <v>325.68</v>
      </c>
      <c r="O33" s="535">
        <f>G33*1.1875%</f>
        <v>48.797343750000003</v>
      </c>
      <c r="P33" s="535">
        <v>0</v>
      </c>
      <c r="Q33" s="535">
        <v>0</v>
      </c>
      <c r="R33" s="535">
        <v>0</v>
      </c>
      <c r="S33" s="535">
        <v>0</v>
      </c>
      <c r="T33" s="535">
        <f>N33+O33+P33+Q33+R33+S33</f>
        <v>374.47734374999999</v>
      </c>
      <c r="U33" s="535">
        <f>M33-T33</f>
        <v>3734.7726562500002</v>
      </c>
      <c r="V33" s="535"/>
      <c r="W33" s="534">
        <f>U33-V33</f>
        <v>3734.7726562500002</v>
      </c>
      <c r="X33" s="503"/>
    </row>
    <row r="34" spans="1:24" ht="65.25" customHeight="1" x14ac:dyDescent="0.5">
      <c r="A34" s="559"/>
      <c r="B34" s="502"/>
      <c r="C34" s="599"/>
      <c r="D34" s="599"/>
      <c r="E34" s="552"/>
      <c r="F34" s="598"/>
      <c r="G34" s="530"/>
      <c r="H34" s="527"/>
      <c r="I34" s="527"/>
      <c r="J34" s="527"/>
      <c r="K34" s="526"/>
      <c r="L34" s="526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6"/>
      <c r="X34" s="502"/>
    </row>
    <row r="35" spans="1:24" ht="65.25" customHeight="1" x14ac:dyDescent="0.5">
      <c r="A35" s="558" t="s">
        <v>590</v>
      </c>
      <c r="B35" s="503"/>
      <c r="C35" s="601">
        <v>1100</v>
      </c>
      <c r="D35" s="601">
        <v>1000</v>
      </c>
      <c r="E35" s="552">
        <v>273.95</v>
      </c>
      <c r="F35" s="600">
        <v>15</v>
      </c>
      <c r="G35" s="537">
        <f>E35*F35</f>
        <v>4109.25</v>
      </c>
      <c r="H35" s="535">
        <v>0</v>
      </c>
      <c r="I35" s="535">
        <v>0</v>
      </c>
      <c r="J35" s="535">
        <v>0</v>
      </c>
      <c r="K35" s="534">
        <v>0</v>
      </c>
      <c r="L35" s="534">
        <v>0</v>
      </c>
      <c r="M35" s="535">
        <f>G35+H35+I35+J35+K35+L35</f>
        <v>4109.25</v>
      </c>
      <c r="N35" s="535">
        <v>325.68</v>
      </c>
      <c r="O35" s="535">
        <f>G35*1.1875%</f>
        <v>48.797343750000003</v>
      </c>
      <c r="P35" s="535">
        <v>0</v>
      </c>
      <c r="Q35" s="535">
        <v>0</v>
      </c>
      <c r="R35" s="535">
        <v>0</v>
      </c>
      <c r="S35" s="535">
        <v>0</v>
      </c>
      <c r="T35" s="535">
        <f>N35+O35+P35+Q35+R35+S35</f>
        <v>374.47734374999999</v>
      </c>
      <c r="U35" s="535">
        <f>M35-T35</f>
        <v>3734.7726562500002</v>
      </c>
      <c r="V35" s="535">
        <v>100</v>
      </c>
      <c r="W35" s="534">
        <f>U35-V35</f>
        <v>3634.7726562500002</v>
      </c>
      <c r="X35" s="503"/>
    </row>
    <row r="36" spans="1:24" ht="65.25" customHeight="1" x14ac:dyDescent="0.5">
      <c r="A36" s="559"/>
      <c r="B36" s="502"/>
      <c r="C36" s="599"/>
      <c r="D36" s="599"/>
      <c r="E36" s="552"/>
      <c r="F36" s="598"/>
      <c r="G36" s="530"/>
      <c r="H36" s="527"/>
      <c r="I36" s="527"/>
      <c r="J36" s="527"/>
      <c r="K36" s="526"/>
      <c r="L36" s="526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6"/>
      <c r="X36" s="502"/>
    </row>
    <row r="37" spans="1:24" ht="65.25" customHeight="1" x14ac:dyDescent="0.5">
      <c r="A37" s="558" t="s">
        <v>590</v>
      </c>
      <c r="B37" s="503"/>
      <c r="C37" s="601">
        <v>1100</v>
      </c>
      <c r="D37" s="601">
        <v>1000</v>
      </c>
      <c r="E37" s="552">
        <v>273.95</v>
      </c>
      <c r="F37" s="600">
        <v>15</v>
      </c>
      <c r="G37" s="537">
        <f>E37*F37</f>
        <v>4109.25</v>
      </c>
      <c r="H37" s="535">
        <v>0</v>
      </c>
      <c r="I37" s="535">
        <v>0</v>
      </c>
      <c r="J37" s="535">
        <v>0</v>
      </c>
      <c r="K37" s="534">
        <v>0</v>
      </c>
      <c r="L37" s="534">
        <v>0</v>
      </c>
      <c r="M37" s="535">
        <f>G37+H37+I37+J37+K37+L37</f>
        <v>4109.25</v>
      </c>
      <c r="N37" s="535">
        <v>325.68</v>
      </c>
      <c r="O37" s="535">
        <f>G37*1.1875%</f>
        <v>48.797343750000003</v>
      </c>
      <c r="P37" s="535">
        <v>0</v>
      </c>
      <c r="Q37" s="535">
        <v>0</v>
      </c>
      <c r="R37" s="535">
        <v>0</v>
      </c>
      <c r="S37" s="535">
        <v>0</v>
      </c>
      <c r="T37" s="535">
        <f>N37+O37+P37+Q37+R37+S37</f>
        <v>374.47734374999999</v>
      </c>
      <c r="U37" s="535">
        <f>M37-T37</f>
        <v>3734.7726562500002</v>
      </c>
      <c r="V37" s="535"/>
      <c r="W37" s="534">
        <f>U37-V37</f>
        <v>3734.7726562500002</v>
      </c>
      <c r="X37" s="503"/>
    </row>
    <row r="38" spans="1:24" ht="65.25" customHeight="1" x14ac:dyDescent="0.5">
      <c r="A38" s="559"/>
      <c r="B38" s="502"/>
      <c r="C38" s="599"/>
      <c r="D38" s="599"/>
      <c r="E38" s="552"/>
      <c r="F38" s="598"/>
      <c r="G38" s="530"/>
      <c r="H38" s="527"/>
      <c r="I38" s="527"/>
      <c r="J38" s="527"/>
      <c r="K38" s="526"/>
      <c r="L38" s="526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6"/>
      <c r="X38" s="502"/>
    </row>
    <row r="39" spans="1:24" ht="65.25" customHeight="1" x14ac:dyDescent="0.5">
      <c r="A39" s="558" t="s">
        <v>590</v>
      </c>
      <c r="B39" s="503"/>
      <c r="C39" s="601">
        <v>1100</v>
      </c>
      <c r="D39" s="601">
        <v>1000</v>
      </c>
      <c r="E39" s="552"/>
      <c r="F39" s="600"/>
      <c r="G39" s="537">
        <f>E39*F39</f>
        <v>0</v>
      </c>
      <c r="H39" s="535">
        <v>0</v>
      </c>
      <c r="I39" s="535">
        <v>0</v>
      </c>
      <c r="J39" s="535">
        <v>0</v>
      </c>
      <c r="K39" s="534">
        <v>0</v>
      </c>
      <c r="L39" s="534">
        <v>0</v>
      </c>
      <c r="M39" s="535">
        <f>G39+H39+I39+J39+K39+L39</f>
        <v>0</v>
      </c>
      <c r="N39" s="535"/>
      <c r="O39" s="535"/>
      <c r="P39" s="535">
        <v>0</v>
      </c>
      <c r="Q39" s="535">
        <v>0</v>
      </c>
      <c r="R39" s="535">
        <v>0</v>
      </c>
      <c r="S39" s="535">
        <v>0</v>
      </c>
      <c r="T39" s="535">
        <f>N39+O39+P39+Q39+R39+S39</f>
        <v>0</v>
      </c>
      <c r="U39" s="535">
        <f>M39-T39</f>
        <v>0</v>
      </c>
      <c r="V39" s="535"/>
      <c r="W39" s="534">
        <f>U39-V39</f>
        <v>0</v>
      </c>
      <c r="X39" s="503"/>
    </row>
    <row r="40" spans="1:24" ht="65.25" customHeight="1" x14ac:dyDescent="0.5">
      <c r="A40" s="559"/>
      <c r="B40" s="502"/>
      <c r="C40" s="599"/>
      <c r="D40" s="599"/>
      <c r="E40" s="552"/>
      <c r="F40" s="598"/>
      <c r="G40" s="530"/>
      <c r="H40" s="527"/>
      <c r="I40" s="527"/>
      <c r="J40" s="527"/>
      <c r="K40" s="526"/>
      <c r="L40" s="526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6"/>
      <c r="X40" s="502"/>
    </row>
    <row r="41" spans="1:24" ht="65.25" customHeight="1" thickBot="1" x14ac:dyDescent="0.55000000000000004">
      <c r="A41" s="613" t="s">
        <v>70</v>
      </c>
      <c r="B41" s="597"/>
      <c r="C41" s="664"/>
      <c r="D41" s="664"/>
      <c r="E41" s="664"/>
      <c r="F41" s="664"/>
      <c r="G41" s="664">
        <f>SUM(G5:G40)</f>
        <v>53275.350000000006</v>
      </c>
      <c r="H41" s="664">
        <f>SUM(H5:H40)</f>
        <v>0</v>
      </c>
      <c r="I41" s="664">
        <f>SUM(I5:I32)</f>
        <v>0</v>
      </c>
      <c r="J41" s="664">
        <f>SUM(J5:J32)</f>
        <v>0</v>
      </c>
      <c r="K41" s="664">
        <f>SUM(K5:K32)</f>
        <v>0</v>
      </c>
      <c r="L41" s="664">
        <f>SUM(L5:L40)</f>
        <v>0</v>
      </c>
      <c r="M41" s="664">
        <f>SUM(M5:M40)</f>
        <v>53275.350000000006</v>
      </c>
      <c r="N41" s="664">
        <f>SUM(N5:N40)</f>
        <v>5560.5300000000007</v>
      </c>
      <c r="O41" s="664">
        <f>SUM(O5:O40)</f>
        <v>632.64478124999994</v>
      </c>
      <c r="P41" s="664">
        <f>SUM(P5:P40)</f>
        <v>0</v>
      </c>
      <c r="Q41" s="664">
        <f>SUM(Q5:Q32)</f>
        <v>0</v>
      </c>
      <c r="R41" s="664">
        <f>SUM(R5:R40)</f>
        <v>0</v>
      </c>
      <c r="S41" s="664">
        <f>SUM(S5:S32)</f>
        <v>0</v>
      </c>
      <c r="T41" s="664">
        <f>SUM(T5:T40)</f>
        <v>6193.1747812499989</v>
      </c>
      <c r="U41" s="664">
        <f>SUM(U5:U40)</f>
        <v>47082.17521875001</v>
      </c>
      <c r="V41" s="664">
        <f>SUM(V5:V40)</f>
        <v>300</v>
      </c>
      <c r="W41" s="664">
        <f>SUM(W5:W40)</f>
        <v>46782.17521875001</v>
      </c>
      <c r="X41" s="597"/>
    </row>
    <row r="42" spans="1:24" s="466" customFormat="1" ht="65.25" customHeight="1" thickBot="1" x14ac:dyDescent="0.55000000000000004">
      <c r="A42" s="663" t="s">
        <v>54</v>
      </c>
      <c r="B42" s="691" t="s">
        <v>53</v>
      </c>
      <c r="C42" s="662" t="s">
        <v>52</v>
      </c>
      <c r="D42" s="661"/>
      <c r="E42" s="661"/>
      <c r="F42" s="661"/>
      <c r="G42" s="661"/>
      <c r="H42" s="661"/>
      <c r="I42" s="661"/>
      <c r="J42" s="661"/>
      <c r="K42" s="661"/>
      <c r="L42" s="661"/>
      <c r="M42" s="660"/>
      <c r="N42" s="659" t="s">
        <v>51</v>
      </c>
      <c r="O42" s="658"/>
      <c r="P42" s="657"/>
      <c r="Q42" s="657"/>
      <c r="R42" s="657"/>
      <c r="S42" s="655"/>
      <c r="T42" s="656"/>
      <c r="U42" s="656"/>
      <c r="V42" s="656"/>
      <c r="W42" s="655"/>
      <c r="X42" s="684" t="s">
        <v>50</v>
      </c>
    </row>
    <row r="43" spans="1:24" s="466" customFormat="1" ht="65.25" customHeight="1" x14ac:dyDescent="0.45">
      <c r="A43" s="653"/>
      <c r="B43" s="690"/>
      <c r="C43" s="650" t="s">
        <v>49</v>
      </c>
      <c r="D43" s="650" t="s">
        <v>48</v>
      </c>
      <c r="E43" s="649" t="s">
        <v>26</v>
      </c>
      <c r="F43" s="648" t="s">
        <v>47</v>
      </c>
      <c r="G43" s="689" t="s">
        <v>46</v>
      </c>
      <c r="H43" s="646" t="s">
        <v>25</v>
      </c>
      <c r="I43" s="646" t="s">
        <v>596</v>
      </c>
      <c r="J43" s="645" t="s">
        <v>44</v>
      </c>
      <c r="K43" s="645" t="s">
        <v>43</v>
      </c>
      <c r="L43" s="645" t="s">
        <v>584</v>
      </c>
      <c r="M43" s="688" t="s">
        <v>35</v>
      </c>
      <c r="N43" s="643" t="s">
        <v>63</v>
      </c>
      <c r="O43" s="642" t="s">
        <v>40</v>
      </c>
      <c r="P43" s="641" t="s">
        <v>39</v>
      </c>
      <c r="Q43" s="640" t="s">
        <v>38</v>
      </c>
      <c r="R43" s="640" t="s">
        <v>37</v>
      </c>
      <c r="S43" s="640" t="s">
        <v>583</v>
      </c>
      <c r="T43" s="639" t="s">
        <v>35</v>
      </c>
      <c r="U43" s="638" t="s">
        <v>35</v>
      </c>
      <c r="V43" s="637" t="s">
        <v>595</v>
      </c>
      <c r="W43" s="636" t="s">
        <v>33</v>
      </c>
      <c r="X43" s="684"/>
    </row>
    <row r="44" spans="1:24" s="466" customFormat="1" ht="81.75" customHeight="1" thickBot="1" x14ac:dyDescent="0.5">
      <c r="A44" s="618" t="s">
        <v>32</v>
      </c>
      <c r="B44" s="687"/>
      <c r="C44" s="632"/>
      <c r="D44" s="632"/>
      <c r="E44" s="631" t="s">
        <v>31</v>
      </c>
      <c r="F44" s="630" t="s">
        <v>582</v>
      </c>
      <c r="G44" s="686"/>
      <c r="H44" s="628" t="s">
        <v>28</v>
      </c>
      <c r="I44" s="628" t="s">
        <v>594</v>
      </c>
      <c r="J44" s="626" t="s">
        <v>29</v>
      </c>
      <c r="K44" s="627" t="s">
        <v>92</v>
      </c>
      <c r="L44" s="626" t="s">
        <v>91</v>
      </c>
      <c r="M44" s="685"/>
      <c r="N44" s="624"/>
      <c r="O44" s="623"/>
      <c r="P44" s="622" t="s">
        <v>25</v>
      </c>
      <c r="Q44" s="621" t="s">
        <v>24</v>
      </c>
      <c r="R44" s="621" t="s">
        <v>23</v>
      </c>
      <c r="S44" s="621" t="s">
        <v>22</v>
      </c>
      <c r="T44" s="620"/>
      <c r="U44" s="619" t="s">
        <v>21</v>
      </c>
      <c r="V44" s="618" t="s">
        <v>593</v>
      </c>
      <c r="W44" s="617" t="s">
        <v>19</v>
      </c>
      <c r="X44" s="684"/>
    </row>
    <row r="45" spans="1:24" ht="65.25" customHeight="1" x14ac:dyDescent="0.45">
      <c r="A45" s="615" t="s">
        <v>592</v>
      </c>
      <c r="B45" s="700"/>
      <c r="C45" s="700"/>
      <c r="D45" s="700"/>
      <c r="E45" s="452"/>
      <c r="F45" s="452"/>
      <c r="G45" s="452"/>
      <c r="H45" s="476"/>
      <c r="I45" s="476"/>
      <c r="J45" s="476"/>
      <c r="K45" s="476"/>
      <c r="L45" s="476"/>
      <c r="M45" s="476"/>
      <c r="N45" s="702"/>
      <c r="O45" s="702"/>
      <c r="P45" s="702"/>
      <c r="Q45" s="702"/>
      <c r="R45" s="702"/>
      <c r="S45" s="701"/>
      <c r="T45" s="701"/>
      <c r="U45" s="701"/>
      <c r="V45" s="701"/>
      <c r="W45" s="701"/>
      <c r="X45" s="700"/>
    </row>
    <row r="46" spans="1:24" ht="65.25" hidden="1" customHeight="1" x14ac:dyDescent="0.5">
      <c r="A46" s="458" t="s">
        <v>590</v>
      </c>
      <c r="B46" s="541"/>
      <c r="C46" s="699">
        <v>1100</v>
      </c>
      <c r="D46" s="699">
        <v>1000</v>
      </c>
      <c r="E46" s="552"/>
      <c r="F46" s="537"/>
      <c r="G46" s="537">
        <f>E46*F46</f>
        <v>0</v>
      </c>
      <c r="H46" s="529">
        <v>0</v>
      </c>
      <c r="I46" s="535">
        <v>0</v>
      </c>
      <c r="J46" s="529"/>
      <c r="K46" s="534">
        <v>0</v>
      </c>
      <c r="L46" s="534">
        <v>0</v>
      </c>
      <c r="M46" s="529">
        <f>G46+H46+I46+J46+K46+L46</f>
        <v>0</v>
      </c>
      <c r="N46" s="697"/>
      <c r="O46" s="698">
        <f>G46*1.187%</f>
        <v>0</v>
      </c>
      <c r="P46" s="612">
        <v>0</v>
      </c>
      <c r="Q46" s="612">
        <v>0</v>
      </c>
      <c r="R46" s="612">
        <v>0</v>
      </c>
      <c r="S46" s="612">
        <v>0</v>
      </c>
      <c r="T46" s="612">
        <f>N46+O46+P46+Q46+R46+S46</f>
        <v>0</v>
      </c>
      <c r="U46" s="612">
        <f>M46-T46</f>
        <v>0</v>
      </c>
      <c r="V46" s="612">
        <v>0</v>
      </c>
      <c r="W46" s="697">
        <f>U46-V46</f>
        <v>0</v>
      </c>
      <c r="X46" s="541"/>
    </row>
    <row r="47" spans="1:24" ht="65.25" hidden="1" customHeight="1" x14ac:dyDescent="0.5">
      <c r="A47" s="559"/>
      <c r="B47" s="541"/>
      <c r="C47" s="699"/>
      <c r="D47" s="699"/>
      <c r="E47" s="552"/>
      <c r="F47" s="530"/>
      <c r="G47" s="530"/>
      <c r="H47" s="529"/>
      <c r="I47" s="527"/>
      <c r="J47" s="529"/>
      <c r="K47" s="526"/>
      <c r="L47" s="526"/>
      <c r="M47" s="529"/>
      <c r="N47" s="697"/>
      <c r="O47" s="698"/>
      <c r="P47" s="609"/>
      <c r="Q47" s="609"/>
      <c r="R47" s="609"/>
      <c r="S47" s="609"/>
      <c r="T47" s="609"/>
      <c r="U47" s="609"/>
      <c r="V47" s="609"/>
      <c r="W47" s="697"/>
      <c r="X47" s="541"/>
    </row>
    <row r="48" spans="1:24" ht="65.25" customHeight="1" x14ac:dyDescent="0.5">
      <c r="A48" s="458" t="s">
        <v>590</v>
      </c>
      <c r="B48" s="541"/>
      <c r="C48" s="695">
        <v>1100</v>
      </c>
      <c r="D48" s="695">
        <v>1000</v>
      </c>
      <c r="E48" s="552">
        <v>273.95</v>
      </c>
      <c r="F48" s="600"/>
      <c r="G48" s="537">
        <f>E48*F48</f>
        <v>0</v>
      </c>
      <c r="H48" s="535">
        <v>0</v>
      </c>
      <c r="I48" s="535">
        <v>0</v>
      </c>
      <c r="J48" s="529"/>
      <c r="K48" s="535">
        <v>0</v>
      </c>
      <c r="L48" s="535">
        <v>0</v>
      </c>
      <c r="M48" s="529">
        <f>G48+H48+I48+J48+K48+L48</f>
        <v>0</v>
      </c>
      <c r="N48" s="535"/>
      <c r="O48" s="535">
        <f>G48*1.1875%</f>
        <v>0</v>
      </c>
      <c r="P48" s="535">
        <v>0</v>
      </c>
      <c r="Q48" s="535">
        <v>0</v>
      </c>
      <c r="R48" s="535">
        <v>0</v>
      </c>
      <c r="S48" s="535">
        <v>0</v>
      </c>
      <c r="T48" s="535">
        <f>N48+O48+P48+Q48+R48+S48</f>
        <v>0</v>
      </c>
      <c r="U48" s="535">
        <f>M48-T48</f>
        <v>0</v>
      </c>
      <c r="V48" s="535">
        <v>0</v>
      </c>
      <c r="W48" s="548">
        <f>U48-V48</f>
        <v>0</v>
      </c>
      <c r="X48" s="541"/>
    </row>
    <row r="49" spans="1:24" ht="65.25" customHeight="1" x14ac:dyDescent="0.5">
      <c r="A49" s="559"/>
      <c r="B49" s="541"/>
      <c r="C49" s="695"/>
      <c r="D49" s="695"/>
      <c r="E49" s="552"/>
      <c r="F49" s="598"/>
      <c r="G49" s="530"/>
      <c r="H49" s="527"/>
      <c r="I49" s="527"/>
      <c r="J49" s="529"/>
      <c r="K49" s="527"/>
      <c r="L49" s="527"/>
      <c r="M49" s="529"/>
      <c r="N49" s="527"/>
      <c r="O49" s="527"/>
      <c r="P49" s="527"/>
      <c r="Q49" s="527"/>
      <c r="R49" s="527"/>
      <c r="S49" s="527"/>
      <c r="T49" s="527"/>
      <c r="U49" s="527"/>
      <c r="V49" s="527"/>
      <c r="W49" s="548"/>
      <c r="X49" s="541"/>
    </row>
    <row r="50" spans="1:24" ht="65.25" customHeight="1" x14ac:dyDescent="0.5">
      <c r="A50" s="558" t="s">
        <v>590</v>
      </c>
      <c r="B50" s="671"/>
      <c r="C50" s="695">
        <v>1100</v>
      </c>
      <c r="D50" s="695">
        <v>1000</v>
      </c>
      <c r="E50" s="552">
        <v>273.95</v>
      </c>
      <c r="F50" s="600">
        <v>15</v>
      </c>
      <c r="G50" s="537">
        <f>E50*F50</f>
        <v>4109.25</v>
      </c>
      <c r="H50" s="535">
        <v>0</v>
      </c>
      <c r="I50" s="535">
        <v>0</v>
      </c>
      <c r="J50" s="529"/>
      <c r="K50" s="534">
        <v>0</v>
      </c>
      <c r="L50" s="534">
        <v>0</v>
      </c>
      <c r="M50" s="529">
        <f>G50+H50+I50+J50+K50+L50</f>
        <v>4109.25</v>
      </c>
      <c r="N50" s="535">
        <v>325.68</v>
      </c>
      <c r="O50" s="535">
        <f>G50*1.1875%</f>
        <v>48.797343750000003</v>
      </c>
      <c r="P50" s="535">
        <v>0</v>
      </c>
      <c r="Q50" s="535">
        <v>0</v>
      </c>
      <c r="R50" s="535">
        <v>0</v>
      </c>
      <c r="S50" s="535">
        <v>0</v>
      </c>
      <c r="T50" s="535">
        <f>N50+O50+P50+Q50+R50+S50</f>
        <v>374.47734374999999</v>
      </c>
      <c r="U50" s="535">
        <f>M50-T50</f>
        <v>3734.7726562500002</v>
      </c>
      <c r="V50" s="535">
        <v>0</v>
      </c>
      <c r="W50" s="548">
        <f>U50-V50</f>
        <v>3734.7726562500002</v>
      </c>
      <c r="X50" s="503"/>
    </row>
    <row r="51" spans="1:24" ht="65.25" customHeight="1" x14ac:dyDescent="0.5">
      <c r="A51" s="559"/>
      <c r="B51" s="670"/>
      <c r="C51" s="695"/>
      <c r="D51" s="695"/>
      <c r="E51" s="552"/>
      <c r="F51" s="598"/>
      <c r="G51" s="530"/>
      <c r="H51" s="527"/>
      <c r="I51" s="527"/>
      <c r="J51" s="529"/>
      <c r="K51" s="526"/>
      <c r="L51" s="526"/>
      <c r="M51" s="529"/>
      <c r="N51" s="527"/>
      <c r="O51" s="527"/>
      <c r="P51" s="527"/>
      <c r="Q51" s="527"/>
      <c r="R51" s="527"/>
      <c r="S51" s="527"/>
      <c r="T51" s="527"/>
      <c r="U51" s="527"/>
      <c r="V51" s="527"/>
      <c r="W51" s="548"/>
      <c r="X51" s="502"/>
    </row>
    <row r="52" spans="1:24" ht="65.25" customHeight="1" x14ac:dyDescent="0.5">
      <c r="A52" s="558" t="s">
        <v>598</v>
      </c>
      <c r="B52" s="503"/>
      <c r="C52" s="695">
        <v>1100</v>
      </c>
      <c r="D52" s="695">
        <v>1000</v>
      </c>
      <c r="E52" s="552">
        <v>166.19</v>
      </c>
      <c r="F52" s="600">
        <v>15</v>
      </c>
      <c r="G52" s="537">
        <f>E52*F52</f>
        <v>2492.85</v>
      </c>
      <c r="H52" s="535">
        <v>0</v>
      </c>
      <c r="I52" s="535">
        <v>0</v>
      </c>
      <c r="J52" s="529">
        <v>0</v>
      </c>
      <c r="K52" s="534">
        <v>0</v>
      </c>
      <c r="L52" s="534">
        <v>10.53</v>
      </c>
      <c r="M52" s="529">
        <f>G52+H52+I52+J52+K52+L52</f>
        <v>2503.38</v>
      </c>
      <c r="N52" s="529">
        <v>0</v>
      </c>
      <c r="O52" s="529">
        <v>0</v>
      </c>
      <c r="P52" s="535">
        <v>0</v>
      </c>
      <c r="Q52" s="535">
        <v>0</v>
      </c>
      <c r="R52" s="535">
        <v>0</v>
      </c>
      <c r="S52" s="535">
        <v>0</v>
      </c>
      <c r="T52" s="535">
        <f>N52+O52+P52+Q52+R52+S52</f>
        <v>0</v>
      </c>
      <c r="U52" s="535">
        <f>M52-T52</f>
        <v>2503.38</v>
      </c>
      <c r="V52" s="535">
        <v>0</v>
      </c>
      <c r="W52" s="548">
        <f>U52-V52</f>
        <v>2503.38</v>
      </c>
      <c r="X52" s="503"/>
    </row>
    <row r="53" spans="1:24" ht="65.25" customHeight="1" x14ac:dyDescent="0.5">
      <c r="A53" s="603"/>
      <c r="B53" s="674"/>
      <c r="C53" s="695"/>
      <c r="D53" s="695"/>
      <c r="E53" s="552"/>
      <c r="F53" s="598"/>
      <c r="G53" s="530"/>
      <c r="H53" s="527"/>
      <c r="I53" s="527"/>
      <c r="J53" s="529"/>
      <c r="K53" s="526"/>
      <c r="L53" s="526"/>
      <c r="M53" s="529"/>
      <c r="N53" s="529"/>
      <c r="O53" s="529"/>
      <c r="P53" s="527"/>
      <c r="Q53" s="527"/>
      <c r="R53" s="527"/>
      <c r="S53" s="527"/>
      <c r="T53" s="527"/>
      <c r="U53" s="527"/>
      <c r="V53" s="527"/>
      <c r="W53" s="548"/>
      <c r="X53" s="674"/>
    </row>
    <row r="54" spans="1:24" ht="65.25" customHeight="1" x14ac:dyDescent="0.5">
      <c r="A54" s="558" t="s">
        <v>598</v>
      </c>
      <c r="B54" s="541"/>
      <c r="C54" s="695">
        <v>1100</v>
      </c>
      <c r="D54" s="695">
        <v>1000</v>
      </c>
      <c r="E54" s="552">
        <v>176.23</v>
      </c>
      <c r="F54" s="600">
        <v>15</v>
      </c>
      <c r="G54" s="537">
        <f>E54*F54</f>
        <v>2643.45</v>
      </c>
      <c r="H54" s="535">
        <v>0</v>
      </c>
      <c r="I54" s="535">
        <v>0</v>
      </c>
      <c r="J54" s="529">
        <v>0</v>
      </c>
      <c r="K54" s="534">
        <v>0</v>
      </c>
      <c r="L54" s="534">
        <v>0</v>
      </c>
      <c r="M54" s="529">
        <f>G54+H54+I54+J54+K54+L54</f>
        <v>2643.45</v>
      </c>
      <c r="N54" s="535">
        <v>20.86</v>
      </c>
      <c r="O54" s="529">
        <v>0</v>
      </c>
      <c r="P54" s="535">
        <v>0</v>
      </c>
      <c r="Q54" s="535">
        <v>0</v>
      </c>
      <c r="R54" s="535">
        <v>0</v>
      </c>
      <c r="S54" s="535">
        <v>0</v>
      </c>
      <c r="T54" s="535">
        <f>N54+O54+P54+Q54+R54+S54</f>
        <v>20.86</v>
      </c>
      <c r="U54" s="535">
        <f>M54-T54</f>
        <v>2622.5899999999997</v>
      </c>
      <c r="V54" s="535">
        <v>0</v>
      </c>
      <c r="W54" s="548">
        <f>U54-V54</f>
        <v>2622.5899999999997</v>
      </c>
      <c r="X54" s="541"/>
    </row>
    <row r="55" spans="1:24" ht="65.25" customHeight="1" x14ac:dyDescent="0.5">
      <c r="A55" s="696"/>
      <c r="B55" s="541"/>
      <c r="C55" s="695"/>
      <c r="D55" s="695"/>
      <c r="E55" s="552"/>
      <c r="F55" s="598"/>
      <c r="G55" s="530"/>
      <c r="H55" s="527"/>
      <c r="I55" s="527"/>
      <c r="J55" s="529"/>
      <c r="K55" s="526"/>
      <c r="L55" s="526"/>
      <c r="M55" s="529"/>
      <c r="N55" s="527"/>
      <c r="O55" s="529"/>
      <c r="P55" s="527"/>
      <c r="Q55" s="527"/>
      <c r="R55" s="527"/>
      <c r="S55" s="527"/>
      <c r="T55" s="527"/>
      <c r="U55" s="527"/>
      <c r="V55" s="527"/>
      <c r="W55" s="548"/>
      <c r="X55" s="541"/>
    </row>
    <row r="56" spans="1:24" ht="65.25" customHeight="1" x14ac:dyDescent="0.5">
      <c r="A56" s="558" t="s">
        <v>590</v>
      </c>
      <c r="B56" s="541"/>
      <c r="C56" s="695">
        <v>1100</v>
      </c>
      <c r="D56" s="695">
        <v>1000</v>
      </c>
      <c r="E56" s="539">
        <v>273.95</v>
      </c>
      <c r="F56" s="600">
        <v>15</v>
      </c>
      <c r="G56" s="537">
        <f>E56*F56</f>
        <v>4109.25</v>
      </c>
      <c r="H56" s="535">
        <v>0</v>
      </c>
      <c r="I56" s="535">
        <v>0</v>
      </c>
      <c r="J56" s="529">
        <v>0</v>
      </c>
      <c r="K56" s="535">
        <v>0</v>
      </c>
      <c r="L56" s="535">
        <v>0</v>
      </c>
      <c r="M56" s="529">
        <f>G56+H56+I56+J56+K56+L56</f>
        <v>4109.25</v>
      </c>
      <c r="N56" s="535">
        <v>325.68</v>
      </c>
      <c r="O56" s="535">
        <f>G56*1.1875%</f>
        <v>48.797343750000003</v>
      </c>
      <c r="P56" s="535">
        <v>0</v>
      </c>
      <c r="Q56" s="535">
        <v>0</v>
      </c>
      <c r="R56" s="535">
        <v>0</v>
      </c>
      <c r="S56" s="535">
        <v>0</v>
      </c>
      <c r="T56" s="535">
        <f>N56+O56+P56+Q56+R56+S56</f>
        <v>374.47734374999999</v>
      </c>
      <c r="U56" s="535">
        <f>M56-T56</f>
        <v>3734.7726562500002</v>
      </c>
      <c r="V56" s="535">
        <v>0</v>
      </c>
      <c r="W56" s="548">
        <f>U56-V56</f>
        <v>3734.7726562500002</v>
      </c>
      <c r="X56" s="541"/>
    </row>
    <row r="57" spans="1:24" ht="65.25" customHeight="1" x14ac:dyDescent="0.5">
      <c r="A57" s="559"/>
      <c r="B57" s="541"/>
      <c r="C57" s="695"/>
      <c r="D57" s="695"/>
      <c r="E57" s="532"/>
      <c r="F57" s="598"/>
      <c r="G57" s="530"/>
      <c r="H57" s="527"/>
      <c r="I57" s="527"/>
      <c r="J57" s="529"/>
      <c r="K57" s="527"/>
      <c r="L57" s="527"/>
      <c r="M57" s="529"/>
      <c r="N57" s="527"/>
      <c r="O57" s="527"/>
      <c r="P57" s="527"/>
      <c r="Q57" s="527"/>
      <c r="R57" s="527"/>
      <c r="S57" s="527"/>
      <c r="T57" s="527"/>
      <c r="U57" s="527"/>
      <c r="V57" s="527"/>
      <c r="W57" s="548"/>
      <c r="X57" s="541"/>
    </row>
    <row r="58" spans="1:24" ht="65.25" customHeight="1" x14ac:dyDescent="0.5">
      <c r="A58" s="558" t="s">
        <v>590</v>
      </c>
      <c r="B58" s="503"/>
      <c r="C58" s="695">
        <v>1100</v>
      </c>
      <c r="D58" s="695">
        <v>1000</v>
      </c>
      <c r="E58" s="539">
        <v>273.95</v>
      </c>
      <c r="F58" s="600"/>
      <c r="G58" s="537">
        <f>E58*F58</f>
        <v>0</v>
      </c>
      <c r="H58" s="535">
        <v>0</v>
      </c>
      <c r="I58" s="535">
        <v>0</v>
      </c>
      <c r="J58" s="529">
        <v>0</v>
      </c>
      <c r="K58" s="535">
        <v>0</v>
      </c>
      <c r="L58" s="535">
        <v>0</v>
      </c>
      <c r="M58" s="529">
        <f>G58+H58+I58+J58+K58+L58</f>
        <v>0</v>
      </c>
      <c r="N58" s="535"/>
      <c r="O58" s="535">
        <f>G58*1.1875%</f>
        <v>0</v>
      </c>
      <c r="P58" s="535">
        <v>0</v>
      </c>
      <c r="Q58" s="535">
        <v>0</v>
      </c>
      <c r="R58" s="535">
        <v>0</v>
      </c>
      <c r="S58" s="535">
        <v>0</v>
      </c>
      <c r="T58" s="535">
        <f>N58+O58+P58+Q58+R58+S58</f>
        <v>0</v>
      </c>
      <c r="U58" s="535">
        <f>M58-T58</f>
        <v>0</v>
      </c>
      <c r="V58" s="535"/>
      <c r="W58" s="548">
        <f>U58-V58</f>
        <v>0</v>
      </c>
      <c r="X58" s="503"/>
    </row>
    <row r="59" spans="1:24" ht="65.25" customHeight="1" x14ac:dyDescent="0.5">
      <c r="A59" s="559"/>
      <c r="B59" s="502"/>
      <c r="C59" s="695"/>
      <c r="D59" s="695"/>
      <c r="E59" s="532"/>
      <c r="F59" s="598"/>
      <c r="G59" s="530"/>
      <c r="H59" s="527"/>
      <c r="I59" s="527"/>
      <c r="J59" s="529"/>
      <c r="K59" s="527"/>
      <c r="L59" s="527"/>
      <c r="M59" s="529"/>
      <c r="N59" s="527"/>
      <c r="O59" s="527"/>
      <c r="P59" s="527"/>
      <c r="Q59" s="527"/>
      <c r="R59" s="527"/>
      <c r="S59" s="527"/>
      <c r="T59" s="527"/>
      <c r="U59" s="527"/>
      <c r="V59" s="527"/>
      <c r="W59" s="548"/>
      <c r="X59" s="502"/>
    </row>
    <row r="60" spans="1:24" ht="65.25" hidden="1" customHeight="1" x14ac:dyDescent="0.5">
      <c r="A60" s="558" t="s">
        <v>590</v>
      </c>
      <c r="B60" s="503"/>
      <c r="C60" s="695">
        <v>1100</v>
      </c>
      <c r="D60" s="695">
        <v>1000</v>
      </c>
      <c r="E60" s="552"/>
      <c r="F60" s="600"/>
      <c r="G60" s="537">
        <f>E60*F60</f>
        <v>0</v>
      </c>
      <c r="H60" s="535">
        <f>E60*1.04</f>
        <v>0</v>
      </c>
      <c r="I60" s="535">
        <v>0</v>
      </c>
      <c r="J60" s="529">
        <v>0</v>
      </c>
      <c r="K60" s="535">
        <v>0</v>
      </c>
      <c r="L60" s="535">
        <v>0</v>
      </c>
      <c r="M60" s="529">
        <f>G60+H60+I60+J60+K60+L60</f>
        <v>0</v>
      </c>
      <c r="N60" s="529"/>
      <c r="O60" s="529">
        <f>G60*1.187%</f>
        <v>0</v>
      </c>
      <c r="P60" s="535">
        <v>0</v>
      </c>
      <c r="Q60" s="535">
        <v>0</v>
      </c>
      <c r="R60" s="535">
        <v>0</v>
      </c>
      <c r="S60" s="535">
        <v>0</v>
      </c>
      <c r="T60" s="535">
        <f>N60+O60+P60+Q60+R60+S60</f>
        <v>0</v>
      </c>
      <c r="U60" s="535">
        <f>M60-T60</f>
        <v>0</v>
      </c>
      <c r="V60" s="535">
        <v>0</v>
      </c>
      <c r="W60" s="548">
        <f>U60-V60</f>
        <v>0</v>
      </c>
      <c r="X60" s="503"/>
    </row>
    <row r="61" spans="1:24" ht="65.25" hidden="1" customHeight="1" x14ac:dyDescent="0.5">
      <c r="A61" s="559"/>
      <c r="B61" s="502"/>
      <c r="C61" s="695"/>
      <c r="D61" s="695"/>
      <c r="E61" s="552"/>
      <c r="F61" s="598"/>
      <c r="G61" s="530"/>
      <c r="H61" s="527"/>
      <c r="I61" s="527"/>
      <c r="J61" s="529"/>
      <c r="K61" s="527"/>
      <c r="L61" s="527"/>
      <c r="M61" s="529"/>
      <c r="N61" s="529"/>
      <c r="O61" s="529"/>
      <c r="P61" s="527"/>
      <c r="Q61" s="527"/>
      <c r="R61" s="527"/>
      <c r="S61" s="527"/>
      <c r="T61" s="527"/>
      <c r="U61" s="527"/>
      <c r="V61" s="527"/>
      <c r="W61" s="548"/>
      <c r="X61" s="502"/>
    </row>
    <row r="62" spans="1:24" ht="65.25" customHeight="1" x14ac:dyDescent="0.5">
      <c r="A62" s="558" t="s">
        <v>590</v>
      </c>
      <c r="B62" s="503"/>
      <c r="C62" s="678">
        <v>1100</v>
      </c>
      <c r="D62" s="678">
        <v>1000</v>
      </c>
      <c r="E62" s="539">
        <v>273.95</v>
      </c>
      <c r="F62" s="600">
        <v>15</v>
      </c>
      <c r="G62" s="537">
        <f>E62*F62</f>
        <v>4109.25</v>
      </c>
      <c r="H62" s="535">
        <v>0</v>
      </c>
      <c r="I62" s="535">
        <v>0</v>
      </c>
      <c r="J62" s="536"/>
      <c r="K62" s="536">
        <v>0</v>
      </c>
      <c r="L62" s="668">
        <v>0</v>
      </c>
      <c r="M62" s="529">
        <f>G62+H62+I62+J62+K62+L62</f>
        <v>4109.25</v>
      </c>
      <c r="N62" s="535">
        <v>325.68</v>
      </c>
      <c r="O62" s="535">
        <f>G62*1.1875%</f>
        <v>48.797343750000003</v>
      </c>
      <c r="P62" s="535">
        <v>0</v>
      </c>
      <c r="Q62" s="535">
        <v>0</v>
      </c>
      <c r="R62" s="535">
        <v>0</v>
      </c>
      <c r="S62" s="535">
        <v>0</v>
      </c>
      <c r="T62" s="535">
        <f>N62+O62+P62+Q62+R62+S62</f>
        <v>374.47734374999999</v>
      </c>
      <c r="U62" s="535">
        <f>M62-T62</f>
        <v>3734.7726562500002</v>
      </c>
      <c r="V62" s="535"/>
      <c r="W62" s="548">
        <f>U62-V62</f>
        <v>3734.7726562500002</v>
      </c>
      <c r="X62" s="503"/>
    </row>
    <row r="63" spans="1:24" ht="65.25" customHeight="1" x14ac:dyDescent="0.5">
      <c r="A63" s="559"/>
      <c r="B63" s="502"/>
      <c r="C63" s="599"/>
      <c r="D63" s="599"/>
      <c r="E63" s="532"/>
      <c r="F63" s="598"/>
      <c r="G63" s="530"/>
      <c r="H63" s="527"/>
      <c r="I63" s="527"/>
      <c r="J63" s="528"/>
      <c r="K63" s="528"/>
      <c r="L63" s="666"/>
      <c r="M63" s="529"/>
      <c r="N63" s="527"/>
      <c r="O63" s="527"/>
      <c r="P63" s="527"/>
      <c r="Q63" s="527"/>
      <c r="R63" s="527"/>
      <c r="S63" s="527"/>
      <c r="T63" s="527"/>
      <c r="U63" s="527"/>
      <c r="V63" s="527"/>
      <c r="W63" s="548"/>
      <c r="X63" s="502"/>
    </row>
    <row r="64" spans="1:24" ht="65.25" hidden="1" customHeight="1" x14ac:dyDescent="0.5">
      <c r="A64" s="558" t="s">
        <v>590</v>
      </c>
      <c r="B64" s="503"/>
      <c r="C64" s="601">
        <v>1100</v>
      </c>
      <c r="D64" s="601">
        <v>1000</v>
      </c>
      <c r="E64" s="539"/>
      <c r="F64" s="600"/>
      <c r="G64" s="537">
        <f>E64*F64</f>
        <v>0</v>
      </c>
      <c r="H64" s="535">
        <f>E64*1.04</f>
        <v>0</v>
      </c>
      <c r="I64" s="535">
        <v>0</v>
      </c>
      <c r="J64" s="536"/>
      <c r="K64" s="536">
        <v>0</v>
      </c>
      <c r="L64" s="668">
        <v>0</v>
      </c>
      <c r="M64" s="529">
        <f>G64+H64+I64+J64+K64+L64</f>
        <v>0</v>
      </c>
      <c r="N64" s="535"/>
      <c r="O64" s="535">
        <f>G64*1.187%</f>
        <v>0</v>
      </c>
      <c r="P64" s="535"/>
      <c r="Q64" s="535">
        <v>0</v>
      </c>
      <c r="R64" s="535">
        <v>0</v>
      </c>
      <c r="S64" s="535">
        <v>0</v>
      </c>
      <c r="T64" s="535">
        <f>N64+O64+P64+Q64+R64+S64</f>
        <v>0</v>
      </c>
      <c r="U64" s="535">
        <f>M64-T64</f>
        <v>0</v>
      </c>
      <c r="V64" s="535"/>
      <c r="W64" s="548">
        <f>U64-V64</f>
        <v>0</v>
      </c>
      <c r="X64" s="503"/>
    </row>
    <row r="65" spans="1:24" ht="65.25" hidden="1" customHeight="1" x14ac:dyDescent="0.5">
      <c r="A65" s="559"/>
      <c r="B65" s="502"/>
      <c r="C65" s="599"/>
      <c r="D65" s="599"/>
      <c r="E65" s="532"/>
      <c r="F65" s="598"/>
      <c r="G65" s="530"/>
      <c r="H65" s="527"/>
      <c r="I65" s="527"/>
      <c r="J65" s="528"/>
      <c r="K65" s="528"/>
      <c r="L65" s="666"/>
      <c r="M65" s="529"/>
      <c r="N65" s="527"/>
      <c r="O65" s="527"/>
      <c r="P65" s="527"/>
      <c r="Q65" s="527"/>
      <c r="R65" s="527"/>
      <c r="S65" s="527"/>
      <c r="T65" s="527"/>
      <c r="U65" s="527"/>
      <c r="V65" s="527"/>
      <c r="W65" s="548"/>
      <c r="X65" s="502"/>
    </row>
    <row r="66" spans="1:24" ht="65.25" hidden="1" customHeight="1" x14ac:dyDescent="0.5">
      <c r="A66" s="558" t="s">
        <v>590</v>
      </c>
      <c r="B66" s="503"/>
      <c r="C66" s="601">
        <v>1100</v>
      </c>
      <c r="D66" s="601">
        <v>1000</v>
      </c>
      <c r="E66" s="539"/>
      <c r="F66" s="600"/>
      <c r="G66" s="537">
        <f>E66*F66</f>
        <v>0</v>
      </c>
      <c r="H66" s="535">
        <f>E66*1.04</f>
        <v>0</v>
      </c>
      <c r="I66" s="535">
        <v>0</v>
      </c>
      <c r="J66" s="536"/>
      <c r="K66" s="536">
        <v>0</v>
      </c>
      <c r="L66" s="668">
        <v>0</v>
      </c>
      <c r="M66" s="529">
        <f>G66+H66+I66+J66+K66+L66</f>
        <v>0</v>
      </c>
      <c r="N66" s="535"/>
      <c r="O66" s="535">
        <f>G66*1.187%</f>
        <v>0</v>
      </c>
      <c r="P66" s="535">
        <v>0</v>
      </c>
      <c r="Q66" s="535">
        <v>0</v>
      </c>
      <c r="R66" s="535">
        <v>0</v>
      </c>
      <c r="S66" s="535">
        <v>0</v>
      </c>
      <c r="T66" s="535">
        <f>N66+O66+P66+Q66+R66+S66</f>
        <v>0</v>
      </c>
      <c r="U66" s="535">
        <f>M66-T66</f>
        <v>0</v>
      </c>
      <c r="V66" s="535"/>
      <c r="W66" s="548">
        <f>U66-V66</f>
        <v>0</v>
      </c>
      <c r="X66" s="503"/>
    </row>
    <row r="67" spans="1:24" ht="65.25" hidden="1" customHeight="1" x14ac:dyDescent="0.5">
      <c r="A67" s="559"/>
      <c r="B67" s="502"/>
      <c r="C67" s="599"/>
      <c r="D67" s="599"/>
      <c r="E67" s="532"/>
      <c r="F67" s="598"/>
      <c r="G67" s="530"/>
      <c r="H67" s="527"/>
      <c r="I67" s="527"/>
      <c r="J67" s="528"/>
      <c r="K67" s="528"/>
      <c r="L67" s="666"/>
      <c r="M67" s="529"/>
      <c r="N67" s="527"/>
      <c r="O67" s="527"/>
      <c r="P67" s="527"/>
      <c r="Q67" s="527"/>
      <c r="R67" s="527"/>
      <c r="S67" s="527"/>
      <c r="T67" s="527"/>
      <c r="U67" s="527"/>
      <c r="V67" s="527"/>
      <c r="W67" s="548"/>
      <c r="X67" s="502"/>
    </row>
    <row r="68" spans="1:24" ht="65.25" hidden="1" customHeight="1" x14ac:dyDescent="0.5">
      <c r="A68" s="558" t="s">
        <v>590</v>
      </c>
      <c r="B68" s="503"/>
      <c r="C68" s="695">
        <v>1100</v>
      </c>
      <c r="D68" s="695">
        <v>1000</v>
      </c>
      <c r="E68" s="552"/>
      <c r="F68" s="600"/>
      <c r="G68" s="537">
        <f>E68*F68</f>
        <v>0</v>
      </c>
      <c r="H68" s="535">
        <f>E68*1.04</f>
        <v>0</v>
      </c>
      <c r="I68" s="535">
        <v>0</v>
      </c>
      <c r="J68" s="529">
        <v>0</v>
      </c>
      <c r="K68" s="535">
        <v>0</v>
      </c>
      <c r="L68" s="535">
        <v>0</v>
      </c>
      <c r="M68" s="529">
        <f>G68+H68+I68+J68+K68+L68</f>
        <v>0</v>
      </c>
      <c r="N68" s="529"/>
      <c r="O68" s="529">
        <f>G68*1.187%</f>
        <v>0</v>
      </c>
      <c r="P68" s="535">
        <v>0</v>
      </c>
      <c r="Q68" s="535">
        <v>0</v>
      </c>
      <c r="R68" s="535">
        <v>0</v>
      </c>
      <c r="S68" s="535">
        <v>0</v>
      </c>
      <c r="T68" s="535">
        <f>N68+O68+P68+Q68+R68+S68</f>
        <v>0</v>
      </c>
      <c r="U68" s="535">
        <f>M68-T68</f>
        <v>0</v>
      </c>
      <c r="V68" s="535">
        <v>0</v>
      </c>
      <c r="W68" s="548">
        <f>U68-V68</f>
        <v>0</v>
      </c>
      <c r="X68" s="503"/>
    </row>
    <row r="69" spans="1:24" ht="65.25" hidden="1" customHeight="1" x14ac:dyDescent="0.5">
      <c r="A69" s="603"/>
      <c r="B69" s="502"/>
      <c r="C69" s="695"/>
      <c r="D69" s="695"/>
      <c r="E69" s="552"/>
      <c r="F69" s="598"/>
      <c r="G69" s="530"/>
      <c r="H69" s="527"/>
      <c r="I69" s="527"/>
      <c r="J69" s="529"/>
      <c r="K69" s="527"/>
      <c r="L69" s="527"/>
      <c r="M69" s="529"/>
      <c r="N69" s="529"/>
      <c r="O69" s="529"/>
      <c r="P69" s="527"/>
      <c r="Q69" s="527"/>
      <c r="R69" s="527"/>
      <c r="S69" s="527"/>
      <c r="T69" s="527"/>
      <c r="U69" s="527"/>
      <c r="V69" s="527"/>
      <c r="W69" s="548"/>
      <c r="X69" s="674"/>
    </row>
    <row r="70" spans="1:24" ht="65.25" customHeight="1" x14ac:dyDescent="0.5">
      <c r="A70" s="558" t="s">
        <v>590</v>
      </c>
      <c r="B70" s="503"/>
      <c r="C70" s="695">
        <v>1100</v>
      </c>
      <c r="D70" s="695">
        <v>1000</v>
      </c>
      <c r="E70" s="539">
        <v>273.95</v>
      </c>
      <c r="F70" s="600">
        <v>15</v>
      </c>
      <c r="G70" s="537">
        <f>E70*F70</f>
        <v>4109.25</v>
      </c>
      <c r="H70" s="535">
        <v>0</v>
      </c>
      <c r="I70" s="535">
        <v>0</v>
      </c>
      <c r="J70" s="529"/>
      <c r="K70" s="535">
        <v>0</v>
      </c>
      <c r="L70" s="535">
        <v>0</v>
      </c>
      <c r="M70" s="529">
        <f>G70+H70+I70+J70+K70+L70</f>
        <v>4109.25</v>
      </c>
      <c r="N70" s="535">
        <v>325.68</v>
      </c>
      <c r="O70" s="535">
        <f>G70*1.1875%</f>
        <v>48.797343750000003</v>
      </c>
      <c r="P70" s="535">
        <v>0</v>
      </c>
      <c r="Q70" s="535">
        <v>0</v>
      </c>
      <c r="R70" s="535">
        <v>0</v>
      </c>
      <c r="S70" s="535">
        <v>0</v>
      </c>
      <c r="T70" s="535">
        <f>N70+O70+P70+Q70+R70+S70</f>
        <v>374.47734374999999</v>
      </c>
      <c r="U70" s="535">
        <f>M70-T70</f>
        <v>3734.7726562500002</v>
      </c>
      <c r="V70" s="535">
        <v>0</v>
      </c>
      <c r="W70" s="548">
        <f>U70-V70</f>
        <v>3734.7726562500002</v>
      </c>
      <c r="X70" s="503"/>
    </row>
    <row r="71" spans="1:24" ht="65.25" customHeight="1" x14ac:dyDescent="0.5">
      <c r="A71" s="603"/>
      <c r="B71" s="502"/>
      <c r="C71" s="695"/>
      <c r="D71" s="695"/>
      <c r="E71" s="532"/>
      <c r="F71" s="598"/>
      <c r="G71" s="530"/>
      <c r="H71" s="527"/>
      <c r="I71" s="527"/>
      <c r="J71" s="529"/>
      <c r="K71" s="527"/>
      <c r="L71" s="527"/>
      <c r="M71" s="529"/>
      <c r="N71" s="527"/>
      <c r="O71" s="527"/>
      <c r="P71" s="527"/>
      <c r="Q71" s="527"/>
      <c r="R71" s="527"/>
      <c r="S71" s="527"/>
      <c r="T71" s="527"/>
      <c r="U71" s="527"/>
      <c r="V71" s="527"/>
      <c r="W71" s="548"/>
      <c r="X71" s="674"/>
    </row>
    <row r="72" spans="1:24" ht="65.25" customHeight="1" x14ac:dyDescent="0.5">
      <c r="A72" s="558" t="s">
        <v>590</v>
      </c>
      <c r="B72" s="503"/>
      <c r="C72" s="695">
        <v>1100</v>
      </c>
      <c r="D72" s="695">
        <v>1000</v>
      </c>
      <c r="E72" s="539">
        <v>273.95</v>
      </c>
      <c r="F72" s="600">
        <v>0</v>
      </c>
      <c r="G72" s="537">
        <f>E72*F72</f>
        <v>0</v>
      </c>
      <c r="H72" s="535">
        <v>0</v>
      </c>
      <c r="I72" s="535">
        <v>0</v>
      </c>
      <c r="J72" s="529"/>
      <c r="K72" s="535">
        <v>0</v>
      </c>
      <c r="L72" s="535">
        <v>0</v>
      </c>
      <c r="M72" s="529">
        <f>G72+H72+I72+J72+K72+L72</f>
        <v>0</v>
      </c>
      <c r="N72" s="535"/>
      <c r="O72" s="535">
        <f>G72*1.1875%</f>
        <v>0</v>
      </c>
      <c r="P72" s="535">
        <v>0</v>
      </c>
      <c r="Q72" s="535">
        <v>0</v>
      </c>
      <c r="R72" s="535">
        <v>0</v>
      </c>
      <c r="S72" s="535">
        <v>0</v>
      </c>
      <c r="T72" s="535">
        <f>N72+O72+P72+Q72+R72+S72</f>
        <v>0</v>
      </c>
      <c r="U72" s="535">
        <f>M72-T72</f>
        <v>0</v>
      </c>
      <c r="V72" s="535">
        <v>0</v>
      </c>
      <c r="W72" s="548">
        <f>U72-V72</f>
        <v>0</v>
      </c>
      <c r="X72" s="503"/>
    </row>
    <row r="73" spans="1:24" ht="65.25" customHeight="1" x14ac:dyDescent="0.5">
      <c r="A73" s="603"/>
      <c r="B73" s="502"/>
      <c r="C73" s="695"/>
      <c r="D73" s="695"/>
      <c r="E73" s="532"/>
      <c r="F73" s="598"/>
      <c r="G73" s="530"/>
      <c r="H73" s="527"/>
      <c r="I73" s="527"/>
      <c r="J73" s="529"/>
      <c r="K73" s="527"/>
      <c r="L73" s="527"/>
      <c r="M73" s="529"/>
      <c r="N73" s="527"/>
      <c r="O73" s="527"/>
      <c r="P73" s="527"/>
      <c r="Q73" s="527"/>
      <c r="R73" s="527"/>
      <c r="S73" s="527"/>
      <c r="T73" s="527"/>
      <c r="U73" s="527"/>
      <c r="V73" s="527"/>
      <c r="W73" s="548"/>
      <c r="X73" s="674"/>
    </row>
    <row r="74" spans="1:24" ht="65.25" customHeight="1" x14ac:dyDescent="0.5">
      <c r="A74" s="558" t="s">
        <v>590</v>
      </c>
      <c r="B74" s="503"/>
      <c r="C74" s="695">
        <v>1100</v>
      </c>
      <c r="D74" s="695">
        <v>1000</v>
      </c>
      <c r="E74" s="539">
        <v>273.95</v>
      </c>
      <c r="F74" s="600"/>
      <c r="G74" s="537">
        <f>E74*F74</f>
        <v>0</v>
      </c>
      <c r="H74" s="535">
        <v>0</v>
      </c>
      <c r="I74" s="535">
        <v>0</v>
      </c>
      <c r="J74" s="529"/>
      <c r="K74" s="535">
        <v>0</v>
      </c>
      <c r="L74" s="535">
        <v>0</v>
      </c>
      <c r="M74" s="529">
        <f>G74+H74+I74+J74+K74+L74</f>
        <v>0</v>
      </c>
      <c r="N74" s="535"/>
      <c r="O74" s="535">
        <f>G74*1.1875%</f>
        <v>0</v>
      </c>
      <c r="P74" s="535">
        <v>0</v>
      </c>
      <c r="Q74" s="535">
        <v>0</v>
      </c>
      <c r="R74" s="535">
        <v>0</v>
      </c>
      <c r="S74" s="535">
        <v>0</v>
      </c>
      <c r="T74" s="535">
        <f>N74+O74+P74+Q74+R74+S74</f>
        <v>0</v>
      </c>
      <c r="U74" s="535">
        <f>M74-T74</f>
        <v>0</v>
      </c>
      <c r="V74" s="535"/>
      <c r="W74" s="548">
        <f>U74-V74</f>
        <v>0</v>
      </c>
      <c r="X74" s="503"/>
    </row>
    <row r="75" spans="1:24" ht="65.25" customHeight="1" x14ac:dyDescent="0.5">
      <c r="A75" s="603"/>
      <c r="B75" s="502"/>
      <c r="C75" s="695"/>
      <c r="D75" s="695"/>
      <c r="E75" s="532"/>
      <c r="F75" s="598"/>
      <c r="G75" s="530"/>
      <c r="H75" s="527"/>
      <c r="I75" s="527"/>
      <c r="J75" s="529"/>
      <c r="K75" s="527"/>
      <c r="L75" s="527"/>
      <c r="M75" s="529"/>
      <c r="N75" s="527"/>
      <c r="O75" s="527"/>
      <c r="P75" s="527"/>
      <c r="Q75" s="527"/>
      <c r="R75" s="527"/>
      <c r="S75" s="527"/>
      <c r="T75" s="527"/>
      <c r="U75" s="527"/>
      <c r="V75" s="527"/>
      <c r="W75" s="548"/>
      <c r="X75" s="674"/>
    </row>
    <row r="76" spans="1:24" ht="65.25" customHeight="1" x14ac:dyDescent="0.5">
      <c r="A76" s="558" t="s">
        <v>590</v>
      </c>
      <c r="B76" s="503"/>
      <c r="C76" s="601">
        <v>1100</v>
      </c>
      <c r="D76" s="601">
        <v>1000</v>
      </c>
      <c r="E76" s="539">
        <v>273.95</v>
      </c>
      <c r="F76" s="600">
        <v>0</v>
      </c>
      <c r="G76" s="537">
        <f>E76*F76</f>
        <v>0</v>
      </c>
      <c r="H76" s="535">
        <v>0</v>
      </c>
      <c r="I76" s="535">
        <v>0</v>
      </c>
      <c r="J76" s="535"/>
      <c r="K76" s="535">
        <v>0</v>
      </c>
      <c r="L76" s="535">
        <v>0</v>
      </c>
      <c r="M76" s="535">
        <f>G76+H76+I76+J76+K76+L76</f>
        <v>0</v>
      </c>
      <c r="N76" s="535">
        <v>0</v>
      </c>
      <c r="O76" s="535">
        <f>G76*1.1875%</f>
        <v>0</v>
      </c>
      <c r="P76" s="535">
        <v>0</v>
      </c>
      <c r="Q76" s="535">
        <v>0</v>
      </c>
      <c r="R76" s="535">
        <v>0</v>
      </c>
      <c r="S76" s="535">
        <v>0</v>
      </c>
      <c r="T76" s="535">
        <f>N76+O76+P76+Q76+R76+S76</f>
        <v>0</v>
      </c>
      <c r="U76" s="535">
        <f>M76-T76</f>
        <v>0</v>
      </c>
      <c r="V76" s="535">
        <v>0</v>
      </c>
      <c r="W76" s="534">
        <f>U76-V76</f>
        <v>0</v>
      </c>
      <c r="X76" s="503"/>
    </row>
    <row r="77" spans="1:24" ht="65.25" customHeight="1" x14ac:dyDescent="0.5">
      <c r="A77" s="603"/>
      <c r="B77" s="502"/>
      <c r="C77" s="599"/>
      <c r="D77" s="599"/>
      <c r="E77" s="532"/>
      <c r="F77" s="598"/>
      <c r="G77" s="530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7"/>
      <c r="S77" s="527"/>
      <c r="T77" s="527"/>
      <c r="U77" s="527"/>
      <c r="V77" s="527"/>
      <c r="W77" s="526"/>
      <c r="X77" s="502"/>
    </row>
    <row r="78" spans="1:24" ht="65.25" customHeight="1" x14ac:dyDescent="0.5">
      <c r="A78" s="558" t="s">
        <v>590</v>
      </c>
      <c r="B78" s="503"/>
      <c r="C78" s="695">
        <v>1100</v>
      </c>
      <c r="D78" s="695">
        <v>1000</v>
      </c>
      <c r="E78" s="539">
        <v>273.95</v>
      </c>
      <c r="F78" s="600"/>
      <c r="G78" s="537">
        <f>E78*F78</f>
        <v>0</v>
      </c>
      <c r="H78" s="535">
        <v>0</v>
      </c>
      <c r="I78" s="535">
        <v>0</v>
      </c>
      <c r="J78" s="529"/>
      <c r="K78" s="535">
        <v>0</v>
      </c>
      <c r="L78" s="535">
        <v>0</v>
      </c>
      <c r="M78" s="529">
        <f>G78+H78+I78+J78+K78+L78</f>
        <v>0</v>
      </c>
      <c r="N78" s="535"/>
      <c r="O78" s="535">
        <f>G78*1.1875%</f>
        <v>0</v>
      </c>
      <c r="P78" s="535">
        <v>0</v>
      </c>
      <c r="Q78" s="535">
        <v>0</v>
      </c>
      <c r="R78" s="535">
        <v>0</v>
      </c>
      <c r="S78" s="535">
        <v>0</v>
      </c>
      <c r="T78" s="535">
        <f>N78+O78+P78+Q78+R78+S78</f>
        <v>0</v>
      </c>
      <c r="U78" s="535">
        <f>M78-T78</f>
        <v>0</v>
      </c>
      <c r="V78" s="535">
        <v>0</v>
      </c>
      <c r="W78" s="548">
        <f>U78-V78</f>
        <v>0</v>
      </c>
      <c r="X78" s="503"/>
    </row>
    <row r="79" spans="1:24" ht="65.25" customHeight="1" x14ac:dyDescent="0.5">
      <c r="A79" s="603"/>
      <c r="B79" s="502"/>
      <c r="C79" s="695"/>
      <c r="D79" s="695"/>
      <c r="E79" s="532"/>
      <c r="F79" s="598"/>
      <c r="G79" s="530"/>
      <c r="H79" s="527"/>
      <c r="I79" s="527"/>
      <c r="J79" s="529"/>
      <c r="K79" s="527"/>
      <c r="L79" s="527"/>
      <c r="M79" s="529"/>
      <c r="N79" s="527"/>
      <c r="O79" s="527"/>
      <c r="P79" s="527"/>
      <c r="Q79" s="527"/>
      <c r="R79" s="527"/>
      <c r="S79" s="527"/>
      <c r="T79" s="527"/>
      <c r="U79" s="527"/>
      <c r="V79" s="527"/>
      <c r="W79" s="548"/>
      <c r="X79" s="674"/>
    </row>
    <row r="80" spans="1:24" ht="65.25" customHeight="1" x14ac:dyDescent="0.5">
      <c r="A80" s="558" t="s">
        <v>590</v>
      </c>
      <c r="B80" s="503"/>
      <c r="C80" s="695">
        <v>1100</v>
      </c>
      <c r="D80" s="695">
        <v>1000</v>
      </c>
      <c r="E80" s="539">
        <v>273.95</v>
      </c>
      <c r="F80" s="600">
        <v>0</v>
      </c>
      <c r="G80" s="537">
        <f>E80*F80</f>
        <v>0</v>
      </c>
      <c r="H80" s="535">
        <v>0</v>
      </c>
      <c r="I80" s="535">
        <v>0</v>
      </c>
      <c r="J80" s="529"/>
      <c r="K80" s="535">
        <v>0</v>
      </c>
      <c r="L80" s="535">
        <v>0</v>
      </c>
      <c r="M80" s="529">
        <f>G80+H80+I80+J80+K80+L80</f>
        <v>0</v>
      </c>
      <c r="N80" s="535">
        <v>0</v>
      </c>
      <c r="O80" s="535">
        <f>G80*1.1875%</f>
        <v>0</v>
      </c>
      <c r="P80" s="535">
        <v>0</v>
      </c>
      <c r="Q80" s="535">
        <v>0</v>
      </c>
      <c r="R80" s="535">
        <v>0</v>
      </c>
      <c r="S80" s="535">
        <v>0</v>
      </c>
      <c r="T80" s="535">
        <f>N80+O80+P80+Q80+R80+S80</f>
        <v>0</v>
      </c>
      <c r="U80" s="535">
        <f>M80-T80</f>
        <v>0</v>
      </c>
      <c r="V80" s="535">
        <v>0</v>
      </c>
      <c r="W80" s="548">
        <f>U80-V80</f>
        <v>0</v>
      </c>
      <c r="X80" s="503"/>
    </row>
    <row r="81" spans="1:25" ht="65.25" customHeight="1" x14ac:dyDescent="0.5">
      <c r="A81" s="603"/>
      <c r="B81" s="502"/>
      <c r="C81" s="695"/>
      <c r="D81" s="695"/>
      <c r="E81" s="532"/>
      <c r="F81" s="598"/>
      <c r="G81" s="530"/>
      <c r="H81" s="527"/>
      <c r="I81" s="527"/>
      <c r="J81" s="529"/>
      <c r="K81" s="527"/>
      <c r="L81" s="527"/>
      <c r="M81" s="529"/>
      <c r="N81" s="527"/>
      <c r="O81" s="527"/>
      <c r="P81" s="527"/>
      <c r="Q81" s="527"/>
      <c r="R81" s="527"/>
      <c r="S81" s="527"/>
      <c r="T81" s="527"/>
      <c r="U81" s="527"/>
      <c r="V81" s="527"/>
      <c r="W81" s="548"/>
      <c r="X81" s="674"/>
    </row>
    <row r="82" spans="1:25" ht="65.25" customHeight="1" thickBot="1" x14ac:dyDescent="0.55000000000000004">
      <c r="A82" s="694" t="s">
        <v>70</v>
      </c>
      <c r="C82" s="693"/>
      <c r="D82" s="693"/>
      <c r="E82" s="693"/>
      <c r="F82" s="693"/>
      <c r="G82" s="693">
        <f>SUM(G46:G81)</f>
        <v>21573.3</v>
      </c>
      <c r="H82" s="693">
        <f>SUM(H46:H81)</f>
        <v>0</v>
      </c>
      <c r="I82" s="693">
        <f>SUM(I46:I81)</f>
        <v>0</v>
      </c>
      <c r="J82" s="693">
        <f>SUM(J46:J81)</f>
        <v>0</v>
      </c>
      <c r="K82" s="693">
        <f>SUM(K46:K81)</f>
        <v>0</v>
      </c>
      <c r="L82" s="693">
        <f>SUM(L46:L81)</f>
        <v>10.53</v>
      </c>
      <c r="M82" s="693">
        <f>SUM(M46:M81)</f>
        <v>21583.83</v>
      </c>
      <c r="N82" s="693">
        <f>SUM(N46:N81)</f>
        <v>1323.5800000000002</v>
      </c>
      <c r="O82" s="693">
        <f>SUM(O46:O81)</f>
        <v>195.18937500000001</v>
      </c>
      <c r="P82" s="693">
        <f>SUM(P46:P81)</f>
        <v>0</v>
      </c>
      <c r="Q82" s="693">
        <f>SUM(Q46:Q81)</f>
        <v>0</v>
      </c>
      <c r="R82" s="693">
        <f>SUM(R46:R81)</f>
        <v>0</v>
      </c>
      <c r="S82" s="693">
        <f>SUM(S46:S81)</f>
        <v>0</v>
      </c>
      <c r="T82" s="693">
        <f>SUM(T46:T81)</f>
        <v>1518.7693750000001</v>
      </c>
      <c r="U82" s="693">
        <f>SUM(U46:U81)</f>
        <v>20065.060624999998</v>
      </c>
      <c r="V82" s="693">
        <f>SUM(V46:V81)</f>
        <v>0</v>
      </c>
      <c r="W82" s="693">
        <f>SUM(W46:W81)</f>
        <v>20065.060624999998</v>
      </c>
      <c r="X82" s="692"/>
      <c r="Y82" s="453"/>
    </row>
    <row r="83" spans="1:25" s="466" customFormat="1" ht="65.25" customHeight="1" thickBot="1" x14ac:dyDescent="0.55000000000000004">
      <c r="A83" s="663" t="s">
        <v>54</v>
      </c>
      <c r="B83" s="691" t="s">
        <v>53</v>
      </c>
      <c r="C83" s="662" t="s">
        <v>52</v>
      </c>
      <c r="D83" s="661"/>
      <c r="E83" s="661"/>
      <c r="F83" s="661"/>
      <c r="G83" s="661"/>
      <c r="H83" s="661"/>
      <c r="I83" s="661"/>
      <c r="J83" s="661"/>
      <c r="K83" s="661"/>
      <c r="L83" s="661"/>
      <c r="M83" s="660"/>
      <c r="N83" s="659" t="s">
        <v>51</v>
      </c>
      <c r="O83" s="658"/>
      <c r="P83" s="657"/>
      <c r="Q83" s="657"/>
      <c r="R83" s="657"/>
      <c r="S83" s="655"/>
      <c r="T83" s="656"/>
      <c r="U83" s="656"/>
      <c r="V83" s="656"/>
      <c r="W83" s="655"/>
      <c r="X83" s="684" t="s">
        <v>50</v>
      </c>
    </row>
    <row r="84" spans="1:25" s="466" customFormat="1" ht="65.25" customHeight="1" x14ac:dyDescent="0.45">
      <c r="A84" s="653"/>
      <c r="B84" s="690"/>
      <c r="C84" s="689" t="s">
        <v>597</v>
      </c>
      <c r="D84" s="689" t="s">
        <v>597</v>
      </c>
      <c r="E84" s="649" t="s">
        <v>26</v>
      </c>
      <c r="F84" s="648" t="s">
        <v>47</v>
      </c>
      <c r="G84" s="689" t="s">
        <v>46</v>
      </c>
      <c r="H84" s="646" t="s">
        <v>25</v>
      </c>
      <c r="I84" s="646" t="s">
        <v>596</v>
      </c>
      <c r="J84" s="645" t="s">
        <v>44</v>
      </c>
      <c r="K84" s="645" t="s">
        <v>43</v>
      </c>
      <c r="L84" s="645" t="s">
        <v>584</v>
      </c>
      <c r="M84" s="688" t="s">
        <v>35</v>
      </c>
      <c r="N84" s="643" t="s">
        <v>63</v>
      </c>
      <c r="O84" s="642" t="s">
        <v>40</v>
      </c>
      <c r="P84" s="641" t="s">
        <v>39</v>
      </c>
      <c r="Q84" s="640" t="s">
        <v>38</v>
      </c>
      <c r="R84" s="640" t="s">
        <v>37</v>
      </c>
      <c r="S84" s="640" t="s">
        <v>583</v>
      </c>
      <c r="T84" s="639" t="s">
        <v>35</v>
      </c>
      <c r="U84" s="638" t="s">
        <v>35</v>
      </c>
      <c r="V84" s="637" t="s">
        <v>595</v>
      </c>
      <c r="W84" s="636" t="s">
        <v>33</v>
      </c>
      <c r="X84" s="684"/>
    </row>
    <row r="85" spans="1:25" s="466" customFormat="1" ht="81.75" customHeight="1" thickBot="1" x14ac:dyDescent="0.5">
      <c r="A85" s="618" t="s">
        <v>32</v>
      </c>
      <c r="B85" s="687"/>
      <c r="C85" s="686"/>
      <c r="D85" s="686"/>
      <c r="E85" s="631" t="s">
        <v>31</v>
      </c>
      <c r="F85" s="630" t="s">
        <v>582</v>
      </c>
      <c r="G85" s="686"/>
      <c r="H85" s="628" t="s">
        <v>28</v>
      </c>
      <c r="I85" s="628" t="s">
        <v>594</v>
      </c>
      <c r="J85" s="626" t="s">
        <v>29</v>
      </c>
      <c r="K85" s="627" t="s">
        <v>92</v>
      </c>
      <c r="L85" s="626" t="s">
        <v>91</v>
      </c>
      <c r="M85" s="685"/>
      <c r="N85" s="624"/>
      <c r="O85" s="623"/>
      <c r="P85" s="622" t="s">
        <v>25</v>
      </c>
      <c r="Q85" s="621" t="s">
        <v>24</v>
      </c>
      <c r="R85" s="621" t="s">
        <v>23</v>
      </c>
      <c r="S85" s="621" t="s">
        <v>22</v>
      </c>
      <c r="T85" s="620"/>
      <c r="U85" s="619" t="s">
        <v>21</v>
      </c>
      <c r="V85" s="618" t="s">
        <v>593</v>
      </c>
      <c r="W85" s="617" t="s">
        <v>19</v>
      </c>
      <c r="X85" s="684"/>
    </row>
    <row r="86" spans="1:25" ht="65.25" customHeight="1" x14ac:dyDescent="0.5">
      <c r="A86" s="615" t="s">
        <v>592</v>
      </c>
      <c r="B86" s="614"/>
      <c r="C86" s="614"/>
      <c r="D86" s="614"/>
      <c r="E86" s="614"/>
      <c r="F86" s="614"/>
      <c r="G86" s="614"/>
      <c r="H86" s="614"/>
      <c r="I86" s="614"/>
      <c r="J86" s="614"/>
      <c r="K86" s="614"/>
      <c r="L86" s="614"/>
      <c r="M86" s="614"/>
      <c r="N86" s="613"/>
      <c r="O86" s="613"/>
      <c r="P86" s="613"/>
      <c r="Q86" s="613"/>
      <c r="R86" s="613"/>
      <c r="S86" s="613"/>
      <c r="T86" s="613"/>
      <c r="U86" s="613"/>
      <c r="V86" s="613"/>
      <c r="W86" s="613"/>
      <c r="X86" s="613"/>
      <c r="Y86" s="453"/>
    </row>
    <row r="87" spans="1:25" ht="65.25" hidden="1" customHeight="1" x14ac:dyDescent="0.5">
      <c r="A87" s="458" t="s">
        <v>590</v>
      </c>
      <c r="B87" s="503"/>
      <c r="C87" s="606">
        <v>1100</v>
      </c>
      <c r="D87" s="606">
        <v>1000</v>
      </c>
      <c r="E87" s="539"/>
      <c r="F87" s="537"/>
      <c r="G87" s="537">
        <f>E87*F87</f>
        <v>0</v>
      </c>
      <c r="H87" s="668">
        <v>0</v>
      </c>
      <c r="I87" s="535">
        <v>0</v>
      </c>
      <c r="J87" s="668"/>
      <c r="K87" s="668">
        <v>0</v>
      </c>
      <c r="L87" s="668">
        <v>0</v>
      </c>
      <c r="M87" s="535">
        <f>G87+H87+I87+J87+K87+L87</f>
        <v>0</v>
      </c>
      <c r="N87" s="612"/>
      <c r="O87" s="612">
        <f>G87*1.187%</f>
        <v>0</v>
      </c>
      <c r="P87" s="612">
        <v>0</v>
      </c>
      <c r="Q87" s="612">
        <v>0</v>
      </c>
      <c r="R87" s="612">
        <v>0</v>
      </c>
      <c r="S87" s="612">
        <v>0</v>
      </c>
      <c r="T87" s="612">
        <f>N87+O87+P87+Q87+R87+S87</f>
        <v>0</v>
      </c>
      <c r="U87" s="612">
        <f>M87-T87</f>
        <v>0</v>
      </c>
      <c r="V87" s="612">
        <v>0</v>
      </c>
      <c r="W87" s="611">
        <f>U87-V87</f>
        <v>0</v>
      </c>
      <c r="X87" s="503"/>
    </row>
    <row r="88" spans="1:25" ht="65.25" hidden="1" customHeight="1" x14ac:dyDescent="0.5">
      <c r="A88" s="559"/>
      <c r="B88" s="502"/>
      <c r="C88" s="605"/>
      <c r="D88" s="605"/>
      <c r="E88" s="532"/>
      <c r="F88" s="530"/>
      <c r="G88" s="530"/>
      <c r="H88" s="666"/>
      <c r="I88" s="527"/>
      <c r="J88" s="666"/>
      <c r="K88" s="666"/>
      <c r="L88" s="666"/>
      <c r="M88" s="527"/>
      <c r="N88" s="609"/>
      <c r="O88" s="609"/>
      <c r="P88" s="609"/>
      <c r="Q88" s="609"/>
      <c r="R88" s="609"/>
      <c r="S88" s="609"/>
      <c r="T88" s="609"/>
      <c r="U88" s="609"/>
      <c r="V88" s="609"/>
      <c r="W88" s="608"/>
      <c r="X88" s="502"/>
    </row>
    <row r="89" spans="1:25" s="564" customFormat="1" ht="65.25" hidden="1" customHeight="1" x14ac:dyDescent="0.5">
      <c r="A89" s="683" t="s">
        <v>590</v>
      </c>
      <c r="B89" s="671"/>
      <c r="C89" s="682">
        <v>1100</v>
      </c>
      <c r="D89" s="682">
        <v>1000</v>
      </c>
      <c r="E89" s="539"/>
      <c r="F89" s="539"/>
      <c r="G89" s="539">
        <f>E89*F89</f>
        <v>0</v>
      </c>
      <c r="H89" s="668">
        <v>0</v>
      </c>
      <c r="I89" s="535">
        <v>0</v>
      </c>
      <c r="J89" s="668"/>
      <c r="K89" s="668">
        <v>0</v>
      </c>
      <c r="L89" s="668">
        <v>0</v>
      </c>
      <c r="M89" s="535">
        <f>G89+H89+I89+J89+K89+L89</f>
        <v>0</v>
      </c>
      <c r="N89" s="534"/>
      <c r="O89" s="535">
        <f>G89*1.187%</f>
        <v>0</v>
      </c>
      <c r="P89" s="534">
        <v>0</v>
      </c>
      <c r="Q89" s="534">
        <v>0</v>
      </c>
      <c r="R89" s="534">
        <v>0</v>
      </c>
      <c r="S89" s="534">
        <v>0</v>
      </c>
      <c r="T89" s="535">
        <f>N89+O89+P89+Q89+R89+S89</f>
        <v>0</v>
      </c>
      <c r="U89" s="534">
        <f>M89-T89</f>
        <v>0</v>
      </c>
      <c r="V89" s="534">
        <v>0</v>
      </c>
      <c r="W89" s="534">
        <f>U89-V89</f>
        <v>0</v>
      </c>
      <c r="X89" s="671"/>
    </row>
    <row r="90" spans="1:25" s="564" customFormat="1" ht="65.25" hidden="1" customHeight="1" x14ac:dyDescent="0.5">
      <c r="A90" s="681"/>
      <c r="B90" s="670"/>
      <c r="C90" s="680"/>
      <c r="D90" s="680"/>
      <c r="E90" s="532"/>
      <c r="F90" s="532"/>
      <c r="G90" s="532"/>
      <c r="H90" s="666"/>
      <c r="I90" s="527"/>
      <c r="J90" s="666"/>
      <c r="K90" s="666"/>
      <c r="L90" s="666"/>
      <c r="M90" s="527"/>
      <c r="N90" s="526"/>
      <c r="O90" s="527"/>
      <c r="P90" s="526"/>
      <c r="Q90" s="526"/>
      <c r="R90" s="526"/>
      <c r="S90" s="526"/>
      <c r="T90" s="527"/>
      <c r="U90" s="526"/>
      <c r="V90" s="526"/>
      <c r="W90" s="526"/>
      <c r="X90" s="670"/>
    </row>
    <row r="91" spans="1:25" ht="65.25" hidden="1" customHeight="1" x14ac:dyDescent="0.5">
      <c r="A91" s="458" t="s">
        <v>590</v>
      </c>
      <c r="B91" s="503"/>
      <c r="C91" s="601">
        <v>1100</v>
      </c>
      <c r="D91" s="601">
        <v>1000</v>
      </c>
      <c r="E91" s="539"/>
      <c r="F91" s="600"/>
      <c r="G91" s="537">
        <f>E91*F91</f>
        <v>0</v>
      </c>
      <c r="H91" s="668"/>
      <c r="I91" s="535">
        <v>0</v>
      </c>
      <c r="J91" s="668">
        <v>0</v>
      </c>
      <c r="K91" s="668">
        <v>0</v>
      </c>
      <c r="L91" s="668">
        <v>0</v>
      </c>
      <c r="M91" s="535">
        <f>G91+H91+I91+J91+K91+L91</f>
        <v>0</v>
      </c>
      <c r="N91" s="535"/>
      <c r="O91" s="535"/>
      <c r="P91" s="535"/>
      <c r="Q91" s="535">
        <v>0</v>
      </c>
      <c r="R91" s="535">
        <v>0</v>
      </c>
      <c r="S91" s="535">
        <v>0</v>
      </c>
      <c r="T91" s="535">
        <f>N91+O91+P91+Q91+R91+S91</f>
        <v>0</v>
      </c>
      <c r="U91" s="535">
        <f>M91-T91</f>
        <v>0</v>
      </c>
      <c r="V91" s="535">
        <v>0</v>
      </c>
      <c r="W91" s="548">
        <f>U91-V91</f>
        <v>0</v>
      </c>
      <c r="X91" s="503"/>
    </row>
    <row r="92" spans="1:25" ht="65.25" hidden="1" customHeight="1" x14ac:dyDescent="0.5">
      <c r="A92" s="679"/>
      <c r="B92" s="674"/>
      <c r="C92" s="599"/>
      <c r="D92" s="599"/>
      <c r="E92" s="532"/>
      <c r="F92" s="598"/>
      <c r="G92" s="530"/>
      <c r="H92" s="666"/>
      <c r="I92" s="527"/>
      <c r="J92" s="666"/>
      <c r="K92" s="666"/>
      <c r="L92" s="666"/>
      <c r="M92" s="527"/>
      <c r="N92" s="527"/>
      <c r="O92" s="527"/>
      <c r="P92" s="527"/>
      <c r="Q92" s="527"/>
      <c r="R92" s="527"/>
      <c r="S92" s="527"/>
      <c r="T92" s="527"/>
      <c r="U92" s="527"/>
      <c r="V92" s="527"/>
      <c r="W92" s="548"/>
      <c r="X92" s="502"/>
    </row>
    <row r="93" spans="1:25" ht="65.25" customHeight="1" x14ac:dyDescent="0.5">
      <c r="A93" s="458" t="s">
        <v>590</v>
      </c>
      <c r="B93" s="503"/>
      <c r="C93" s="601">
        <v>1100</v>
      </c>
      <c r="D93" s="601">
        <v>1000</v>
      </c>
      <c r="E93" s="539">
        <v>273.95</v>
      </c>
      <c r="F93" s="600">
        <v>15</v>
      </c>
      <c r="G93" s="537">
        <f>E93*F93</f>
        <v>4109.25</v>
      </c>
      <c r="H93" s="535">
        <v>0</v>
      </c>
      <c r="I93" s="535">
        <v>0</v>
      </c>
      <c r="J93" s="668"/>
      <c r="K93" s="668">
        <v>0</v>
      </c>
      <c r="L93" s="668">
        <v>0</v>
      </c>
      <c r="M93" s="535">
        <f>G93+H93+I93+J93+K93+L93</f>
        <v>4109.25</v>
      </c>
      <c r="N93" s="535">
        <v>325.68</v>
      </c>
      <c r="O93" s="535">
        <f>G93*1.1875%</f>
        <v>48.797343750000003</v>
      </c>
      <c r="P93" s="535"/>
      <c r="Q93" s="535">
        <v>0</v>
      </c>
      <c r="R93" s="535">
        <v>0</v>
      </c>
      <c r="S93" s="535">
        <v>0</v>
      </c>
      <c r="T93" s="535">
        <f>N93+O93+P93+Q93+R93+S93</f>
        <v>374.47734374999999</v>
      </c>
      <c r="U93" s="535">
        <f>M93-T93</f>
        <v>3734.7726562500002</v>
      </c>
      <c r="V93" s="535">
        <v>0</v>
      </c>
      <c r="W93" s="548">
        <f>U93-V93</f>
        <v>3734.7726562500002</v>
      </c>
      <c r="X93" s="674"/>
    </row>
    <row r="94" spans="1:25" ht="65.25" customHeight="1" x14ac:dyDescent="0.5">
      <c r="A94" s="559"/>
      <c r="B94" s="502"/>
      <c r="C94" s="678"/>
      <c r="D94" s="678"/>
      <c r="E94" s="532"/>
      <c r="F94" s="598"/>
      <c r="G94" s="530"/>
      <c r="H94" s="527"/>
      <c r="I94" s="527"/>
      <c r="J94" s="666"/>
      <c r="K94" s="666"/>
      <c r="L94" s="666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48"/>
      <c r="X94" s="502"/>
    </row>
    <row r="95" spans="1:25" ht="65.25" customHeight="1" x14ac:dyDescent="0.5">
      <c r="A95" s="558" t="s">
        <v>590</v>
      </c>
      <c r="B95" s="503"/>
      <c r="C95" s="601">
        <v>1100</v>
      </c>
      <c r="D95" s="601">
        <v>1000</v>
      </c>
      <c r="E95" s="539">
        <v>273.95</v>
      </c>
      <c r="F95" s="600">
        <v>15</v>
      </c>
      <c r="G95" s="537">
        <f>E95*F95</f>
        <v>4109.25</v>
      </c>
      <c r="H95" s="535">
        <v>0</v>
      </c>
      <c r="I95" s="535">
        <v>0</v>
      </c>
      <c r="J95" s="668">
        <v>0</v>
      </c>
      <c r="K95" s="668">
        <v>0</v>
      </c>
      <c r="L95" s="668">
        <v>0</v>
      </c>
      <c r="M95" s="535">
        <f>G95+H95+I95+J95+K95+L95</f>
        <v>4109.25</v>
      </c>
      <c r="N95" s="535">
        <v>325.68</v>
      </c>
      <c r="O95" s="535">
        <v>0</v>
      </c>
      <c r="P95" s="535">
        <v>0</v>
      </c>
      <c r="Q95" s="535">
        <v>0</v>
      </c>
      <c r="R95" s="535">
        <v>0</v>
      </c>
      <c r="S95" s="535">
        <v>0</v>
      </c>
      <c r="T95" s="535">
        <f>N95+O95+P95+Q95+R95+S95</f>
        <v>325.68</v>
      </c>
      <c r="U95" s="535">
        <f>M95-T95</f>
        <v>3783.57</v>
      </c>
      <c r="V95" s="535">
        <v>0</v>
      </c>
      <c r="W95" s="548">
        <f>U95-V95</f>
        <v>3783.57</v>
      </c>
      <c r="X95" s="503"/>
    </row>
    <row r="96" spans="1:25" ht="65.25" customHeight="1" x14ac:dyDescent="0.5">
      <c r="A96" s="559"/>
      <c r="B96" s="502"/>
      <c r="C96" s="599"/>
      <c r="D96" s="599"/>
      <c r="E96" s="532"/>
      <c r="F96" s="598"/>
      <c r="G96" s="530"/>
      <c r="H96" s="527"/>
      <c r="I96" s="527"/>
      <c r="J96" s="666"/>
      <c r="K96" s="666"/>
      <c r="L96" s="666"/>
      <c r="M96" s="527"/>
      <c r="N96" s="527"/>
      <c r="O96" s="527"/>
      <c r="P96" s="527"/>
      <c r="Q96" s="527"/>
      <c r="R96" s="527"/>
      <c r="S96" s="527"/>
      <c r="T96" s="527"/>
      <c r="U96" s="527"/>
      <c r="V96" s="527"/>
      <c r="W96" s="548"/>
      <c r="X96" s="502"/>
    </row>
    <row r="97" spans="1:24" ht="65.25" customHeight="1" x14ac:dyDescent="0.5">
      <c r="A97" s="558" t="s">
        <v>590</v>
      </c>
      <c r="B97" s="503"/>
      <c r="C97" s="601">
        <v>1100</v>
      </c>
      <c r="D97" s="601">
        <v>1000</v>
      </c>
      <c r="E97" s="539">
        <v>273.95</v>
      </c>
      <c r="F97" s="604">
        <v>15</v>
      </c>
      <c r="G97" s="537">
        <f>E97*F97</f>
        <v>4109.25</v>
      </c>
      <c r="H97" s="535">
        <v>0</v>
      </c>
      <c r="I97" s="535">
        <v>0</v>
      </c>
      <c r="J97" s="668"/>
      <c r="K97" s="668">
        <v>0</v>
      </c>
      <c r="L97" s="668">
        <v>0</v>
      </c>
      <c r="M97" s="535">
        <f>G97+H97+I97+J97+K97+L97</f>
        <v>4109.25</v>
      </c>
      <c r="N97" s="535">
        <v>325.68</v>
      </c>
      <c r="O97" s="535">
        <v>0</v>
      </c>
      <c r="P97" s="535">
        <v>0</v>
      </c>
      <c r="Q97" s="535">
        <v>0</v>
      </c>
      <c r="R97" s="535">
        <v>0</v>
      </c>
      <c r="S97" s="535">
        <v>0</v>
      </c>
      <c r="T97" s="535">
        <f>N97+O97+P97+Q97+R97+S97</f>
        <v>325.68</v>
      </c>
      <c r="U97" s="535">
        <f>M97-T97</f>
        <v>3783.57</v>
      </c>
      <c r="V97" s="535">
        <v>0</v>
      </c>
      <c r="W97" s="548">
        <f>U97-V97</f>
        <v>3783.57</v>
      </c>
      <c r="X97" s="503"/>
    </row>
    <row r="98" spans="1:24" ht="65.25" customHeight="1" x14ac:dyDescent="0.5">
      <c r="A98" s="559"/>
      <c r="B98" s="502"/>
      <c r="C98" s="678"/>
      <c r="D98" s="678"/>
      <c r="E98" s="532"/>
      <c r="F98" s="602"/>
      <c r="G98" s="530"/>
      <c r="H98" s="527"/>
      <c r="I98" s="527"/>
      <c r="J98" s="666"/>
      <c r="K98" s="666"/>
      <c r="L98" s="666"/>
      <c r="M98" s="527"/>
      <c r="N98" s="527"/>
      <c r="O98" s="527"/>
      <c r="P98" s="527"/>
      <c r="Q98" s="527"/>
      <c r="R98" s="527"/>
      <c r="S98" s="527"/>
      <c r="T98" s="527"/>
      <c r="U98" s="527"/>
      <c r="V98" s="527"/>
      <c r="W98" s="548"/>
      <c r="X98" s="502"/>
    </row>
    <row r="99" spans="1:24" ht="65.25" hidden="1" customHeight="1" x14ac:dyDescent="0.5">
      <c r="A99" s="558" t="s">
        <v>590</v>
      </c>
      <c r="B99" s="503"/>
      <c r="C99" s="601">
        <v>1100</v>
      </c>
      <c r="D99" s="601">
        <v>1000</v>
      </c>
      <c r="E99" s="539"/>
      <c r="F99" s="600"/>
      <c r="G99" s="537">
        <f>E99*F99</f>
        <v>0</v>
      </c>
      <c r="H99" s="535">
        <f>E99*1.04</f>
        <v>0</v>
      </c>
      <c r="I99" s="535">
        <v>0</v>
      </c>
      <c r="J99" s="668"/>
      <c r="K99" s="668">
        <v>0</v>
      </c>
      <c r="L99" s="668">
        <v>0</v>
      </c>
      <c r="M99" s="535">
        <f>G99+H99+I99+J99+K99+L99</f>
        <v>0</v>
      </c>
      <c r="N99" s="535"/>
      <c r="O99" s="535">
        <f>M99*1.1875%</f>
        <v>0</v>
      </c>
      <c r="P99" s="535">
        <v>0</v>
      </c>
      <c r="Q99" s="535">
        <v>0</v>
      </c>
      <c r="R99" s="535">
        <v>0</v>
      </c>
      <c r="S99" s="535">
        <v>0</v>
      </c>
      <c r="T99" s="535">
        <f>N99+O99+P99+Q99+R99+S99</f>
        <v>0</v>
      </c>
      <c r="U99" s="535">
        <f>M99-T99</f>
        <v>0</v>
      </c>
      <c r="V99" s="535">
        <v>0</v>
      </c>
      <c r="W99" s="548">
        <f>U99-V99</f>
        <v>0</v>
      </c>
      <c r="X99" s="503"/>
    </row>
    <row r="100" spans="1:24" ht="65.25" hidden="1" customHeight="1" x14ac:dyDescent="0.5">
      <c r="A100" s="559"/>
      <c r="B100" s="674"/>
      <c r="C100" s="599"/>
      <c r="D100" s="599"/>
      <c r="E100" s="532"/>
      <c r="F100" s="598"/>
      <c r="G100" s="530"/>
      <c r="H100" s="527"/>
      <c r="I100" s="527"/>
      <c r="J100" s="666"/>
      <c r="K100" s="666"/>
      <c r="L100" s="666"/>
      <c r="M100" s="527"/>
      <c r="N100" s="527"/>
      <c r="O100" s="527"/>
      <c r="P100" s="527"/>
      <c r="Q100" s="527"/>
      <c r="R100" s="527"/>
      <c r="S100" s="527"/>
      <c r="T100" s="527"/>
      <c r="U100" s="527"/>
      <c r="V100" s="527"/>
      <c r="W100" s="548"/>
      <c r="X100" s="502"/>
    </row>
    <row r="101" spans="1:24" ht="65.25" hidden="1" customHeight="1" x14ac:dyDescent="0.5">
      <c r="A101" s="558" t="s">
        <v>590</v>
      </c>
      <c r="B101" s="503"/>
      <c r="C101" s="601">
        <v>1100</v>
      </c>
      <c r="D101" s="601">
        <v>1000</v>
      </c>
      <c r="E101" s="539"/>
      <c r="F101" s="600"/>
      <c r="G101" s="537">
        <f>E101*F101</f>
        <v>0</v>
      </c>
      <c r="H101" s="535">
        <f>E101*1.04</f>
        <v>0</v>
      </c>
      <c r="I101" s="535">
        <v>0</v>
      </c>
      <c r="J101" s="668"/>
      <c r="K101" s="668">
        <v>0</v>
      </c>
      <c r="L101" s="668">
        <v>0</v>
      </c>
      <c r="M101" s="535">
        <f>G101+H101+I101+J101+K101+L101</f>
        <v>0</v>
      </c>
      <c r="N101" s="535"/>
      <c r="O101" s="535">
        <f>M101*1.1875%</f>
        <v>0</v>
      </c>
      <c r="P101" s="535">
        <v>0</v>
      </c>
      <c r="Q101" s="535">
        <v>0</v>
      </c>
      <c r="R101" s="535">
        <v>0</v>
      </c>
      <c r="S101" s="535">
        <v>0</v>
      </c>
      <c r="T101" s="535">
        <f>N101+O101+P101+Q101+R101+S101</f>
        <v>0</v>
      </c>
      <c r="U101" s="535">
        <f>M101-T101</f>
        <v>0</v>
      </c>
      <c r="V101" s="535">
        <v>0</v>
      </c>
      <c r="W101" s="548">
        <f>U101-V101</f>
        <v>0</v>
      </c>
      <c r="X101" s="503"/>
    </row>
    <row r="102" spans="1:24" ht="65.25" hidden="1" customHeight="1" x14ac:dyDescent="0.5">
      <c r="A102" s="559"/>
      <c r="B102" s="502"/>
      <c r="C102" s="678"/>
      <c r="D102" s="678"/>
      <c r="E102" s="532"/>
      <c r="F102" s="598"/>
      <c r="G102" s="530"/>
      <c r="H102" s="527"/>
      <c r="I102" s="527"/>
      <c r="J102" s="666"/>
      <c r="K102" s="666"/>
      <c r="L102" s="666"/>
      <c r="M102" s="527"/>
      <c r="N102" s="527"/>
      <c r="O102" s="527"/>
      <c r="P102" s="527"/>
      <c r="Q102" s="527"/>
      <c r="R102" s="527"/>
      <c r="S102" s="527"/>
      <c r="T102" s="527"/>
      <c r="U102" s="527"/>
      <c r="V102" s="527"/>
      <c r="W102" s="548"/>
      <c r="X102" s="502"/>
    </row>
    <row r="103" spans="1:24" s="677" customFormat="1" ht="65.25" customHeight="1" x14ac:dyDescent="0.5">
      <c r="A103" s="558" t="s">
        <v>590</v>
      </c>
      <c r="B103" s="665"/>
      <c r="C103" s="669">
        <v>1100</v>
      </c>
      <c r="D103" s="669">
        <v>1000</v>
      </c>
      <c r="E103" s="539">
        <v>273.95</v>
      </c>
      <c r="F103" s="604">
        <v>0</v>
      </c>
      <c r="G103" s="539">
        <f>E103*F103</f>
        <v>0</v>
      </c>
      <c r="H103" s="535">
        <v>0</v>
      </c>
      <c r="I103" s="535">
        <v>0</v>
      </c>
      <c r="J103" s="668">
        <v>0</v>
      </c>
      <c r="K103" s="668">
        <v>0</v>
      </c>
      <c r="L103" s="668">
        <v>0</v>
      </c>
      <c r="M103" s="535">
        <f>G103+H103+I103+J103+K103+L103</f>
        <v>0</v>
      </c>
      <c r="N103" s="535">
        <v>0</v>
      </c>
      <c r="O103" s="535">
        <f>G103*1.1875%</f>
        <v>0</v>
      </c>
      <c r="P103" s="535">
        <v>0</v>
      </c>
      <c r="Q103" s="534">
        <v>0</v>
      </c>
      <c r="R103" s="534">
        <v>0</v>
      </c>
      <c r="S103" s="534">
        <v>0</v>
      </c>
      <c r="T103" s="535">
        <f>N103+O103+P103+Q103+R103+S103</f>
        <v>0</v>
      </c>
      <c r="U103" s="534">
        <f>M103-T103</f>
        <v>0</v>
      </c>
      <c r="V103" s="534">
        <v>0</v>
      </c>
      <c r="W103" s="548">
        <f>U103-V103</f>
        <v>0</v>
      </c>
      <c r="X103" s="665"/>
    </row>
    <row r="104" spans="1:24" s="677" customFormat="1" ht="65.25" customHeight="1" x14ac:dyDescent="0.5">
      <c r="A104" s="559"/>
      <c r="B104" s="665"/>
      <c r="C104" s="667"/>
      <c r="D104" s="667"/>
      <c r="E104" s="532"/>
      <c r="F104" s="602"/>
      <c r="G104" s="532"/>
      <c r="H104" s="527"/>
      <c r="I104" s="527"/>
      <c r="J104" s="666"/>
      <c r="K104" s="666"/>
      <c r="L104" s="666"/>
      <c r="M104" s="527"/>
      <c r="N104" s="527"/>
      <c r="O104" s="527"/>
      <c r="P104" s="527"/>
      <c r="Q104" s="526"/>
      <c r="R104" s="526"/>
      <c r="S104" s="526"/>
      <c r="T104" s="527"/>
      <c r="U104" s="526"/>
      <c r="V104" s="526"/>
      <c r="W104" s="548"/>
      <c r="X104" s="665"/>
    </row>
    <row r="105" spans="1:24" ht="65.25" hidden="1" customHeight="1" x14ac:dyDescent="0.5">
      <c r="A105" s="458" t="s">
        <v>590</v>
      </c>
      <c r="B105" s="503"/>
      <c r="C105" s="606">
        <v>1100</v>
      </c>
      <c r="D105" s="606">
        <v>1000</v>
      </c>
      <c r="E105" s="539"/>
      <c r="F105" s="537"/>
      <c r="G105" s="537">
        <f>E105*F105</f>
        <v>0</v>
      </c>
      <c r="H105" s="535">
        <f>E105*1.04</f>
        <v>0</v>
      </c>
      <c r="I105" s="535">
        <v>0</v>
      </c>
      <c r="J105" s="668"/>
      <c r="K105" s="668">
        <v>0</v>
      </c>
      <c r="L105" s="668">
        <v>0</v>
      </c>
      <c r="M105" s="535">
        <f>G105+H105+I105+J105+K105+L105</f>
        <v>0</v>
      </c>
      <c r="N105" s="535"/>
      <c r="O105" s="535">
        <f>G105*1.187%</f>
        <v>0</v>
      </c>
      <c r="P105" s="535">
        <v>0</v>
      </c>
      <c r="Q105" s="535">
        <v>0</v>
      </c>
      <c r="R105" s="535">
        <v>0</v>
      </c>
      <c r="S105" s="535">
        <v>0</v>
      </c>
      <c r="T105" s="535">
        <f>N105+O105+P105+Q105+R105+S105</f>
        <v>0</v>
      </c>
      <c r="U105" s="535">
        <f>M105-T105</f>
        <v>0</v>
      </c>
      <c r="V105" s="535">
        <v>0</v>
      </c>
      <c r="W105" s="548">
        <f>U105-V105</f>
        <v>0</v>
      </c>
      <c r="X105" s="674"/>
    </row>
    <row r="106" spans="1:24" ht="65.25" hidden="1" customHeight="1" x14ac:dyDescent="0.5">
      <c r="A106" s="559"/>
      <c r="B106" s="502"/>
      <c r="C106" s="676"/>
      <c r="D106" s="676"/>
      <c r="E106" s="532"/>
      <c r="F106" s="530"/>
      <c r="G106" s="530"/>
      <c r="H106" s="527"/>
      <c r="I106" s="527"/>
      <c r="J106" s="666"/>
      <c r="K106" s="666"/>
      <c r="L106" s="666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48"/>
      <c r="X106" s="502"/>
    </row>
    <row r="107" spans="1:24" ht="65.25" hidden="1" customHeight="1" x14ac:dyDescent="0.5">
      <c r="A107" s="458" t="s">
        <v>590</v>
      </c>
      <c r="B107" s="503"/>
      <c r="C107" s="606">
        <v>1100</v>
      </c>
      <c r="D107" s="606">
        <v>1000</v>
      </c>
      <c r="E107" s="539"/>
      <c r="F107" s="537"/>
      <c r="G107" s="537">
        <f>E107*F107</f>
        <v>0</v>
      </c>
      <c r="H107" s="535">
        <f>E107*1.04</f>
        <v>0</v>
      </c>
      <c r="I107" s="535">
        <v>0</v>
      </c>
      <c r="J107" s="536"/>
      <c r="K107" s="536">
        <v>0</v>
      </c>
      <c r="L107" s="536">
        <v>0</v>
      </c>
      <c r="M107" s="535">
        <f>G107+H107+I107+J107+K107+L107</f>
        <v>0</v>
      </c>
      <c r="N107" s="535"/>
      <c r="O107" s="535">
        <f>G107*1.187%</f>
        <v>0</v>
      </c>
      <c r="P107" s="535">
        <v>0</v>
      </c>
      <c r="Q107" s="535">
        <v>0</v>
      </c>
      <c r="R107" s="535">
        <v>0</v>
      </c>
      <c r="S107" s="535">
        <v>0</v>
      </c>
      <c r="T107" s="535">
        <f>N107+O107+P107+Q107+R107+S107</f>
        <v>0</v>
      </c>
      <c r="U107" s="535">
        <f>M107-T107</f>
        <v>0</v>
      </c>
      <c r="V107" s="535"/>
      <c r="W107" s="548">
        <f>U107-V107</f>
        <v>0</v>
      </c>
      <c r="X107" s="503"/>
    </row>
    <row r="108" spans="1:24" ht="65.25" hidden="1" customHeight="1" thickBot="1" x14ac:dyDescent="0.55000000000000004">
      <c r="A108" s="559"/>
      <c r="B108" s="674"/>
      <c r="C108" s="605"/>
      <c r="D108" s="605"/>
      <c r="E108" s="532"/>
      <c r="F108" s="530"/>
      <c r="G108" s="530"/>
      <c r="H108" s="527"/>
      <c r="I108" s="527"/>
      <c r="J108" s="528"/>
      <c r="K108" s="528"/>
      <c r="L108" s="528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48"/>
      <c r="X108" s="675"/>
    </row>
    <row r="109" spans="1:24" ht="65.25" hidden="1" customHeight="1" x14ac:dyDescent="0.5">
      <c r="A109" s="458" t="s">
        <v>590</v>
      </c>
      <c r="B109" s="674"/>
      <c r="C109" s="606">
        <v>1100</v>
      </c>
      <c r="D109" s="606">
        <v>1000</v>
      </c>
      <c r="E109" s="539"/>
      <c r="F109" s="537"/>
      <c r="G109" s="537">
        <f>E109*F109</f>
        <v>0</v>
      </c>
      <c r="H109" s="535">
        <f>E109*1.04</f>
        <v>0</v>
      </c>
      <c r="I109" s="535">
        <v>0</v>
      </c>
      <c r="J109" s="668"/>
      <c r="K109" s="668">
        <v>0</v>
      </c>
      <c r="L109" s="668">
        <v>0</v>
      </c>
      <c r="M109" s="535">
        <f>G109+H109+I109+J109+K109+L109</f>
        <v>0</v>
      </c>
      <c r="N109" s="535"/>
      <c r="O109" s="535">
        <f>G109*1.187%</f>
        <v>0</v>
      </c>
      <c r="P109" s="535"/>
      <c r="Q109" s="535">
        <v>0</v>
      </c>
      <c r="R109" s="535">
        <v>0</v>
      </c>
      <c r="S109" s="535">
        <v>0</v>
      </c>
      <c r="T109" s="535">
        <f>N109+O109+P109+Q109+R109+S109</f>
        <v>0</v>
      </c>
      <c r="U109" s="535">
        <f>M109-T109</f>
        <v>0</v>
      </c>
      <c r="V109" s="535">
        <v>0</v>
      </c>
      <c r="W109" s="548">
        <f>U109-V109</f>
        <v>0</v>
      </c>
      <c r="X109" s="674"/>
    </row>
    <row r="110" spans="1:24" ht="65.25" hidden="1" customHeight="1" thickBot="1" x14ac:dyDescent="0.55000000000000004">
      <c r="A110" s="559"/>
      <c r="B110" s="502"/>
      <c r="C110" s="605"/>
      <c r="D110" s="605"/>
      <c r="E110" s="532"/>
      <c r="F110" s="530"/>
      <c r="G110" s="530"/>
      <c r="H110" s="527"/>
      <c r="I110" s="527"/>
      <c r="J110" s="666"/>
      <c r="K110" s="666"/>
      <c r="L110" s="666"/>
      <c r="M110" s="527"/>
      <c r="N110" s="527"/>
      <c r="O110" s="527"/>
      <c r="P110" s="527"/>
      <c r="Q110" s="527"/>
      <c r="R110" s="527"/>
      <c r="S110" s="527"/>
      <c r="T110" s="527"/>
      <c r="U110" s="527"/>
      <c r="V110" s="527"/>
      <c r="W110" s="548"/>
      <c r="X110" s="675"/>
    </row>
    <row r="111" spans="1:24" ht="65.25" hidden="1" customHeight="1" x14ac:dyDescent="0.5">
      <c r="A111" s="458" t="s">
        <v>590</v>
      </c>
      <c r="B111" s="674"/>
      <c r="C111" s="606">
        <v>1100</v>
      </c>
      <c r="D111" s="606">
        <v>1000</v>
      </c>
      <c r="E111" s="539"/>
      <c r="F111" s="537"/>
      <c r="G111" s="537">
        <f>E111*F111</f>
        <v>0</v>
      </c>
      <c r="H111" s="535">
        <f>E111*1.04</f>
        <v>0</v>
      </c>
      <c r="I111" s="535">
        <v>0</v>
      </c>
      <c r="J111" s="668"/>
      <c r="K111" s="668">
        <v>0</v>
      </c>
      <c r="L111" s="668">
        <v>0</v>
      </c>
      <c r="M111" s="535">
        <f>G111+H111+I111+J111+K111+L111</f>
        <v>0</v>
      </c>
      <c r="N111" s="535"/>
      <c r="O111" s="535">
        <f>G111*1.187%</f>
        <v>0</v>
      </c>
      <c r="P111" s="535">
        <v>0</v>
      </c>
      <c r="Q111" s="535">
        <v>0</v>
      </c>
      <c r="R111" s="535">
        <v>0</v>
      </c>
      <c r="S111" s="535">
        <v>0</v>
      </c>
      <c r="T111" s="535">
        <f>N111+O111+P111+Q111+R111+S111</f>
        <v>0</v>
      </c>
      <c r="U111" s="535">
        <f>M111-T111</f>
        <v>0</v>
      </c>
      <c r="V111" s="535">
        <v>0</v>
      </c>
      <c r="W111" s="548">
        <f>U111-V111</f>
        <v>0</v>
      </c>
      <c r="X111" s="674"/>
    </row>
    <row r="112" spans="1:24" ht="65.25" hidden="1" customHeight="1" x14ac:dyDescent="0.5">
      <c r="A112" s="673"/>
      <c r="B112" s="502"/>
      <c r="C112" s="605"/>
      <c r="D112" s="605"/>
      <c r="E112" s="532"/>
      <c r="F112" s="530"/>
      <c r="G112" s="530"/>
      <c r="H112" s="527"/>
      <c r="I112" s="527"/>
      <c r="J112" s="666"/>
      <c r="K112" s="666"/>
      <c r="L112" s="666"/>
      <c r="M112" s="527"/>
      <c r="N112" s="527"/>
      <c r="O112" s="527"/>
      <c r="P112" s="527"/>
      <c r="Q112" s="527"/>
      <c r="R112" s="527"/>
      <c r="S112" s="527"/>
      <c r="T112" s="527"/>
      <c r="U112" s="527"/>
      <c r="V112" s="527"/>
      <c r="W112" s="548"/>
      <c r="X112" s="502"/>
    </row>
    <row r="113" spans="1:24" ht="65.25" customHeight="1" x14ac:dyDescent="0.5">
      <c r="A113" s="558" t="s">
        <v>590</v>
      </c>
      <c r="B113" s="665"/>
      <c r="C113" s="669">
        <v>1100</v>
      </c>
      <c r="D113" s="669">
        <v>1000</v>
      </c>
      <c r="E113" s="539">
        <v>273.95</v>
      </c>
      <c r="F113" s="604">
        <v>15</v>
      </c>
      <c r="G113" s="539">
        <f>E113*F113</f>
        <v>4109.25</v>
      </c>
      <c r="H113" s="535">
        <v>0</v>
      </c>
      <c r="I113" s="535">
        <v>0</v>
      </c>
      <c r="J113" s="668">
        <v>0</v>
      </c>
      <c r="K113" s="668">
        <v>0</v>
      </c>
      <c r="L113" s="668">
        <v>0</v>
      </c>
      <c r="M113" s="535">
        <f>G113+H113+I113+J113+K113+L113</f>
        <v>4109.25</v>
      </c>
      <c r="N113" s="535">
        <v>325.68</v>
      </c>
      <c r="O113" s="535">
        <v>0</v>
      </c>
      <c r="P113" s="535">
        <v>0</v>
      </c>
      <c r="Q113" s="534">
        <v>0</v>
      </c>
      <c r="R113" s="534">
        <v>0</v>
      </c>
      <c r="S113" s="534">
        <v>0</v>
      </c>
      <c r="T113" s="535">
        <f>N113+O113+P113+Q113+R113+S113</f>
        <v>325.68</v>
      </c>
      <c r="U113" s="534">
        <f>M113-T113</f>
        <v>3783.57</v>
      </c>
      <c r="V113" s="534">
        <v>0</v>
      </c>
      <c r="W113" s="548">
        <f>U113-V113</f>
        <v>3783.57</v>
      </c>
      <c r="X113" s="665"/>
    </row>
    <row r="114" spans="1:24" ht="65.25" customHeight="1" x14ac:dyDescent="0.5">
      <c r="A114" s="559"/>
      <c r="B114" s="665"/>
      <c r="C114" s="667"/>
      <c r="D114" s="667"/>
      <c r="E114" s="532"/>
      <c r="F114" s="602"/>
      <c r="G114" s="532"/>
      <c r="H114" s="527"/>
      <c r="I114" s="527"/>
      <c r="J114" s="666"/>
      <c r="K114" s="666"/>
      <c r="L114" s="666"/>
      <c r="M114" s="527"/>
      <c r="N114" s="527"/>
      <c r="O114" s="527"/>
      <c r="P114" s="527"/>
      <c r="Q114" s="526"/>
      <c r="R114" s="526"/>
      <c r="S114" s="526"/>
      <c r="T114" s="527"/>
      <c r="U114" s="526"/>
      <c r="V114" s="526"/>
      <c r="W114" s="548"/>
      <c r="X114" s="665"/>
    </row>
    <row r="115" spans="1:24" ht="65.25" customHeight="1" x14ac:dyDescent="0.5">
      <c r="A115" s="558" t="s">
        <v>590</v>
      </c>
      <c r="B115" s="665"/>
      <c r="C115" s="669">
        <v>1100</v>
      </c>
      <c r="D115" s="669">
        <v>1000</v>
      </c>
      <c r="E115" s="539"/>
      <c r="F115" s="604"/>
      <c r="G115" s="539">
        <f>E115*F115</f>
        <v>0</v>
      </c>
      <c r="H115" s="535">
        <v>0</v>
      </c>
      <c r="I115" s="535">
        <v>0</v>
      </c>
      <c r="J115" s="668">
        <v>0</v>
      </c>
      <c r="K115" s="668">
        <v>0</v>
      </c>
      <c r="L115" s="668">
        <v>0</v>
      </c>
      <c r="M115" s="535">
        <f>G115+H115+I115+J115+K115+L115</f>
        <v>0</v>
      </c>
      <c r="N115" s="535"/>
      <c r="O115" s="535">
        <f>G115*1.1875%</f>
        <v>0</v>
      </c>
      <c r="P115" s="535">
        <v>0</v>
      </c>
      <c r="Q115" s="534">
        <v>0</v>
      </c>
      <c r="R115" s="534">
        <v>0</v>
      </c>
      <c r="S115" s="534">
        <v>0</v>
      </c>
      <c r="T115" s="535">
        <f>N115+O115+P115+Q115+R115+S115</f>
        <v>0</v>
      </c>
      <c r="U115" s="534">
        <f>M115-T115</f>
        <v>0</v>
      </c>
      <c r="V115" s="534"/>
      <c r="W115" s="548">
        <f>U115-V115</f>
        <v>0</v>
      </c>
      <c r="X115" s="665"/>
    </row>
    <row r="116" spans="1:24" ht="65.25" customHeight="1" x14ac:dyDescent="0.5">
      <c r="A116" s="559"/>
      <c r="B116" s="665"/>
      <c r="C116" s="667"/>
      <c r="D116" s="667"/>
      <c r="E116" s="532"/>
      <c r="F116" s="602"/>
      <c r="G116" s="532"/>
      <c r="H116" s="527"/>
      <c r="I116" s="527"/>
      <c r="J116" s="666"/>
      <c r="K116" s="666"/>
      <c r="L116" s="666"/>
      <c r="M116" s="527"/>
      <c r="N116" s="527"/>
      <c r="O116" s="527"/>
      <c r="P116" s="527"/>
      <c r="Q116" s="526"/>
      <c r="R116" s="526"/>
      <c r="S116" s="526"/>
      <c r="T116" s="527"/>
      <c r="U116" s="526"/>
      <c r="V116" s="526"/>
      <c r="W116" s="548"/>
      <c r="X116" s="665"/>
    </row>
    <row r="117" spans="1:24" ht="65.25" customHeight="1" x14ac:dyDescent="0.5">
      <c r="A117" s="558" t="s">
        <v>590</v>
      </c>
      <c r="B117" s="665"/>
      <c r="C117" s="669">
        <v>1100</v>
      </c>
      <c r="D117" s="669">
        <v>1000</v>
      </c>
      <c r="E117" s="539"/>
      <c r="F117" s="604"/>
      <c r="G117" s="539">
        <f>E117*F117</f>
        <v>0</v>
      </c>
      <c r="H117" s="535">
        <v>0</v>
      </c>
      <c r="I117" s="535">
        <v>0</v>
      </c>
      <c r="J117" s="668">
        <v>0</v>
      </c>
      <c r="K117" s="668">
        <v>0</v>
      </c>
      <c r="L117" s="668">
        <v>0</v>
      </c>
      <c r="M117" s="535">
        <f>G117+H117+I117+J117+K117+L117</f>
        <v>0</v>
      </c>
      <c r="N117" s="535"/>
      <c r="O117" s="535">
        <f>G117*1.1875%</f>
        <v>0</v>
      </c>
      <c r="P117" s="535">
        <v>0</v>
      </c>
      <c r="Q117" s="534">
        <v>0</v>
      </c>
      <c r="R117" s="534">
        <v>0</v>
      </c>
      <c r="S117" s="534">
        <v>0</v>
      </c>
      <c r="T117" s="535">
        <f>N117+O117+P117+Q117+R117+S117</f>
        <v>0</v>
      </c>
      <c r="U117" s="534">
        <f>M117-T117</f>
        <v>0</v>
      </c>
      <c r="V117" s="534">
        <v>0</v>
      </c>
      <c r="W117" s="548">
        <f>U117-V117</f>
        <v>0</v>
      </c>
      <c r="X117" s="665"/>
    </row>
    <row r="118" spans="1:24" ht="65.25" customHeight="1" x14ac:dyDescent="0.5">
      <c r="A118" s="559"/>
      <c r="B118" s="665"/>
      <c r="C118" s="667"/>
      <c r="D118" s="667"/>
      <c r="E118" s="532"/>
      <c r="F118" s="602"/>
      <c r="G118" s="532"/>
      <c r="H118" s="527"/>
      <c r="I118" s="527"/>
      <c r="J118" s="666"/>
      <c r="K118" s="666"/>
      <c r="L118" s="666"/>
      <c r="M118" s="527"/>
      <c r="N118" s="527"/>
      <c r="O118" s="527"/>
      <c r="P118" s="527"/>
      <c r="Q118" s="526"/>
      <c r="R118" s="526"/>
      <c r="S118" s="526"/>
      <c r="T118" s="527"/>
      <c r="U118" s="526"/>
      <c r="V118" s="526"/>
      <c r="W118" s="548"/>
      <c r="X118" s="665"/>
    </row>
    <row r="119" spans="1:24" ht="65.25" customHeight="1" x14ac:dyDescent="0.5">
      <c r="A119" s="558" t="s">
        <v>590</v>
      </c>
      <c r="B119" s="671"/>
      <c r="C119" s="672">
        <v>1100</v>
      </c>
      <c r="D119" s="672">
        <v>1000</v>
      </c>
      <c r="E119" s="539">
        <v>273.95</v>
      </c>
      <c r="F119" s="604">
        <v>15</v>
      </c>
      <c r="G119" s="539">
        <f>E119*F119</f>
        <v>4109.25</v>
      </c>
      <c r="H119" s="535">
        <v>0</v>
      </c>
      <c r="I119" s="535">
        <v>0</v>
      </c>
      <c r="J119" s="668">
        <v>0</v>
      </c>
      <c r="K119" s="668">
        <v>0</v>
      </c>
      <c r="L119" s="668">
        <v>0</v>
      </c>
      <c r="M119" s="535">
        <f>G119+H119+I119+J119+K119+L119</f>
        <v>4109.25</v>
      </c>
      <c r="N119" s="535">
        <v>325.68</v>
      </c>
      <c r="O119" s="535">
        <f>G119*1.1875%</f>
        <v>48.797343750000003</v>
      </c>
      <c r="P119" s="535">
        <v>0</v>
      </c>
      <c r="Q119" s="534">
        <v>0</v>
      </c>
      <c r="R119" s="534">
        <v>0</v>
      </c>
      <c r="S119" s="534">
        <v>0</v>
      </c>
      <c r="T119" s="535">
        <f>N119+O119+P119+Q119+R119+S119</f>
        <v>374.47734374999999</v>
      </c>
      <c r="U119" s="534">
        <f>M119-T119</f>
        <v>3734.7726562500002</v>
      </c>
      <c r="V119" s="534">
        <v>0</v>
      </c>
      <c r="W119" s="534">
        <f>U119-V119</f>
        <v>3734.7726562500002</v>
      </c>
      <c r="X119" s="671"/>
    </row>
    <row r="120" spans="1:24" ht="67.5" customHeight="1" x14ac:dyDescent="0.5">
      <c r="A120" s="559"/>
      <c r="B120" s="670"/>
      <c r="C120" s="667"/>
      <c r="D120" s="667"/>
      <c r="E120" s="532"/>
      <c r="F120" s="602"/>
      <c r="G120" s="532"/>
      <c r="H120" s="527"/>
      <c r="I120" s="527"/>
      <c r="J120" s="666"/>
      <c r="K120" s="666"/>
      <c r="L120" s="666"/>
      <c r="M120" s="527"/>
      <c r="N120" s="527"/>
      <c r="O120" s="527"/>
      <c r="P120" s="527"/>
      <c r="Q120" s="526"/>
      <c r="R120" s="526"/>
      <c r="S120" s="526"/>
      <c r="T120" s="527"/>
      <c r="U120" s="526"/>
      <c r="V120" s="526"/>
      <c r="W120" s="526"/>
      <c r="X120" s="670"/>
    </row>
    <row r="121" spans="1:24" ht="65.25" customHeight="1" x14ac:dyDescent="0.5">
      <c r="A121" s="558" t="s">
        <v>590</v>
      </c>
      <c r="B121" s="665"/>
      <c r="C121" s="669">
        <v>1100</v>
      </c>
      <c r="D121" s="669">
        <v>1000</v>
      </c>
      <c r="E121" s="539">
        <v>273.95</v>
      </c>
      <c r="F121" s="604">
        <v>0</v>
      </c>
      <c r="G121" s="539">
        <f>E121*F121</f>
        <v>0</v>
      </c>
      <c r="H121" s="535">
        <v>0</v>
      </c>
      <c r="I121" s="535">
        <v>0</v>
      </c>
      <c r="J121" s="668">
        <v>0</v>
      </c>
      <c r="K121" s="668">
        <v>0</v>
      </c>
      <c r="L121" s="668">
        <v>0</v>
      </c>
      <c r="M121" s="535">
        <f>G121+H121+I121+J121+K121+L121</f>
        <v>0</v>
      </c>
      <c r="N121" s="535">
        <v>0</v>
      </c>
      <c r="O121" s="535">
        <f>G121*1.1875%</f>
        <v>0</v>
      </c>
      <c r="P121" s="535">
        <v>0</v>
      </c>
      <c r="Q121" s="534">
        <v>0</v>
      </c>
      <c r="R121" s="534">
        <v>0</v>
      </c>
      <c r="S121" s="534">
        <v>0</v>
      </c>
      <c r="T121" s="535">
        <f>N121+O121+P121+Q121+R121+S121</f>
        <v>0</v>
      </c>
      <c r="U121" s="534">
        <f>M121-T121</f>
        <v>0</v>
      </c>
      <c r="V121" s="534">
        <v>0</v>
      </c>
      <c r="W121" s="548">
        <f>U121-V121</f>
        <v>0</v>
      </c>
      <c r="X121" s="665"/>
    </row>
    <row r="122" spans="1:24" ht="67.5" customHeight="1" x14ac:dyDescent="0.5">
      <c r="A122" s="559"/>
      <c r="B122" s="665"/>
      <c r="C122" s="667"/>
      <c r="D122" s="667"/>
      <c r="E122" s="532"/>
      <c r="F122" s="602"/>
      <c r="G122" s="532"/>
      <c r="H122" s="527"/>
      <c r="I122" s="527"/>
      <c r="J122" s="666"/>
      <c r="K122" s="666"/>
      <c r="L122" s="666"/>
      <c r="M122" s="527"/>
      <c r="N122" s="527"/>
      <c r="O122" s="527"/>
      <c r="P122" s="527"/>
      <c r="Q122" s="526"/>
      <c r="R122" s="526"/>
      <c r="S122" s="526"/>
      <c r="T122" s="527"/>
      <c r="U122" s="526"/>
      <c r="V122" s="526"/>
      <c r="W122" s="548"/>
      <c r="X122" s="665"/>
    </row>
    <row r="123" spans="1:24" ht="65.25" customHeight="1" x14ac:dyDescent="0.5">
      <c r="A123" s="558" t="s">
        <v>590</v>
      </c>
      <c r="B123" s="665"/>
      <c r="C123" s="669">
        <v>1100</v>
      </c>
      <c r="D123" s="669">
        <v>1000</v>
      </c>
      <c r="E123" s="539">
        <v>273.95</v>
      </c>
      <c r="F123" s="604">
        <v>15</v>
      </c>
      <c r="G123" s="539">
        <f>E123*F123</f>
        <v>4109.25</v>
      </c>
      <c r="H123" s="535">
        <v>0</v>
      </c>
      <c r="I123" s="535">
        <v>0</v>
      </c>
      <c r="J123" s="668">
        <v>0</v>
      </c>
      <c r="K123" s="668">
        <v>0</v>
      </c>
      <c r="L123" s="668">
        <v>0</v>
      </c>
      <c r="M123" s="535">
        <f>G123+H123+I123+J123+K123+L123</f>
        <v>4109.25</v>
      </c>
      <c r="N123" s="535">
        <v>325.68</v>
      </c>
      <c r="O123" s="535">
        <f>G123*1.1875%</f>
        <v>48.797343750000003</v>
      </c>
      <c r="P123" s="535">
        <v>0</v>
      </c>
      <c r="Q123" s="534">
        <v>0</v>
      </c>
      <c r="R123" s="534">
        <v>0</v>
      </c>
      <c r="S123" s="534">
        <v>0</v>
      </c>
      <c r="T123" s="535">
        <f>N123+O123+P123+Q123+R123+S123</f>
        <v>374.47734374999999</v>
      </c>
      <c r="U123" s="534">
        <f>M123-T123</f>
        <v>3734.7726562500002</v>
      </c>
      <c r="V123" s="534">
        <v>0</v>
      </c>
      <c r="W123" s="548">
        <f>U123-V123</f>
        <v>3734.7726562500002</v>
      </c>
      <c r="X123" s="665"/>
    </row>
    <row r="124" spans="1:24" ht="67.5" customHeight="1" x14ac:dyDescent="0.5">
      <c r="A124" s="559"/>
      <c r="B124" s="665"/>
      <c r="C124" s="667"/>
      <c r="D124" s="667"/>
      <c r="E124" s="532"/>
      <c r="F124" s="602"/>
      <c r="G124" s="532"/>
      <c r="H124" s="527"/>
      <c r="I124" s="527"/>
      <c r="J124" s="666"/>
      <c r="K124" s="666"/>
      <c r="L124" s="666"/>
      <c r="M124" s="527"/>
      <c r="N124" s="527"/>
      <c r="O124" s="527"/>
      <c r="P124" s="527"/>
      <c r="Q124" s="526"/>
      <c r="R124" s="526"/>
      <c r="S124" s="526"/>
      <c r="T124" s="527"/>
      <c r="U124" s="526"/>
      <c r="V124" s="526"/>
      <c r="W124" s="548"/>
      <c r="X124" s="665"/>
    </row>
    <row r="125" spans="1:24" ht="65.25" customHeight="1" x14ac:dyDescent="0.5">
      <c r="A125" s="558" t="s">
        <v>590</v>
      </c>
      <c r="B125" s="665"/>
      <c r="C125" s="669">
        <v>1100</v>
      </c>
      <c r="D125" s="669">
        <v>1000</v>
      </c>
      <c r="E125" s="539">
        <v>273.95</v>
      </c>
      <c r="F125" s="604">
        <v>15</v>
      </c>
      <c r="G125" s="539">
        <f>E125*F125</f>
        <v>4109.25</v>
      </c>
      <c r="H125" s="535">
        <v>0</v>
      </c>
      <c r="I125" s="535">
        <v>0</v>
      </c>
      <c r="J125" s="668">
        <v>0</v>
      </c>
      <c r="K125" s="668">
        <v>0</v>
      </c>
      <c r="L125" s="668">
        <v>0</v>
      </c>
      <c r="M125" s="535">
        <f>G125+H125+I125+J125+K125+L125</f>
        <v>4109.25</v>
      </c>
      <c r="N125" s="535">
        <v>325.68</v>
      </c>
      <c r="O125" s="535">
        <f>G125*1.1875%</f>
        <v>48.797343750000003</v>
      </c>
      <c r="P125" s="535">
        <v>0</v>
      </c>
      <c r="Q125" s="534">
        <v>0</v>
      </c>
      <c r="R125" s="534">
        <v>0</v>
      </c>
      <c r="S125" s="534">
        <v>0</v>
      </c>
      <c r="T125" s="535">
        <f>N125+O125+P125+Q125+R125+S125</f>
        <v>374.47734374999999</v>
      </c>
      <c r="U125" s="534">
        <f>M125-T125</f>
        <v>3734.7726562500002</v>
      </c>
      <c r="V125" s="534">
        <v>0</v>
      </c>
      <c r="W125" s="548">
        <f>U125-V125</f>
        <v>3734.7726562500002</v>
      </c>
      <c r="X125" s="665"/>
    </row>
    <row r="126" spans="1:24" ht="67.5" customHeight="1" x14ac:dyDescent="0.5">
      <c r="A126" s="559"/>
      <c r="B126" s="665"/>
      <c r="C126" s="667"/>
      <c r="D126" s="667"/>
      <c r="E126" s="532"/>
      <c r="F126" s="602"/>
      <c r="G126" s="532"/>
      <c r="H126" s="527"/>
      <c r="I126" s="527"/>
      <c r="J126" s="666"/>
      <c r="K126" s="666"/>
      <c r="L126" s="666"/>
      <c r="M126" s="527"/>
      <c r="N126" s="527"/>
      <c r="O126" s="527"/>
      <c r="P126" s="527"/>
      <c r="Q126" s="526"/>
      <c r="R126" s="526"/>
      <c r="S126" s="526"/>
      <c r="T126" s="527"/>
      <c r="U126" s="526"/>
      <c r="V126" s="526"/>
      <c r="W126" s="548"/>
      <c r="X126" s="665"/>
    </row>
    <row r="127" spans="1:24" ht="47.25" customHeight="1" thickBot="1" x14ac:dyDescent="0.55000000000000004">
      <c r="A127" s="597" t="s">
        <v>70</v>
      </c>
      <c r="C127" s="664"/>
      <c r="D127" s="664"/>
      <c r="E127" s="664"/>
      <c r="F127" s="664"/>
      <c r="G127" s="664">
        <f>SUM(G87:G126)</f>
        <v>28764.75</v>
      </c>
      <c r="H127" s="664">
        <f>SUM(H87:H126)</f>
        <v>0</v>
      </c>
      <c r="I127" s="664">
        <f>SUM(I87:I112)</f>
        <v>0</v>
      </c>
      <c r="J127" s="664">
        <f>SUM(J87:J112)</f>
        <v>0</v>
      </c>
      <c r="K127" s="664">
        <f>SUM(K87:K112)</f>
        <v>0</v>
      </c>
      <c r="L127" s="664">
        <f>SUM(L87:L126)</f>
        <v>0</v>
      </c>
      <c r="M127" s="664">
        <f>SUM(M87:M126)</f>
        <v>28764.75</v>
      </c>
      <c r="N127" s="664">
        <f>SUM(N87:N126)</f>
        <v>2279.7600000000002</v>
      </c>
      <c r="O127" s="664">
        <f>SUM(O87:O126)</f>
        <v>195.18937500000001</v>
      </c>
      <c r="P127" s="664">
        <f>SUM(P87:P126)</f>
        <v>0</v>
      </c>
      <c r="Q127" s="664">
        <f>SUM(Q87:Q112)</f>
        <v>0</v>
      </c>
      <c r="R127" s="664">
        <f>SUM(R87:R126)</f>
        <v>0</v>
      </c>
      <c r="S127" s="664">
        <f>SUM(S87:S112)</f>
        <v>0</v>
      </c>
      <c r="T127" s="664">
        <f>SUM(T87:T126)</f>
        <v>2474.9493749999997</v>
      </c>
      <c r="U127" s="664">
        <f>SUM(U87:U126)</f>
        <v>26289.800625</v>
      </c>
      <c r="V127" s="664">
        <f>SUM(V87:V126)</f>
        <v>0</v>
      </c>
      <c r="W127" s="664">
        <f>SUM(W87:W126)</f>
        <v>26289.800625</v>
      </c>
      <c r="X127" s="613"/>
    </row>
    <row r="128" spans="1:24" s="466" customFormat="1" ht="65.25" customHeight="1" thickBot="1" x14ac:dyDescent="0.55000000000000004">
      <c r="A128" s="663" t="s">
        <v>54</v>
      </c>
      <c r="B128" s="663" t="s">
        <v>53</v>
      </c>
      <c r="C128" s="662" t="s">
        <v>52</v>
      </c>
      <c r="D128" s="661"/>
      <c r="E128" s="661"/>
      <c r="F128" s="661"/>
      <c r="G128" s="661"/>
      <c r="H128" s="661"/>
      <c r="I128" s="661"/>
      <c r="J128" s="661"/>
      <c r="K128" s="661"/>
      <c r="L128" s="661"/>
      <c r="M128" s="660"/>
      <c r="N128" s="659" t="s">
        <v>51</v>
      </c>
      <c r="O128" s="658"/>
      <c r="P128" s="657"/>
      <c r="Q128" s="657"/>
      <c r="R128" s="657"/>
      <c r="S128" s="655"/>
      <c r="T128" s="656"/>
      <c r="U128" s="656"/>
      <c r="V128" s="656"/>
      <c r="W128" s="655"/>
      <c r="X128" s="654" t="s">
        <v>50</v>
      </c>
    </row>
    <row r="129" spans="1:24" s="466" customFormat="1" ht="65.25" customHeight="1" x14ac:dyDescent="0.45">
      <c r="A129" s="653"/>
      <c r="B129" s="652"/>
      <c r="C129" s="651" t="s">
        <v>49</v>
      </c>
      <c r="D129" s="650" t="s">
        <v>48</v>
      </c>
      <c r="E129" s="649" t="s">
        <v>26</v>
      </c>
      <c r="F129" s="648" t="s">
        <v>47</v>
      </c>
      <c r="G129" s="647" t="s">
        <v>46</v>
      </c>
      <c r="H129" s="646" t="s">
        <v>25</v>
      </c>
      <c r="I129" s="646" t="s">
        <v>596</v>
      </c>
      <c r="J129" s="645" t="s">
        <v>44</v>
      </c>
      <c r="K129" s="645" t="s">
        <v>43</v>
      </c>
      <c r="L129" s="645" t="s">
        <v>584</v>
      </c>
      <c r="M129" s="644" t="s">
        <v>35</v>
      </c>
      <c r="N129" s="643" t="s">
        <v>63</v>
      </c>
      <c r="O129" s="642" t="s">
        <v>40</v>
      </c>
      <c r="P129" s="641" t="s">
        <v>39</v>
      </c>
      <c r="Q129" s="640" t="s">
        <v>38</v>
      </c>
      <c r="R129" s="640" t="s">
        <v>37</v>
      </c>
      <c r="S129" s="640" t="s">
        <v>583</v>
      </c>
      <c r="T129" s="639" t="s">
        <v>35</v>
      </c>
      <c r="U129" s="638" t="s">
        <v>35</v>
      </c>
      <c r="V129" s="637" t="s">
        <v>595</v>
      </c>
      <c r="W129" s="636" t="s">
        <v>33</v>
      </c>
      <c r="X129" s="635"/>
    </row>
    <row r="130" spans="1:24" s="466" customFormat="1" ht="81.75" customHeight="1" thickBot="1" x14ac:dyDescent="0.5">
      <c r="A130" s="618" t="s">
        <v>32</v>
      </c>
      <c r="B130" s="634"/>
      <c r="C130" s="633"/>
      <c r="D130" s="632"/>
      <c r="E130" s="631" t="s">
        <v>31</v>
      </c>
      <c r="F130" s="630" t="s">
        <v>582</v>
      </c>
      <c r="G130" s="629"/>
      <c r="H130" s="628" t="s">
        <v>28</v>
      </c>
      <c r="I130" s="628" t="s">
        <v>594</v>
      </c>
      <c r="J130" s="626" t="s">
        <v>29</v>
      </c>
      <c r="K130" s="627" t="s">
        <v>92</v>
      </c>
      <c r="L130" s="626" t="s">
        <v>91</v>
      </c>
      <c r="M130" s="625"/>
      <c r="N130" s="624"/>
      <c r="O130" s="623"/>
      <c r="P130" s="622" t="s">
        <v>25</v>
      </c>
      <c r="Q130" s="621" t="s">
        <v>24</v>
      </c>
      <c r="R130" s="621" t="s">
        <v>23</v>
      </c>
      <c r="S130" s="621" t="s">
        <v>22</v>
      </c>
      <c r="T130" s="620"/>
      <c r="U130" s="619" t="s">
        <v>21</v>
      </c>
      <c r="V130" s="618" t="s">
        <v>593</v>
      </c>
      <c r="W130" s="617" t="s">
        <v>19</v>
      </c>
      <c r="X130" s="616"/>
    </row>
    <row r="131" spans="1:24" ht="65.25" customHeight="1" x14ac:dyDescent="0.5">
      <c r="A131" s="615" t="s">
        <v>592</v>
      </c>
      <c r="B131" s="614"/>
      <c r="C131" s="614"/>
      <c r="D131" s="614"/>
      <c r="E131" s="614"/>
      <c r="F131" s="614"/>
      <c r="G131" s="614"/>
      <c r="H131" s="614"/>
      <c r="I131" s="614"/>
      <c r="J131" s="614"/>
      <c r="K131" s="614"/>
      <c r="L131" s="614"/>
      <c r="M131" s="614"/>
      <c r="N131" s="613"/>
      <c r="O131" s="613"/>
      <c r="P131" s="613"/>
      <c r="Q131" s="613"/>
      <c r="R131" s="613"/>
      <c r="S131" s="613"/>
      <c r="T131" s="613"/>
      <c r="U131" s="613"/>
      <c r="V131" s="613"/>
      <c r="W131" s="613"/>
      <c r="X131" s="613"/>
    </row>
    <row r="132" spans="1:24" ht="65.25" hidden="1" customHeight="1" x14ac:dyDescent="0.5">
      <c r="A132" s="458" t="s">
        <v>591</v>
      </c>
      <c r="B132" s="503"/>
      <c r="C132" s="606">
        <v>1100</v>
      </c>
      <c r="D132" s="606">
        <v>1000</v>
      </c>
      <c r="E132" s="539"/>
      <c r="F132" s="537"/>
      <c r="G132" s="537">
        <f>E132*F132</f>
        <v>0</v>
      </c>
      <c r="H132" s="536">
        <v>0</v>
      </c>
      <c r="I132" s="535">
        <v>0</v>
      </c>
      <c r="J132" s="536">
        <v>0</v>
      </c>
      <c r="K132" s="536">
        <v>0</v>
      </c>
      <c r="L132" s="536">
        <v>0</v>
      </c>
      <c r="M132" s="535">
        <f>G132+H132+I132+J132+K132+L132</f>
        <v>0</v>
      </c>
      <c r="N132" s="612"/>
      <c r="O132" s="612">
        <f>G132*1.187%</f>
        <v>0</v>
      </c>
      <c r="P132" s="612">
        <v>0</v>
      </c>
      <c r="Q132" s="612">
        <v>0</v>
      </c>
      <c r="R132" s="612">
        <v>0</v>
      </c>
      <c r="S132" s="612">
        <v>0</v>
      </c>
      <c r="T132" s="612">
        <f>N132+O132+P132+Q132+R132+S132</f>
        <v>0</v>
      </c>
      <c r="U132" s="612">
        <f>M132-T132</f>
        <v>0</v>
      </c>
      <c r="V132" s="612"/>
      <c r="W132" s="611">
        <f>U132-V132</f>
        <v>0</v>
      </c>
      <c r="X132" s="503"/>
    </row>
    <row r="133" spans="1:24" s="607" customFormat="1" ht="65.25" hidden="1" customHeight="1" x14ac:dyDescent="0.5">
      <c r="A133" s="610"/>
      <c r="B133" s="502"/>
      <c r="C133" s="605"/>
      <c r="D133" s="605"/>
      <c r="E133" s="532"/>
      <c r="F133" s="530"/>
      <c r="G133" s="530"/>
      <c r="H133" s="528"/>
      <c r="I133" s="527"/>
      <c r="J133" s="528"/>
      <c r="K133" s="528"/>
      <c r="L133" s="528"/>
      <c r="M133" s="527"/>
      <c r="N133" s="609"/>
      <c r="O133" s="609"/>
      <c r="P133" s="609"/>
      <c r="Q133" s="609"/>
      <c r="R133" s="609"/>
      <c r="S133" s="609"/>
      <c r="T133" s="609"/>
      <c r="U133" s="609"/>
      <c r="V133" s="609"/>
      <c r="W133" s="608"/>
      <c r="X133" s="502"/>
    </row>
    <row r="134" spans="1:24" ht="65.25" hidden="1" customHeight="1" x14ac:dyDescent="0.5">
      <c r="A134" s="458" t="s">
        <v>590</v>
      </c>
      <c r="B134" s="503"/>
      <c r="C134" s="606">
        <v>1100</v>
      </c>
      <c r="D134" s="606">
        <v>1000</v>
      </c>
      <c r="E134" s="539"/>
      <c r="F134" s="537"/>
      <c r="G134" s="537">
        <f>E134*F134</f>
        <v>0</v>
      </c>
      <c r="H134" s="536">
        <v>0</v>
      </c>
      <c r="I134" s="535">
        <v>0</v>
      </c>
      <c r="J134" s="536"/>
      <c r="K134" s="536">
        <v>0</v>
      </c>
      <c r="L134" s="536">
        <v>0</v>
      </c>
      <c r="M134" s="535">
        <f>G134+H134+I134+J134+K134+L134</f>
        <v>0</v>
      </c>
      <c r="N134" s="535"/>
      <c r="O134" s="535">
        <f>G134*1.187%</f>
        <v>0</v>
      </c>
      <c r="P134" s="535">
        <v>0</v>
      </c>
      <c r="Q134" s="535">
        <v>0</v>
      </c>
      <c r="R134" s="535">
        <v>0</v>
      </c>
      <c r="S134" s="535">
        <v>0</v>
      </c>
      <c r="T134" s="535">
        <f>N134+O134+P134+Q134+R134+S134</f>
        <v>0</v>
      </c>
      <c r="U134" s="535">
        <f>M134-T134</f>
        <v>0</v>
      </c>
      <c r="V134" s="535"/>
      <c r="W134" s="534">
        <f>U134-V134</f>
        <v>0</v>
      </c>
      <c r="X134" s="503"/>
    </row>
    <row r="135" spans="1:24" ht="65.25" hidden="1" customHeight="1" x14ac:dyDescent="0.5">
      <c r="A135" s="557"/>
      <c r="B135" s="502"/>
      <c r="C135" s="605"/>
      <c r="D135" s="605"/>
      <c r="E135" s="532"/>
      <c r="F135" s="530"/>
      <c r="G135" s="530"/>
      <c r="H135" s="528"/>
      <c r="I135" s="527"/>
      <c r="J135" s="528"/>
      <c r="K135" s="528"/>
      <c r="L135" s="528"/>
      <c r="M135" s="527"/>
      <c r="N135" s="527"/>
      <c r="O135" s="527"/>
      <c r="P135" s="527"/>
      <c r="Q135" s="527"/>
      <c r="R135" s="527"/>
      <c r="S135" s="527"/>
      <c r="T135" s="527"/>
      <c r="U135" s="527"/>
      <c r="V135" s="527"/>
      <c r="W135" s="526"/>
      <c r="X135" s="502"/>
    </row>
    <row r="136" spans="1:24" ht="65.25" customHeight="1" x14ac:dyDescent="0.5">
      <c r="A136" s="458" t="s">
        <v>590</v>
      </c>
      <c r="B136" s="503"/>
      <c r="C136" s="601">
        <v>1100</v>
      </c>
      <c r="D136" s="601">
        <v>1000</v>
      </c>
      <c r="E136" s="539">
        <v>273.95</v>
      </c>
      <c r="F136" s="600">
        <v>15</v>
      </c>
      <c r="G136" s="537">
        <f>E136*F136</f>
        <v>4109.25</v>
      </c>
      <c r="H136" s="535">
        <v>0</v>
      </c>
      <c r="I136" s="535">
        <v>0</v>
      </c>
      <c r="J136" s="536"/>
      <c r="K136" s="536">
        <v>0</v>
      </c>
      <c r="L136" s="536">
        <v>0</v>
      </c>
      <c r="M136" s="535">
        <f>G136+H136+I136+J136+K136+L136</f>
        <v>4109.25</v>
      </c>
      <c r="N136" s="535">
        <v>325.68</v>
      </c>
      <c r="O136" s="535">
        <f>G136*1.1875%</f>
        <v>48.797343750000003</v>
      </c>
      <c r="P136" s="535">
        <v>0</v>
      </c>
      <c r="Q136" s="535">
        <v>0</v>
      </c>
      <c r="R136" s="535">
        <v>0</v>
      </c>
      <c r="S136" s="535">
        <v>0</v>
      </c>
      <c r="T136" s="535">
        <f>N136+O136+P136+Q136+R136+S136</f>
        <v>374.47734374999999</v>
      </c>
      <c r="U136" s="535">
        <f>M136-T136</f>
        <v>3734.7726562500002</v>
      </c>
      <c r="V136" s="535"/>
      <c r="W136" s="534">
        <f>U136-V136</f>
        <v>3734.7726562500002</v>
      </c>
      <c r="X136" s="503"/>
    </row>
    <row r="137" spans="1:24" ht="65.25" customHeight="1" x14ac:dyDescent="0.5">
      <c r="A137" s="559"/>
      <c r="B137" s="502"/>
      <c r="C137" s="599"/>
      <c r="D137" s="599"/>
      <c r="E137" s="532"/>
      <c r="F137" s="598"/>
      <c r="G137" s="530"/>
      <c r="H137" s="527"/>
      <c r="I137" s="527"/>
      <c r="J137" s="528"/>
      <c r="K137" s="528"/>
      <c r="L137" s="528"/>
      <c r="M137" s="527"/>
      <c r="N137" s="527"/>
      <c r="O137" s="527"/>
      <c r="P137" s="527"/>
      <c r="Q137" s="527"/>
      <c r="R137" s="527"/>
      <c r="S137" s="527"/>
      <c r="T137" s="527"/>
      <c r="U137" s="527"/>
      <c r="V137" s="527"/>
      <c r="W137" s="526"/>
      <c r="X137" s="502"/>
    </row>
    <row r="138" spans="1:24" ht="65.25" hidden="1" customHeight="1" x14ac:dyDescent="0.5">
      <c r="A138" s="558" t="s">
        <v>590</v>
      </c>
      <c r="B138" s="503"/>
      <c r="C138" s="601">
        <v>1100</v>
      </c>
      <c r="D138" s="601">
        <v>1000</v>
      </c>
      <c r="E138" s="539"/>
      <c r="F138" s="604"/>
      <c r="G138" s="537">
        <f>E138*F138</f>
        <v>0</v>
      </c>
      <c r="H138" s="535">
        <f>E138*1.04</f>
        <v>0</v>
      </c>
      <c r="I138" s="535">
        <v>0</v>
      </c>
      <c r="J138" s="536">
        <v>0</v>
      </c>
      <c r="K138" s="536">
        <v>0</v>
      </c>
      <c r="L138" s="536">
        <v>0</v>
      </c>
      <c r="M138" s="535">
        <f>G138+H138+I138+J138+K138+L138</f>
        <v>0</v>
      </c>
      <c r="N138" s="535"/>
      <c r="O138" s="535">
        <f>G138*1.187%</f>
        <v>0</v>
      </c>
      <c r="P138" s="535">
        <v>0</v>
      </c>
      <c r="Q138" s="535">
        <v>0</v>
      </c>
      <c r="R138" s="535">
        <v>0</v>
      </c>
      <c r="S138" s="535">
        <v>0</v>
      </c>
      <c r="T138" s="535">
        <f>N138+O138+P138+Q138+R138+S138</f>
        <v>0</v>
      </c>
      <c r="U138" s="535">
        <f>M138-T138</f>
        <v>0</v>
      </c>
      <c r="V138" s="535"/>
      <c r="W138" s="534">
        <f>U138-V138</f>
        <v>0</v>
      </c>
      <c r="X138" s="503"/>
    </row>
    <row r="139" spans="1:24" ht="65.25" hidden="1" customHeight="1" x14ac:dyDescent="0.5">
      <c r="A139" s="603"/>
      <c r="B139" s="502"/>
      <c r="C139" s="599"/>
      <c r="D139" s="599"/>
      <c r="E139" s="532"/>
      <c r="F139" s="602"/>
      <c r="G139" s="530"/>
      <c r="H139" s="527"/>
      <c r="I139" s="527"/>
      <c r="J139" s="528"/>
      <c r="K139" s="528"/>
      <c r="L139" s="528"/>
      <c r="M139" s="527"/>
      <c r="N139" s="527"/>
      <c r="O139" s="527"/>
      <c r="P139" s="527"/>
      <c r="Q139" s="527"/>
      <c r="R139" s="527"/>
      <c r="S139" s="527"/>
      <c r="T139" s="527"/>
      <c r="U139" s="527"/>
      <c r="V139" s="527"/>
      <c r="W139" s="526"/>
      <c r="X139" s="502"/>
    </row>
    <row r="140" spans="1:24" ht="65.25" hidden="1" customHeight="1" x14ac:dyDescent="0.5">
      <c r="A140" s="558" t="s">
        <v>590</v>
      </c>
      <c r="B140" s="503"/>
      <c r="C140" s="601">
        <v>1100</v>
      </c>
      <c r="D140" s="601">
        <v>1000</v>
      </c>
      <c r="E140" s="539"/>
      <c r="F140" s="600"/>
      <c r="G140" s="537">
        <f>E140*F140</f>
        <v>0</v>
      </c>
      <c r="H140" s="535">
        <f>E140*1.04</f>
        <v>0</v>
      </c>
      <c r="I140" s="535">
        <v>0</v>
      </c>
      <c r="J140" s="536"/>
      <c r="K140" s="536">
        <v>0</v>
      </c>
      <c r="L140" s="536">
        <v>0</v>
      </c>
      <c r="M140" s="535">
        <f>G140+H140+I140+J140+K140+L140</f>
        <v>0</v>
      </c>
      <c r="N140" s="535"/>
      <c r="O140" s="535">
        <f>G140*1.187%</f>
        <v>0</v>
      </c>
      <c r="P140" s="535"/>
      <c r="Q140" s="535">
        <v>0</v>
      </c>
      <c r="R140" s="535">
        <v>0</v>
      </c>
      <c r="S140" s="535">
        <v>0</v>
      </c>
      <c r="T140" s="535">
        <f>N140+O140+P140+Q140+R140+S140</f>
        <v>0</v>
      </c>
      <c r="U140" s="535">
        <f>M140-T140</f>
        <v>0</v>
      </c>
      <c r="V140" s="535"/>
      <c r="W140" s="534">
        <f>U140-V140</f>
        <v>0</v>
      </c>
      <c r="X140" s="503"/>
    </row>
    <row r="141" spans="1:24" ht="65.25" hidden="1" customHeight="1" x14ac:dyDescent="0.5">
      <c r="A141" s="559"/>
      <c r="B141" s="502"/>
      <c r="C141" s="599"/>
      <c r="D141" s="599"/>
      <c r="E141" s="532"/>
      <c r="F141" s="598"/>
      <c r="G141" s="530"/>
      <c r="H141" s="527"/>
      <c r="I141" s="527"/>
      <c r="J141" s="528"/>
      <c r="K141" s="528"/>
      <c r="L141" s="528"/>
      <c r="M141" s="527"/>
      <c r="N141" s="527"/>
      <c r="O141" s="527"/>
      <c r="P141" s="527"/>
      <c r="Q141" s="527"/>
      <c r="R141" s="527"/>
      <c r="S141" s="527"/>
      <c r="T141" s="527"/>
      <c r="U141" s="527"/>
      <c r="V141" s="527"/>
      <c r="W141" s="526"/>
      <c r="X141" s="502"/>
    </row>
    <row r="142" spans="1:24" ht="65.25" customHeight="1" x14ac:dyDescent="0.5">
      <c r="A142" s="558" t="s">
        <v>590</v>
      </c>
      <c r="B142" s="503"/>
      <c r="C142" s="601">
        <v>1100</v>
      </c>
      <c r="D142" s="601">
        <v>1000</v>
      </c>
      <c r="E142" s="539">
        <v>273.95</v>
      </c>
      <c r="F142" s="600">
        <v>15</v>
      </c>
      <c r="G142" s="537">
        <f>E142*F142</f>
        <v>4109.25</v>
      </c>
      <c r="H142" s="535">
        <v>0</v>
      </c>
      <c r="I142" s="535">
        <v>0</v>
      </c>
      <c r="J142" s="536"/>
      <c r="K142" s="536">
        <v>0</v>
      </c>
      <c r="L142" s="536">
        <v>0</v>
      </c>
      <c r="M142" s="535">
        <f>G142+H142+I142+J142+K142+L142</f>
        <v>4109.25</v>
      </c>
      <c r="N142" s="535">
        <v>325.68</v>
      </c>
      <c r="O142" s="535">
        <f>G142*1.1875%</f>
        <v>48.797343750000003</v>
      </c>
      <c r="P142" s="535">
        <v>0</v>
      </c>
      <c r="Q142" s="535">
        <v>0</v>
      </c>
      <c r="R142" s="535">
        <v>0</v>
      </c>
      <c r="S142" s="535">
        <v>0</v>
      </c>
      <c r="T142" s="535">
        <f>N142+O142+P142+Q142+R142+S142</f>
        <v>374.47734374999999</v>
      </c>
      <c r="U142" s="535">
        <f>M142-T142</f>
        <v>3734.7726562500002</v>
      </c>
      <c r="V142" s="535"/>
      <c r="W142" s="534">
        <f>U142-V142</f>
        <v>3734.7726562500002</v>
      </c>
      <c r="X142" s="503"/>
    </row>
    <row r="143" spans="1:24" ht="65.25" customHeight="1" x14ac:dyDescent="0.5">
      <c r="A143" s="559"/>
      <c r="B143" s="502"/>
      <c r="C143" s="599"/>
      <c r="D143" s="599"/>
      <c r="E143" s="532"/>
      <c r="F143" s="598"/>
      <c r="G143" s="530"/>
      <c r="H143" s="527"/>
      <c r="I143" s="527"/>
      <c r="J143" s="528"/>
      <c r="K143" s="528"/>
      <c r="L143" s="528"/>
      <c r="M143" s="527"/>
      <c r="N143" s="527"/>
      <c r="O143" s="527"/>
      <c r="P143" s="527"/>
      <c r="Q143" s="527"/>
      <c r="R143" s="527"/>
      <c r="S143" s="527"/>
      <c r="T143" s="527"/>
      <c r="U143" s="527"/>
      <c r="V143" s="527"/>
      <c r="W143" s="526"/>
      <c r="X143" s="502"/>
    </row>
    <row r="144" spans="1:24" ht="65.25" customHeight="1" x14ac:dyDescent="0.5">
      <c r="A144" s="558" t="s">
        <v>590</v>
      </c>
      <c r="B144" s="503"/>
      <c r="C144" s="601">
        <v>1100</v>
      </c>
      <c r="D144" s="601">
        <v>1000</v>
      </c>
      <c r="E144" s="539">
        <v>273.95</v>
      </c>
      <c r="F144" s="600">
        <v>15</v>
      </c>
      <c r="G144" s="537">
        <f>E144*F144</f>
        <v>4109.25</v>
      </c>
      <c r="H144" s="535">
        <v>0</v>
      </c>
      <c r="I144" s="535">
        <v>0</v>
      </c>
      <c r="J144" s="536"/>
      <c r="K144" s="536">
        <v>0</v>
      </c>
      <c r="L144" s="536">
        <v>0</v>
      </c>
      <c r="M144" s="535">
        <f>G144+H144+I144+J144+K144+L144</f>
        <v>4109.25</v>
      </c>
      <c r="N144" s="535">
        <v>325.68</v>
      </c>
      <c r="O144" s="535">
        <v>46.92</v>
      </c>
      <c r="P144" s="535">
        <v>0</v>
      </c>
      <c r="Q144" s="535">
        <v>0</v>
      </c>
      <c r="R144" s="535">
        <v>0</v>
      </c>
      <c r="S144" s="535">
        <v>0</v>
      </c>
      <c r="T144" s="535">
        <f>N144+O144+P144+Q144+R144+S144</f>
        <v>372.6</v>
      </c>
      <c r="U144" s="535">
        <f>M144-T144</f>
        <v>3736.65</v>
      </c>
      <c r="V144" s="535"/>
      <c r="W144" s="534">
        <f>U144-V144</f>
        <v>3736.65</v>
      </c>
      <c r="X144" s="503"/>
    </row>
    <row r="145" spans="1:26" ht="65.25" customHeight="1" x14ac:dyDescent="0.5">
      <c r="A145" s="559"/>
      <c r="B145" s="502"/>
      <c r="C145" s="599"/>
      <c r="D145" s="599"/>
      <c r="E145" s="532"/>
      <c r="F145" s="598"/>
      <c r="G145" s="530"/>
      <c r="H145" s="527"/>
      <c r="I145" s="527"/>
      <c r="J145" s="528"/>
      <c r="K145" s="528"/>
      <c r="L145" s="528"/>
      <c r="M145" s="527"/>
      <c r="N145" s="527"/>
      <c r="O145" s="527"/>
      <c r="P145" s="527"/>
      <c r="Q145" s="527"/>
      <c r="R145" s="527"/>
      <c r="S145" s="527"/>
      <c r="T145" s="527"/>
      <c r="U145" s="527"/>
      <c r="V145" s="527"/>
      <c r="W145" s="526"/>
      <c r="X145" s="502"/>
    </row>
    <row r="146" spans="1:26" ht="65.25" customHeight="1" x14ac:dyDescent="0.5">
      <c r="A146" s="558" t="s">
        <v>590</v>
      </c>
      <c r="B146" s="503"/>
      <c r="C146" s="601">
        <v>1100</v>
      </c>
      <c r="D146" s="601">
        <v>1000</v>
      </c>
      <c r="E146" s="539">
        <v>273.95</v>
      </c>
      <c r="F146" s="600">
        <v>15</v>
      </c>
      <c r="G146" s="537">
        <f>E146*F146</f>
        <v>4109.25</v>
      </c>
      <c r="H146" s="535">
        <v>0</v>
      </c>
      <c r="I146" s="535">
        <v>0</v>
      </c>
      <c r="J146" s="536"/>
      <c r="K146" s="536">
        <v>0</v>
      </c>
      <c r="L146" s="536">
        <v>0</v>
      </c>
      <c r="M146" s="535">
        <f>G146+H146+I146+J146+K146+L146</f>
        <v>4109.25</v>
      </c>
      <c r="N146" s="535">
        <v>325.68</v>
      </c>
      <c r="O146" s="535">
        <v>0</v>
      </c>
      <c r="P146" s="535">
        <v>0</v>
      </c>
      <c r="Q146" s="535">
        <v>0</v>
      </c>
      <c r="R146" s="535">
        <v>0</v>
      </c>
      <c r="S146" s="535">
        <v>0</v>
      </c>
      <c r="T146" s="535">
        <f>N146+O146+P146+Q146+R146+S146</f>
        <v>325.68</v>
      </c>
      <c r="U146" s="535">
        <f>M146-T146</f>
        <v>3783.57</v>
      </c>
      <c r="V146" s="535"/>
      <c r="W146" s="534">
        <f>U146-V146</f>
        <v>3783.57</v>
      </c>
      <c r="X146" s="503"/>
    </row>
    <row r="147" spans="1:26" ht="65.25" customHeight="1" x14ac:dyDescent="0.5">
      <c r="A147" s="559"/>
      <c r="B147" s="502"/>
      <c r="C147" s="599"/>
      <c r="D147" s="599"/>
      <c r="E147" s="532"/>
      <c r="F147" s="598"/>
      <c r="G147" s="530"/>
      <c r="H147" s="527"/>
      <c r="I147" s="527"/>
      <c r="J147" s="528"/>
      <c r="K147" s="528"/>
      <c r="L147" s="528"/>
      <c r="M147" s="527"/>
      <c r="N147" s="527"/>
      <c r="O147" s="527"/>
      <c r="P147" s="527"/>
      <c r="Q147" s="527"/>
      <c r="R147" s="527"/>
      <c r="S147" s="527"/>
      <c r="T147" s="527"/>
      <c r="U147" s="527"/>
      <c r="V147" s="527"/>
      <c r="W147" s="526"/>
      <c r="X147" s="502"/>
    </row>
    <row r="148" spans="1:26" ht="65.25" customHeight="1" x14ac:dyDescent="0.5">
      <c r="A148" s="558" t="s">
        <v>590</v>
      </c>
      <c r="B148" s="503"/>
      <c r="C148" s="601">
        <v>1100</v>
      </c>
      <c r="D148" s="601">
        <v>1000</v>
      </c>
      <c r="E148" s="539">
        <v>0</v>
      </c>
      <c r="F148" s="600">
        <v>0</v>
      </c>
      <c r="G148" s="537">
        <f>E148*F148</f>
        <v>0</v>
      </c>
      <c r="H148" s="535">
        <v>0</v>
      </c>
      <c r="I148" s="535">
        <v>0</v>
      </c>
      <c r="J148" s="536"/>
      <c r="K148" s="536">
        <v>0</v>
      </c>
      <c r="L148" s="536">
        <v>0</v>
      </c>
      <c r="M148" s="535">
        <f>G148+H148+I148+J148+K148+L148</f>
        <v>0</v>
      </c>
      <c r="N148" s="535"/>
      <c r="O148" s="535">
        <v>0</v>
      </c>
      <c r="P148" s="535">
        <v>0</v>
      </c>
      <c r="Q148" s="535">
        <v>0</v>
      </c>
      <c r="R148" s="535">
        <v>0</v>
      </c>
      <c r="S148" s="535">
        <v>0</v>
      </c>
      <c r="T148" s="535">
        <f>N148+O148+P148+Q148+R148+S148</f>
        <v>0</v>
      </c>
      <c r="U148" s="535">
        <f>M148-T148</f>
        <v>0</v>
      </c>
      <c r="V148" s="535"/>
      <c r="W148" s="534">
        <f>U148-V148</f>
        <v>0</v>
      </c>
      <c r="X148" s="503"/>
    </row>
    <row r="149" spans="1:26" ht="65.25" customHeight="1" x14ac:dyDescent="0.5">
      <c r="A149" s="559"/>
      <c r="B149" s="502"/>
      <c r="C149" s="599"/>
      <c r="D149" s="599"/>
      <c r="E149" s="532"/>
      <c r="F149" s="598"/>
      <c r="G149" s="530"/>
      <c r="H149" s="527"/>
      <c r="I149" s="527"/>
      <c r="J149" s="528"/>
      <c r="K149" s="528"/>
      <c r="L149" s="528"/>
      <c r="M149" s="527"/>
      <c r="N149" s="527"/>
      <c r="O149" s="527"/>
      <c r="P149" s="527"/>
      <c r="Q149" s="527"/>
      <c r="R149" s="527"/>
      <c r="S149" s="527"/>
      <c r="T149" s="527"/>
      <c r="U149" s="527"/>
      <c r="V149" s="527"/>
      <c r="W149" s="526"/>
      <c r="X149" s="502"/>
    </row>
    <row r="150" spans="1:26" ht="65.25" customHeight="1" x14ac:dyDescent="0.5">
      <c r="A150" s="597" t="s">
        <v>69</v>
      </c>
      <c r="B150" s="451"/>
      <c r="C150" s="451"/>
      <c r="D150" s="451"/>
      <c r="E150" s="451"/>
      <c r="F150" s="451"/>
      <c r="G150" s="595">
        <f>SUM(G136:G149)</f>
        <v>16437</v>
      </c>
      <c r="H150" s="595">
        <f>SUM(H136:H149)</f>
        <v>0</v>
      </c>
      <c r="I150" s="595">
        <f>SUM(I136:I149)</f>
        <v>0</v>
      </c>
      <c r="J150" s="595">
        <f>SUM(J136:J149)</f>
        <v>0</v>
      </c>
      <c r="K150" s="595">
        <f>SUM(K136:K149)</f>
        <v>0</v>
      </c>
      <c r="L150" s="595">
        <f>SUM(L136:L149)</f>
        <v>0</v>
      </c>
      <c r="M150" s="595">
        <f>SUM(M136:M149)</f>
        <v>16437</v>
      </c>
      <c r="N150" s="595">
        <f>SUM(N136:N149)</f>
        <v>1302.72</v>
      </c>
      <c r="O150" s="595">
        <f>SUM(O136:O149)</f>
        <v>144.51468750000001</v>
      </c>
      <c r="P150" s="595">
        <f>SUM(P136:P149)</f>
        <v>0</v>
      </c>
      <c r="Q150" s="595">
        <f>SUM(Q136:Q149)</f>
        <v>0</v>
      </c>
      <c r="R150" s="595">
        <f>SUM(R136:R149)</f>
        <v>0</v>
      </c>
      <c r="S150" s="595">
        <f>SUM(S136:S149)</f>
        <v>0</v>
      </c>
      <c r="T150" s="595">
        <f>SUM(T136:T149)</f>
        <v>1447.2346875000001</v>
      </c>
      <c r="U150" s="595">
        <f>SUM(U136:U149)</f>
        <v>14989.7653125</v>
      </c>
      <c r="V150" s="595">
        <f>SUM(V136:V149)</f>
        <v>0</v>
      </c>
      <c r="W150" s="595">
        <f>SUM(W136:W149)</f>
        <v>14989.7653125</v>
      </c>
      <c r="X150" s="451"/>
    </row>
    <row r="151" spans="1:26" ht="65.25" customHeight="1" thickBot="1" x14ac:dyDescent="0.55000000000000004">
      <c r="A151" s="597"/>
      <c r="B151" s="451"/>
      <c r="C151" s="451"/>
      <c r="D151" s="451"/>
      <c r="E151" s="451"/>
      <c r="F151" s="451"/>
      <c r="G151" s="595"/>
      <c r="H151" s="595"/>
      <c r="I151" s="595"/>
      <c r="J151" s="595"/>
      <c r="K151" s="595"/>
      <c r="L151" s="595"/>
      <c r="M151" s="595"/>
      <c r="N151" s="595"/>
      <c r="O151" s="595"/>
      <c r="P151" s="595"/>
      <c r="Q151" s="595"/>
      <c r="R151" s="595"/>
      <c r="S151" s="595"/>
      <c r="T151" s="595"/>
      <c r="U151" s="595"/>
      <c r="V151" s="596"/>
      <c r="W151" s="595"/>
      <c r="X151" s="451"/>
    </row>
    <row r="152" spans="1:26" ht="84.75" customHeight="1" thickBot="1" x14ac:dyDescent="0.55000000000000004">
      <c r="A152" s="451"/>
      <c r="B152" s="451"/>
      <c r="C152" s="451"/>
      <c r="D152" s="451"/>
      <c r="E152" s="451"/>
      <c r="F152" s="451"/>
      <c r="G152" s="463" t="s">
        <v>46</v>
      </c>
      <c r="H152" s="594" t="s">
        <v>66</v>
      </c>
      <c r="I152" s="593" t="s">
        <v>589</v>
      </c>
      <c r="J152" s="592" t="s">
        <v>67</v>
      </c>
      <c r="K152" s="591" t="s">
        <v>421</v>
      </c>
      <c r="L152" s="589" t="s">
        <v>420</v>
      </c>
      <c r="M152" s="463" t="s">
        <v>35</v>
      </c>
      <c r="N152" s="590" t="s">
        <v>63</v>
      </c>
      <c r="O152" s="463" t="s">
        <v>40</v>
      </c>
      <c r="P152" s="589" t="s">
        <v>62</v>
      </c>
      <c r="Q152" s="463" t="s">
        <v>61</v>
      </c>
      <c r="R152" s="463" t="s">
        <v>417</v>
      </c>
      <c r="S152" s="588" t="s">
        <v>416</v>
      </c>
      <c r="T152" s="461" t="s">
        <v>35</v>
      </c>
      <c r="U152" s="461" t="s">
        <v>58</v>
      </c>
      <c r="V152" s="587" t="s">
        <v>588</v>
      </c>
      <c r="W152" s="463" t="s">
        <v>587</v>
      </c>
      <c r="X152" s="451"/>
    </row>
    <row r="153" spans="1:26" ht="65.25" customHeight="1" thickBot="1" x14ac:dyDescent="0.55000000000000004">
      <c r="A153" s="586" t="s">
        <v>586</v>
      </c>
      <c r="B153" s="585"/>
      <c r="C153" s="585"/>
      <c r="D153" s="585"/>
      <c r="E153" s="585"/>
      <c r="F153" s="585"/>
      <c r="G153" s="584">
        <f>G150+G127+G82+G41</f>
        <v>120050.40000000001</v>
      </c>
      <c r="H153" s="584">
        <f>H150+H127+H82+H41</f>
        <v>0</v>
      </c>
      <c r="I153" s="584">
        <f>I150+I127+I82+I41</f>
        <v>0</v>
      </c>
      <c r="J153" s="584">
        <f>J150+J127+J82+J41</f>
        <v>0</v>
      </c>
      <c r="K153" s="584">
        <f>K150+K127+K82+K41</f>
        <v>0</v>
      </c>
      <c r="L153" s="584">
        <f>L150+L127+L82+L41</f>
        <v>10.53</v>
      </c>
      <c r="M153" s="584">
        <f>M150+M127+M82+M41</f>
        <v>120060.93000000001</v>
      </c>
      <c r="N153" s="584">
        <f>N150+N127+N82+N41</f>
        <v>10466.59</v>
      </c>
      <c r="O153" s="584">
        <f>O150+O127+O82+O41</f>
        <v>1167.5382187499999</v>
      </c>
      <c r="P153" s="584">
        <f>P150+P127+P82+P41</f>
        <v>0</v>
      </c>
      <c r="Q153" s="584">
        <f>Q150+Q127+Q82+Q41</f>
        <v>0</v>
      </c>
      <c r="R153" s="584">
        <f>R150+R127+R82+R41</f>
        <v>0</v>
      </c>
      <c r="S153" s="584">
        <f>S150+S127+S82+S41</f>
        <v>0</v>
      </c>
      <c r="T153" s="584">
        <f>T150+T127+T82+T41</f>
        <v>11634.128218749998</v>
      </c>
      <c r="U153" s="584">
        <f>U150+U127+U82+U41</f>
        <v>108426.80178125</v>
      </c>
      <c r="V153" s="584">
        <f>V150+V127+V82+V41</f>
        <v>300</v>
      </c>
      <c r="W153" s="584">
        <f>W150+W127+W82+W41</f>
        <v>108126.80178125</v>
      </c>
      <c r="X153" s="451"/>
    </row>
    <row r="154" spans="1:26" ht="65.25" customHeight="1" x14ac:dyDescent="0.45">
      <c r="A154" s="451" t="s">
        <v>55</v>
      </c>
      <c r="B154" s="451"/>
      <c r="C154" s="451"/>
      <c r="D154" s="451"/>
      <c r="E154" s="451"/>
      <c r="F154" s="451"/>
      <c r="G154" s="451"/>
      <c r="H154" s="451"/>
      <c r="I154" s="451"/>
      <c r="J154" s="451"/>
      <c r="K154" s="451"/>
      <c r="L154" s="451"/>
      <c r="M154" s="451"/>
      <c r="N154" s="451"/>
      <c r="O154" s="451"/>
      <c r="P154" s="583"/>
      <c r="Q154" s="451"/>
      <c r="R154" s="451"/>
      <c r="S154" s="583"/>
      <c r="T154" s="451" t="s">
        <v>585</v>
      </c>
      <c r="U154" s="451"/>
      <c r="V154" s="451"/>
      <c r="W154" s="451"/>
      <c r="X154" s="451"/>
      <c r="Y154" s="582"/>
      <c r="Z154" s="582"/>
    </row>
    <row r="155" spans="1:26" ht="65.25" customHeight="1" x14ac:dyDescent="0.45">
      <c r="A155" s="451"/>
      <c r="B155" s="451"/>
      <c r="C155" s="451"/>
      <c r="D155" s="451"/>
      <c r="E155" s="451"/>
      <c r="F155" s="451"/>
      <c r="G155" s="451"/>
      <c r="H155" s="451"/>
      <c r="I155" s="451"/>
      <c r="J155" s="451"/>
      <c r="K155" s="451"/>
      <c r="L155" s="451"/>
      <c r="M155" s="451"/>
      <c r="N155" s="451"/>
      <c r="O155" s="451"/>
      <c r="P155" s="451"/>
      <c r="Q155" s="451"/>
      <c r="R155" s="451"/>
      <c r="S155" s="451"/>
      <c r="T155" s="451"/>
      <c r="U155" s="451"/>
      <c r="V155" s="451"/>
      <c r="W155" s="451"/>
      <c r="X155" s="451"/>
      <c r="Y155" s="582"/>
      <c r="Z155" s="582"/>
    </row>
    <row r="156" spans="1:26" ht="65.25" customHeight="1" x14ac:dyDescent="0.45">
      <c r="A156" s="451"/>
      <c r="B156" s="451"/>
      <c r="C156" s="451"/>
      <c r="D156" s="451"/>
      <c r="E156" s="451"/>
      <c r="F156" s="451"/>
      <c r="G156" s="451"/>
      <c r="H156" s="451"/>
      <c r="I156" s="451"/>
      <c r="J156" s="451"/>
      <c r="K156" s="451"/>
      <c r="L156" s="451"/>
      <c r="M156" s="451"/>
      <c r="N156" s="451"/>
      <c r="O156" s="451"/>
      <c r="P156" s="451"/>
      <c r="Q156" s="451"/>
      <c r="R156" s="451"/>
      <c r="S156" s="451"/>
      <c r="T156" s="451"/>
      <c r="U156" s="451"/>
      <c r="V156" s="451"/>
      <c r="W156" s="451"/>
      <c r="X156" s="451"/>
      <c r="Y156" s="582"/>
      <c r="Z156" s="582"/>
    </row>
    <row r="157" spans="1:26" ht="65.25" customHeight="1" x14ac:dyDescent="0.45">
      <c r="A157" s="451"/>
      <c r="B157" s="451"/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451"/>
      <c r="Q157" s="451"/>
      <c r="R157" s="451"/>
      <c r="S157" s="451"/>
      <c r="T157" s="451"/>
      <c r="U157" s="451"/>
      <c r="V157" s="451"/>
      <c r="W157" s="451"/>
      <c r="X157" s="451"/>
      <c r="Y157" s="582"/>
      <c r="Z157" s="582"/>
    </row>
    <row r="158" spans="1:26" ht="65.25" customHeight="1" x14ac:dyDescent="0.45">
      <c r="A158" s="451"/>
      <c r="B158" s="451"/>
      <c r="C158" s="451"/>
      <c r="D158" s="451"/>
      <c r="E158" s="451"/>
      <c r="F158" s="451"/>
      <c r="G158" s="451"/>
      <c r="H158" s="451"/>
      <c r="I158" s="451"/>
      <c r="J158" s="451"/>
      <c r="K158" s="451"/>
      <c r="L158" s="451"/>
      <c r="M158" s="451"/>
      <c r="N158" s="451"/>
      <c r="O158" s="451"/>
      <c r="P158" s="451"/>
      <c r="Q158" s="451"/>
      <c r="R158" s="451"/>
      <c r="S158" s="451"/>
      <c r="T158" s="451"/>
      <c r="U158" s="451"/>
      <c r="V158" s="451"/>
      <c r="W158" s="451"/>
      <c r="X158" s="451"/>
      <c r="Y158" s="582"/>
      <c r="Z158" s="582"/>
    </row>
    <row r="159" spans="1:26" ht="65.25" customHeight="1" x14ac:dyDescent="0.45">
      <c r="A159" s="451"/>
      <c r="B159" s="451"/>
      <c r="C159" s="451"/>
      <c r="D159" s="451"/>
      <c r="E159" s="451"/>
      <c r="F159" s="451"/>
      <c r="G159" s="451"/>
      <c r="H159" s="451"/>
      <c r="I159" s="451"/>
      <c r="J159" s="451"/>
      <c r="K159" s="451"/>
      <c r="L159" s="451"/>
      <c r="M159" s="451"/>
      <c r="N159" s="451"/>
      <c r="O159" s="451"/>
      <c r="P159" s="451"/>
      <c r="Q159" s="451"/>
      <c r="R159" s="451"/>
      <c r="S159" s="451"/>
      <c r="T159" s="451"/>
      <c r="U159" s="451"/>
      <c r="V159" s="451"/>
      <c r="W159" s="451"/>
      <c r="X159" s="451"/>
      <c r="Y159" s="582"/>
      <c r="Z159" s="582"/>
    </row>
    <row r="160" spans="1:26" ht="65.25" customHeight="1" x14ac:dyDescent="0.45">
      <c r="A160" s="451"/>
      <c r="B160" s="451"/>
      <c r="C160" s="451"/>
      <c r="D160" s="451"/>
      <c r="E160" s="451"/>
      <c r="F160" s="451"/>
      <c r="G160" s="451"/>
      <c r="H160" s="451"/>
      <c r="I160" s="451"/>
      <c r="J160" s="451"/>
      <c r="K160" s="451"/>
      <c r="L160" s="451"/>
      <c r="M160" s="451"/>
      <c r="N160" s="451"/>
      <c r="O160" s="451"/>
      <c r="P160" s="451"/>
      <c r="Q160" s="451"/>
      <c r="R160" s="451"/>
      <c r="S160" s="451"/>
      <c r="T160" s="451"/>
      <c r="U160" s="451"/>
      <c r="V160" s="451"/>
      <c r="W160" s="451"/>
      <c r="X160" s="451"/>
      <c r="Y160" s="451"/>
      <c r="Z160" s="451"/>
    </row>
    <row r="161" s="451" customFormat="1" ht="65.25" customHeight="1" x14ac:dyDescent="0.45"/>
    <row r="162" s="451" customFormat="1" ht="65.25" customHeight="1" x14ac:dyDescent="0.45"/>
    <row r="163" s="451" customFormat="1" ht="65.25" customHeight="1" x14ac:dyDescent="0.45"/>
    <row r="164" s="451" customFormat="1" ht="65.25" customHeight="1" x14ac:dyDescent="0.45"/>
    <row r="165" s="451" customFormat="1" ht="65.25" customHeight="1" x14ac:dyDescent="0.45"/>
    <row r="166" s="451" customFormat="1" ht="65.25" customHeight="1" x14ac:dyDescent="0.45"/>
    <row r="167" s="451" customFormat="1" ht="65.25" customHeight="1" x14ac:dyDescent="0.45"/>
    <row r="168" s="451" customFormat="1" ht="65.25" customHeight="1" x14ac:dyDescent="0.45"/>
    <row r="169" s="451" customFormat="1" ht="65.25" customHeight="1" x14ac:dyDescent="0.45"/>
    <row r="170" s="451" customFormat="1" ht="65.25" customHeight="1" x14ac:dyDescent="0.45"/>
    <row r="171" s="451" customFormat="1" ht="65.25" customHeight="1" x14ac:dyDescent="0.45"/>
    <row r="172" s="451" customFormat="1" ht="65.25" customHeight="1" x14ac:dyDescent="0.45"/>
    <row r="173" s="451" customFormat="1" ht="65.25" customHeight="1" x14ac:dyDescent="0.45"/>
    <row r="174" s="451" customFormat="1" ht="65.25" customHeight="1" x14ac:dyDescent="0.45"/>
    <row r="175" s="451" customFormat="1" ht="65.25" customHeight="1" x14ac:dyDescent="0.45"/>
    <row r="176" s="451" customFormat="1" ht="65.25" customHeight="1" x14ac:dyDescent="0.45"/>
    <row r="177" s="451" customFormat="1" ht="65.25" customHeight="1" x14ac:dyDescent="0.45"/>
    <row r="178" s="451" customFormat="1" ht="65.25" customHeight="1" x14ac:dyDescent="0.45"/>
    <row r="179" s="451" customFormat="1" ht="65.25" customHeight="1" x14ac:dyDescent="0.45"/>
    <row r="180" s="451" customFormat="1" ht="65.25" customHeight="1" x14ac:dyDescent="0.45"/>
    <row r="181" s="451" customFormat="1" ht="65.25" customHeight="1" x14ac:dyDescent="0.45"/>
    <row r="182" s="451" customFormat="1" ht="65.25" customHeight="1" x14ac:dyDescent="0.45"/>
    <row r="183" s="451" customFormat="1" ht="65.25" customHeight="1" x14ac:dyDescent="0.45"/>
    <row r="184" s="451" customFormat="1" ht="65.25" customHeight="1" x14ac:dyDescent="0.45"/>
    <row r="185" s="451" customFormat="1" ht="65.25" customHeight="1" x14ac:dyDescent="0.45"/>
    <row r="186" s="451" customFormat="1" ht="65.25" customHeight="1" x14ac:dyDescent="0.45"/>
    <row r="187" s="451" customFormat="1" ht="65.25" customHeight="1" x14ac:dyDescent="0.45"/>
    <row r="188" s="451" customFormat="1" ht="65.25" customHeight="1" x14ac:dyDescent="0.45"/>
    <row r="189" s="451" customFormat="1" ht="65.25" customHeight="1" x14ac:dyDescent="0.45"/>
    <row r="190" s="451" customFormat="1" ht="65.25" customHeight="1" x14ac:dyDescent="0.45"/>
    <row r="191" s="451" customFormat="1" ht="65.25" customHeight="1" x14ac:dyDescent="0.45"/>
    <row r="192" s="451" customFormat="1" ht="65.25" customHeight="1" x14ac:dyDescent="0.45"/>
    <row r="193" s="451" customFormat="1" ht="65.25" customHeight="1" x14ac:dyDescent="0.45"/>
    <row r="194" s="451" customFormat="1" ht="65.25" customHeight="1" x14ac:dyDescent="0.45"/>
    <row r="195" s="451" customFormat="1" ht="65.25" customHeight="1" x14ac:dyDescent="0.45"/>
    <row r="196" s="451" customFormat="1" ht="65.25" customHeight="1" x14ac:dyDescent="0.45"/>
    <row r="197" s="451" customFormat="1" ht="65.25" customHeight="1" x14ac:dyDescent="0.45"/>
    <row r="198" s="451" customFormat="1" ht="65.25" customHeight="1" x14ac:dyDescent="0.45"/>
    <row r="199" s="451" customFormat="1" ht="65.25" customHeight="1" x14ac:dyDescent="0.45"/>
    <row r="200" s="451" customFormat="1" ht="65.25" customHeight="1" x14ac:dyDescent="0.45"/>
    <row r="201" s="451" customFormat="1" ht="65.25" customHeight="1" x14ac:dyDescent="0.45"/>
    <row r="202" s="451" customFormat="1" ht="65.25" customHeight="1" x14ac:dyDescent="0.45"/>
    <row r="203" s="451" customFormat="1" ht="65.25" customHeight="1" x14ac:dyDescent="0.45"/>
    <row r="204" s="451" customFormat="1" ht="65.25" customHeight="1" x14ac:dyDescent="0.45"/>
    <row r="205" s="451" customFormat="1" ht="65.25" customHeight="1" x14ac:dyDescent="0.45"/>
    <row r="206" s="451" customFormat="1" ht="65.25" customHeight="1" x14ac:dyDescent="0.45"/>
    <row r="207" s="451" customFormat="1" ht="65.25" customHeight="1" x14ac:dyDescent="0.45"/>
    <row r="208" s="451" customFormat="1" ht="65.25" customHeight="1" x14ac:dyDescent="0.45"/>
    <row r="209" s="451" customFormat="1" ht="65.25" customHeight="1" x14ac:dyDescent="0.45"/>
    <row r="210" s="451" customFormat="1" ht="65.25" customHeight="1" x14ac:dyDescent="0.45"/>
    <row r="211" s="451" customFormat="1" ht="65.25" customHeight="1" x14ac:dyDescent="0.45"/>
    <row r="212" s="451" customFormat="1" ht="65.25" customHeight="1" x14ac:dyDescent="0.45"/>
    <row r="213" s="451" customFormat="1" ht="65.25" customHeight="1" x14ac:dyDescent="0.45"/>
    <row r="214" s="451" customFormat="1" ht="65.25" customHeight="1" x14ac:dyDescent="0.45"/>
    <row r="215" s="451" customFormat="1" ht="65.25" customHeight="1" x14ac:dyDescent="0.45"/>
    <row r="216" s="451" customFormat="1" ht="65.25" customHeight="1" x14ac:dyDescent="0.45"/>
    <row r="217" s="451" customFormat="1" ht="65.25" customHeight="1" x14ac:dyDescent="0.45"/>
    <row r="218" s="451" customFormat="1" ht="65.25" customHeight="1" x14ac:dyDescent="0.45"/>
    <row r="219" s="451" customFormat="1" ht="65.25" customHeight="1" x14ac:dyDescent="0.45"/>
    <row r="220" s="451" customFormat="1" ht="65.25" customHeight="1" x14ac:dyDescent="0.45"/>
    <row r="221" s="451" customFormat="1" ht="65.25" customHeight="1" x14ac:dyDescent="0.45"/>
    <row r="222" s="451" customFormat="1" ht="65.25" customHeight="1" x14ac:dyDescent="0.45"/>
    <row r="223" s="451" customFormat="1" ht="65.25" customHeight="1" x14ac:dyDescent="0.45"/>
    <row r="224" s="451" customFormat="1" ht="65.25" customHeight="1" x14ac:dyDescent="0.45"/>
    <row r="225" s="451" customFormat="1" ht="65.25" customHeight="1" x14ac:dyDescent="0.45"/>
    <row r="226" s="451" customFormat="1" ht="65.25" customHeight="1" x14ac:dyDescent="0.45"/>
    <row r="227" s="451" customFormat="1" ht="65.25" customHeight="1" x14ac:dyDescent="0.45"/>
    <row r="228" s="451" customFormat="1" ht="65.25" customHeight="1" x14ac:dyDescent="0.45"/>
    <row r="229" s="451" customFormat="1" ht="65.25" customHeight="1" x14ac:dyDescent="0.45"/>
    <row r="230" s="451" customFormat="1" ht="65.25" customHeight="1" x14ac:dyDescent="0.45"/>
    <row r="231" s="451" customFormat="1" ht="65.25" customHeight="1" x14ac:dyDescent="0.45"/>
    <row r="232" s="451" customFormat="1" ht="65.25" customHeight="1" x14ac:dyDescent="0.45"/>
    <row r="233" s="451" customFormat="1" ht="65.25" customHeight="1" x14ac:dyDescent="0.45"/>
    <row r="234" s="451" customFormat="1" ht="65.25" customHeight="1" x14ac:dyDescent="0.45"/>
    <row r="235" s="451" customFormat="1" ht="65.25" customHeight="1" x14ac:dyDescent="0.45"/>
    <row r="236" s="451" customFormat="1" ht="65.25" customHeight="1" x14ac:dyDescent="0.45"/>
    <row r="237" s="451" customFormat="1" ht="65.25" customHeight="1" x14ac:dyDescent="0.45"/>
    <row r="238" s="451" customFormat="1" ht="65.25" customHeight="1" x14ac:dyDescent="0.45"/>
    <row r="239" s="451" customFormat="1" ht="65.25" customHeight="1" x14ac:dyDescent="0.45"/>
    <row r="240" s="451" customFormat="1" ht="65.25" customHeight="1" x14ac:dyDescent="0.45"/>
    <row r="241" s="451" customFormat="1" ht="65.25" customHeight="1" x14ac:dyDescent="0.45"/>
    <row r="242" s="451" customFormat="1" ht="65.25" customHeight="1" x14ac:dyDescent="0.45"/>
    <row r="243" s="451" customFormat="1" ht="65.25" customHeight="1" x14ac:dyDescent="0.45"/>
    <row r="244" s="451" customFormat="1" ht="65.25" customHeight="1" x14ac:dyDescent="0.45"/>
    <row r="245" s="451" customFormat="1" ht="65.25" customHeight="1" x14ac:dyDescent="0.45"/>
    <row r="246" s="451" customFormat="1" ht="65.25" customHeight="1" x14ac:dyDescent="0.45"/>
    <row r="247" s="451" customFormat="1" ht="65.25" customHeight="1" x14ac:dyDescent="0.45"/>
    <row r="248" s="451" customFormat="1" ht="65.25" customHeight="1" x14ac:dyDescent="0.45"/>
    <row r="249" s="451" customFormat="1" ht="65.25" customHeight="1" x14ac:dyDescent="0.45"/>
    <row r="250" s="451" customFormat="1" ht="65.25" customHeight="1" x14ac:dyDescent="0.45"/>
    <row r="251" s="451" customFormat="1" ht="65.25" customHeight="1" x14ac:dyDescent="0.45"/>
    <row r="252" s="451" customFormat="1" ht="65.25" customHeight="1" x14ac:dyDescent="0.45"/>
    <row r="253" s="451" customFormat="1" ht="65.25" customHeight="1" x14ac:dyDescent="0.45"/>
    <row r="254" s="451" customFormat="1" ht="65.25" customHeight="1" x14ac:dyDescent="0.45"/>
    <row r="255" s="451" customFormat="1" ht="65.25" customHeight="1" x14ac:dyDescent="0.45"/>
    <row r="256" s="451" customFormat="1" ht="65.25" customHeight="1" x14ac:dyDescent="0.45"/>
    <row r="257" s="451" customFormat="1" ht="65.25" customHeight="1" x14ac:dyDescent="0.45"/>
    <row r="258" s="451" customFormat="1" ht="65.25" customHeight="1" x14ac:dyDescent="0.45"/>
    <row r="259" s="451" customFormat="1" ht="65.25" customHeight="1" x14ac:dyDescent="0.45"/>
    <row r="260" s="451" customFormat="1" ht="65.25" customHeight="1" x14ac:dyDescent="0.45"/>
    <row r="261" s="451" customFormat="1" ht="65.25" customHeight="1" x14ac:dyDescent="0.45"/>
    <row r="262" s="451" customFormat="1" ht="65.25" customHeight="1" x14ac:dyDescent="0.45"/>
    <row r="263" s="451" customFormat="1" ht="65.25" customHeight="1" x14ac:dyDescent="0.45"/>
    <row r="264" s="451" customFormat="1" ht="65.25" customHeight="1" x14ac:dyDescent="0.45"/>
    <row r="265" s="451" customFormat="1" ht="65.25" customHeight="1" x14ac:dyDescent="0.45"/>
    <row r="266" s="451" customFormat="1" ht="65.25" customHeight="1" x14ac:dyDescent="0.45"/>
    <row r="267" s="451" customFormat="1" ht="65.25" customHeight="1" x14ac:dyDescent="0.45"/>
    <row r="268" s="451" customFormat="1" ht="65.25" customHeight="1" x14ac:dyDescent="0.45"/>
    <row r="269" s="451" customFormat="1" ht="65.25" customHeight="1" x14ac:dyDescent="0.45"/>
    <row r="270" s="451" customFormat="1" ht="65.25" customHeight="1" x14ac:dyDescent="0.45"/>
    <row r="271" s="451" customFormat="1" ht="65.25" customHeight="1" x14ac:dyDescent="0.45"/>
    <row r="272" s="451" customFormat="1" ht="65.25" customHeight="1" x14ac:dyDescent="0.45"/>
    <row r="273" s="451" customFormat="1" ht="65.25" customHeight="1" x14ac:dyDescent="0.45"/>
    <row r="274" s="451" customFormat="1" ht="65.25" customHeight="1" x14ac:dyDescent="0.45"/>
    <row r="275" s="451" customFormat="1" ht="65.25" customHeight="1" x14ac:dyDescent="0.45"/>
    <row r="276" s="451" customFormat="1" ht="65.25" customHeight="1" x14ac:dyDescent="0.45"/>
    <row r="277" s="451" customFormat="1" ht="65.25" customHeight="1" x14ac:dyDescent="0.45"/>
    <row r="278" s="451" customFormat="1" ht="65.25" customHeight="1" x14ac:dyDescent="0.45"/>
    <row r="279" s="451" customFormat="1" ht="65.25" customHeight="1" x14ac:dyDescent="0.45"/>
    <row r="280" s="451" customFormat="1" ht="65.25" customHeight="1" x14ac:dyDescent="0.45"/>
    <row r="281" s="451" customFormat="1" ht="65.25" customHeight="1" x14ac:dyDescent="0.45"/>
    <row r="282" s="451" customFormat="1" ht="65.25" customHeight="1" x14ac:dyDescent="0.45"/>
    <row r="283" s="451" customFormat="1" ht="65.25" customHeight="1" x14ac:dyDescent="0.45"/>
    <row r="284" s="451" customFormat="1" ht="65.25" customHeight="1" x14ac:dyDescent="0.45"/>
    <row r="285" s="451" customFormat="1" ht="65.25" customHeight="1" x14ac:dyDescent="0.45"/>
    <row r="286" s="451" customFormat="1" ht="65.25" customHeight="1" x14ac:dyDescent="0.45"/>
    <row r="287" s="451" customFormat="1" ht="65.25" customHeight="1" x14ac:dyDescent="0.45"/>
    <row r="288" s="451" customFormat="1" ht="65.25" customHeight="1" x14ac:dyDescent="0.45"/>
    <row r="289" s="451" customFormat="1" ht="65.25" customHeight="1" x14ac:dyDescent="0.45"/>
    <row r="290" s="451" customFormat="1" ht="65.25" customHeight="1" x14ac:dyDescent="0.45"/>
    <row r="291" s="451" customFormat="1" ht="65.25" customHeight="1" x14ac:dyDescent="0.45"/>
    <row r="292" s="451" customFormat="1" ht="65.25" customHeight="1" x14ac:dyDescent="0.45"/>
    <row r="293" s="451" customFormat="1" ht="65.25" customHeight="1" x14ac:dyDescent="0.45"/>
    <row r="294" s="451" customFormat="1" ht="65.25" customHeight="1" x14ac:dyDescent="0.45"/>
    <row r="295" s="451" customFormat="1" ht="65.25" customHeight="1" x14ac:dyDescent="0.45"/>
    <row r="296" s="451" customFormat="1" ht="65.25" customHeight="1" x14ac:dyDescent="0.45"/>
    <row r="297" s="451" customFormat="1" ht="65.25" customHeight="1" x14ac:dyDescent="0.45"/>
    <row r="298" s="451" customFormat="1" ht="65.25" customHeight="1" x14ac:dyDescent="0.45"/>
    <row r="299" s="451" customFormat="1" ht="65.25" customHeight="1" x14ac:dyDescent="0.45"/>
    <row r="300" s="451" customFormat="1" ht="65.25" customHeight="1" x14ac:dyDescent="0.45"/>
    <row r="301" s="451" customFormat="1" ht="65.25" customHeight="1" x14ac:dyDescent="0.45"/>
    <row r="302" s="451" customFormat="1" ht="65.25" customHeight="1" x14ac:dyDescent="0.45"/>
    <row r="303" s="451" customFormat="1" ht="65.25" customHeight="1" x14ac:dyDescent="0.45"/>
    <row r="304" s="451" customFormat="1" ht="65.25" customHeight="1" x14ac:dyDescent="0.45"/>
    <row r="305" s="451" customFormat="1" ht="65.25" customHeight="1" x14ac:dyDescent="0.45"/>
    <row r="306" s="451" customFormat="1" ht="65.25" customHeight="1" x14ac:dyDescent="0.45"/>
    <row r="307" s="451" customFormat="1" ht="65.25" customHeight="1" x14ac:dyDescent="0.45"/>
    <row r="308" s="451" customFormat="1" ht="65.25" customHeight="1" x14ac:dyDescent="0.45"/>
    <row r="309" s="451" customFormat="1" ht="65.25" customHeight="1" x14ac:dyDescent="0.45"/>
    <row r="310" s="451" customFormat="1" ht="65.25" customHeight="1" x14ac:dyDescent="0.45"/>
    <row r="311" s="451" customFormat="1" ht="65.25" customHeight="1" x14ac:dyDescent="0.45"/>
    <row r="312" s="451" customFormat="1" ht="65.25" customHeight="1" x14ac:dyDescent="0.45"/>
    <row r="313" s="451" customFormat="1" ht="65.25" customHeight="1" x14ac:dyDescent="0.45"/>
    <row r="314" s="451" customFormat="1" ht="65.25" customHeight="1" x14ac:dyDescent="0.45"/>
    <row r="315" s="451" customFormat="1" ht="65.25" customHeight="1" x14ac:dyDescent="0.45"/>
    <row r="316" s="451" customFormat="1" ht="65.25" customHeight="1" x14ac:dyDescent="0.45"/>
    <row r="317" s="451" customFormat="1" ht="65.25" customHeight="1" x14ac:dyDescent="0.45"/>
    <row r="318" s="451" customFormat="1" ht="65.25" customHeight="1" x14ac:dyDescent="0.45"/>
    <row r="319" s="451" customFormat="1" ht="65.25" customHeight="1" x14ac:dyDescent="0.45"/>
    <row r="320" s="451" customFormat="1" ht="65.25" customHeight="1" x14ac:dyDescent="0.45"/>
    <row r="321" s="451" customFormat="1" ht="65.25" customHeight="1" x14ac:dyDescent="0.45"/>
    <row r="322" s="451" customFormat="1" ht="65.25" customHeight="1" x14ac:dyDescent="0.45"/>
    <row r="323" s="451" customFormat="1" ht="65.25" customHeight="1" x14ac:dyDescent="0.45"/>
    <row r="324" s="451" customFormat="1" ht="65.25" customHeight="1" x14ac:dyDescent="0.45"/>
    <row r="325" s="451" customFormat="1" ht="65.25" customHeight="1" x14ac:dyDescent="0.45"/>
    <row r="326" s="451" customFormat="1" ht="65.25" customHeight="1" x14ac:dyDescent="0.45"/>
    <row r="327" s="451" customFormat="1" ht="65.25" customHeight="1" x14ac:dyDescent="0.45"/>
    <row r="328" s="451" customFormat="1" ht="65.25" customHeight="1" x14ac:dyDescent="0.45"/>
    <row r="329" s="451" customFormat="1" ht="65.25" customHeight="1" x14ac:dyDescent="0.45"/>
    <row r="330" s="451" customFormat="1" ht="65.25" customHeight="1" x14ac:dyDescent="0.45"/>
    <row r="331" s="451" customFormat="1" ht="65.25" customHeight="1" x14ac:dyDescent="0.45"/>
    <row r="332" s="451" customFormat="1" ht="65.25" customHeight="1" x14ac:dyDescent="0.45"/>
    <row r="333" s="451" customFormat="1" ht="65.25" customHeight="1" x14ac:dyDescent="0.45"/>
    <row r="334" s="451" customFormat="1" ht="65.25" customHeight="1" x14ac:dyDescent="0.45"/>
    <row r="335" s="451" customFormat="1" ht="65.25" customHeight="1" x14ac:dyDescent="0.45"/>
    <row r="336" s="451" customFormat="1" ht="65.25" customHeight="1" x14ac:dyDescent="0.45"/>
    <row r="337" s="451" customFormat="1" ht="65.25" customHeight="1" x14ac:dyDescent="0.45"/>
    <row r="338" s="451" customFormat="1" ht="65.25" customHeight="1" x14ac:dyDescent="0.45"/>
    <row r="339" s="451" customFormat="1" ht="65.25" customHeight="1" x14ac:dyDescent="0.45"/>
    <row r="340" s="451" customFormat="1" ht="65.25" customHeight="1" x14ac:dyDescent="0.45"/>
    <row r="341" s="451" customFormat="1" ht="65.25" customHeight="1" x14ac:dyDescent="0.45"/>
    <row r="342" s="451" customFormat="1" ht="65.25" customHeight="1" x14ac:dyDescent="0.45"/>
    <row r="343" s="451" customFormat="1" ht="65.25" customHeight="1" x14ac:dyDescent="0.45"/>
    <row r="344" s="451" customFormat="1" ht="65.25" customHeight="1" x14ac:dyDescent="0.45"/>
    <row r="345" s="451" customFormat="1" ht="65.25" customHeight="1" x14ac:dyDescent="0.45"/>
    <row r="346" s="451" customFormat="1" ht="65.25" customHeight="1" x14ac:dyDescent="0.45"/>
    <row r="347" s="451" customFormat="1" ht="65.25" customHeight="1" x14ac:dyDescent="0.45"/>
    <row r="348" s="451" customFormat="1" ht="65.25" customHeight="1" x14ac:dyDescent="0.45"/>
    <row r="349" s="451" customFormat="1" ht="65.25" customHeight="1" x14ac:dyDescent="0.45"/>
    <row r="350" s="451" customFormat="1" ht="65.25" customHeight="1" x14ac:dyDescent="0.45"/>
    <row r="351" s="451" customFormat="1" ht="65.25" customHeight="1" x14ac:dyDescent="0.45"/>
    <row r="352" s="451" customFormat="1" ht="65.25" customHeight="1" x14ac:dyDescent="0.45"/>
    <row r="353" s="451" customFormat="1" ht="65.25" customHeight="1" x14ac:dyDescent="0.45"/>
    <row r="354" s="451" customFormat="1" ht="65.25" customHeight="1" x14ac:dyDescent="0.45"/>
    <row r="355" s="451" customFormat="1" ht="65.25" customHeight="1" x14ac:dyDescent="0.45"/>
    <row r="356" s="451" customFormat="1" ht="65.25" customHeight="1" x14ac:dyDescent="0.45"/>
    <row r="357" s="451" customFormat="1" ht="65.25" customHeight="1" x14ac:dyDescent="0.45"/>
    <row r="358" s="451" customFormat="1" ht="65.25" customHeight="1" x14ac:dyDescent="0.45"/>
    <row r="359" s="451" customFormat="1" ht="65.25" customHeight="1" x14ac:dyDescent="0.45"/>
    <row r="360" s="451" customFormat="1" ht="65.25" customHeight="1" x14ac:dyDescent="0.45"/>
    <row r="361" s="451" customFormat="1" ht="65.25" customHeight="1" x14ac:dyDescent="0.45"/>
    <row r="362" s="451" customFormat="1" ht="65.25" customHeight="1" x14ac:dyDescent="0.45"/>
    <row r="363" s="451" customFormat="1" ht="65.25" customHeight="1" x14ac:dyDescent="0.45"/>
    <row r="364" s="451" customFormat="1" ht="65.25" customHeight="1" x14ac:dyDescent="0.45"/>
    <row r="365" s="451" customFormat="1" ht="65.25" customHeight="1" x14ac:dyDescent="0.45"/>
    <row r="366" s="451" customFormat="1" ht="65.25" customHeight="1" x14ac:dyDescent="0.45"/>
    <row r="367" s="451" customFormat="1" ht="65.25" customHeight="1" x14ac:dyDescent="0.45"/>
    <row r="368" s="451" customFormat="1" ht="65.25" customHeight="1" x14ac:dyDescent="0.45"/>
    <row r="369" s="451" customFormat="1" ht="65.25" customHeight="1" x14ac:dyDescent="0.45"/>
    <row r="370" s="451" customFormat="1" ht="65.25" customHeight="1" x14ac:dyDescent="0.45"/>
    <row r="371" s="451" customFormat="1" ht="65.25" customHeight="1" x14ac:dyDescent="0.45"/>
    <row r="372" s="451" customFormat="1" ht="65.25" customHeight="1" x14ac:dyDescent="0.45"/>
    <row r="373" s="451" customFormat="1" ht="65.25" customHeight="1" x14ac:dyDescent="0.45"/>
    <row r="374" s="451" customFormat="1" ht="65.25" customHeight="1" x14ac:dyDescent="0.45"/>
    <row r="375" s="451" customFormat="1" ht="65.25" customHeight="1" x14ac:dyDescent="0.45"/>
    <row r="376" s="451" customFormat="1" ht="65.25" customHeight="1" x14ac:dyDescent="0.45"/>
    <row r="377" s="451" customFormat="1" ht="65.25" customHeight="1" x14ac:dyDescent="0.45"/>
    <row r="378" s="451" customFormat="1" ht="65.25" customHeight="1" x14ac:dyDescent="0.45"/>
    <row r="379" s="451" customFormat="1" ht="65.25" customHeight="1" x14ac:dyDescent="0.45"/>
    <row r="380" s="451" customFormat="1" ht="65.25" customHeight="1" x14ac:dyDescent="0.45"/>
    <row r="381" s="451" customFormat="1" ht="65.25" customHeight="1" x14ac:dyDescent="0.45"/>
    <row r="382" s="451" customFormat="1" ht="65.25" customHeight="1" x14ac:dyDescent="0.45"/>
    <row r="383" s="451" customFormat="1" ht="65.25" customHeight="1" x14ac:dyDescent="0.45"/>
    <row r="384" s="451" customFormat="1" ht="65.25" customHeight="1" x14ac:dyDescent="0.45"/>
    <row r="385" s="451" customFormat="1" ht="65.25" customHeight="1" x14ac:dyDescent="0.45"/>
    <row r="386" s="451" customFormat="1" ht="65.25" customHeight="1" x14ac:dyDescent="0.45"/>
    <row r="387" s="451" customFormat="1" ht="65.25" customHeight="1" x14ac:dyDescent="0.45"/>
    <row r="388" s="451" customFormat="1" ht="65.25" customHeight="1" x14ac:dyDescent="0.45"/>
    <row r="389" s="451" customFormat="1" ht="65.25" customHeight="1" x14ac:dyDescent="0.45"/>
    <row r="390" s="451" customFormat="1" ht="65.25" customHeight="1" x14ac:dyDescent="0.45"/>
    <row r="391" s="451" customFormat="1" ht="65.25" customHeight="1" x14ac:dyDescent="0.45"/>
    <row r="392" s="451" customFormat="1" ht="65.25" customHeight="1" x14ac:dyDescent="0.45"/>
    <row r="393" s="451" customFormat="1" ht="65.25" customHeight="1" x14ac:dyDescent="0.45"/>
    <row r="394" s="451" customFormat="1" ht="65.25" customHeight="1" x14ac:dyDescent="0.45"/>
    <row r="395" s="451" customFormat="1" ht="65.25" customHeight="1" x14ac:dyDescent="0.45"/>
    <row r="396" s="451" customFormat="1" ht="65.25" customHeight="1" x14ac:dyDescent="0.45"/>
    <row r="397" s="451" customFormat="1" ht="65.25" customHeight="1" x14ac:dyDescent="0.45"/>
    <row r="398" s="451" customFormat="1" ht="65.25" customHeight="1" x14ac:dyDescent="0.45"/>
    <row r="399" s="451" customFormat="1" ht="65.25" customHeight="1" x14ac:dyDescent="0.45"/>
    <row r="400" s="451" customFormat="1" ht="65.25" customHeight="1" x14ac:dyDescent="0.45"/>
    <row r="401" s="451" customFormat="1" ht="65.25" customHeight="1" x14ac:dyDescent="0.45"/>
    <row r="402" s="451" customFormat="1" ht="65.25" customHeight="1" x14ac:dyDescent="0.45"/>
    <row r="403" s="451" customFormat="1" ht="65.25" customHeight="1" x14ac:dyDescent="0.45"/>
    <row r="404" s="451" customFormat="1" ht="65.25" customHeight="1" x14ac:dyDescent="0.45"/>
    <row r="405" s="451" customFormat="1" ht="65.25" customHeight="1" x14ac:dyDescent="0.45"/>
    <row r="406" s="451" customFormat="1" ht="65.25" customHeight="1" x14ac:dyDescent="0.45"/>
    <row r="407" s="451" customFormat="1" ht="65.25" customHeight="1" x14ac:dyDescent="0.45"/>
    <row r="408" s="451" customFormat="1" ht="65.25" customHeight="1" x14ac:dyDescent="0.45"/>
    <row r="409" s="451" customFormat="1" ht="65.25" customHeight="1" x14ac:dyDescent="0.45"/>
    <row r="410" s="451" customFormat="1" ht="65.25" customHeight="1" x14ac:dyDescent="0.45"/>
    <row r="411" s="451" customFormat="1" ht="65.25" customHeight="1" x14ac:dyDescent="0.45"/>
    <row r="412" s="451" customFormat="1" ht="65.25" customHeight="1" x14ac:dyDescent="0.45"/>
    <row r="413" s="451" customFormat="1" ht="65.25" customHeight="1" x14ac:dyDescent="0.45"/>
    <row r="414" s="451" customFormat="1" ht="65.25" customHeight="1" x14ac:dyDescent="0.45"/>
    <row r="415" s="451" customFormat="1" ht="65.25" customHeight="1" x14ac:dyDescent="0.45"/>
    <row r="416" s="451" customFormat="1" ht="65.25" customHeight="1" x14ac:dyDescent="0.45"/>
    <row r="417" s="451" customFormat="1" ht="65.25" customHeight="1" x14ac:dyDescent="0.45"/>
    <row r="418" s="451" customFormat="1" ht="65.25" customHeight="1" x14ac:dyDescent="0.45"/>
    <row r="419" s="451" customFormat="1" ht="65.25" customHeight="1" x14ac:dyDescent="0.45"/>
    <row r="420" s="451" customFormat="1" ht="65.25" customHeight="1" x14ac:dyDescent="0.45"/>
    <row r="421" s="451" customFormat="1" ht="65.25" customHeight="1" x14ac:dyDescent="0.45"/>
    <row r="422" s="451" customFormat="1" ht="65.25" customHeight="1" x14ac:dyDescent="0.45"/>
    <row r="423" s="451" customFormat="1" ht="65.25" customHeight="1" x14ac:dyDescent="0.45"/>
    <row r="424" s="451" customFormat="1" ht="65.25" customHeight="1" x14ac:dyDescent="0.45"/>
    <row r="425" s="451" customFormat="1" ht="65.25" customHeight="1" x14ac:dyDescent="0.45"/>
    <row r="426" s="451" customFormat="1" ht="65.25" customHeight="1" x14ac:dyDescent="0.45"/>
    <row r="427" s="451" customFormat="1" ht="65.25" customHeight="1" x14ac:dyDescent="0.45"/>
    <row r="428" s="451" customFormat="1" ht="65.25" customHeight="1" x14ac:dyDescent="0.45"/>
    <row r="429" s="451" customFormat="1" ht="65.25" customHeight="1" x14ac:dyDescent="0.45"/>
    <row r="430" s="451" customFormat="1" ht="65.25" customHeight="1" x14ac:dyDescent="0.45"/>
    <row r="431" s="451" customFormat="1" ht="65.25" customHeight="1" x14ac:dyDescent="0.45"/>
    <row r="432" s="451" customFormat="1" ht="65.25" customHeight="1" x14ac:dyDescent="0.45"/>
    <row r="433" s="451" customFormat="1" ht="65.25" customHeight="1" x14ac:dyDescent="0.45"/>
    <row r="434" s="451" customFormat="1" ht="65.25" customHeight="1" x14ac:dyDescent="0.45"/>
    <row r="435" s="451" customFormat="1" ht="65.25" customHeight="1" x14ac:dyDescent="0.45"/>
    <row r="436" s="451" customFormat="1" ht="65.25" customHeight="1" x14ac:dyDescent="0.45"/>
    <row r="437" s="451" customFormat="1" ht="65.25" customHeight="1" x14ac:dyDescent="0.45"/>
    <row r="438" s="451" customFormat="1" ht="65.25" customHeight="1" x14ac:dyDescent="0.45"/>
    <row r="439" s="451" customFormat="1" ht="65.25" customHeight="1" x14ac:dyDescent="0.45"/>
    <row r="440" s="451" customFormat="1" ht="65.25" customHeight="1" x14ac:dyDescent="0.45"/>
    <row r="441" s="451" customFormat="1" ht="65.25" customHeight="1" x14ac:dyDescent="0.45"/>
    <row r="442" s="451" customFormat="1" ht="65.25" customHeight="1" x14ac:dyDescent="0.45"/>
    <row r="443" s="451" customFormat="1" ht="65.25" customHeight="1" x14ac:dyDescent="0.45"/>
    <row r="444" s="451" customFormat="1" ht="65.25" customHeight="1" x14ac:dyDescent="0.45"/>
    <row r="445" s="451" customFormat="1" ht="65.25" customHeight="1" x14ac:dyDescent="0.45"/>
    <row r="446" s="451" customFormat="1" ht="65.25" customHeight="1" x14ac:dyDescent="0.45"/>
    <row r="447" s="451" customFormat="1" ht="65.25" customHeight="1" x14ac:dyDescent="0.45"/>
    <row r="448" s="451" customFormat="1" ht="65.25" customHeight="1" x14ac:dyDescent="0.45"/>
    <row r="449" s="451" customFormat="1" ht="65.25" customHeight="1" x14ac:dyDescent="0.45"/>
    <row r="450" s="451" customFormat="1" ht="65.25" customHeight="1" x14ac:dyDescent="0.45"/>
    <row r="451" s="451" customFormat="1" ht="65.25" customHeight="1" x14ac:dyDescent="0.45"/>
    <row r="452" s="451" customFormat="1" ht="65.25" customHeight="1" x14ac:dyDescent="0.45"/>
    <row r="453" s="451" customFormat="1" ht="65.25" customHeight="1" x14ac:dyDescent="0.45"/>
    <row r="454" s="451" customFormat="1" ht="65.25" customHeight="1" x14ac:dyDescent="0.45"/>
    <row r="455" s="451" customFormat="1" ht="65.25" customHeight="1" x14ac:dyDescent="0.45"/>
    <row r="456" s="451" customFormat="1" ht="65.25" customHeight="1" x14ac:dyDescent="0.45"/>
    <row r="457" s="451" customFormat="1" ht="65.25" customHeight="1" x14ac:dyDescent="0.45"/>
    <row r="458" s="451" customFormat="1" ht="65.25" customHeight="1" x14ac:dyDescent="0.45"/>
    <row r="459" s="451" customFormat="1" ht="65.25" customHeight="1" x14ac:dyDescent="0.45"/>
    <row r="460" s="451" customFormat="1" ht="65.25" customHeight="1" x14ac:dyDescent="0.45"/>
    <row r="461" s="451" customFormat="1" ht="65.25" customHeight="1" x14ac:dyDescent="0.45"/>
    <row r="462" s="451" customFormat="1" ht="65.25" customHeight="1" x14ac:dyDescent="0.45"/>
    <row r="463" s="451" customFormat="1" ht="65.25" customHeight="1" x14ac:dyDescent="0.45"/>
    <row r="464" s="451" customFormat="1" ht="65.25" customHeight="1" x14ac:dyDescent="0.45"/>
    <row r="465" s="451" customFormat="1" ht="65.25" customHeight="1" x14ac:dyDescent="0.45"/>
    <row r="466" s="451" customFormat="1" ht="65.25" customHeight="1" x14ac:dyDescent="0.45"/>
    <row r="467" s="451" customFormat="1" ht="65.25" customHeight="1" x14ac:dyDescent="0.45"/>
    <row r="468" s="451" customFormat="1" ht="65.25" customHeight="1" x14ac:dyDescent="0.45"/>
    <row r="469" s="451" customFormat="1" ht="65.25" customHeight="1" x14ac:dyDescent="0.45"/>
    <row r="470" s="451" customFormat="1" ht="65.25" customHeight="1" x14ac:dyDescent="0.45"/>
    <row r="471" s="451" customFormat="1" ht="65.25" customHeight="1" x14ac:dyDescent="0.45"/>
    <row r="472" s="451" customFormat="1" ht="65.25" customHeight="1" x14ac:dyDescent="0.45"/>
    <row r="473" s="451" customFormat="1" ht="65.25" customHeight="1" x14ac:dyDescent="0.45"/>
    <row r="474" s="451" customFormat="1" ht="65.25" customHeight="1" x14ac:dyDescent="0.45"/>
    <row r="475" s="451" customFormat="1" ht="65.25" customHeight="1" x14ac:dyDescent="0.45"/>
    <row r="476" s="451" customFormat="1" ht="65.25" customHeight="1" x14ac:dyDescent="0.45"/>
    <row r="477" s="451" customFormat="1" ht="65.25" customHeight="1" x14ac:dyDescent="0.45"/>
    <row r="478" s="451" customFormat="1" ht="65.25" customHeight="1" x14ac:dyDescent="0.45"/>
    <row r="479" s="451" customFormat="1" ht="65.25" customHeight="1" x14ac:dyDescent="0.45"/>
    <row r="480" s="451" customFormat="1" ht="65.25" customHeight="1" x14ac:dyDescent="0.45"/>
    <row r="481" s="451" customFormat="1" ht="65.25" customHeight="1" x14ac:dyDescent="0.45"/>
    <row r="482" s="451" customFormat="1" ht="65.25" customHeight="1" x14ac:dyDescent="0.45"/>
    <row r="483" s="451" customFormat="1" ht="65.25" customHeight="1" x14ac:dyDescent="0.45"/>
    <row r="484" s="451" customFormat="1" ht="65.25" customHeight="1" x14ac:dyDescent="0.45"/>
    <row r="485" s="451" customFormat="1" ht="65.25" customHeight="1" x14ac:dyDescent="0.45"/>
    <row r="486" s="451" customFormat="1" ht="65.25" customHeight="1" x14ac:dyDescent="0.45"/>
    <row r="487" s="451" customFormat="1" ht="65.25" customHeight="1" x14ac:dyDescent="0.45"/>
    <row r="488" s="451" customFormat="1" ht="65.25" customHeight="1" x14ac:dyDescent="0.45"/>
    <row r="489" s="451" customFormat="1" ht="65.25" customHeight="1" x14ac:dyDescent="0.45"/>
    <row r="490" s="451" customFormat="1" ht="65.25" customHeight="1" x14ac:dyDescent="0.45"/>
    <row r="491" s="451" customFormat="1" ht="65.25" customHeight="1" x14ac:dyDescent="0.45"/>
    <row r="492" s="451" customFormat="1" ht="65.25" customHeight="1" x14ac:dyDescent="0.45"/>
    <row r="493" s="451" customFormat="1" ht="65.25" customHeight="1" x14ac:dyDescent="0.45"/>
    <row r="494" s="451" customFormat="1" ht="65.25" customHeight="1" x14ac:dyDescent="0.45"/>
    <row r="495" s="451" customFormat="1" ht="65.25" customHeight="1" x14ac:dyDescent="0.45"/>
    <row r="496" s="451" customFormat="1" ht="65.25" customHeight="1" x14ac:dyDescent="0.45"/>
    <row r="497" spans="1:24" s="451" customFormat="1" ht="65.25" customHeight="1" x14ac:dyDescent="0.45"/>
    <row r="498" spans="1:24" s="451" customFormat="1" ht="65.25" customHeight="1" x14ac:dyDescent="0.45"/>
    <row r="499" spans="1:24" s="451" customFormat="1" ht="65.25" customHeight="1" x14ac:dyDescent="0.45"/>
    <row r="500" spans="1:24" s="451" customFormat="1" ht="65.25" customHeight="1" x14ac:dyDescent="0.45"/>
    <row r="501" spans="1:24" s="451" customFormat="1" ht="65.25" customHeight="1" x14ac:dyDescent="0.45"/>
    <row r="502" spans="1:24" s="451" customFormat="1" ht="65.25" customHeight="1" x14ac:dyDescent="0.45"/>
    <row r="503" spans="1:24" s="451" customFormat="1" ht="65.25" customHeight="1" x14ac:dyDescent="0.45"/>
    <row r="504" spans="1:24" s="451" customFormat="1" ht="65.25" customHeight="1" x14ac:dyDescent="0.45"/>
    <row r="505" spans="1:24" s="451" customFormat="1" ht="65.25" customHeight="1" x14ac:dyDescent="0.45"/>
    <row r="506" spans="1:24" s="451" customFormat="1" ht="65.25" customHeight="1" x14ac:dyDescent="0.45">
      <c r="A506" s="450"/>
      <c r="B506" s="450"/>
      <c r="C506" s="450"/>
      <c r="D506" s="450"/>
      <c r="E506" s="450"/>
      <c r="F506" s="450"/>
      <c r="G506" s="450"/>
      <c r="H506" s="450"/>
      <c r="I506" s="450"/>
      <c r="J506" s="450"/>
      <c r="K506" s="450"/>
      <c r="L506" s="450"/>
      <c r="M506" s="450"/>
      <c r="N506" s="450"/>
      <c r="O506" s="450"/>
      <c r="P506" s="450"/>
      <c r="Q506" s="450"/>
      <c r="R506" s="450"/>
      <c r="S506" s="450"/>
      <c r="T506" s="450"/>
      <c r="U506" s="450"/>
      <c r="V506" s="450"/>
      <c r="W506" s="450"/>
      <c r="X506" s="450"/>
    </row>
    <row r="507" spans="1:24" s="451" customFormat="1" ht="65.25" customHeight="1" x14ac:dyDescent="0.45">
      <c r="A507" s="450"/>
      <c r="B507" s="450"/>
      <c r="C507" s="450"/>
      <c r="D507" s="450"/>
      <c r="E507" s="450"/>
      <c r="F507" s="450"/>
      <c r="G507" s="450"/>
      <c r="H507" s="450"/>
      <c r="I507" s="450"/>
      <c r="J507" s="450"/>
      <c r="K507" s="450"/>
      <c r="L507" s="450"/>
      <c r="M507" s="450"/>
      <c r="N507" s="450"/>
      <c r="O507" s="450"/>
      <c r="P507" s="450"/>
      <c r="Q507" s="450"/>
      <c r="R507" s="450"/>
      <c r="S507" s="450"/>
      <c r="T507" s="450"/>
      <c r="U507" s="450"/>
      <c r="V507" s="450"/>
      <c r="W507" s="450"/>
      <c r="X507" s="450"/>
    </row>
    <row r="508" spans="1:24" s="451" customFormat="1" ht="65.25" customHeight="1" x14ac:dyDescent="0.45">
      <c r="A508" s="450"/>
      <c r="B508" s="450"/>
      <c r="C508" s="450"/>
      <c r="D508" s="450"/>
      <c r="E508" s="450"/>
      <c r="F508" s="450"/>
      <c r="G508" s="450"/>
      <c r="H508" s="450"/>
      <c r="I508" s="450"/>
      <c r="J508" s="450"/>
      <c r="K508" s="450"/>
      <c r="L508" s="450"/>
      <c r="M508" s="450"/>
      <c r="N508" s="450"/>
      <c r="O508" s="450"/>
      <c r="P508" s="450"/>
      <c r="Q508" s="450"/>
      <c r="R508" s="450"/>
      <c r="S508" s="450"/>
      <c r="T508" s="450"/>
      <c r="U508" s="450"/>
      <c r="V508" s="450"/>
      <c r="W508" s="450"/>
      <c r="X508" s="450"/>
    </row>
    <row r="509" spans="1:24" s="451" customFormat="1" ht="65.25" customHeight="1" x14ac:dyDescent="0.45">
      <c r="A509" s="450"/>
      <c r="B509" s="450"/>
      <c r="C509" s="450"/>
      <c r="D509" s="450"/>
      <c r="E509" s="450"/>
      <c r="F509" s="450"/>
      <c r="G509" s="450"/>
      <c r="H509" s="450"/>
      <c r="I509" s="450"/>
      <c r="J509" s="450"/>
      <c r="K509" s="450"/>
      <c r="L509" s="450"/>
      <c r="M509" s="450"/>
      <c r="N509" s="450"/>
      <c r="O509" s="450"/>
      <c r="P509" s="450"/>
      <c r="Q509" s="450"/>
      <c r="R509" s="450"/>
      <c r="S509" s="450"/>
      <c r="T509" s="450"/>
      <c r="U509" s="450"/>
      <c r="V509" s="450"/>
      <c r="W509" s="450"/>
      <c r="X509" s="450"/>
    </row>
    <row r="510" spans="1:24" s="451" customFormat="1" ht="65.25" customHeight="1" x14ac:dyDescent="0.45">
      <c r="A510" s="450"/>
      <c r="B510" s="450"/>
      <c r="C510" s="450"/>
      <c r="D510" s="450"/>
      <c r="E510" s="450"/>
      <c r="F510" s="450"/>
      <c r="G510" s="450"/>
      <c r="H510" s="450"/>
      <c r="I510" s="450"/>
      <c r="J510" s="450"/>
      <c r="K510" s="450"/>
      <c r="L510" s="450"/>
      <c r="M510" s="450"/>
      <c r="N510" s="450"/>
      <c r="O510" s="450"/>
      <c r="P510" s="450"/>
      <c r="Q510" s="450"/>
      <c r="R510" s="450"/>
      <c r="S510" s="450"/>
      <c r="T510" s="450"/>
      <c r="U510" s="450"/>
      <c r="V510" s="450"/>
      <c r="W510" s="450"/>
      <c r="X510" s="450"/>
    </row>
    <row r="511" spans="1:24" s="451" customFormat="1" ht="65.25" customHeight="1" x14ac:dyDescent="0.45">
      <c r="A511" s="450"/>
      <c r="B511" s="450"/>
      <c r="C511" s="450"/>
      <c r="D511" s="450"/>
      <c r="E511" s="450"/>
      <c r="F511" s="450"/>
      <c r="G511" s="450"/>
      <c r="H511" s="450"/>
      <c r="I511" s="450"/>
      <c r="J511" s="450"/>
      <c r="K511" s="450"/>
      <c r="L511" s="450"/>
      <c r="M511" s="450"/>
      <c r="N511" s="450"/>
      <c r="O511" s="450"/>
      <c r="P511" s="450"/>
      <c r="Q511" s="450"/>
      <c r="R511" s="450"/>
      <c r="S511" s="450"/>
      <c r="T511" s="450"/>
      <c r="U511" s="450"/>
      <c r="V511" s="450"/>
      <c r="W511" s="450"/>
      <c r="X511" s="450"/>
    </row>
    <row r="512" spans="1:24" s="451" customFormat="1" ht="65.25" customHeight="1" x14ac:dyDescent="0.45">
      <c r="A512" s="450"/>
      <c r="B512" s="450"/>
      <c r="C512" s="450"/>
      <c r="D512" s="450"/>
      <c r="E512" s="450"/>
      <c r="F512" s="450"/>
      <c r="G512" s="450"/>
      <c r="H512" s="450"/>
      <c r="I512" s="450"/>
      <c r="J512" s="450"/>
      <c r="K512" s="450"/>
      <c r="L512" s="450"/>
      <c r="M512" s="450"/>
      <c r="N512" s="450"/>
      <c r="O512" s="450"/>
      <c r="P512" s="450"/>
      <c r="Q512" s="450"/>
      <c r="R512" s="450"/>
      <c r="S512" s="450"/>
      <c r="T512" s="450"/>
      <c r="U512" s="450"/>
      <c r="V512" s="450"/>
      <c r="W512" s="450"/>
      <c r="X512" s="450"/>
    </row>
    <row r="513" spans="1:24" s="451" customFormat="1" ht="65.25" customHeight="1" x14ac:dyDescent="0.45">
      <c r="A513" s="450"/>
      <c r="B513" s="450"/>
      <c r="C513" s="450"/>
      <c r="D513" s="450"/>
      <c r="E513" s="450"/>
      <c r="F513" s="450"/>
      <c r="G513" s="450"/>
      <c r="H513" s="450"/>
      <c r="I513" s="450"/>
      <c r="J513" s="450"/>
      <c r="K513" s="450"/>
      <c r="L513" s="450"/>
      <c r="M513" s="450"/>
      <c r="N513" s="450"/>
      <c r="O513" s="450"/>
      <c r="P513" s="450"/>
      <c r="Q513" s="450"/>
      <c r="R513" s="450"/>
      <c r="S513" s="450"/>
      <c r="T513" s="450"/>
      <c r="U513" s="450"/>
      <c r="V513" s="450"/>
      <c r="W513" s="450"/>
      <c r="X513" s="450"/>
    </row>
    <row r="514" spans="1:24" s="451" customFormat="1" ht="65.25" customHeight="1" x14ac:dyDescent="0.45">
      <c r="A514" s="450"/>
      <c r="B514" s="450"/>
      <c r="C514" s="450"/>
      <c r="D514" s="450"/>
      <c r="E514" s="450"/>
      <c r="F514" s="450"/>
      <c r="G514" s="450"/>
      <c r="H514" s="450"/>
      <c r="I514" s="450"/>
      <c r="J514" s="450"/>
      <c r="K514" s="450"/>
      <c r="L514" s="450"/>
      <c r="M514" s="450"/>
      <c r="N514" s="450"/>
      <c r="O514" s="450"/>
      <c r="P514" s="450"/>
      <c r="Q514" s="450"/>
      <c r="R514" s="450"/>
      <c r="S514" s="450"/>
      <c r="T514" s="450"/>
      <c r="U514" s="450"/>
      <c r="V514" s="450"/>
      <c r="W514" s="450"/>
      <c r="X514" s="450"/>
    </row>
    <row r="515" spans="1:24" s="451" customFormat="1" ht="65.25" customHeight="1" x14ac:dyDescent="0.45">
      <c r="A515" s="450"/>
      <c r="B515" s="450"/>
      <c r="C515" s="450"/>
      <c r="D515" s="450"/>
      <c r="E515" s="450"/>
      <c r="F515" s="450"/>
      <c r="G515" s="450"/>
      <c r="H515" s="450"/>
      <c r="I515" s="450"/>
      <c r="J515" s="450"/>
      <c r="K515" s="450"/>
      <c r="L515" s="450"/>
      <c r="M515" s="450"/>
      <c r="N515" s="450"/>
      <c r="O515" s="450"/>
      <c r="P515" s="450"/>
      <c r="Q515" s="450"/>
      <c r="R515" s="450"/>
      <c r="S515" s="450"/>
      <c r="T515" s="450"/>
      <c r="U515" s="450"/>
      <c r="V515" s="450"/>
      <c r="W515" s="450"/>
      <c r="X515" s="450"/>
    </row>
    <row r="516" spans="1:24" s="451" customFormat="1" ht="65.25" customHeight="1" x14ac:dyDescent="0.45">
      <c r="A516" s="450"/>
      <c r="B516" s="450"/>
      <c r="C516" s="450"/>
      <c r="D516" s="450"/>
      <c r="E516" s="450"/>
      <c r="F516" s="450"/>
      <c r="G516" s="450"/>
      <c r="H516" s="450"/>
      <c r="I516" s="450"/>
      <c r="J516" s="450"/>
      <c r="K516" s="450"/>
      <c r="L516" s="450"/>
      <c r="M516" s="450"/>
      <c r="N516" s="450"/>
      <c r="O516" s="450"/>
      <c r="P516" s="450"/>
      <c r="Q516" s="450"/>
      <c r="R516" s="450"/>
      <c r="S516" s="450"/>
      <c r="T516" s="450"/>
      <c r="U516" s="450"/>
      <c r="V516" s="450"/>
      <c r="W516" s="450"/>
      <c r="X516" s="450"/>
    </row>
    <row r="517" spans="1:24" s="451" customFormat="1" ht="65.25" customHeight="1" x14ac:dyDescent="0.45">
      <c r="A517" s="450"/>
      <c r="B517" s="450"/>
      <c r="C517" s="450"/>
      <c r="D517" s="450"/>
      <c r="E517" s="450"/>
      <c r="F517" s="450"/>
      <c r="G517" s="450"/>
      <c r="H517" s="450"/>
      <c r="I517" s="450"/>
      <c r="J517" s="450"/>
      <c r="K517" s="450"/>
      <c r="L517" s="450"/>
      <c r="M517" s="450"/>
      <c r="N517" s="450"/>
      <c r="O517" s="450"/>
      <c r="P517" s="450"/>
      <c r="Q517" s="450"/>
      <c r="R517" s="450"/>
      <c r="S517" s="450"/>
      <c r="T517" s="450"/>
      <c r="U517" s="450"/>
      <c r="V517" s="450"/>
      <c r="W517" s="450"/>
      <c r="X517" s="450"/>
    </row>
    <row r="518" spans="1:24" s="451" customFormat="1" ht="65.25" customHeight="1" x14ac:dyDescent="0.45">
      <c r="A518" s="450"/>
      <c r="B518" s="450"/>
      <c r="C518" s="450"/>
      <c r="D518" s="450"/>
      <c r="E518" s="450"/>
      <c r="F518" s="450"/>
      <c r="G518" s="450"/>
      <c r="H518" s="450"/>
      <c r="I518" s="450"/>
      <c r="J518" s="450"/>
      <c r="K518" s="450"/>
      <c r="L518" s="450"/>
      <c r="M518" s="450"/>
      <c r="N518" s="450"/>
      <c r="O518" s="450"/>
      <c r="P518" s="450"/>
      <c r="Q518" s="450"/>
      <c r="R518" s="450"/>
      <c r="S518" s="450"/>
      <c r="T518" s="450"/>
      <c r="U518" s="450"/>
      <c r="V518" s="450"/>
      <c r="W518" s="450"/>
      <c r="X518" s="450"/>
    </row>
    <row r="519" spans="1:24" s="451" customFormat="1" ht="65.25" customHeight="1" x14ac:dyDescent="0.45">
      <c r="A519" s="450"/>
      <c r="B519" s="450"/>
      <c r="C519" s="450"/>
      <c r="D519" s="450"/>
      <c r="E519" s="450"/>
      <c r="F519" s="450"/>
      <c r="G519" s="450"/>
      <c r="H519" s="450"/>
      <c r="I519" s="450"/>
      <c r="J519" s="450"/>
      <c r="K519" s="450"/>
      <c r="L519" s="450"/>
      <c r="M519" s="450"/>
      <c r="N519" s="450"/>
      <c r="O519" s="450"/>
      <c r="P519" s="450"/>
      <c r="Q519" s="450"/>
      <c r="R519" s="450"/>
      <c r="S519" s="450"/>
      <c r="T519" s="450"/>
      <c r="U519" s="450"/>
      <c r="V519" s="450"/>
      <c r="W519" s="450"/>
      <c r="X519" s="450"/>
    </row>
    <row r="520" spans="1:24" s="451" customFormat="1" ht="65.25" customHeight="1" x14ac:dyDescent="0.45">
      <c r="A520" s="450"/>
      <c r="B520" s="450"/>
      <c r="C520" s="450"/>
      <c r="D520" s="450"/>
      <c r="E520" s="450"/>
      <c r="F520" s="450"/>
      <c r="G520" s="450"/>
      <c r="H520" s="450"/>
      <c r="I520" s="450"/>
      <c r="J520" s="450"/>
      <c r="K520" s="450"/>
      <c r="L520" s="450"/>
      <c r="M520" s="450"/>
      <c r="N520" s="450"/>
      <c r="O520" s="450"/>
      <c r="P520" s="450"/>
      <c r="Q520" s="450"/>
      <c r="R520" s="450"/>
      <c r="S520" s="450"/>
      <c r="T520" s="450"/>
      <c r="U520" s="450"/>
      <c r="V520" s="450"/>
      <c r="W520" s="450"/>
      <c r="X520" s="450"/>
    </row>
    <row r="521" spans="1:24" s="451" customFormat="1" ht="65.25" customHeight="1" x14ac:dyDescent="0.45">
      <c r="A521" s="450"/>
      <c r="B521" s="450"/>
      <c r="C521" s="450"/>
      <c r="D521" s="450"/>
      <c r="E521" s="450"/>
      <c r="F521" s="450"/>
      <c r="G521" s="450"/>
      <c r="H521" s="450"/>
      <c r="I521" s="450"/>
      <c r="J521" s="450"/>
      <c r="K521" s="450"/>
      <c r="L521" s="450"/>
      <c r="M521" s="450"/>
      <c r="N521" s="450"/>
      <c r="O521" s="450"/>
      <c r="P521" s="450"/>
      <c r="Q521" s="450"/>
      <c r="R521" s="450"/>
      <c r="S521" s="450"/>
      <c r="T521" s="450"/>
      <c r="U521" s="450"/>
      <c r="V521" s="450"/>
      <c r="W521" s="450"/>
      <c r="X521" s="450"/>
    </row>
    <row r="522" spans="1:24" s="451" customFormat="1" ht="65.25" customHeight="1" x14ac:dyDescent="0.45">
      <c r="A522" s="450"/>
      <c r="B522" s="450"/>
      <c r="C522" s="450"/>
      <c r="D522" s="450"/>
      <c r="E522" s="450"/>
      <c r="F522" s="450"/>
      <c r="G522" s="450"/>
      <c r="H522" s="450"/>
      <c r="I522" s="450"/>
      <c r="J522" s="450"/>
      <c r="K522" s="450"/>
      <c r="L522" s="450"/>
      <c r="M522" s="450"/>
      <c r="N522" s="450"/>
      <c r="O522" s="450"/>
      <c r="P522" s="450"/>
      <c r="Q522" s="450"/>
      <c r="R522" s="450"/>
      <c r="S522" s="450"/>
      <c r="T522" s="450"/>
      <c r="U522" s="450"/>
      <c r="V522" s="450"/>
      <c r="W522" s="450"/>
      <c r="X522" s="450"/>
    </row>
    <row r="523" spans="1:24" s="451" customFormat="1" ht="65.25" customHeight="1" x14ac:dyDescent="0.45">
      <c r="A523" s="450"/>
      <c r="B523" s="450"/>
      <c r="C523" s="450"/>
      <c r="D523" s="450"/>
      <c r="E523" s="450"/>
      <c r="F523" s="450"/>
      <c r="G523" s="450"/>
      <c r="H523" s="450"/>
      <c r="I523" s="450"/>
      <c r="J523" s="450"/>
      <c r="K523" s="450"/>
      <c r="L523" s="450"/>
      <c r="M523" s="450"/>
      <c r="N523" s="450"/>
      <c r="O523" s="450"/>
      <c r="P523" s="450"/>
      <c r="Q523" s="450"/>
      <c r="R523" s="450"/>
      <c r="S523" s="450"/>
      <c r="T523" s="450"/>
      <c r="U523" s="450"/>
      <c r="V523" s="450"/>
      <c r="W523" s="450"/>
      <c r="X523" s="450"/>
    </row>
    <row r="524" spans="1:24" s="451" customFormat="1" ht="65.25" customHeight="1" x14ac:dyDescent="0.45">
      <c r="A524" s="450"/>
      <c r="B524" s="450"/>
      <c r="C524" s="450"/>
      <c r="D524" s="450"/>
      <c r="E524" s="450"/>
      <c r="F524" s="450"/>
      <c r="G524" s="450"/>
      <c r="H524" s="450"/>
      <c r="I524" s="450"/>
      <c r="J524" s="450"/>
      <c r="K524" s="450"/>
      <c r="L524" s="450"/>
      <c r="M524" s="450"/>
      <c r="N524" s="450"/>
      <c r="O524" s="450"/>
      <c r="P524" s="450"/>
      <c r="Q524" s="450"/>
      <c r="R524" s="450"/>
      <c r="S524" s="450"/>
      <c r="T524" s="450"/>
      <c r="U524" s="450"/>
      <c r="V524" s="450"/>
      <c r="W524" s="450"/>
      <c r="X524" s="450"/>
    </row>
    <row r="525" spans="1:24" s="451" customFormat="1" ht="65.25" customHeight="1" x14ac:dyDescent="0.45">
      <c r="A525" s="450"/>
      <c r="B525" s="450"/>
      <c r="C525" s="450"/>
      <c r="D525" s="450"/>
      <c r="E525" s="450"/>
      <c r="F525" s="450"/>
      <c r="G525" s="450"/>
      <c r="H525" s="450"/>
      <c r="I525" s="450"/>
      <c r="J525" s="450"/>
      <c r="K525" s="450"/>
      <c r="L525" s="450"/>
      <c r="M525" s="450"/>
      <c r="N525" s="450"/>
      <c r="O525" s="450"/>
      <c r="P525" s="450"/>
      <c r="Q525" s="450"/>
      <c r="R525" s="450"/>
      <c r="S525" s="450"/>
      <c r="T525" s="450"/>
      <c r="U525" s="450"/>
      <c r="V525" s="450"/>
      <c r="W525" s="450"/>
      <c r="X525" s="450"/>
    </row>
    <row r="526" spans="1:24" s="451" customFormat="1" ht="65.25" customHeight="1" x14ac:dyDescent="0.45">
      <c r="A526" s="450"/>
      <c r="B526" s="450"/>
      <c r="C526" s="450"/>
      <c r="D526" s="450"/>
      <c r="E526" s="450"/>
      <c r="F526" s="450"/>
      <c r="G526" s="450"/>
      <c r="H526" s="450"/>
      <c r="I526" s="450"/>
      <c r="J526" s="450"/>
      <c r="K526" s="450"/>
      <c r="L526" s="450"/>
      <c r="M526" s="450"/>
      <c r="N526" s="450"/>
      <c r="O526" s="450"/>
      <c r="P526" s="450"/>
      <c r="Q526" s="450"/>
      <c r="R526" s="450"/>
      <c r="S526" s="450"/>
      <c r="T526" s="450"/>
      <c r="U526" s="450"/>
      <c r="V526" s="450"/>
      <c r="W526" s="450"/>
      <c r="X526" s="450"/>
    </row>
    <row r="527" spans="1:24" s="451" customFormat="1" ht="65.25" customHeight="1" x14ac:dyDescent="0.45">
      <c r="A527" s="450"/>
      <c r="B527" s="450"/>
      <c r="C527" s="450"/>
      <c r="D527" s="450"/>
      <c r="E527" s="450"/>
      <c r="F527" s="450"/>
      <c r="G527" s="450"/>
      <c r="H527" s="450"/>
      <c r="I527" s="450"/>
      <c r="J527" s="450"/>
      <c r="K527" s="450"/>
      <c r="L527" s="450"/>
      <c r="M527" s="450"/>
      <c r="N527" s="450"/>
      <c r="O527" s="450"/>
      <c r="P527" s="450"/>
      <c r="Q527" s="450"/>
      <c r="R527" s="450"/>
      <c r="S527" s="450"/>
      <c r="T527" s="450"/>
      <c r="U527" s="450"/>
      <c r="V527" s="450"/>
      <c r="W527" s="450"/>
      <c r="X527" s="450"/>
    </row>
    <row r="528" spans="1:24" s="451" customFormat="1" ht="65.25" customHeight="1" x14ac:dyDescent="0.45">
      <c r="A528" s="450"/>
      <c r="B528" s="450"/>
      <c r="C528" s="450"/>
      <c r="D528" s="450"/>
      <c r="E528" s="450"/>
      <c r="F528" s="450"/>
      <c r="G528" s="450"/>
      <c r="H528" s="450"/>
      <c r="I528" s="450"/>
      <c r="J528" s="450"/>
      <c r="K528" s="450"/>
      <c r="L528" s="450"/>
      <c r="M528" s="450"/>
      <c r="N528" s="450"/>
      <c r="O528" s="450"/>
      <c r="P528" s="450"/>
      <c r="Q528" s="450"/>
      <c r="R528" s="450"/>
      <c r="S528" s="450"/>
      <c r="T528" s="450"/>
      <c r="U528" s="450"/>
      <c r="V528" s="450"/>
      <c r="W528" s="450"/>
      <c r="X528" s="450"/>
    </row>
    <row r="529" spans="1:24" s="451" customFormat="1" ht="65.25" customHeight="1" x14ac:dyDescent="0.45">
      <c r="A529" s="450"/>
      <c r="B529" s="450"/>
      <c r="C529" s="450"/>
      <c r="D529" s="450"/>
      <c r="E529" s="450"/>
      <c r="F529" s="450"/>
      <c r="G529" s="450"/>
      <c r="H529" s="450"/>
      <c r="I529" s="450"/>
      <c r="J529" s="450"/>
      <c r="K529" s="450"/>
      <c r="L529" s="450"/>
      <c r="M529" s="450"/>
      <c r="N529" s="450"/>
      <c r="O529" s="450"/>
      <c r="P529" s="450"/>
      <c r="Q529" s="450"/>
      <c r="R529" s="450"/>
      <c r="S529" s="450"/>
      <c r="T529" s="450"/>
      <c r="U529" s="450"/>
      <c r="V529" s="450"/>
      <c r="W529" s="450"/>
      <c r="X529" s="450"/>
    </row>
    <row r="530" spans="1:24" s="451" customFormat="1" ht="65.25" customHeight="1" x14ac:dyDescent="0.45">
      <c r="A530" s="450"/>
      <c r="B530" s="450"/>
      <c r="C530" s="450"/>
      <c r="D530" s="450"/>
      <c r="E530" s="450"/>
      <c r="F530" s="450"/>
      <c r="G530" s="450"/>
      <c r="H530" s="450"/>
      <c r="I530" s="450"/>
      <c r="J530" s="450"/>
      <c r="K530" s="450"/>
      <c r="L530" s="450"/>
      <c r="M530" s="450"/>
      <c r="N530" s="450"/>
      <c r="O530" s="450"/>
      <c r="P530" s="450"/>
      <c r="Q530" s="450"/>
      <c r="R530" s="450"/>
      <c r="S530" s="450"/>
      <c r="T530" s="450"/>
      <c r="U530" s="450"/>
      <c r="V530" s="450"/>
      <c r="W530" s="450"/>
      <c r="X530" s="450"/>
    </row>
    <row r="531" spans="1:24" s="451" customFormat="1" ht="65.25" customHeight="1" x14ac:dyDescent="0.45">
      <c r="A531" s="450"/>
      <c r="B531" s="450"/>
      <c r="C531" s="450"/>
      <c r="D531" s="450"/>
      <c r="E531" s="450"/>
      <c r="F531" s="450"/>
      <c r="G531" s="450"/>
      <c r="H531" s="450"/>
      <c r="I531" s="450"/>
      <c r="J531" s="450"/>
      <c r="K531" s="450"/>
      <c r="L531" s="450"/>
      <c r="M531" s="450"/>
      <c r="N531" s="450"/>
      <c r="O531" s="450"/>
      <c r="P531" s="450"/>
      <c r="Q531" s="450"/>
      <c r="R531" s="450"/>
      <c r="S531" s="450"/>
      <c r="T531" s="450"/>
      <c r="U531" s="450"/>
      <c r="V531" s="450"/>
      <c r="W531" s="450"/>
      <c r="X531" s="450"/>
    </row>
    <row r="532" spans="1:24" s="451" customFormat="1" ht="65.25" customHeight="1" x14ac:dyDescent="0.45">
      <c r="A532" s="450"/>
      <c r="B532" s="450"/>
      <c r="C532" s="450"/>
      <c r="D532" s="450"/>
      <c r="E532" s="450"/>
      <c r="F532" s="450"/>
      <c r="G532" s="450"/>
      <c r="H532" s="450"/>
      <c r="I532" s="450"/>
      <c r="J532" s="450"/>
      <c r="K532" s="450"/>
      <c r="L532" s="450"/>
      <c r="M532" s="450"/>
      <c r="N532" s="450"/>
      <c r="O532" s="450"/>
      <c r="P532" s="450"/>
      <c r="Q532" s="450"/>
      <c r="R532" s="450"/>
      <c r="S532" s="450"/>
      <c r="T532" s="450"/>
      <c r="U532" s="450"/>
      <c r="V532" s="450"/>
      <c r="W532" s="450"/>
      <c r="X532" s="450"/>
    </row>
    <row r="533" spans="1:24" s="451" customFormat="1" ht="65.25" customHeight="1" x14ac:dyDescent="0.45">
      <c r="A533" s="450"/>
      <c r="B533" s="450"/>
      <c r="C533" s="450"/>
      <c r="D533" s="450"/>
      <c r="E533" s="450"/>
      <c r="F533" s="450"/>
      <c r="G533" s="450"/>
      <c r="H533" s="450"/>
      <c r="I533" s="450"/>
      <c r="J533" s="450"/>
      <c r="K533" s="450"/>
      <c r="L533" s="450"/>
      <c r="M533" s="450"/>
      <c r="N533" s="450"/>
      <c r="O533" s="450"/>
      <c r="P533" s="450"/>
      <c r="Q533" s="450"/>
      <c r="R533" s="450"/>
      <c r="S533" s="450"/>
      <c r="T533" s="450"/>
      <c r="U533" s="450"/>
      <c r="V533" s="450"/>
      <c r="W533" s="450"/>
      <c r="X533" s="450"/>
    </row>
    <row r="534" spans="1:24" s="451" customFormat="1" ht="65.25" customHeight="1" x14ac:dyDescent="0.45">
      <c r="A534" s="450"/>
      <c r="B534" s="450"/>
      <c r="C534" s="450"/>
      <c r="D534" s="450"/>
      <c r="E534" s="450"/>
      <c r="F534" s="450"/>
      <c r="G534" s="450"/>
      <c r="H534" s="450"/>
      <c r="I534" s="450"/>
      <c r="J534" s="450"/>
      <c r="K534" s="450"/>
      <c r="L534" s="450"/>
      <c r="M534" s="450"/>
      <c r="N534" s="450"/>
      <c r="O534" s="450"/>
      <c r="P534" s="450"/>
      <c r="Q534" s="450"/>
      <c r="R534" s="450"/>
      <c r="S534" s="450"/>
      <c r="T534" s="450"/>
      <c r="U534" s="450"/>
      <c r="V534" s="450"/>
      <c r="W534" s="450"/>
      <c r="X534" s="450"/>
    </row>
    <row r="535" spans="1:24" s="451" customFormat="1" ht="65.25" customHeight="1" x14ac:dyDescent="0.45">
      <c r="A535" s="450"/>
      <c r="B535" s="450"/>
      <c r="C535" s="450"/>
      <c r="D535" s="450"/>
      <c r="E535" s="450"/>
      <c r="F535" s="450"/>
      <c r="G535" s="450"/>
      <c r="H535" s="450"/>
      <c r="I535" s="450"/>
      <c r="J535" s="450"/>
      <c r="K535" s="450"/>
      <c r="L535" s="450"/>
      <c r="M535" s="450"/>
      <c r="N535" s="450"/>
      <c r="O535" s="450"/>
      <c r="P535" s="450"/>
      <c r="Q535" s="450"/>
      <c r="R535" s="450"/>
      <c r="S535" s="450"/>
      <c r="T535" s="450"/>
      <c r="U535" s="450"/>
      <c r="V535" s="450"/>
      <c r="W535" s="450"/>
      <c r="X535" s="450"/>
    </row>
    <row r="536" spans="1:24" s="451" customFormat="1" ht="65.25" customHeight="1" x14ac:dyDescent="0.45">
      <c r="A536" s="450"/>
      <c r="B536" s="450"/>
      <c r="C536" s="450"/>
      <c r="D536" s="450"/>
      <c r="E536" s="450"/>
      <c r="F536" s="450"/>
      <c r="G536" s="450"/>
      <c r="H536" s="450"/>
      <c r="I536" s="450"/>
      <c r="J536" s="450"/>
      <c r="K536" s="450"/>
      <c r="L536" s="450"/>
      <c r="M536" s="450"/>
      <c r="N536" s="450"/>
      <c r="O536" s="450"/>
      <c r="P536" s="450"/>
      <c r="Q536" s="450"/>
      <c r="R536" s="450"/>
      <c r="S536" s="450"/>
      <c r="T536" s="450"/>
      <c r="U536" s="450"/>
      <c r="V536" s="450"/>
      <c r="W536" s="450"/>
      <c r="X536" s="450"/>
    </row>
    <row r="537" spans="1:24" s="451" customFormat="1" ht="65.25" customHeight="1" x14ac:dyDescent="0.45">
      <c r="A537" s="450"/>
      <c r="B537" s="450"/>
      <c r="C537" s="450"/>
      <c r="D537" s="450"/>
      <c r="E537" s="450"/>
      <c r="F537" s="450"/>
      <c r="G537" s="450"/>
      <c r="H537" s="450"/>
      <c r="I537" s="450"/>
      <c r="J537" s="450"/>
      <c r="K537" s="450"/>
      <c r="L537" s="450"/>
      <c r="M537" s="450"/>
      <c r="N537" s="450"/>
      <c r="O537" s="450"/>
      <c r="P537" s="450"/>
      <c r="Q537" s="450"/>
      <c r="R537" s="450"/>
      <c r="S537" s="450"/>
      <c r="T537" s="450"/>
      <c r="U537" s="450"/>
      <c r="V537" s="450"/>
      <c r="W537" s="450"/>
      <c r="X537" s="450"/>
    </row>
    <row r="538" spans="1:24" s="451" customFormat="1" ht="65.25" customHeight="1" x14ac:dyDescent="0.45">
      <c r="A538" s="450"/>
      <c r="B538" s="450"/>
      <c r="C538" s="450"/>
      <c r="D538" s="450"/>
      <c r="E538" s="450"/>
      <c r="F538" s="450"/>
      <c r="G538" s="450"/>
      <c r="H538" s="450"/>
      <c r="I538" s="450"/>
      <c r="J538" s="450"/>
      <c r="K538" s="450"/>
      <c r="L538" s="450"/>
      <c r="M538" s="450"/>
      <c r="N538" s="450"/>
      <c r="O538" s="450"/>
      <c r="P538" s="450"/>
      <c r="Q538" s="450"/>
      <c r="R538" s="450"/>
      <c r="S538" s="450"/>
      <c r="T538" s="450"/>
      <c r="U538" s="450"/>
      <c r="V538" s="450"/>
      <c r="W538" s="450"/>
      <c r="X538" s="450"/>
    </row>
    <row r="539" spans="1:24" s="451" customFormat="1" ht="65.25" customHeight="1" x14ac:dyDescent="0.45">
      <c r="A539" s="450"/>
      <c r="B539" s="450"/>
      <c r="C539" s="450"/>
      <c r="D539" s="450"/>
      <c r="E539" s="450"/>
      <c r="F539" s="450"/>
      <c r="G539" s="450"/>
      <c r="H539" s="450"/>
      <c r="I539" s="450"/>
      <c r="J539" s="450"/>
      <c r="K539" s="450"/>
      <c r="L539" s="450"/>
      <c r="M539" s="450"/>
      <c r="N539" s="450"/>
      <c r="O539" s="450"/>
      <c r="P539" s="450"/>
      <c r="Q539" s="450"/>
      <c r="R539" s="450"/>
      <c r="S539" s="450"/>
      <c r="T539" s="450"/>
      <c r="U539" s="450"/>
      <c r="V539" s="450"/>
      <c r="W539" s="450"/>
      <c r="X539" s="450"/>
    </row>
    <row r="540" spans="1:24" s="451" customFormat="1" ht="65.25" customHeight="1" x14ac:dyDescent="0.45">
      <c r="A540" s="450"/>
      <c r="B540" s="450"/>
      <c r="C540" s="450"/>
      <c r="D540" s="450"/>
      <c r="E540" s="450"/>
      <c r="F540" s="450"/>
      <c r="G540" s="450"/>
      <c r="H540" s="450"/>
      <c r="I540" s="450"/>
      <c r="J540" s="450"/>
      <c r="K540" s="450"/>
      <c r="L540" s="450"/>
      <c r="M540" s="450"/>
      <c r="N540" s="450"/>
      <c r="O540" s="450"/>
      <c r="P540" s="450"/>
      <c r="Q540" s="450"/>
      <c r="R540" s="450"/>
      <c r="S540" s="450"/>
      <c r="T540" s="450"/>
      <c r="U540" s="450"/>
      <c r="V540" s="450"/>
      <c r="W540" s="450"/>
      <c r="X540" s="450"/>
    </row>
    <row r="541" spans="1:24" s="451" customFormat="1" ht="65.25" customHeight="1" x14ac:dyDescent="0.45">
      <c r="A541" s="450"/>
      <c r="B541" s="450"/>
      <c r="C541" s="450"/>
      <c r="D541" s="450"/>
      <c r="E541" s="450"/>
      <c r="F541" s="450"/>
      <c r="G541" s="450"/>
      <c r="H541" s="450"/>
      <c r="I541" s="450"/>
      <c r="J541" s="450"/>
      <c r="K541" s="450"/>
      <c r="L541" s="450"/>
      <c r="M541" s="450"/>
      <c r="N541" s="450"/>
      <c r="O541" s="450"/>
      <c r="P541" s="450"/>
      <c r="Q541" s="450"/>
      <c r="R541" s="450"/>
      <c r="S541" s="450"/>
      <c r="T541" s="450"/>
      <c r="U541" s="450"/>
      <c r="V541" s="450"/>
      <c r="W541" s="450"/>
      <c r="X541" s="450"/>
    </row>
    <row r="542" spans="1:24" s="451" customFormat="1" ht="65.25" customHeight="1" x14ac:dyDescent="0.45">
      <c r="A542" s="450"/>
      <c r="B542" s="450"/>
      <c r="C542" s="450"/>
      <c r="D542" s="450"/>
      <c r="E542" s="450"/>
      <c r="F542" s="450"/>
      <c r="G542" s="450"/>
      <c r="H542" s="450"/>
      <c r="I542" s="450"/>
      <c r="J542" s="450"/>
      <c r="K542" s="450"/>
      <c r="L542" s="450"/>
      <c r="M542" s="450"/>
      <c r="N542" s="450"/>
      <c r="O542" s="450"/>
      <c r="P542" s="450"/>
      <c r="Q542" s="450"/>
      <c r="R542" s="450"/>
      <c r="S542" s="450"/>
      <c r="T542" s="450"/>
      <c r="U542" s="450"/>
      <c r="V542" s="450"/>
      <c r="W542" s="450"/>
      <c r="X542" s="450"/>
    </row>
    <row r="543" spans="1:24" s="451" customFormat="1" ht="65.25" customHeight="1" x14ac:dyDescent="0.45">
      <c r="A543" s="450"/>
      <c r="B543" s="450"/>
      <c r="C543" s="450"/>
      <c r="D543" s="450"/>
      <c r="E543" s="450"/>
      <c r="F543" s="450"/>
      <c r="G543" s="450"/>
      <c r="H543" s="450"/>
      <c r="I543" s="450"/>
      <c r="J543" s="450"/>
      <c r="K543" s="450"/>
      <c r="L543" s="450"/>
      <c r="M543" s="450"/>
      <c r="N543" s="450"/>
      <c r="O543" s="450"/>
      <c r="P543" s="450"/>
      <c r="Q543" s="450"/>
      <c r="R543" s="450"/>
      <c r="S543" s="450"/>
      <c r="T543" s="450"/>
      <c r="U543" s="450"/>
      <c r="V543" s="450"/>
      <c r="W543" s="450"/>
      <c r="X543" s="450"/>
    </row>
    <row r="544" spans="1:24" s="451" customFormat="1" ht="65.25" customHeight="1" x14ac:dyDescent="0.45">
      <c r="A544" s="450"/>
      <c r="B544" s="450"/>
      <c r="C544" s="450"/>
      <c r="D544" s="450"/>
      <c r="E544" s="450"/>
      <c r="F544" s="450"/>
      <c r="G544" s="450"/>
      <c r="H544" s="450"/>
      <c r="I544" s="450"/>
      <c r="J544" s="450"/>
      <c r="K544" s="450"/>
      <c r="L544" s="450"/>
      <c r="M544" s="450"/>
      <c r="N544" s="450"/>
      <c r="O544" s="450"/>
      <c r="P544" s="450"/>
      <c r="Q544" s="450"/>
      <c r="R544" s="450"/>
      <c r="S544" s="450"/>
      <c r="T544" s="450"/>
      <c r="U544" s="450"/>
      <c r="V544" s="450"/>
      <c r="W544" s="450"/>
      <c r="X544" s="450"/>
    </row>
    <row r="545" spans="1:24" s="451" customFormat="1" ht="65.25" customHeight="1" x14ac:dyDescent="0.45">
      <c r="A545" s="450"/>
      <c r="B545" s="450"/>
      <c r="C545" s="450"/>
      <c r="D545" s="450"/>
      <c r="E545" s="450"/>
      <c r="F545" s="450"/>
      <c r="G545" s="450"/>
      <c r="H545" s="450"/>
      <c r="I545" s="450"/>
      <c r="J545" s="450"/>
      <c r="K545" s="450"/>
      <c r="L545" s="450"/>
      <c r="M545" s="450"/>
      <c r="N545" s="450"/>
      <c r="O545" s="450"/>
      <c r="P545" s="450"/>
      <c r="Q545" s="450"/>
      <c r="R545" s="450"/>
      <c r="S545" s="450"/>
      <c r="T545" s="450"/>
      <c r="U545" s="450"/>
      <c r="V545" s="450"/>
      <c r="W545" s="450"/>
      <c r="X545" s="450"/>
    </row>
    <row r="546" spans="1:24" s="451" customFormat="1" ht="65.25" customHeight="1" x14ac:dyDescent="0.45">
      <c r="A546" s="450"/>
      <c r="B546" s="450"/>
      <c r="C546" s="450"/>
      <c r="D546" s="450"/>
      <c r="E546" s="450"/>
      <c r="F546" s="450"/>
      <c r="G546" s="450"/>
      <c r="H546" s="450"/>
      <c r="I546" s="450"/>
      <c r="J546" s="450"/>
      <c r="K546" s="450"/>
      <c r="L546" s="450"/>
      <c r="M546" s="450"/>
      <c r="N546" s="450"/>
      <c r="O546" s="450"/>
      <c r="P546" s="450"/>
      <c r="Q546" s="450"/>
      <c r="R546" s="450"/>
      <c r="S546" s="450"/>
      <c r="T546" s="450"/>
      <c r="U546" s="450"/>
      <c r="V546" s="450"/>
      <c r="W546" s="450"/>
      <c r="X546" s="450"/>
    </row>
    <row r="547" spans="1:24" s="451" customFormat="1" ht="65.25" customHeight="1" x14ac:dyDescent="0.45">
      <c r="A547" s="450"/>
      <c r="B547" s="450"/>
      <c r="C547" s="450"/>
      <c r="D547" s="450"/>
      <c r="E547" s="450"/>
      <c r="F547" s="450"/>
      <c r="G547" s="450"/>
      <c r="H547" s="450"/>
      <c r="I547" s="450"/>
      <c r="J547" s="450"/>
      <c r="K547" s="450"/>
      <c r="L547" s="450"/>
      <c r="M547" s="450"/>
      <c r="N547" s="450"/>
      <c r="O547" s="450"/>
      <c r="P547" s="450"/>
      <c r="Q547" s="450"/>
      <c r="R547" s="450"/>
      <c r="S547" s="450"/>
      <c r="T547" s="450"/>
      <c r="U547" s="450"/>
      <c r="V547" s="450"/>
      <c r="W547" s="450"/>
      <c r="X547" s="450"/>
    </row>
    <row r="548" spans="1:24" s="451" customFormat="1" ht="65.25" customHeight="1" x14ac:dyDescent="0.45">
      <c r="A548" s="450"/>
      <c r="B548" s="450"/>
      <c r="C548" s="450"/>
      <c r="D548" s="450"/>
      <c r="E548" s="450"/>
      <c r="F548" s="450"/>
      <c r="G548" s="450"/>
      <c r="H548" s="450"/>
      <c r="I548" s="450"/>
      <c r="J548" s="450"/>
      <c r="K548" s="450"/>
      <c r="L548" s="450"/>
      <c r="M548" s="450"/>
      <c r="N548" s="450"/>
      <c r="O548" s="450"/>
      <c r="P548" s="450"/>
      <c r="Q548" s="450"/>
      <c r="R548" s="450"/>
      <c r="S548" s="450"/>
      <c r="T548" s="450"/>
      <c r="U548" s="450"/>
      <c r="V548" s="450"/>
      <c r="W548" s="450"/>
      <c r="X548" s="450"/>
    </row>
    <row r="549" spans="1:24" s="451" customFormat="1" ht="65.25" customHeight="1" x14ac:dyDescent="0.45">
      <c r="A549" s="450"/>
      <c r="B549" s="450"/>
      <c r="C549" s="450"/>
      <c r="D549" s="450"/>
      <c r="E549" s="450"/>
      <c r="F549" s="450"/>
      <c r="G549" s="450"/>
      <c r="H549" s="450"/>
      <c r="I549" s="450"/>
      <c r="J549" s="450"/>
      <c r="K549" s="450"/>
      <c r="L549" s="450"/>
      <c r="M549" s="450"/>
      <c r="N549" s="450"/>
      <c r="O549" s="450"/>
      <c r="P549" s="450"/>
      <c r="Q549" s="450"/>
      <c r="R549" s="450"/>
      <c r="S549" s="450"/>
      <c r="T549" s="450"/>
      <c r="U549" s="450"/>
      <c r="V549" s="450"/>
      <c r="W549" s="450"/>
      <c r="X549" s="450"/>
    </row>
    <row r="550" spans="1:24" s="451" customFormat="1" ht="65.25" customHeight="1" x14ac:dyDescent="0.45">
      <c r="A550" s="450"/>
      <c r="B550" s="450"/>
      <c r="C550" s="450"/>
      <c r="D550" s="450"/>
      <c r="E550" s="450"/>
      <c r="F550" s="450"/>
      <c r="G550" s="450"/>
      <c r="H550" s="450"/>
      <c r="I550" s="450"/>
      <c r="J550" s="450"/>
      <c r="K550" s="450"/>
      <c r="L550" s="450"/>
      <c r="M550" s="450"/>
      <c r="N550" s="450"/>
      <c r="O550" s="450"/>
      <c r="P550" s="450"/>
      <c r="Q550" s="450"/>
      <c r="R550" s="450"/>
      <c r="S550" s="450"/>
      <c r="T550" s="450"/>
      <c r="U550" s="450"/>
      <c r="V550" s="450"/>
      <c r="W550" s="450"/>
      <c r="X550" s="450"/>
    </row>
    <row r="551" spans="1:24" s="451" customFormat="1" ht="65.25" customHeight="1" x14ac:dyDescent="0.45">
      <c r="A551" s="450"/>
      <c r="B551" s="450"/>
      <c r="C551" s="450"/>
      <c r="D551" s="450"/>
      <c r="E551" s="450"/>
      <c r="F551" s="450"/>
      <c r="G551" s="450"/>
      <c r="H551" s="450"/>
      <c r="I551" s="450"/>
      <c r="J551" s="450"/>
      <c r="K551" s="450"/>
      <c r="L551" s="450"/>
      <c r="M551" s="450"/>
      <c r="N551" s="450"/>
      <c r="O551" s="450"/>
      <c r="P551" s="450"/>
      <c r="Q551" s="450"/>
      <c r="R551" s="450"/>
      <c r="S551" s="450"/>
      <c r="T551" s="450"/>
      <c r="U551" s="450"/>
      <c r="V551" s="450"/>
      <c r="W551" s="450"/>
      <c r="X551" s="450"/>
    </row>
    <row r="552" spans="1:24" s="451" customFormat="1" ht="65.25" customHeight="1" x14ac:dyDescent="0.45">
      <c r="A552" s="450"/>
      <c r="B552" s="450"/>
      <c r="C552" s="450"/>
      <c r="D552" s="450"/>
      <c r="E552" s="450"/>
      <c r="F552" s="450"/>
      <c r="G552" s="450"/>
      <c r="H552" s="450"/>
      <c r="I552" s="450"/>
      <c r="J552" s="450"/>
      <c r="K552" s="450"/>
      <c r="L552" s="450"/>
      <c r="M552" s="450"/>
      <c r="N552" s="450"/>
      <c r="O552" s="450"/>
      <c r="P552" s="450"/>
      <c r="Q552" s="450"/>
      <c r="R552" s="450"/>
      <c r="S552" s="450"/>
      <c r="T552" s="450"/>
      <c r="U552" s="450"/>
      <c r="V552" s="450"/>
      <c r="W552" s="450"/>
      <c r="X552" s="450"/>
    </row>
    <row r="553" spans="1:24" s="451" customFormat="1" ht="65.25" customHeight="1" x14ac:dyDescent="0.45">
      <c r="A553" s="450"/>
      <c r="B553" s="450"/>
      <c r="C553" s="450"/>
      <c r="D553" s="450"/>
      <c r="E553" s="450"/>
      <c r="F553" s="450"/>
      <c r="G553" s="450"/>
      <c r="H553" s="450"/>
      <c r="I553" s="450"/>
      <c r="J553" s="450"/>
      <c r="K553" s="450"/>
      <c r="L553" s="450"/>
      <c r="M553" s="450"/>
      <c r="N553" s="450"/>
      <c r="O553" s="450"/>
      <c r="P553" s="450"/>
      <c r="Q553" s="450"/>
      <c r="R553" s="450"/>
      <c r="S553" s="450"/>
      <c r="T553" s="450"/>
      <c r="U553" s="450"/>
      <c r="V553" s="450"/>
      <c r="W553" s="450"/>
      <c r="X553" s="450"/>
    </row>
    <row r="554" spans="1:24" s="451" customFormat="1" ht="65.25" customHeight="1" x14ac:dyDescent="0.45">
      <c r="A554" s="450"/>
      <c r="B554" s="450"/>
      <c r="C554" s="450"/>
      <c r="D554" s="450"/>
      <c r="E554" s="450"/>
      <c r="F554" s="450"/>
      <c r="G554" s="450"/>
      <c r="H554" s="450"/>
      <c r="I554" s="450"/>
      <c r="J554" s="450"/>
      <c r="K554" s="450"/>
      <c r="L554" s="450"/>
      <c r="M554" s="450"/>
      <c r="N554" s="450"/>
      <c r="O554" s="450"/>
      <c r="P554" s="450"/>
      <c r="Q554" s="450"/>
      <c r="R554" s="450"/>
      <c r="S554" s="450"/>
      <c r="T554" s="450"/>
      <c r="U554" s="450"/>
      <c r="V554" s="450"/>
      <c r="W554" s="450"/>
      <c r="X554" s="450"/>
    </row>
    <row r="555" spans="1:24" s="451" customFormat="1" ht="65.25" customHeight="1" x14ac:dyDescent="0.45">
      <c r="A555" s="450"/>
      <c r="B555" s="450"/>
      <c r="C555" s="450"/>
      <c r="D555" s="450"/>
      <c r="E555" s="450"/>
      <c r="F555" s="450"/>
      <c r="G555" s="450"/>
      <c r="H555" s="450"/>
      <c r="I555" s="450"/>
      <c r="J555" s="450"/>
      <c r="K555" s="450"/>
      <c r="L555" s="450"/>
      <c r="M555" s="450"/>
      <c r="N555" s="450"/>
      <c r="O555" s="450"/>
      <c r="P555" s="450"/>
      <c r="Q555" s="450"/>
      <c r="R555" s="450"/>
      <c r="S555" s="450"/>
      <c r="T555" s="450"/>
      <c r="U555" s="450"/>
      <c r="V555" s="450"/>
      <c r="W555" s="450"/>
      <c r="X555" s="450"/>
    </row>
    <row r="556" spans="1:24" s="451" customFormat="1" ht="65.25" customHeight="1" x14ac:dyDescent="0.45">
      <c r="A556" s="450"/>
      <c r="B556" s="450"/>
      <c r="C556" s="450"/>
      <c r="D556" s="450"/>
      <c r="E556" s="450"/>
      <c r="F556" s="450"/>
      <c r="G556" s="450"/>
      <c r="H556" s="450"/>
      <c r="I556" s="450"/>
      <c r="J556" s="450"/>
      <c r="K556" s="450"/>
      <c r="L556" s="450"/>
      <c r="M556" s="450"/>
      <c r="N556" s="450"/>
      <c r="O556" s="450"/>
      <c r="P556" s="450"/>
      <c r="Q556" s="450"/>
      <c r="R556" s="450"/>
      <c r="S556" s="450"/>
      <c r="T556" s="450"/>
      <c r="U556" s="450"/>
      <c r="V556" s="450"/>
      <c r="W556" s="450"/>
      <c r="X556" s="450"/>
    </row>
    <row r="557" spans="1:24" s="451" customFormat="1" ht="65.25" customHeight="1" x14ac:dyDescent="0.45">
      <c r="A557" s="450"/>
      <c r="B557" s="450"/>
      <c r="C557" s="450"/>
      <c r="D557" s="450"/>
      <c r="E557" s="450"/>
      <c r="F557" s="450"/>
      <c r="G557" s="450"/>
      <c r="H557" s="450"/>
      <c r="I557" s="450"/>
      <c r="J557" s="450"/>
      <c r="K557" s="450"/>
      <c r="L557" s="450"/>
      <c r="M557" s="450"/>
      <c r="N557" s="450"/>
      <c r="O557" s="450"/>
      <c r="P557" s="450"/>
      <c r="Q557" s="450"/>
      <c r="R557" s="450"/>
      <c r="S557" s="450"/>
      <c r="T557" s="450"/>
      <c r="U557" s="450"/>
      <c r="V557" s="450"/>
      <c r="W557" s="450"/>
      <c r="X557" s="450"/>
    </row>
    <row r="558" spans="1:24" s="451" customFormat="1" ht="65.25" customHeight="1" x14ac:dyDescent="0.45">
      <c r="A558" s="450"/>
      <c r="B558" s="450"/>
      <c r="C558" s="450"/>
      <c r="D558" s="450"/>
      <c r="E558" s="450"/>
      <c r="F558" s="450"/>
      <c r="G558" s="450"/>
      <c r="H558" s="450"/>
      <c r="I558" s="450"/>
      <c r="J558" s="450"/>
      <c r="K558" s="450"/>
      <c r="L558" s="450"/>
      <c r="M558" s="450"/>
      <c r="N558" s="450"/>
      <c r="O558" s="450"/>
      <c r="P558" s="450"/>
      <c r="Q558" s="450"/>
      <c r="R558" s="450"/>
      <c r="S558" s="450"/>
      <c r="T558" s="450"/>
      <c r="U558" s="450"/>
      <c r="V558" s="450"/>
      <c r="W558" s="450"/>
      <c r="X558" s="450"/>
    </row>
    <row r="559" spans="1:24" s="451" customFormat="1" ht="65.25" customHeight="1" x14ac:dyDescent="0.45">
      <c r="A559" s="450"/>
      <c r="B559" s="450"/>
      <c r="C559" s="450"/>
      <c r="D559" s="450"/>
      <c r="E559" s="450"/>
      <c r="F559" s="450"/>
      <c r="G559" s="450"/>
      <c r="H559" s="450"/>
      <c r="I559" s="450"/>
      <c r="J559" s="450"/>
      <c r="K559" s="450"/>
      <c r="L559" s="450"/>
      <c r="M559" s="450"/>
      <c r="N559" s="450"/>
      <c r="O559" s="450"/>
      <c r="P559" s="450"/>
      <c r="Q559" s="450"/>
      <c r="R559" s="450"/>
      <c r="S559" s="450"/>
      <c r="T559" s="450"/>
      <c r="U559" s="450"/>
      <c r="V559" s="450"/>
      <c r="W559" s="450"/>
      <c r="X559" s="450"/>
    </row>
    <row r="560" spans="1:24" s="451" customFormat="1" ht="65.25" customHeight="1" x14ac:dyDescent="0.45">
      <c r="A560" s="450"/>
      <c r="B560" s="450"/>
      <c r="C560" s="450"/>
      <c r="D560" s="450"/>
      <c r="E560" s="450"/>
      <c r="F560" s="450"/>
      <c r="G560" s="450"/>
      <c r="H560" s="450"/>
      <c r="I560" s="450"/>
      <c r="J560" s="450"/>
      <c r="K560" s="450"/>
      <c r="L560" s="450"/>
      <c r="M560" s="450"/>
      <c r="N560" s="450"/>
      <c r="O560" s="450"/>
      <c r="P560" s="450"/>
      <c r="Q560" s="450"/>
      <c r="R560" s="450"/>
      <c r="S560" s="450"/>
      <c r="T560" s="450"/>
      <c r="U560" s="450"/>
      <c r="V560" s="450"/>
      <c r="W560" s="450"/>
      <c r="X560" s="450"/>
    </row>
    <row r="561" spans="1:24" s="451" customFormat="1" ht="65.25" customHeight="1" x14ac:dyDescent="0.45">
      <c r="A561" s="450"/>
      <c r="B561" s="450"/>
      <c r="C561" s="450"/>
      <c r="D561" s="450"/>
      <c r="E561" s="450"/>
      <c r="F561" s="450"/>
      <c r="G561" s="450"/>
      <c r="H561" s="450"/>
      <c r="I561" s="450"/>
      <c r="J561" s="450"/>
      <c r="K561" s="450"/>
      <c r="L561" s="450"/>
      <c r="M561" s="450"/>
      <c r="N561" s="450"/>
      <c r="O561" s="450"/>
      <c r="P561" s="450"/>
      <c r="Q561" s="450"/>
      <c r="R561" s="450"/>
      <c r="S561" s="450"/>
      <c r="T561" s="450"/>
      <c r="U561" s="450"/>
      <c r="V561" s="450"/>
      <c r="W561" s="450"/>
      <c r="X561" s="450"/>
    </row>
    <row r="562" spans="1:24" s="451" customFormat="1" ht="65.25" customHeight="1" x14ac:dyDescent="0.45">
      <c r="A562" s="450"/>
      <c r="B562" s="450"/>
      <c r="C562" s="450"/>
      <c r="D562" s="450"/>
      <c r="E562" s="450"/>
      <c r="F562" s="450"/>
      <c r="G562" s="450"/>
      <c r="H562" s="450"/>
      <c r="I562" s="450"/>
      <c r="J562" s="450"/>
      <c r="K562" s="450"/>
      <c r="L562" s="450"/>
      <c r="M562" s="450"/>
      <c r="N562" s="450"/>
      <c r="O562" s="450"/>
      <c r="P562" s="450"/>
      <c r="Q562" s="450"/>
      <c r="R562" s="450"/>
      <c r="S562" s="450"/>
      <c r="T562" s="450"/>
      <c r="U562" s="450"/>
      <c r="V562" s="450"/>
      <c r="W562" s="450"/>
      <c r="X562" s="450"/>
    </row>
    <row r="563" spans="1:24" s="451" customFormat="1" ht="65.25" customHeight="1" x14ac:dyDescent="0.45">
      <c r="A563" s="450"/>
      <c r="B563" s="450"/>
      <c r="C563" s="450"/>
      <c r="D563" s="450"/>
      <c r="E563" s="450"/>
      <c r="F563" s="450"/>
      <c r="G563" s="450"/>
      <c r="H563" s="450"/>
      <c r="I563" s="450"/>
      <c r="J563" s="450"/>
      <c r="K563" s="450"/>
      <c r="L563" s="450"/>
      <c r="M563" s="450"/>
      <c r="N563" s="450"/>
      <c r="O563" s="450"/>
      <c r="P563" s="450"/>
      <c r="Q563" s="450"/>
      <c r="R563" s="450"/>
      <c r="S563" s="450"/>
      <c r="T563" s="450"/>
      <c r="U563" s="450"/>
      <c r="V563" s="450"/>
      <c r="W563" s="450"/>
      <c r="X563" s="450"/>
    </row>
    <row r="564" spans="1:24" s="451" customFormat="1" ht="65.25" customHeight="1" x14ac:dyDescent="0.45">
      <c r="A564" s="450"/>
      <c r="B564" s="450"/>
      <c r="C564" s="450"/>
      <c r="D564" s="450"/>
      <c r="E564" s="450"/>
      <c r="F564" s="450"/>
      <c r="G564" s="450"/>
      <c r="H564" s="450"/>
      <c r="I564" s="450"/>
      <c r="J564" s="450"/>
      <c r="K564" s="450"/>
      <c r="L564" s="450"/>
      <c r="M564" s="450"/>
      <c r="N564" s="450"/>
      <c r="O564" s="450"/>
      <c r="P564" s="450"/>
      <c r="Q564" s="450"/>
      <c r="R564" s="450"/>
      <c r="S564" s="450"/>
      <c r="T564" s="450"/>
      <c r="U564" s="450"/>
      <c r="V564" s="450"/>
      <c r="W564" s="450"/>
      <c r="X564" s="450"/>
    </row>
    <row r="565" spans="1:24" s="451" customFormat="1" ht="65.25" customHeight="1" x14ac:dyDescent="0.45">
      <c r="A565" s="450"/>
      <c r="B565" s="450"/>
      <c r="C565" s="450"/>
      <c r="D565" s="450"/>
      <c r="E565" s="450"/>
      <c r="F565" s="450"/>
      <c r="G565" s="450"/>
      <c r="H565" s="450"/>
      <c r="I565" s="450"/>
      <c r="J565" s="450"/>
      <c r="K565" s="450"/>
      <c r="L565" s="450"/>
      <c r="M565" s="450"/>
      <c r="N565" s="450"/>
      <c r="O565" s="450"/>
      <c r="P565" s="450"/>
      <c r="Q565" s="450"/>
      <c r="R565" s="450"/>
      <c r="S565" s="450"/>
      <c r="T565" s="450"/>
      <c r="U565" s="450"/>
      <c r="V565" s="450"/>
      <c r="W565" s="450"/>
      <c r="X565" s="450"/>
    </row>
    <row r="566" spans="1:24" s="451" customFormat="1" ht="65.25" customHeight="1" x14ac:dyDescent="0.45">
      <c r="A566" s="450"/>
      <c r="B566" s="450"/>
      <c r="C566" s="450"/>
      <c r="D566" s="450"/>
      <c r="E566" s="450"/>
      <c r="F566" s="450"/>
      <c r="G566" s="450"/>
      <c r="H566" s="450"/>
      <c r="I566" s="450"/>
      <c r="J566" s="450"/>
      <c r="K566" s="450"/>
      <c r="L566" s="450"/>
      <c r="M566" s="450"/>
      <c r="N566" s="450"/>
      <c r="O566" s="450"/>
      <c r="P566" s="450"/>
      <c r="Q566" s="450"/>
      <c r="R566" s="450"/>
      <c r="S566" s="450"/>
      <c r="T566" s="450"/>
      <c r="U566" s="450"/>
      <c r="V566" s="450"/>
      <c r="W566" s="450"/>
      <c r="X566" s="450"/>
    </row>
    <row r="567" spans="1:24" s="451" customFormat="1" ht="65.25" customHeight="1" x14ac:dyDescent="0.45">
      <c r="A567" s="450"/>
      <c r="B567" s="450"/>
      <c r="C567" s="450"/>
      <c r="D567" s="450"/>
      <c r="E567" s="450"/>
      <c r="F567" s="450"/>
      <c r="G567" s="450"/>
      <c r="H567" s="450"/>
      <c r="I567" s="450"/>
      <c r="J567" s="450"/>
      <c r="K567" s="450"/>
      <c r="L567" s="450"/>
      <c r="M567" s="450"/>
      <c r="N567" s="450"/>
      <c r="O567" s="450"/>
      <c r="P567" s="450"/>
      <c r="Q567" s="450"/>
      <c r="R567" s="450"/>
      <c r="S567" s="450"/>
      <c r="T567" s="450"/>
      <c r="U567" s="450"/>
      <c r="V567" s="450"/>
      <c r="W567" s="450"/>
      <c r="X567" s="450"/>
    </row>
    <row r="568" spans="1:24" s="451" customFormat="1" ht="65.25" customHeight="1" x14ac:dyDescent="0.45">
      <c r="A568" s="450"/>
      <c r="B568" s="450"/>
      <c r="C568" s="450"/>
      <c r="D568" s="450"/>
      <c r="E568" s="450"/>
      <c r="F568" s="450"/>
      <c r="G568" s="450"/>
      <c r="H568" s="450"/>
      <c r="I568" s="450"/>
      <c r="J568" s="450"/>
      <c r="K568" s="450"/>
      <c r="L568" s="450"/>
      <c r="M568" s="450"/>
      <c r="N568" s="450"/>
      <c r="O568" s="450"/>
      <c r="P568" s="450"/>
      <c r="Q568" s="450"/>
      <c r="R568" s="450"/>
      <c r="S568" s="450"/>
      <c r="T568" s="450"/>
      <c r="U568" s="450"/>
      <c r="V568" s="450"/>
      <c r="W568" s="450"/>
      <c r="X568" s="450"/>
    </row>
    <row r="569" spans="1:24" s="451" customFormat="1" ht="65.25" customHeight="1" x14ac:dyDescent="0.45">
      <c r="A569" s="450"/>
      <c r="B569" s="450"/>
      <c r="C569" s="450"/>
      <c r="D569" s="450"/>
      <c r="E569" s="450"/>
      <c r="F569" s="450"/>
      <c r="G569" s="450"/>
      <c r="H569" s="450"/>
      <c r="I569" s="450"/>
      <c r="J569" s="450"/>
      <c r="K569" s="450"/>
      <c r="L569" s="450"/>
      <c r="M569" s="450"/>
      <c r="N569" s="450"/>
      <c r="O569" s="450"/>
      <c r="P569" s="450"/>
      <c r="Q569" s="450"/>
      <c r="R569" s="450"/>
      <c r="S569" s="450"/>
      <c r="T569" s="450"/>
      <c r="U569" s="450"/>
      <c r="V569" s="450"/>
      <c r="W569" s="450"/>
      <c r="X569" s="450"/>
    </row>
    <row r="570" spans="1:24" s="451" customFormat="1" ht="65.25" customHeight="1" x14ac:dyDescent="0.45">
      <c r="A570" s="450"/>
      <c r="B570" s="450"/>
      <c r="C570" s="450"/>
      <c r="D570" s="450"/>
      <c r="E570" s="450"/>
      <c r="F570" s="450"/>
      <c r="G570" s="450"/>
      <c r="H570" s="450"/>
      <c r="I570" s="450"/>
      <c r="J570" s="450"/>
      <c r="K570" s="450"/>
      <c r="L570" s="450"/>
      <c r="M570" s="450"/>
      <c r="N570" s="450"/>
      <c r="O570" s="450"/>
      <c r="P570" s="450"/>
      <c r="Q570" s="450"/>
      <c r="R570" s="450"/>
      <c r="S570" s="450"/>
      <c r="T570" s="450"/>
      <c r="U570" s="450"/>
      <c r="V570" s="450"/>
      <c r="W570" s="450"/>
      <c r="X570" s="450"/>
    </row>
    <row r="571" spans="1:24" s="451" customFormat="1" ht="65.25" customHeight="1" x14ac:dyDescent="0.45">
      <c r="A571" s="450"/>
      <c r="B571" s="450"/>
      <c r="C571" s="450"/>
      <c r="D571" s="450"/>
      <c r="E571" s="450"/>
      <c r="F571" s="450"/>
      <c r="G571" s="450"/>
      <c r="H571" s="450"/>
      <c r="I571" s="450"/>
      <c r="J571" s="450"/>
      <c r="K571" s="450"/>
      <c r="L571" s="450"/>
      <c r="M571" s="450"/>
      <c r="N571" s="450"/>
      <c r="O571" s="450"/>
      <c r="P571" s="450"/>
      <c r="Q571" s="450"/>
      <c r="R571" s="450"/>
      <c r="S571" s="450"/>
      <c r="T571" s="450"/>
      <c r="U571" s="450"/>
      <c r="V571" s="450"/>
      <c r="W571" s="450"/>
      <c r="X571" s="450"/>
    </row>
    <row r="572" spans="1:24" s="451" customFormat="1" ht="65.25" customHeight="1" x14ac:dyDescent="0.45">
      <c r="A572" s="450"/>
      <c r="B572" s="450"/>
      <c r="C572" s="450"/>
      <c r="D572" s="450"/>
      <c r="E572" s="450"/>
      <c r="F572" s="450"/>
      <c r="G572" s="450"/>
      <c r="H572" s="450"/>
      <c r="I572" s="450"/>
      <c r="J572" s="450"/>
      <c r="K572" s="450"/>
      <c r="L572" s="450"/>
      <c r="M572" s="450"/>
      <c r="N572" s="450"/>
      <c r="O572" s="450"/>
      <c r="P572" s="450"/>
      <c r="Q572" s="450"/>
      <c r="R572" s="450"/>
      <c r="S572" s="450"/>
      <c r="T572" s="450"/>
      <c r="U572" s="450"/>
      <c r="V572" s="450"/>
      <c r="W572" s="450"/>
      <c r="X572" s="450"/>
    </row>
    <row r="573" spans="1:24" s="451" customFormat="1" ht="65.25" customHeight="1" x14ac:dyDescent="0.45">
      <c r="A573" s="450"/>
      <c r="B573" s="450"/>
      <c r="C573" s="450"/>
      <c r="D573" s="450"/>
      <c r="E573" s="450"/>
      <c r="F573" s="450"/>
      <c r="G573" s="450"/>
      <c r="H573" s="450"/>
      <c r="I573" s="450"/>
      <c r="J573" s="450"/>
      <c r="K573" s="450"/>
      <c r="L573" s="450"/>
      <c r="M573" s="450"/>
      <c r="N573" s="450"/>
      <c r="O573" s="450"/>
      <c r="P573" s="450"/>
      <c r="Q573" s="450"/>
      <c r="R573" s="450"/>
      <c r="S573" s="450"/>
      <c r="T573" s="450"/>
      <c r="U573" s="450"/>
      <c r="V573" s="450"/>
      <c r="W573" s="450"/>
      <c r="X573" s="450"/>
    </row>
    <row r="574" spans="1:24" s="451" customFormat="1" ht="65.25" customHeight="1" x14ac:dyDescent="0.45">
      <c r="A574" s="450"/>
      <c r="B574" s="450"/>
      <c r="C574" s="450"/>
      <c r="D574" s="450"/>
      <c r="E574" s="450"/>
      <c r="F574" s="450"/>
      <c r="G574" s="450"/>
      <c r="H574" s="450"/>
      <c r="I574" s="450"/>
      <c r="J574" s="450"/>
      <c r="K574" s="450"/>
      <c r="L574" s="450"/>
      <c r="M574" s="450"/>
      <c r="N574" s="450"/>
      <c r="O574" s="450"/>
      <c r="P574" s="450"/>
      <c r="Q574" s="450"/>
      <c r="R574" s="450"/>
      <c r="S574" s="450"/>
      <c r="T574" s="450"/>
      <c r="U574" s="450"/>
      <c r="V574" s="450"/>
      <c r="W574" s="450"/>
      <c r="X574" s="450"/>
    </row>
    <row r="575" spans="1:24" s="451" customFormat="1" ht="65.25" customHeight="1" x14ac:dyDescent="0.45">
      <c r="A575" s="450"/>
      <c r="B575" s="450"/>
      <c r="C575" s="450"/>
      <c r="D575" s="450"/>
      <c r="E575" s="450"/>
      <c r="F575" s="450"/>
      <c r="G575" s="450"/>
      <c r="H575" s="450"/>
      <c r="I575" s="450"/>
      <c r="J575" s="450"/>
      <c r="K575" s="450"/>
      <c r="L575" s="450"/>
      <c r="M575" s="450"/>
      <c r="N575" s="450"/>
      <c r="O575" s="450"/>
      <c r="P575" s="450"/>
      <c r="Q575" s="450"/>
      <c r="R575" s="450"/>
      <c r="S575" s="450"/>
      <c r="T575" s="450"/>
      <c r="U575" s="450"/>
      <c r="V575" s="450"/>
      <c r="W575" s="450"/>
      <c r="X575" s="450"/>
    </row>
    <row r="576" spans="1:24" s="451" customFormat="1" ht="65.25" customHeight="1" x14ac:dyDescent="0.45">
      <c r="A576" s="450"/>
      <c r="B576" s="450"/>
      <c r="C576" s="450"/>
      <c r="D576" s="450"/>
      <c r="E576" s="450"/>
      <c r="F576" s="450"/>
      <c r="G576" s="450"/>
      <c r="H576" s="450"/>
      <c r="I576" s="450"/>
      <c r="J576" s="450"/>
      <c r="K576" s="450"/>
      <c r="L576" s="450"/>
      <c r="M576" s="450"/>
      <c r="N576" s="450"/>
      <c r="O576" s="450"/>
      <c r="P576" s="450"/>
      <c r="Q576" s="450"/>
      <c r="R576" s="450"/>
      <c r="S576" s="450"/>
      <c r="T576" s="450"/>
      <c r="U576" s="450"/>
      <c r="V576" s="450"/>
      <c r="W576" s="450"/>
      <c r="X576" s="450"/>
    </row>
    <row r="577" spans="1:24" s="451" customFormat="1" ht="65.25" customHeight="1" x14ac:dyDescent="0.45">
      <c r="A577" s="450"/>
      <c r="B577" s="450"/>
      <c r="C577" s="450"/>
      <c r="D577" s="450"/>
      <c r="E577" s="450"/>
      <c r="F577" s="450"/>
      <c r="G577" s="450"/>
      <c r="H577" s="450"/>
      <c r="I577" s="450"/>
      <c r="J577" s="450"/>
      <c r="K577" s="450"/>
      <c r="L577" s="450"/>
      <c r="M577" s="450"/>
      <c r="N577" s="450"/>
      <c r="O577" s="450"/>
      <c r="P577" s="450"/>
      <c r="Q577" s="450"/>
      <c r="R577" s="450"/>
      <c r="S577" s="450"/>
      <c r="T577" s="450"/>
      <c r="U577" s="450"/>
      <c r="V577" s="450"/>
      <c r="W577" s="450"/>
      <c r="X577" s="450"/>
    </row>
    <row r="578" spans="1:24" s="451" customFormat="1" ht="65.25" customHeight="1" x14ac:dyDescent="0.45">
      <c r="A578" s="450"/>
      <c r="B578" s="450"/>
      <c r="C578" s="450"/>
      <c r="D578" s="450"/>
      <c r="E578" s="450"/>
      <c r="F578" s="450"/>
      <c r="G578" s="450"/>
      <c r="H578" s="450"/>
      <c r="I578" s="450"/>
      <c r="J578" s="450"/>
      <c r="K578" s="450"/>
      <c r="L578" s="450"/>
      <c r="M578" s="450"/>
      <c r="N578" s="450"/>
      <c r="O578" s="450"/>
      <c r="P578" s="450"/>
      <c r="Q578" s="450"/>
      <c r="R578" s="450"/>
      <c r="S578" s="450"/>
      <c r="T578" s="450"/>
      <c r="U578" s="450"/>
      <c r="V578" s="450"/>
      <c r="W578" s="450"/>
      <c r="X578" s="450"/>
    </row>
    <row r="579" spans="1:24" s="451" customFormat="1" ht="65.25" customHeight="1" x14ac:dyDescent="0.45">
      <c r="A579" s="450"/>
      <c r="B579" s="450"/>
      <c r="C579" s="450"/>
      <c r="D579" s="450"/>
      <c r="E579" s="450"/>
      <c r="F579" s="450"/>
      <c r="G579" s="450"/>
      <c r="H579" s="450"/>
      <c r="I579" s="450"/>
      <c r="J579" s="450"/>
      <c r="K579" s="450"/>
      <c r="L579" s="450"/>
      <c r="M579" s="450"/>
      <c r="N579" s="450"/>
      <c r="O579" s="450"/>
      <c r="P579" s="450"/>
      <c r="Q579" s="450"/>
      <c r="R579" s="450"/>
      <c r="S579" s="450"/>
      <c r="T579" s="450"/>
      <c r="U579" s="450"/>
      <c r="V579" s="450"/>
      <c r="W579" s="450"/>
      <c r="X579" s="450"/>
    </row>
    <row r="580" spans="1:24" s="451" customFormat="1" ht="65.25" customHeight="1" x14ac:dyDescent="0.45">
      <c r="A580" s="450"/>
      <c r="B580" s="450"/>
      <c r="C580" s="450"/>
      <c r="D580" s="450"/>
      <c r="E580" s="450"/>
      <c r="F580" s="450"/>
      <c r="G580" s="450"/>
      <c r="H580" s="450"/>
      <c r="I580" s="450"/>
      <c r="J580" s="450"/>
      <c r="K580" s="450"/>
      <c r="L580" s="450"/>
      <c r="M580" s="450"/>
      <c r="N580" s="450"/>
      <c r="O580" s="450"/>
      <c r="P580" s="450"/>
      <c r="Q580" s="450"/>
      <c r="R580" s="450"/>
      <c r="S580" s="450"/>
      <c r="T580" s="450"/>
      <c r="U580" s="450"/>
      <c r="V580" s="450"/>
      <c r="W580" s="450"/>
      <c r="X580" s="450"/>
    </row>
    <row r="581" spans="1:24" s="451" customFormat="1" ht="65.25" customHeight="1" x14ac:dyDescent="0.45">
      <c r="A581" s="450"/>
      <c r="B581" s="450"/>
      <c r="C581" s="450"/>
      <c r="D581" s="450"/>
      <c r="E581" s="450"/>
      <c r="F581" s="450"/>
      <c r="G581" s="450"/>
      <c r="H581" s="450"/>
      <c r="I581" s="450"/>
      <c r="J581" s="450"/>
      <c r="K581" s="450"/>
      <c r="L581" s="450"/>
      <c r="M581" s="450"/>
      <c r="N581" s="450"/>
      <c r="O581" s="450"/>
      <c r="P581" s="450"/>
      <c r="Q581" s="450"/>
      <c r="R581" s="450"/>
      <c r="S581" s="450"/>
      <c r="T581" s="450"/>
      <c r="U581" s="450"/>
      <c r="V581" s="450"/>
      <c r="W581" s="450"/>
      <c r="X581" s="450"/>
    </row>
    <row r="582" spans="1:24" s="451" customFormat="1" ht="65.25" customHeight="1" x14ac:dyDescent="0.45">
      <c r="A582" s="450"/>
      <c r="B582" s="450"/>
      <c r="C582" s="450"/>
      <c r="D582" s="450"/>
      <c r="E582" s="450"/>
      <c r="F582" s="450"/>
      <c r="G582" s="450"/>
      <c r="H582" s="450"/>
      <c r="I582" s="450"/>
      <c r="J582" s="450"/>
      <c r="K582" s="450"/>
      <c r="L582" s="450"/>
      <c r="M582" s="450"/>
      <c r="N582" s="450"/>
      <c r="O582" s="450"/>
      <c r="P582" s="450"/>
      <c r="Q582" s="450"/>
      <c r="R582" s="450"/>
      <c r="S582" s="450"/>
      <c r="T582" s="450"/>
      <c r="U582" s="450"/>
      <c r="V582" s="450"/>
      <c r="W582" s="450"/>
      <c r="X582" s="450"/>
    </row>
    <row r="583" spans="1:24" s="451" customFormat="1" ht="65.25" customHeight="1" x14ac:dyDescent="0.45">
      <c r="A583" s="450"/>
      <c r="B583" s="450"/>
      <c r="C583" s="450"/>
      <c r="D583" s="450"/>
      <c r="E583" s="450"/>
      <c r="F583" s="450"/>
      <c r="G583" s="450"/>
      <c r="H583" s="450"/>
      <c r="I583" s="450"/>
      <c r="J583" s="450"/>
      <c r="K583" s="450"/>
      <c r="L583" s="450"/>
      <c r="M583" s="450"/>
      <c r="N583" s="450"/>
      <c r="O583" s="450"/>
      <c r="P583" s="450"/>
      <c r="Q583" s="450"/>
      <c r="R583" s="450"/>
      <c r="S583" s="450"/>
      <c r="T583" s="450"/>
      <c r="U583" s="450"/>
      <c r="V583" s="450"/>
      <c r="W583" s="450"/>
      <c r="X583" s="450"/>
    </row>
    <row r="584" spans="1:24" s="451" customFormat="1" ht="65.25" customHeight="1" x14ac:dyDescent="0.45">
      <c r="A584" s="450"/>
      <c r="B584" s="450"/>
      <c r="C584" s="450"/>
      <c r="D584" s="450"/>
      <c r="E584" s="450"/>
      <c r="F584" s="450"/>
      <c r="G584" s="450"/>
      <c r="H584" s="450"/>
      <c r="I584" s="450"/>
      <c r="J584" s="450"/>
      <c r="K584" s="450"/>
      <c r="L584" s="450"/>
      <c r="M584" s="450"/>
      <c r="N584" s="450"/>
      <c r="O584" s="450"/>
      <c r="P584" s="450"/>
      <c r="Q584" s="450"/>
      <c r="R584" s="450"/>
      <c r="S584" s="450"/>
      <c r="T584" s="450"/>
      <c r="U584" s="450"/>
      <c r="V584" s="450"/>
      <c r="W584" s="450"/>
      <c r="X584" s="450"/>
    </row>
    <row r="585" spans="1:24" s="451" customFormat="1" ht="65.25" customHeight="1" x14ac:dyDescent="0.45">
      <c r="A585" s="450"/>
      <c r="B585" s="450"/>
      <c r="C585" s="450"/>
      <c r="D585" s="450"/>
      <c r="E585" s="450"/>
      <c r="F585" s="450"/>
      <c r="G585" s="450"/>
      <c r="H585" s="450"/>
      <c r="I585" s="450"/>
      <c r="J585" s="450"/>
      <c r="K585" s="450"/>
      <c r="L585" s="450"/>
      <c r="M585" s="450"/>
      <c r="N585" s="450"/>
      <c r="O585" s="450"/>
      <c r="P585" s="450"/>
      <c r="Q585" s="450"/>
      <c r="R585" s="450"/>
      <c r="S585" s="450"/>
      <c r="T585" s="450"/>
      <c r="U585" s="450"/>
      <c r="V585" s="450"/>
      <c r="W585" s="450"/>
      <c r="X585" s="450"/>
    </row>
    <row r="586" spans="1:24" s="451" customFormat="1" ht="65.25" customHeight="1" x14ac:dyDescent="0.45">
      <c r="A586" s="450"/>
      <c r="B586" s="450"/>
      <c r="C586" s="450"/>
      <c r="D586" s="450"/>
      <c r="E586" s="450"/>
      <c r="F586" s="450"/>
      <c r="G586" s="450"/>
      <c r="H586" s="450"/>
      <c r="I586" s="450"/>
      <c r="J586" s="450"/>
      <c r="K586" s="450"/>
      <c r="L586" s="450"/>
      <c r="M586" s="450"/>
      <c r="N586" s="450"/>
      <c r="O586" s="450"/>
      <c r="P586" s="450"/>
      <c r="Q586" s="450"/>
      <c r="R586" s="450"/>
      <c r="S586" s="450"/>
      <c r="T586" s="450"/>
      <c r="U586" s="450"/>
      <c r="V586" s="450"/>
      <c r="W586" s="450"/>
      <c r="X586" s="450"/>
    </row>
    <row r="587" spans="1:24" s="451" customFormat="1" ht="65.25" customHeight="1" x14ac:dyDescent="0.45">
      <c r="A587" s="450"/>
      <c r="B587" s="450"/>
      <c r="C587" s="450"/>
      <c r="D587" s="450"/>
      <c r="E587" s="450"/>
      <c r="F587" s="450"/>
      <c r="G587" s="450"/>
      <c r="H587" s="450"/>
      <c r="I587" s="450"/>
      <c r="J587" s="450"/>
      <c r="K587" s="450"/>
      <c r="L587" s="450"/>
      <c r="M587" s="450"/>
      <c r="N587" s="450"/>
      <c r="O587" s="450"/>
      <c r="P587" s="450"/>
      <c r="Q587" s="450"/>
      <c r="R587" s="450"/>
      <c r="S587" s="450"/>
      <c r="T587" s="450"/>
      <c r="U587" s="450"/>
      <c r="V587" s="450"/>
      <c r="W587" s="450"/>
      <c r="X587" s="450"/>
    </row>
    <row r="588" spans="1:24" s="451" customFormat="1" ht="65.25" customHeight="1" x14ac:dyDescent="0.45">
      <c r="A588" s="450"/>
      <c r="B588" s="450"/>
      <c r="C588" s="450"/>
      <c r="D588" s="450"/>
      <c r="E588" s="450"/>
      <c r="F588" s="450"/>
      <c r="G588" s="450"/>
      <c r="H588" s="450"/>
      <c r="I588" s="450"/>
      <c r="J588" s="450"/>
      <c r="K588" s="450"/>
      <c r="L588" s="450"/>
      <c r="M588" s="450"/>
      <c r="N588" s="450"/>
      <c r="O588" s="450"/>
      <c r="P588" s="450"/>
      <c r="Q588" s="450"/>
      <c r="R588" s="450"/>
      <c r="S588" s="450"/>
      <c r="T588" s="450"/>
      <c r="U588" s="450"/>
      <c r="V588" s="450"/>
      <c r="W588" s="450"/>
      <c r="X588" s="450"/>
    </row>
    <row r="589" spans="1:24" s="451" customFormat="1" ht="65.25" customHeight="1" x14ac:dyDescent="0.45">
      <c r="A589" s="450"/>
      <c r="B589" s="450"/>
      <c r="C589" s="450"/>
      <c r="D589" s="450"/>
      <c r="E589" s="450"/>
      <c r="F589" s="450"/>
      <c r="G589" s="450"/>
      <c r="H589" s="450"/>
      <c r="I589" s="450"/>
      <c r="J589" s="450"/>
      <c r="K589" s="450"/>
      <c r="L589" s="450"/>
      <c r="M589" s="450"/>
      <c r="N589" s="450"/>
      <c r="O589" s="450"/>
      <c r="P589" s="450"/>
      <c r="Q589" s="450"/>
      <c r="R589" s="450"/>
      <c r="S589" s="450"/>
      <c r="T589" s="450"/>
      <c r="U589" s="450"/>
      <c r="V589" s="450"/>
      <c r="W589" s="450"/>
      <c r="X589" s="450"/>
    </row>
    <row r="590" spans="1:24" s="451" customFormat="1" ht="65.25" customHeight="1" x14ac:dyDescent="0.45">
      <c r="A590" s="450"/>
      <c r="B590" s="450"/>
      <c r="C590" s="450"/>
      <c r="D590" s="450"/>
      <c r="E590" s="450"/>
      <c r="F590" s="450"/>
      <c r="G590" s="450"/>
      <c r="H590" s="450"/>
      <c r="I590" s="450"/>
      <c r="J590" s="450"/>
      <c r="K590" s="450"/>
      <c r="L590" s="450"/>
      <c r="M590" s="450"/>
      <c r="N590" s="450"/>
      <c r="O590" s="450"/>
      <c r="P590" s="450"/>
      <c r="Q590" s="450"/>
      <c r="R590" s="450"/>
      <c r="S590" s="450"/>
      <c r="T590" s="450"/>
      <c r="U590" s="450"/>
      <c r="V590" s="450"/>
      <c r="W590" s="450"/>
      <c r="X590" s="450"/>
    </row>
    <row r="591" spans="1:24" s="451" customFormat="1" ht="65.25" customHeight="1" x14ac:dyDescent="0.45">
      <c r="A591" s="450"/>
      <c r="B591" s="450"/>
      <c r="C591" s="450"/>
      <c r="D591" s="450"/>
      <c r="E591" s="450"/>
      <c r="F591" s="450"/>
      <c r="G591" s="450"/>
      <c r="H591" s="450"/>
      <c r="I591" s="450"/>
      <c r="J591" s="450"/>
      <c r="K591" s="450"/>
      <c r="L591" s="450"/>
      <c r="M591" s="450"/>
      <c r="N591" s="450"/>
      <c r="O591" s="450"/>
      <c r="P591" s="450"/>
      <c r="Q591" s="450"/>
      <c r="R591" s="450"/>
      <c r="S591" s="450"/>
      <c r="T591" s="450"/>
      <c r="U591" s="450"/>
      <c r="V591" s="450"/>
      <c r="W591" s="450"/>
      <c r="X591" s="450"/>
    </row>
    <row r="592" spans="1:24" s="451" customFormat="1" ht="65.25" customHeight="1" x14ac:dyDescent="0.45">
      <c r="A592" s="450"/>
      <c r="B592" s="450"/>
      <c r="C592" s="450"/>
      <c r="D592" s="450"/>
      <c r="E592" s="450"/>
      <c r="F592" s="450"/>
      <c r="G592" s="450"/>
      <c r="H592" s="450"/>
      <c r="I592" s="450"/>
      <c r="J592" s="450"/>
      <c r="K592" s="450"/>
      <c r="L592" s="450"/>
      <c r="M592" s="450"/>
      <c r="N592" s="450"/>
      <c r="O592" s="450"/>
      <c r="P592" s="450"/>
      <c r="Q592" s="450"/>
      <c r="R592" s="450"/>
      <c r="S592" s="450"/>
      <c r="T592" s="450"/>
      <c r="U592" s="450"/>
      <c r="V592" s="450"/>
      <c r="W592" s="450"/>
      <c r="X592" s="450"/>
    </row>
    <row r="593" spans="1:26" s="451" customFormat="1" ht="65.25" customHeight="1" x14ac:dyDescent="0.45">
      <c r="A593" s="450"/>
      <c r="B593" s="450"/>
      <c r="C593" s="450"/>
      <c r="D593" s="450"/>
      <c r="E593" s="450"/>
      <c r="F593" s="450"/>
      <c r="G593" s="450"/>
      <c r="H593" s="450"/>
      <c r="I593" s="450"/>
      <c r="J593" s="450"/>
      <c r="K593" s="450"/>
      <c r="L593" s="450"/>
      <c r="M593" s="450"/>
      <c r="N593" s="450"/>
      <c r="O593" s="450"/>
      <c r="P593" s="450"/>
      <c r="Q593" s="450"/>
      <c r="R593" s="450"/>
      <c r="S593" s="450"/>
      <c r="T593" s="450"/>
      <c r="U593" s="450"/>
      <c r="V593" s="450"/>
      <c r="W593" s="450"/>
      <c r="X593" s="450"/>
    </row>
    <row r="594" spans="1:26" s="451" customFormat="1" ht="65.25" customHeight="1" x14ac:dyDescent="0.45">
      <c r="A594" s="450"/>
      <c r="B594" s="450"/>
      <c r="C594" s="450"/>
      <c r="D594" s="450"/>
      <c r="E594" s="450"/>
      <c r="F594" s="450"/>
      <c r="G594" s="450"/>
      <c r="H594" s="450"/>
      <c r="I594" s="450"/>
      <c r="J594" s="450"/>
      <c r="K594" s="450"/>
      <c r="L594" s="450"/>
      <c r="M594" s="450"/>
      <c r="N594" s="450"/>
      <c r="O594" s="450"/>
      <c r="P594" s="450"/>
      <c r="Q594" s="450"/>
      <c r="R594" s="450"/>
      <c r="S594" s="450"/>
      <c r="T594" s="450"/>
      <c r="U594" s="450"/>
      <c r="V594" s="450"/>
      <c r="W594" s="450"/>
      <c r="X594" s="450"/>
    </row>
    <row r="595" spans="1:26" s="451" customFormat="1" ht="65.25" customHeight="1" x14ac:dyDescent="0.45">
      <c r="A595" s="450"/>
      <c r="B595" s="450"/>
      <c r="C595" s="450"/>
      <c r="D595" s="450"/>
      <c r="E595" s="450"/>
      <c r="F595" s="450"/>
      <c r="G595" s="450"/>
      <c r="H595" s="450"/>
      <c r="I595" s="450"/>
      <c r="J595" s="450"/>
      <c r="K595" s="450"/>
      <c r="L595" s="450"/>
      <c r="M595" s="450"/>
      <c r="N595" s="450"/>
      <c r="O595" s="450"/>
      <c r="P595" s="450"/>
      <c r="Q595" s="450"/>
      <c r="R595" s="450"/>
      <c r="S595" s="450"/>
      <c r="T595" s="450"/>
      <c r="U595" s="450"/>
      <c r="V595" s="450"/>
      <c r="W595" s="450"/>
      <c r="X595" s="450"/>
    </row>
    <row r="596" spans="1:26" s="451" customFormat="1" ht="65.25" customHeight="1" x14ac:dyDescent="0.45">
      <c r="A596" s="450"/>
      <c r="B596" s="450"/>
      <c r="C596" s="450"/>
      <c r="D596" s="450"/>
      <c r="E596" s="450"/>
      <c r="F596" s="450"/>
      <c r="G596" s="450"/>
      <c r="H596" s="450"/>
      <c r="I596" s="450"/>
      <c r="J596" s="450"/>
      <c r="K596" s="450"/>
      <c r="L596" s="450"/>
      <c r="M596" s="450"/>
      <c r="N596" s="450"/>
      <c r="O596" s="450"/>
      <c r="P596" s="450"/>
      <c r="Q596" s="450"/>
      <c r="R596" s="450"/>
      <c r="S596" s="450"/>
      <c r="T596" s="450"/>
      <c r="U596" s="450"/>
      <c r="V596" s="450"/>
      <c r="W596" s="450"/>
      <c r="X596" s="450"/>
    </row>
    <row r="597" spans="1:26" s="451" customFormat="1" ht="65.25" customHeight="1" x14ac:dyDescent="0.45">
      <c r="A597" s="450"/>
      <c r="B597" s="450"/>
      <c r="C597" s="450"/>
      <c r="D597" s="450"/>
      <c r="E597" s="450"/>
      <c r="F597" s="450"/>
      <c r="G597" s="450"/>
      <c r="H597" s="450"/>
      <c r="I597" s="450"/>
      <c r="J597" s="450"/>
      <c r="K597" s="450"/>
      <c r="L597" s="450"/>
      <c r="M597" s="450"/>
      <c r="N597" s="450"/>
      <c r="O597" s="450"/>
      <c r="P597" s="450"/>
      <c r="Q597" s="450"/>
      <c r="R597" s="450"/>
      <c r="S597" s="450"/>
      <c r="T597" s="450"/>
      <c r="U597" s="450"/>
      <c r="V597" s="450"/>
      <c r="W597" s="450"/>
      <c r="X597" s="450"/>
    </row>
    <row r="598" spans="1:26" s="451" customFormat="1" ht="65.25" customHeight="1" x14ac:dyDescent="0.45">
      <c r="A598" s="450"/>
      <c r="B598" s="450"/>
      <c r="C598" s="450"/>
      <c r="D598" s="450"/>
      <c r="E598" s="450"/>
      <c r="F598" s="450"/>
      <c r="G598" s="450"/>
      <c r="H598" s="450"/>
      <c r="I598" s="450"/>
      <c r="J598" s="450"/>
      <c r="K598" s="450"/>
      <c r="L598" s="450"/>
      <c r="M598" s="450"/>
      <c r="N598" s="450"/>
      <c r="O598" s="450"/>
      <c r="P598" s="450"/>
      <c r="Q598" s="450"/>
      <c r="R598" s="450"/>
      <c r="S598" s="450"/>
      <c r="T598" s="450"/>
      <c r="U598" s="450"/>
      <c r="V598" s="450"/>
      <c r="W598" s="450"/>
      <c r="X598" s="450"/>
    </row>
    <row r="599" spans="1:26" s="451" customFormat="1" ht="65.25" customHeight="1" x14ac:dyDescent="0.45">
      <c r="A599" s="450"/>
      <c r="B599" s="450"/>
      <c r="C599" s="450"/>
      <c r="D599" s="450"/>
      <c r="E599" s="450"/>
      <c r="F599" s="450"/>
      <c r="G599" s="450"/>
      <c r="H599" s="450"/>
      <c r="I599" s="450"/>
      <c r="J599" s="450"/>
      <c r="K599" s="450"/>
      <c r="L599" s="450"/>
      <c r="M599" s="450"/>
      <c r="N599" s="450"/>
      <c r="O599" s="450"/>
      <c r="P599" s="450"/>
      <c r="Q599" s="450"/>
      <c r="R599" s="450"/>
      <c r="S599" s="450"/>
      <c r="T599" s="450"/>
      <c r="U599" s="450"/>
      <c r="V599" s="450"/>
      <c r="W599" s="450"/>
      <c r="X599" s="450"/>
    </row>
    <row r="600" spans="1:26" s="451" customFormat="1" ht="65.25" customHeight="1" x14ac:dyDescent="0.45">
      <c r="A600" s="450"/>
      <c r="B600" s="450"/>
      <c r="C600" s="450"/>
      <c r="D600" s="450"/>
      <c r="E600" s="450"/>
      <c r="F600" s="450"/>
      <c r="G600" s="450"/>
      <c r="H600" s="450"/>
      <c r="I600" s="450"/>
      <c r="J600" s="450"/>
      <c r="K600" s="450"/>
      <c r="L600" s="450"/>
      <c r="M600" s="450"/>
      <c r="N600" s="450"/>
      <c r="O600" s="450"/>
      <c r="P600" s="450"/>
      <c r="Q600" s="450"/>
      <c r="R600" s="450"/>
      <c r="S600" s="450"/>
      <c r="T600" s="450"/>
      <c r="U600" s="450"/>
      <c r="V600" s="450"/>
      <c r="W600" s="450"/>
      <c r="X600" s="450"/>
    </row>
    <row r="601" spans="1:26" s="451" customFormat="1" ht="65.25" customHeight="1" x14ac:dyDescent="0.45">
      <c r="A601" s="450"/>
      <c r="B601" s="450"/>
      <c r="C601" s="450"/>
      <c r="D601" s="450"/>
      <c r="E601" s="450"/>
      <c r="F601" s="450"/>
      <c r="G601" s="450"/>
      <c r="H601" s="450"/>
      <c r="I601" s="450"/>
      <c r="J601" s="450"/>
      <c r="K601" s="450"/>
      <c r="L601" s="450"/>
      <c r="M601" s="450"/>
      <c r="N601" s="450"/>
      <c r="O601" s="450"/>
      <c r="P601" s="450"/>
      <c r="Q601" s="450"/>
      <c r="R601" s="450"/>
      <c r="S601" s="450"/>
      <c r="T601" s="450"/>
      <c r="U601" s="450"/>
      <c r="V601" s="450"/>
      <c r="W601" s="450"/>
      <c r="X601" s="450"/>
      <c r="Y601" s="450"/>
      <c r="Z601" s="450"/>
    </row>
  </sheetData>
  <mergeCells count="1538"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L80:L81"/>
    <mergeCell ref="M80:M81"/>
    <mergeCell ref="B80:B81"/>
    <mergeCell ref="C80:C81"/>
    <mergeCell ref="D80:D81"/>
    <mergeCell ref="E80:E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O84:O85"/>
    <mergeCell ref="T84:T85"/>
    <mergeCell ref="T80:T81"/>
    <mergeCell ref="U80:U81"/>
    <mergeCell ref="V80:V81"/>
    <mergeCell ref="W80:W81"/>
    <mergeCell ref="R80:R81"/>
    <mergeCell ref="S80:S81"/>
    <mergeCell ref="K78:K79"/>
    <mergeCell ref="L78:L79"/>
    <mergeCell ref="C84:C85"/>
    <mergeCell ref="D84:D85"/>
    <mergeCell ref="G84:G85"/>
    <mergeCell ref="M84:M85"/>
    <mergeCell ref="H80:H81"/>
    <mergeCell ref="I80:I81"/>
    <mergeCell ref="J80:J81"/>
    <mergeCell ref="K80:K81"/>
    <mergeCell ref="W78:W79"/>
    <mergeCell ref="X78:X79"/>
    <mergeCell ref="M78:M79"/>
    <mergeCell ref="N78:N79"/>
    <mergeCell ref="O78:O79"/>
    <mergeCell ref="P78:P79"/>
    <mergeCell ref="Q78:Q79"/>
    <mergeCell ref="R78:R79"/>
    <mergeCell ref="F80:F81"/>
    <mergeCell ref="G80:G81"/>
    <mergeCell ref="S78:S79"/>
    <mergeCell ref="T78:T79"/>
    <mergeCell ref="U78:U79"/>
    <mergeCell ref="V78:V79"/>
    <mergeCell ref="G78:G79"/>
    <mergeCell ref="H78:H79"/>
    <mergeCell ref="I78:I79"/>
    <mergeCell ref="J78:J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9:G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31 DE MAYO
DEL 2018.&amp;24
</oddHeader>
    <oddFooter>&amp;R&amp;22&amp;P</oddFooter>
  </headerFooter>
  <rowBreaks count="3" manualBreakCount="3">
    <brk id="41" max="24" man="1"/>
    <brk id="82" max="24" man="1"/>
    <brk id="12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view="pageLayout" topLeftCell="A7" zoomScale="40" zoomScaleNormal="47" zoomScaleSheetLayoutView="25" zoomScalePageLayoutView="40" workbookViewId="0">
      <selection activeCell="A13" sqref="A13"/>
    </sheetView>
  </sheetViews>
  <sheetFormatPr baseColWidth="10" defaultColWidth="11.44140625" defaultRowHeight="65.25" customHeight="1" x14ac:dyDescent="0.45"/>
  <cols>
    <col min="1" max="1" width="73.33203125" style="450" customWidth="1"/>
    <col min="2" max="2" width="16.33203125" style="450" hidden="1" customWidth="1"/>
    <col min="3" max="4" width="14.33203125" style="450" hidden="1" customWidth="1"/>
    <col min="5" max="5" width="17.6640625" style="450" customWidth="1"/>
    <col min="6" max="6" width="19" style="450" customWidth="1"/>
    <col min="7" max="7" width="25.44140625" style="450" customWidth="1"/>
    <col min="8" max="8" width="13.33203125" style="450" hidden="1" customWidth="1"/>
    <col min="9" max="9" width="26.33203125" style="450" customWidth="1"/>
    <col min="10" max="10" width="20.6640625" style="450" hidden="1" customWidth="1"/>
    <col min="11" max="11" width="21.33203125" style="450" hidden="1" customWidth="1"/>
    <col min="12" max="12" width="21.6640625" style="450" customWidth="1"/>
    <col min="13" max="13" width="26.6640625" style="450" customWidth="1"/>
    <col min="14" max="14" width="21.44140625" style="450" customWidth="1"/>
    <col min="15" max="15" width="20.33203125" style="450" customWidth="1"/>
    <col min="16" max="16" width="21.6640625" style="450" customWidth="1"/>
    <col min="17" max="17" width="20.33203125" style="450" hidden="1" customWidth="1"/>
    <col min="18" max="18" width="20.33203125" style="450" customWidth="1"/>
    <col min="19" max="19" width="20.109375" style="450" hidden="1" customWidth="1"/>
    <col min="20" max="20" width="24.44140625" style="450" customWidth="1"/>
    <col min="21" max="21" width="25" style="450" customWidth="1"/>
    <col min="22" max="22" width="34.6640625" style="450" bestFit="1" customWidth="1"/>
    <col min="23" max="23" width="28.6640625" style="450" customWidth="1"/>
    <col min="24" max="24" width="116.33203125" style="450" customWidth="1"/>
    <col min="25" max="16384" width="11.44140625" style="450"/>
  </cols>
  <sheetData>
    <row r="1" spans="1:24" s="466" customFormat="1" ht="65.25" customHeight="1" thickBot="1" x14ac:dyDescent="0.55000000000000004">
      <c r="A1" s="663" t="s">
        <v>54</v>
      </c>
      <c r="B1" s="691" t="s">
        <v>53</v>
      </c>
      <c r="C1" s="659" t="s">
        <v>52</v>
      </c>
      <c r="D1" s="658"/>
      <c r="E1" s="658"/>
      <c r="F1" s="658"/>
      <c r="G1" s="658"/>
      <c r="H1" s="658"/>
      <c r="I1" s="658"/>
      <c r="J1" s="658"/>
      <c r="K1" s="658"/>
      <c r="L1" s="658"/>
      <c r="M1" s="720"/>
      <c r="N1" s="659" t="s">
        <v>51</v>
      </c>
      <c r="O1" s="658"/>
      <c r="P1" s="658"/>
      <c r="Q1" s="658"/>
      <c r="R1" s="658"/>
      <c r="S1" s="720"/>
      <c r="T1" s="656"/>
      <c r="U1" s="656"/>
      <c r="V1" s="719"/>
      <c r="W1" s="655"/>
      <c r="X1" s="742" t="s">
        <v>50</v>
      </c>
    </row>
    <row r="2" spans="1:24" s="466" customFormat="1" ht="65.25" customHeight="1" x14ac:dyDescent="0.45">
      <c r="A2" s="653"/>
      <c r="B2" s="690"/>
      <c r="C2" s="718" t="s">
        <v>49</v>
      </c>
      <c r="D2" s="718" t="s">
        <v>48</v>
      </c>
      <c r="E2" s="717" t="s">
        <v>26</v>
      </c>
      <c r="F2" s="716" t="s">
        <v>47</v>
      </c>
      <c r="G2" s="715" t="s">
        <v>46</v>
      </c>
      <c r="H2" s="741" t="s">
        <v>45</v>
      </c>
      <c r="I2" s="714" t="s">
        <v>25</v>
      </c>
      <c r="J2" s="713" t="s">
        <v>44</v>
      </c>
      <c r="K2" s="713" t="s">
        <v>43</v>
      </c>
      <c r="L2" s="713" t="s">
        <v>584</v>
      </c>
      <c r="M2" s="691" t="s">
        <v>35</v>
      </c>
      <c r="N2" s="643" t="s">
        <v>41</v>
      </c>
      <c r="O2" s="642" t="s">
        <v>40</v>
      </c>
      <c r="P2" s="641" t="s">
        <v>39</v>
      </c>
      <c r="Q2" s="640" t="s">
        <v>38</v>
      </c>
      <c r="R2" s="640" t="s">
        <v>37</v>
      </c>
      <c r="S2" s="640" t="s">
        <v>583</v>
      </c>
      <c r="T2" s="639" t="s">
        <v>35</v>
      </c>
      <c r="U2" s="638" t="s">
        <v>35</v>
      </c>
      <c r="V2" s="637" t="s">
        <v>595</v>
      </c>
      <c r="W2" s="712" t="s">
        <v>33</v>
      </c>
      <c r="X2" s="740"/>
    </row>
    <row r="3" spans="1:24" s="466" customFormat="1" ht="65.25" customHeight="1" thickBot="1" x14ac:dyDescent="0.5">
      <c r="A3" s="618" t="s">
        <v>32</v>
      </c>
      <c r="B3" s="687"/>
      <c r="C3" s="711"/>
      <c r="D3" s="711"/>
      <c r="E3" s="710" t="s">
        <v>31</v>
      </c>
      <c r="F3" s="709" t="s">
        <v>582</v>
      </c>
      <c r="G3" s="708"/>
      <c r="H3" s="739"/>
      <c r="I3" s="707" t="s">
        <v>28</v>
      </c>
      <c r="J3" s="705" t="s">
        <v>29</v>
      </c>
      <c r="K3" s="706" t="s">
        <v>92</v>
      </c>
      <c r="L3" s="705" t="s">
        <v>91</v>
      </c>
      <c r="M3" s="687"/>
      <c r="N3" s="624">
        <v>1</v>
      </c>
      <c r="O3" s="623"/>
      <c r="P3" s="622" t="s">
        <v>25</v>
      </c>
      <c r="Q3" s="621" t="s">
        <v>24</v>
      </c>
      <c r="R3" s="621" t="s">
        <v>23</v>
      </c>
      <c r="S3" s="621" t="s">
        <v>22</v>
      </c>
      <c r="T3" s="620"/>
      <c r="U3" s="619" t="s">
        <v>21</v>
      </c>
      <c r="V3" s="618" t="s">
        <v>622</v>
      </c>
      <c r="W3" s="704" t="s">
        <v>19</v>
      </c>
      <c r="X3" s="738"/>
    </row>
    <row r="4" spans="1:24" s="735" customFormat="1" ht="65.25" customHeight="1" x14ac:dyDescent="0.45">
      <c r="A4" s="737" t="s">
        <v>621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</row>
    <row r="5" spans="1:24" ht="65.25" customHeight="1" x14ac:dyDescent="0.5">
      <c r="A5" s="558" t="s">
        <v>620</v>
      </c>
      <c r="B5" s="541"/>
      <c r="C5" s="503"/>
      <c r="D5" s="503"/>
      <c r="E5" s="730">
        <v>348.03</v>
      </c>
      <c r="F5" s="729">
        <v>15</v>
      </c>
      <c r="G5" s="734">
        <f>E5*F5</f>
        <v>5220.45</v>
      </c>
      <c r="H5" s="612">
        <v>0</v>
      </c>
      <c r="I5" s="668">
        <v>0</v>
      </c>
      <c r="J5" s="612">
        <v>0</v>
      </c>
      <c r="K5" s="611">
        <v>0</v>
      </c>
      <c r="L5" s="611">
        <v>0</v>
      </c>
      <c r="M5" s="612">
        <f>G5+H5+I5+J5+K5+L5</f>
        <v>5220.45</v>
      </c>
      <c r="N5" s="612">
        <v>501.09</v>
      </c>
      <c r="O5" s="612">
        <f>G5*1.1875%</f>
        <v>61.992843749999999</v>
      </c>
      <c r="P5" s="612">
        <v>0</v>
      </c>
      <c r="Q5" s="612">
        <v>0</v>
      </c>
      <c r="R5" s="612">
        <v>0</v>
      </c>
      <c r="S5" s="612">
        <v>0</v>
      </c>
      <c r="T5" s="612">
        <f>N5+O5+P5+Q5+R5+S5</f>
        <v>563.08284374999994</v>
      </c>
      <c r="U5" s="612">
        <f>M5-T5</f>
        <v>4657.3671562500003</v>
      </c>
      <c r="V5" s="612">
        <v>0</v>
      </c>
      <c r="W5" s="611">
        <f>U5-V5</f>
        <v>4657.3671562500003</v>
      </c>
      <c r="X5" s="541"/>
    </row>
    <row r="6" spans="1:24" ht="65.25" customHeight="1" x14ac:dyDescent="0.5">
      <c r="A6" s="559" t="s">
        <v>619</v>
      </c>
      <c r="B6" s="541"/>
      <c r="C6" s="502"/>
      <c r="D6" s="502"/>
      <c r="E6" s="727"/>
      <c r="F6" s="726"/>
      <c r="G6" s="733"/>
      <c r="H6" s="732"/>
      <c r="I6" s="666"/>
      <c r="J6" s="609"/>
      <c r="K6" s="608"/>
      <c r="L6" s="608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8"/>
      <c r="X6" s="541"/>
    </row>
    <row r="7" spans="1:24" ht="65.25" customHeight="1" x14ac:dyDescent="0.5">
      <c r="A7" s="458" t="s">
        <v>618</v>
      </c>
      <c r="B7" s="541"/>
      <c r="C7" s="503"/>
      <c r="D7" s="503"/>
      <c r="E7" s="539"/>
      <c r="F7" s="729"/>
      <c r="G7" s="537">
        <f>E7*F7</f>
        <v>0</v>
      </c>
      <c r="H7" s="535">
        <v>0</v>
      </c>
      <c r="I7" s="668">
        <v>0</v>
      </c>
      <c r="J7" s="535">
        <v>0</v>
      </c>
      <c r="K7" s="612">
        <f>C7*1.1875%</f>
        <v>0</v>
      </c>
      <c r="L7" s="534">
        <v>0</v>
      </c>
      <c r="M7" s="535">
        <f>G7+H7+I7+J7+K7+L7</f>
        <v>0</v>
      </c>
      <c r="N7" s="535"/>
      <c r="O7" s="612">
        <f>G7*1.1875%</f>
        <v>0</v>
      </c>
      <c r="P7" s="535">
        <v>0</v>
      </c>
      <c r="Q7" s="535">
        <v>0</v>
      </c>
      <c r="R7" s="535">
        <v>0</v>
      </c>
      <c r="S7" s="535">
        <v>0</v>
      </c>
      <c r="T7" s="535">
        <f>N7+O7+P7+Q7+R7+S7</f>
        <v>0</v>
      </c>
      <c r="U7" s="535">
        <f>M7-T7</f>
        <v>0</v>
      </c>
      <c r="V7" s="535">
        <v>0</v>
      </c>
      <c r="W7" s="534">
        <f>U7-V7</f>
        <v>0</v>
      </c>
      <c r="X7" s="541"/>
    </row>
    <row r="8" spans="1:24" ht="65.25" customHeight="1" x14ac:dyDescent="0.5">
      <c r="A8" s="533"/>
      <c r="B8" s="541"/>
      <c r="C8" s="502"/>
      <c r="D8" s="502"/>
      <c r="E8" s="532"/>
      <c r="F8" s="726"/>
      <c r="G8" s="530"/>
      <c r="H8" s="731"/>
      <c r="I8" s="666"/>
      <c r="J8" s="527"/>
      <c r="K8" s="609"/>
      <c r="L8" s="526"/>
      <c r="M8" s="527"/>
      <c r="N8" s="527"/>
      <c r="O8" s="609"/>
      <c r="P8" s="527"/>
      <c r="Q8" s="527"/>
      <c r="R8" s="527"/>
      <c r="S8" s="527"/>
      <c r="T8" s="527"/>
      <c r="U8" s="527"/>
      <c r="V8" s="527"/>
      <c r="W8" s="526"/>
      <c r="X8" s="541"/>
    </row>
    <row r="9" spans="1:24" ht="65.25" customHeight="1" x14ac:dyDescent="0.5">
      <c r="A9" s="458" t="s">
        <v>606</v>
      </c>
      <c r="B9" s="503"/>
      <c r="C9" s="541"/>
      <c r="D9" s="541"/>
      <c r="E9" s="552">
        <v>348.03</v>
      </c>
      <c r="F9" s="729">
        <v>15</v>
      </c>
      <c r="G9" s="537">
        <f>E9*F9</f>
        <v>5220.45</v>
      </c>
      <c r="H9" s="529">
        <v>0</v>
      </c>
      <c r="I9" s="668">
        <v>0</v>
      </c>
      <c r="J9" s="529">
        <v>0</v>
      </c>
      <c r="K9" s="535">
        <v>0</v>
      </c>
      <c r="L9" s="535">
        <v>0</v>
      </c>
      <c r="M9" s="535">
        <f>G9+H9+I9+J9+K9+L9</f>
        <v>5220.45</v>
      </c>
      <c r="N9" s="529">
        <v>501.09</v>
      </c>
      <c r="O9" s="612">
        <f>G9*1.1875%</f>
        <v>61.992843749999999</v>
      </c>
      <c r="P9" s="535">
        <v>0</v>
      </c>
      <c r="Q9" s="535">
        <v>0</v>
      </c>
      <c r="R9" s="535">
        <v>0</v>
      </c>
      <c r="S9" s="535">
        <v>0</v>
      </c>
      <c r="T9" s="535">
        <f>N9+O9+P9+Q9+R9+S9</f>
        <v>563.08284374999994</v>
      </c>
      <c r="U9" s="535">
        <f>M9-T9</f>
        <v>4657.3671562500003</v>
      </c>
      <c r="V9" s="535">
        <v>0</v>
      </c>
      <c r="W9" s="534">
        <f>U9-V9</f>
        <v>4657.3671562500003</v>
      </c>
      <c r="X9" s="503"/>
    </row>
    <row r="10" spans="1:24" ht="65.25" customHeight="1" x14ac:dyDescent="0.5">
      <c r="A10" s="673" t="s">
        <v>617</v>
      </c>
      <c r="B10" s="502"/>
      <c r="C10" s="541"/>
      <c r="D10" s="541"/>
      <c r="E10" s="552"/>
      <c r="F10" s="726"/>
      <c r="G10" s="530"/>
      <c r="H10" s="529"/>
      <c r="I10" s="666"/>
      <c r="J10" s="529"/>
      <c r="K10" s="527"/>
      <c r="L10" s="527"/>
      <c r="M10" s="527"/>
      <c r="N10" s="529"/>
      <c r="O10" s="609"/>
      <c r="P10" s="527"/>
      <c r="Q10" s="527"/>
      <c r="R10" s="527"/>
      <c r="S10" s="527"/>
      <c r="T10" s="527"/>
      <c r="U10" s="527"/>
      <c r="V10" s="527"/>
      <c r="W10" s="526"/>
      <c r="X10" s="502"/>
    </row>
    <row r="11" spans="1:24" ht="65.25" customHeight="1" x14ac:dyDescent="0.5">
      <c r="A11" s="458" t="s">
        <v>606</v>
      </c>
      <c r="B11" s="503"/>
      <c r="C11" s="541"/>
      <c r="D11" s="541"/>
      <c r="E11" s="552">
        <v>214.05</v>
      </c>
      <c r="F11" s="729">
        <v>15</v>
      </c>
      <c r="G11" s="537">
        <f>E11*F11</f>
        <v>3210.75</v>
      </c>
      <c r="H11" s="529">
        <v>0</v>
      </c>
      <c r="I11" s="668">
        <v>0</v>
      </c>
      <c r="J11" s="529">
        <v>0</v>
      </c>
      <c r="K11" s="535">
        <v>0</v>
      </c>
      <c r="L11" s="535">
        <v>0</v>
      </c>
      <c r="M11" s="535">
        <f>G11+H11+I11+J11+K11+L11</f>
        <v>3210.75</v>
      </c>
      <c r="N11" s="529">
        <v>102.83</v>
      </c>
      <c r="O11" s="612">
        <f>G11*1.1875%</f>
        <v>38.127656250000001</v>
      </c>
      <c r="P11" s="535">
        <v>0</v>
      </c>
      <c r="Q11" s="535">
        <v>0</v>
      </c>
      <c r="R11" s="535">
        <v>0</v>
      </c>
      <c r="S11" s="535"/>
      <c r="T11" s="535">
        <f>N11+O11+P11+Q11+R11+S11</f>
        <v>140.95765625000001</v>
      </c>
      <c r="U11" s="535">
        <f>M11-T11</f>
        <v>3069.7923437499999</v>
      </c>
      <c r="V11" s="535">
        <v>0</v>
      </c>
      <c r="W11" s="534">
        <f>U11-V11</f>
        <v>3069.7923437499999</v>
      </c>
      <c r="X11" s="503"/>
    </row>
    <row r="12" spans="1:24" ht="65.25" customHeight="1" x14ac:dyDescent="0.5">
      <c r="A12" s="679" t="s">
        <v>616</v>
      </c>
      <c r="B12" s="502"/>
      <c r="C12" s="541"/>
      <c r="D12" s="541"/>
      <c r="E12" s="552"/>
      <c r="F12" s="726"/>
      <c r="G12" s="530"/>
      <c r="H12" s="529"/>
      <c r="I12" s="666"/>
      <c r="J12" s="529"/>
      <c r="K12" s="527"/>
      <c r="L12" s="527"/>
      <c r="M12" s="527"/>
      <c r="N12" s="529"/>
      <c r="O12" s="609"/>
      <c r="P12" s="527"/>
      <c r="Q12" s="527"/>
      <c r="R12" s="527"/>
      <c r="S12" s="527"/>
      <c r="T12" s="527"/>
      <c r="U12" s="527"/>
      <c r="V12" s="527"/>
      <c r="W12" s="526"/>
      <c r="X12" s="674"/>
    </row>
    <row r="13" spans="1:24" ht="65.25" customHeight="1" x14ac:dyDescent="0.5">
      <c r="A13" s="458" t="s">
        <v>606</v>
      </c>
      <c r="B13" s="503"/>
      <c r="C13" s="541"/>
      <c r="D13" s="541"/>
      <c r="E13" s="552">
        <v>285.86</v>
      </c>
      <c r="F13" s="729">
        <v>15</v>
      </c>
      <c r="G13" s="537">
        <f>E13*F13</f>
        <v>4287.9000000000005</v>
      </c>
      <c r="H13" s="529">
        <v>0</v>
      </c>
      <c r="I13" s="668">
        <v>0</v>
      </c>
      <c r="J13" s="529">
        <v>0</v>
      </c>
      <c r="K13" s="535">
        <v>0</v>
      </c>
      <c r="L13" s="535">
        <v>0</v>
      </c>
      <c r="M13" s="535">
        <f>G13+H13+I13+J13+K13+L13</f>
        <v>4287.9000000000005</v>
      </c>
      <c r="N13" s="529">
        <v>346.65</v>
      </c>
      <c r="O13" s="612">
        <f>G13*1.1875%</f>
        <v>50.918812500000008</v>
      </c>
      <c r="P13" s="535">
        <v>0</v>
      </c>
      <c r="Q13" s="535">
        <v>0</v>
      </c>
      <c r="R13" s="535">
        <v>0</v>
      </c>
      <c r="S13" s="535">
        <v>0</v>
      </c>
      <c r="T13" s="535">
        <f>N13+O13+P13+Q13+R13+S13</f>
        <v>397.56881249999998</v>
      </c>
      <c r="U13" s="535">
        <f>M13-T13</f>
        <v>3890.3311875000004</v>
      </c>
      <c r="V13" s="535">
        <v>200.08</v>
      </c>
      <c r="W13" s="534">
        <f>U13-V13</f>
        <v>3690.2511875000005</v>
      </c>
      <c r="X13" s="503"/>
    </row>
    <row r="14" spans="1:24" ht="65.25" customHeight="1" x14ac:dyDescent="0.5">
      <c r="A14" s="679" t="s">
        <v>615</v>
      </c>
      <c r="B14" s="502"/>
      <c r="C14" s="541"/>
      <c r="D14" s="541"/>
      <c r="E14" s="552"/>
      <c r="F14" s="726"/>
      <c r="G14" s="530"/>
      <c r="H14" s="529"/>
      <c r="I14" s="666"/>
      <c r="J14" s="529"/>
      <c r="K14" s="527"/>
      <c r="L14" s="527"/>
      <c r="M14" s="527"/>
      <c r="N14" s="529"/>
      <c r="O14" s="609"/>
      <c r="P14" s="527"/>
      <c r="Q14" s="527"/>
      <c r="R14" s="527"/>
      <c r="S14" s="527"/>
      <c r="T14" s="527"/>
      <c r="U14" s="527"/>
      <c r="V14" s="527"/>
      <c r="W14" s="526"/>
      <c r="X14" s="674"/>
    </row>
    <row r="15" spans="1:24" ht="65.25" customHeight="1" x14ac:dyDescent="0.5">
      <c r="A15" s="458" t="s">
        <v>606</v>
      </c>
      <c r="B15" s="503"/>
      <c r="C15" s="541"/>
      <c r="D15" s="541"/>
      <c r="E15" s="552">
        <v>214.05</v>
      </c>
      <c r="F15" s="729">
        <v>15</v>
      </c>
      <c r="G15" s="537">
        <f>E15*F15</f>
        <v>3210.75</v>
      </c>
      <c r="H15" s="529">
        <v>0</v>
      </c>
      <c r="I15" s="668">
        <v>0</v>
      </c>
      <c r="J15" s="529">
        <v>0</v>
      </c>
      <c r="K15" s="535">
        <v>0</v>
      </c>
      <c r="L15" s="535">
        <v>0</v>
      </c>
      <c r="M15" s="535">
        <f>G15+H15+I15+J15+K15+L15</f>
        <v>3210.75</v>
      </c>
      <c r="N15" s="529">
        <v>102.83</v>
      </c>
      <c r="O15" s="612">
        <f>G15*1.1875%</f>
        <v>38.127656250000001</v>
      </c>
      <c r="P15" s="535">
        <v>0</v>
      </c>
      <c r="Q15" s="535">
        <v>0</v>
      </c>
      <c r="R15" s="535">
        <v>0</v>
      </c>
      <c r="S15" s="535">
        <v>0</v>
      </c>
      <c r="T15" s="535">
        <f>N15+O15+P15+Q15+R15+S15</f>
        <v>140.95765625000001</v>
      </c>
      <c r="U15" s="535">
        <f>M15-T15</f>
        <v>3069.7923437499999</v>
      </c>
      <c r="V15" s="535">
        <v>193.27</v>
      </c>
      <c r="W15" s="534">
        <f>U15-V15</f>
        <v>2876.5223437499999</v>
      </c>
      <c r="X15" s="503"/>
    </row>
    <row r="16" spans="1:24" ht="65.25" customHeight="1" x14ac:dyDescent="0.5">
      <c r="A16" s="679" t="s">
        <v>614</v>
      </c>
      <c r="B16" s="502"/>
      <c r="C16" s="541"/>
      <c r="D16" s="541"/>
      <c r="E16" s="552"/>
      <c r="F16" s="726"/>
      <c r="G16" s="530"/>
      <c r="H16" s="529"/>
      <c r="I16" s="666"/>
      <c r="J16" s="529"/>
      <c r="K16" s="527"/>
      <c r="L16" s="527"/>
      <c r="M16" s="527"/>
      <c r="N16" s="529"/>
      <c r="O16" s="609"/>
      <c r="P16" s="527"/>
      <c r="Q16" s="527"/>
      <c r="R16" s="527"/>
      <c r="S16" s="527"/>
      <c r="T16" s="527"/>
      <c r="U16" s="527"/>
      <c r="V16" s="527"/>
      <c r="W16" s="526"/>
      <c r="X16" s="674"/>
    </row>
    <row r="17" spans="1:66" ht="65.25" customHeight="1" x14ac:dyDescent="0.5">
      <c r="A17" s="458" t="s">
        <v>606</v>
      </c>
      <c r="B17" s="503"/>
      <c r="C17" s="541"/>
      <c r="D17" s="541"/>
      <c r="E17" s="552">
        <v>214.05</v>
      </c>
      <c r="F17" s="729">
        <v>15</v>
      </c>
      <c r="G17" s="537">
        <f>E17*F17</f>
        <v>3210.75</v>
      </c>
      <c r="H17" s="529">
        <v>0</v>
      </c>
      <c r="I17" s="668">
        <v>0</v>
      </c>
      <c r="J17" s="529">
        <v>0</v>
      </c>
      <c r="K17" s="535">
        <v>0</v>
      </c>
      <c r="L17" s="535">
        <v>0</v>
      </c>
      <c r="M17" s="535">
        <f>G17+H17+I17+J17+K17+L17</f>
        <v>3210.75</v>
      </c>
      <c r="N17" s="529">
        <v>102.83</v>
      </c>
      <c r="O17" s="612">
        <f>G17*1.1875%</f>
        <v>38.127656250000001</v>
      </c>
      <c r="P17" s="535">
        <v>0</v>
      </c>
      <c r="Q17" s="535">
        <v>0</v>
      </c>
      <c r="R17" s="535">
        <v>0</v>
      </c>
      <c r="S17" s="535">
        <v>0</v>
      </c>
      <c r="T17" s="535">
        <f>N17+O17+P17+Q17+R17+S17</f>
        <v>140.95765625000001</v>
      </c>
      <c r="U17" s="535">
        <f>M17-T17</f>
        <v>3069.7923437499999</v>
      </c>
      <c r="V17" s="535">
        <v>200</v>
      </c>
      <c r="W17" s="534">
        <f>U17-V17</f>
        <v>2869.7923437499999</v>
      </c>
      <c r="X17" s="503"/>
    </row>
    <row r="18" spans="1:66" ht="65.25" customHeight="1" x14ac:dyDescent="0.5">
      <c r="A18" s="679" t="s">
        <v>613</v>
      </c>
      <c r="B18" s="502"/>
      <c r="C18" s="541"/>
      <c r="D18" s="541"/>
      <c r="E18" s="552"/>
      <c r="F18" s="726"/>
      <c r="G18" s="530"/>
      <c r="H18" s="529"/>
      <c r="I18" s="666"/>
      <c r="J18" s="529"/>
      <c r="K18" s="527"/>
      <c r="L18" s="527"/>
      <c r="M18" s="527"/>
      <c r="N18" s="529"/>
      <c r="O18" s="609"/>
      <c r="P18" s="527"/>
      <c r="Q18" s="527"/>
      <c r="R18" s="527"/>
      <c r="S18" s="527"/>
      <c r="T18" s="527"/>
      <c r="U18" s="527"/>
      <c r="V18" s="527"/>
      <c r="W18" s="526"/>
      <c r="X18" s="674"/>
    </row>
    <row r="19" spans="1:66" ht="65.25" customHeight="1" x14ac:dyDescent="0.5">
      <c r="A19" s="458" t="s">
        <v>606</v>
      </c>
      <c r="B19" s="503"/>
      <c r="C19" s="503"/>
      <c r="D19" s="503"/>
      <c r="E19" s="539">
        <v>214.05</v>
      </c>
      <c r="F19" s="729">
        <v>15</v>
      </c>
      <c r="G19" s="537">
        <f>E19*F19</f>
        <v>3210.75</v>
      </c>
      <c r="H19" s="535">
        <v>0</v>
      </c>
      <c r="I19" s="668">
        <v>0</v>
      </c>
      <c r="J19" s="668"/>
      <c r="K19" s="668">
        <v>0</v>
      </c>
      <c r="L19" s="668">
        <v>0</v>
      </c>
      <c r="M19" s="535">
        <f>G19+H19+I19+J19+K19+L19</f>
        <v>3210.75</v>
      </c>
      <c r="N19" s="535">
        <v>102.83</v>
      </c>
      <c r="O19" s="612">
        <f>G19*1.1875%</f>
        <v>38.127656250000001</v>
      </c>
      <c r="P19" s="535"/>
      <c r="Q19" s="535">
        <v>0</v>
      </c>
      <c r="R19" s="535">
        <v>0</v>
      </c>
      <c r="S19" s="535">
        <v>0</v>
      </c>
      <c r="T19" s="535">
        <f>N19+O19+P19+Q19+R19+S19</f>
        <v>140.95765625000001</v>
      </c>
      <c r="U19" s="535">
        <f>M19-T19</f>
        <v>3069.7923437499999</v>
      </c>
      <c r="V19" s="535">
        <v>0</v>
      </c>
      <c r="W19" s="534">
        <f>U19-V19</f>
        <v>3069.7923437499999</v>
      </c>
      <c r="X19" s="503"/>
    </row>
    <row r="20" spans="1:66" ht="65.25" customHeight="1" x14ac:dyDescent="0.5">
      <c r="A20" s="673" t="s">
        <v>612</v>
      </c>
      <c r="B20" s="502"/>
      <c r="C20" s="674"/>
      <c r="D20" s="674"/>
      <c r="E20" s="532"/>
      <c r="F20" s="726"/>
      <c r="G20" s="530"/>
      <c r="H20" s="527"/>
      <c r="I20" s="666"/>
      <c r="J20" s="666"/>
      <c r="K20" s="666"/>
      <c r="L20" s="666"/>
      <c r="M20" s="527"/>
      <c r="N20" s="527"/>
      <c r="O20" s="609"/>
      <c r="P20" s="527"/>
      <c r="Q20" s="527"/>
      <c r="R20" s="527"/>
      <c r="S20" s="527"/>
      <c r="T20" s="527"/>
      <c r="U20" s="527"/>
      <c r="V20" s="527"/>
      <c r="W20" s="526"/>
      <c r="X20" s="502"/>
    </row>
    <row r="21" spans="1:66" ht="65.25" customHeight="1" x14ac:dyDescent="0.5">
      <c r="A21" s="458" t="s">
        <v>88</v>
      </c>
      <c r="B21" s="503"/>
      <c r="C21" s="503"/>
      <c r="D21" s="503"/>
      <c r="E21" s="539">
        <v>207.79</v>
      </c>
      <c r="F21" s="729">
        <v>15</v>
      </c>
      <c r="G21" s="537">
        <f>E21*F21</f>
        <v>3116.85</v>
      </c>
      <c r="H21" s="535">
        <v>0</v>
      </c>
      <c r="I21" s="668">
        <v>0</v>
      </c>
      <c r="J21" s="668">
        <v>0</v>
      </c>
      <c r="K21" s="668">
        <v>0</v>
      </c>
      <c r="L21" s="668">
        <v>0</v>
      </c>
      <c r="M21" s="535">
        <f>G21+H21+I21+J21+K21+L21</f>
        <v>3116.85</v>
      </c>
      <c r="N21" s="535">
        <v>92.61</v>
      </c>
      <c r="O21" s="612">
        <f>G21*1.1875%</f>
        <v>37.012593750000001</v>
      </c>
      <c r="P21" s="535">
        <v>0</v>
      </c>
      <c r="Q21" s="535">
        <v>0</v>
      </c>
      <c r="R21" s="535">
        <f>(G21*1%)</f>
        <v>31.168499999999998</v>
      </c>
      <c r="S21" s="535">
        <v>0</v>
      </c>
      <c r="T21" s="535">
        <f>N21+O21+P21+Q21+R21+S21</f>
        <v>160.79109374999999</v>
      </c>
      <c r="U21" s="535">
        <f>M21-T21</f>
        <v>2956.0589062499998</v>
      </c>
      <c r="V21" s="535">
        <v>0</v>
      </c>
      <c r="W21" s="534">
        <f>U21-V21</f>
        <v>2956.0589062499998</v>
      </c>
      <c r="X21" s="503" t="s">
        <v>611</v>
      </c>
    </row>
    <row r="22" spans="1:66" ht="65.25" customHeight="1" x14ac:dyDescent="0.5">
      <c r="A22" s="673" t="s">
        <v>610</v>
      </c>
      <c r="B22" s="502"/>
      <c r="C22" s="674"/>
      <c r="D22" s="674"/>
      <c r="E22" s="532"/>
      <c r="F22" s="726"/>
      <c r="G22" s="530"/>
      <c r="H22" s="527"/>
      <c r="I22" s="666"/>
      <c r="J22" s="666"/>
      <c r="K22" s="666"/>
      <c r="L22" s="666"/>
      <c r="M22" s="527"/>
      <c r="N22" s="527"/>
      <c r="O22" s="609"/>
      <c r="P22" s="527"/>
      <c r="Q22" s="527"/>
      <c r="R22" s="527"/>
      <c r="S22" s="527"/>
      <c r="T22" s="527"/>
      <c r="U22" s="527"/>
      <c r="V22" s="527"/>
      <c r="W22" s="526"/>
      <c r="X22" s="502"/>
    </row>
    <row r="23" spans="1:66" ht="65.25" customHeight="1" x14ac:dyDescent="0.5">
      <c r="A23" s="458" t="s">
        <v>606</v>
      </c>
      <c r="B23" s="503"/>
      <c r="C23" s="503"/>
      <c r="D23" s="503"/>
      <c r="E23" s="539">
        <v>214.05</v>
      </c>
      <c r="F23" s="729">
        <v>15</v>
      </c>
      <c r="G23" s="537">
        <f>E23*F23</f>
        <v>3210.75</v>
      </c>
      <c r="H23" s="535">
        <v>0</v>
      </c>
      <c r="I23" s="668">
        <v>0</v>
      </c>
      <c r="J23" s="668"/>
      <c r="K23" s="668">
        <v>0</v>
      </c>
      <c r="L23" s="668">
        <v>0</v>
      </c>
      <c r="M23" s="535">
        <f>G23+H23+I23+J23+K23+L23</f>
        <v>3210.75</v>
      </c>
      <c r="N23" s="535">
        <v>102.83</v>
      </c>
      <c r="O23" s="612">
        <f>G23*1.1875%</f>
        <v>38.127656250000001</v>
      </c>
      <c r="P23" s="535">
        <v>0</v>
      </c>
      <c r="Q23" s="535">
        <v>0</v>
      </c>
      <c r="R23" s="535">
        <v>0</v>
      </c>
      <c r="S23" s="535">
        <v>0</v>
      </c>
      <c r="T23" s="535">
        <f>N23+O23+P23+Q23+R23+S23</f>
        <v>140.95765625000001</v>
      </c>
      <c r="U23" s="535">
        <f>M23-T23</f>
        <v>3069.7923437499999</v>
      </c>
      <c r="V23" s="535">
        <v>0</v>
      </c>
      <c r="W23" s="534">
        <f>U23-V23</f>
        <v>3069.7923437499999</v>
      </c>
      <c r="X23" s="503"/>
    </row>
    <row r="24" spans="1:66" ht="65.25" customHeight="1" x14ac:dyDescent="0.5">
      <c r="A24" s="559" t="s">
        <v>609</v>
      </c>
      <c r="B24" s="502"/>
      <c r="C24" s="674"/>
      <c r="D24" s="674"/>
      <c r="E24" s="532"/>
      <c r="F24" s="726"/>
      <c r="G24" s="530"/>
      <c r="H24" s="527"/>
      <c r="I24" s="666"/>
      <c r="J24" s="666"/>
      <c r="K24" s="666"/>
      <c r="L24" s="666"/>
      <c r="M24" s="527"/>
      <c r="N24" s="527"/>
      <c r="O24" s="609"/>
      <c r="P24" s="527"/>
      <c r="Q24" s="527"/>
      <c r="R24" s="527"/>
      <c r="S24" s="527"/>
      <c r="T24" s="527"/>
      <c r="U24" s="527"/>
      <c r="V24" s="527"/>
      <c r="W24" s="526"/>
      <c r="X24" s="502"/>
    </row>
    <row r="25" spans="1:66" ht="65.25" customHeight="1" x14ac:dyDescent="0.5">
      <c r="A25" s="458" t="s">
        <v>606</v>
      </c>
      <c r="B25" s="503"/>
      <c r="C25" s="503"/>
      <c r="D25" s="503"/>
      <c r="E25" s="539">
        <v>214.05</v>
      </c>
      <c r="F25" s="729">
        <v>15</v>
      </c>
      <c r="G25" s="537">
        <f>E25*F25</f>
        <v>3210.75</v>
      </c>
      <c r="H25" s="535">
        <v>0</v>
      </c>
      <c r="I25" s="668">
        <v>0</v>
      </c>
      <c r="J25" s="668"/>
      <c r="K25" s="668">
        <v>0</v>
      </c>
      <c r="L25" s="668">
        <v>0</v>
      </c>
      <c r="M25" s="535">
        <f>G25+H25+I25+J25+K25+L25</f>
        <v>3210.75</v>
      </c>
      <c r="N25" s="535">
        <v>102.83</v>
      </c>
      <c r="O25" s="612">
        <f>G25*1.1875%</f>
        <v>38.127656250000001</v>
      </c>
      <c r="P25" s="535">
        <v>0</v>
      </c>
      <c r="Q25" s="535">
        <v>0</v>
      </c>
      <c r="R25" s="535">
        <v>0</v>
      </c>
      <c r="S25" s="535">
        <v>0</v>
      </c>
      <c r="T25" s="535">
        <f>N25+O25+P25+Q25+R25+S25</f>
        <v>140.95765625000001</v>
      </c>
      <c r="U25" s="535">
        <f>M25-T25</f>
        <v>3069.7923437499999</v>
      </c>
      <c r="V25" s="535">
        <v>0</v>
      </c>
      <c r="W25" s="534">
        <f>U25-V25</f>
        <v>3069.7923437499999</v>
      </c>
      <c r="X25" s="503"/>
    </row>
    <row r="26" spans="1:66" ht="65.25" customHeight="1" x14ac:dyDescent="0.5">
      <c r="A26" s="673" t="s">
        <v>608</v>
      </c>
      <c r="B26" s="502"/>
      <c r="C26" s="502"/>
      <c r="D26" s="502"/>
      <c r="E26" s="532"/>
      <c r="F26" s="726"/>
      <c r="G26" s="530"/>
      <c r="H26" s="527"/>
      <c r="I26" s="666"/>
      <c r="J26" s="666"/>
      <c r="K26" s="666"/>
      <c r="L26" s="666"/>
      <c r="M26" s="527"/>
      <c r="N26" s="527"/>
      <c r="O26" s="609"/>
      <c r="P26" s="527"/>
      <c r="Q26" s="527"/>
      <c r="R26" s="527"/>
      <c r="S26" s="527"/>
      <c r="T26" s="527"/>
      <c r="U26" s="527"/>
      <c r="V26" s="527"/>
      <c r="W26" s="526"/>
      <c r="X26" s="502"/>
    </row>
    <row r="27" spans="1:66" ht="65.25" customHeight="1" x14ac:dyDescent="0.5">
      <c r="A27" s="458" t="s">
        <v>606</v>
      </c>
      <c r="B27" s="503"/>
      <c r="C27" s="503"/>
      <c r="D27" s="503"/>
      <c r="E27" s="539">
        <v>214.05</v>
      </c>
      <c r="F27" s="729">
        <v>15</v>
      </c>
      <c r="G27" s="537">
        <f>E27*F27</f>
        <v>3210.75</v>
      </c>
      <c r="H27" s="535">
        <v>0</v>
      </c>
      <c r="I27" s="668">
        <v>0</v>
      </c>
      <c r="J27" s="668"/>
      <c r="K27" s="668">
        <v>0</v>
      </c>
      <c r="L27" s="668">
        <v>0</v>
      </c>
      <c r="M27" s="535">
        <f>G27+H27+I27+J27+K27+L27</f>
        <v>3210.75</v>
      </c>
      <c r="N27" s="535">
        <v>102.83</v>
      </c>
      <c r="O27" s="612">
        <f>G27*1.1875%</f>
        <v>38.127656250000001</v>
      </c>
      <c r="P27" s="535">
        <v>0</v>
      </c>
      <c r="Q27" s="535">
        <v>0</v>
      </c>
      <c r="R27" s="535">
        <v>0</v>
      </c>
      <c r="S27" s="535">
        <v>0</v>
      </c>
      <c r="T27" s="535">
        <f>N27+O27+P27+Q27+R27+S27</f>
        <v>140.95765625000001</v>
      </c>
      <c r="U27" s="535">
        <f>M27-T27</f>
        <v>3069.7923437499999</v>
      </c>
      <c r="V27" s="535">
        <v>200.01</v>
      </c>
      <c r="W27" s="534">
        <f>U27-V27</f>
        <v>2869.7823437500001</v>
      </c>
      <c r="X27" s="503"/>
    </row>
    <row r="28" spans="1:66" ht="65.25" customHeight="1" x14ac:dyDescent="0.5">
      <c r="A28" s="673" t="s">
        <v>607</v>
      </c>
      <c r="B28" s="502"/>
      <c r="C28" s="502"/>
      <c r="D28" s="502"/>
      <c r="E28" s="532"/>
      <c r="F28" s="726"/>
      <c r="G28" s="530"/>
      <c r="H28" s="527"/>
      <c r="I28" s="666"/>
      <c r="J28" s="666"/>
      <c r="K28" s="666"/>
      <c r="L28" s="666"/>
      <c r="M28" s="527"/>
      <c r="N28" s="527"/>
      <c r="O28" s="609"/>
      <c r="P28" s="527"/>
      <c r="Q28" s="527"/>
      <c r="R28" s="527"/>
      <c r="S28" s="527"/>
      <c r="T28" s="527"/>
      <c r="U28" s="527"/>
      <c r="V28" s="527"/>
      <c r="W28" s="526"/>
      <c r="X28" s="502"/>
    </row>
    <row r="29" spans="1:66" ht="65.25" customHeight="1" x14ac:dyDescent="0.5">
      <c r="A29" s="458" t="s">
        <v>606</v>
      </c>
      <c r="B29" s="503"/>
      <c r="C29" s="503"/>
      <c r="D29" s="503"/>
      <c r="E29" s="730">
        <v>214.05</v>
      </c>
      <c r="F29" s="729">
        <v>15</v>
      </c>
      <c r="G29" s="537">
        <f>E29*F29</f>
        <v>3210.75</v>
      </c>
      <c r="H29" s="535">
        <v>0</v>
      </c>
      <c r="I29" s="668">
        <v>0</v>
      </c>
      <c r="J29" s="668">
        <v>0</v>
      </c>
      <c r="K29" s="668">
        <v>0</v>
      </c>
      <c r="L29" s="668">
        <v>0</v>
      </c>
      <c r="M29" s="529">
        <f>G29+H29+I29+J29+K29+L29</f>
        <v>3210.75</v>
      </c>
      <c r="N29" s="535">
        <v>102.83</v>
      </c>
      <c r="O29" s="535">
        <v>0</v>
      </c>
      <c r="P29" s="535">
        <v>0</v>
      </c>
      <c r="Q29" s="535">
        <v>0</v>
      </c>
      <c r="R29" s="535">
        <v>0</v>
      </c>
      <c r="S29" s="535">
        <v>0</v>
      </c>
      <c r="T29" s="535">
        <f>N29+O29+P29+Q29+R29+S29</f>
        <v>102.83</v>
      </c>
      <c r="U29" s="535">
        <f>M29-T29</f>
        <v>3107.92</v>
      </c>
      <c r="V29" s="535">
        <v>0</v>
      </c>
      <c r="W29" s="548">
        <f>U29-V29</f>
        <v>3107.92</v>
      </c>
      <c r="X29" s="503"/>
    </row>
    <row r="30" spans="1:66" ht="65.25" customHeight="1" x14ac:dyDescent="0.45">
      <c r="A30" s="728" t="s">
        <v>605</v>
      </c>
      <c r="B30" s="502"/>
      <c r="C30" s="502"/>
      <c r="D30" s="502"/>
      <c r="E30" s="727"/>
      <c r="F30" s="726"/>
      <c r="G30" s="530"/>
      <c r="H30" s="527"/>
      <c r="I30" s="666"/>
      <c r="J30" s="666"/>
      <c r="K30" s="666"/>
      <c r="L30" s="666"/>
      <c r="M30" s="529"/>
      <c r="N30" s="527"/>
      <c r="O30" s="527"/>
      <c r="P30" s="527"/>
      <c r="Q30" s="527"/>
      <c r="R30" s="527"/>
      <c r="S30" s="527"/>
      <c r="T30" s="527"/>
      <c r="U30" s="527"/>
      <c r="V30" s="527"/>
      <c r="W30" s="548"/>
      <c r="X30" s="502"/>
    </row>
    <row r="31" spans="1:66" ht="65.25" customHeight="1" x14ac:dyDescent="0.5">
      <c r="A31" s="725" t="s">
        <v>604</v>
      </c>
      <c r="B31" s="724"/>
      <c r="C31" s="724"/>
      <c r="D31" s="724"/>
      <c r="E31" s="723"/>
      <c r="F31" s="722"/>
      <c r="G31" s="721">
        <f>SUM(G5:G30)</f>
        <v>43531.649999999994</v>
      </c>
      <c r="H31" s="721">
        <f>SUM(H5:H30)</f>
        <v>0</v>
      </c>
      <c r="I31" s="721">
        <f>SUM(I5:I30)</f>
        <v>0</v>
      </c>
      <c r="J31" s="721">
        <f>SUM(J5:J30)</f>
        <v>0</v>
      </c>
      <c r="K31" s="721">
        <f>SUM(K5:K30)</f>
        <v>0</v>
      </c>
      <c r="L31" s="721">
        <f>SUM(L5:L30)</f>
        <v>0</v>
      </c>
      <c r="M31" s="721">
        <f>SUM(M5:M30)</f>
        <v>43531.649999999994</v>
      </c>
      <c r="N31" s="721">
        <f>SUM(N5:N30)</f>
        <v>2264.0799999999995</v>
      </c>
      <c r="O31" s="721">
        <f>SUM(O5:O30)</f>
        <v>478.81068749999997</v>
      </c>
      <c r="P31" s="721">
        <f>SUM(P5:P30)</f>
        <v>0</v>
      </c>
      <c r="Q31" s="721">
        <f>SUM(Q5:Q30)</f>
        <v>0</v>
      </c>
      <c r="R31" s="721">
        <f>SUM(R5:R30)</f>
        <v>31.168499999999998</v>
      </c>
      <c r="S31" s="721">
        <f>SUM(S5:S30)</f>
        <v>0</v>
      </c>
      <c r="T31" s="721">
        <f>SUM(T5:T30)</f>
        <v>2774.0591875000005</v>
      </c>
      <c r="U31" s="721">
        <f>SUM(U5:U30)</f>
        <v>40757.590812499999</v>
      </c>
      <c r="V31" s="721">
        <f>SUM(V5:V30)</f>
        <v>793.36</v>
      </c>
      <c r="W31" s="721">
        <f>SUM(W5:W30)</f>
        <v>39964.230812499998</v>
      </c>
      <c r="X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</row>
    <row r="32" spans="1:66" ht="65.25" customHeight="1" x14ac:dyDescent="0.45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</row>
    <row r="33" spans="1:66" ht="65.25" customHeight="1" x14ac:dyDescent="0.45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</row>
    <row r="34" spans="1:66" ht="65.25" customHeight="1" x14ac:dyDescent="0.45">
      <c r="A34" s="451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</row>
    <row r="35" spans="1:66" s="451" customFormat="1" ht="65.25" customHeight="1" x14ac:dyDescent="0.45"/>
    <row r="36" spans="1:66" s="451" customFormat="1" ht="65.25" customHeight="1" x14ac:dyDescent="0.45"/>
    <row r="37" spans="1:66" s="451" customFormat="1" ht="65.25" customHeight="1" x14ac:dyDescent="0.45"/>
    <row r="38" spans="1:66" s="451" customFormat="1" ht="65.25" customHeight="1" x14ac:dyDescent="0.45"/>
    <row r="39" spans="1:66" s="451" customFormat="1" ht="65.25" customHeight="1" x14ac:dyDescent="0.45"/>
    <row r="40" spans="1:66" s="451" customFormat="1" ht="65.25" customHeight="1" x14ac:dyDescent="0.45"/>
    <row r="41" spans="1:66" s="451" customFormat="1" ht="65.25" customHeight="1" x14ac:dyDescent="0.45"/>
    <row r="42" spans="1:66" s="451" customFormat="1" ht="65.25" customHeight="1" x14ac:dyDescent="0.45"/>
    <row r="43" spans="1:66" s="451" customFormat="1" ht="65.25" customHeight="1" x14ac:dyDescent="0.45"/>
    <row r="44" spans="1:66" s="451" customFormat="1" ht="65.25" customHeight="1" x14ac:dyDescent="0.45"/>
    <row r="45" spans="1:66" s="451" customFormat="1" ht="65.25" customHeight="1" x14ac:dyDescent="0.45"/>
    <row r="46" spans="1:66" s="451" customFormat="1" ht="65.25" customHeight="1" x14ac:dyDescent="0.45"/>
    <row r="47" spans="1:66" s="451" customFormat="1" ht="65.25" customHeight="1" x14ac:dyDescent="0.45"/>
    <row r="48" spans="1:66" s="451" customFormat="1" ht="65.25" customHeight="1" x14ac:dyDescent="0.45"/>
    <row r="49" s="451" customFormat="1" ht="65.25" customHeight="1" x14ac:dyDescent="0.45"/>
    <row r="50" s="451" customFormat="1" ht="65.25" customHeight="1" x14ac:dyDescent="0.45"/>
    <row r="51" s="451" customFormat="1" ht="65.25" customHeight="1" x14ac:dyDescent="0.45"/>
    <row r="52" s="451" customFormat="1" ht="65.25" customHeight="1" x14ac:dyDescent="0.45"/>
    <row r="53" s="451" customFormat="1" ht="65.25" customHeight="1" x14ac:dyDescent="0.45"/>
    <row r="54" s="451" customFormat="1" ht="65.25" customHeight="1" x14ac:dyDescent="0.45"/>
    <row r="55" s="451" customFormat="1" ht="65.25" customHeight="1" x14ac:dyDescent="0.45"/>
    <row r="56" s="451" customFormat="1" ht="65.25" customHeight="1" x14ac:dyDescent="0.45"/>
    <row r="57" s="451" customFormat="1" ht="65.25" customHeight="1" x14ac:dyDescent="0.45"/>
    <row r="58" s="451" customFormat="1" ht="65.25" customHeight="1" x14ac:dyDescent="0.45"/>
    <row r="59" s="451" customFormat="1" ht="65.25" customHeight="1" x14ac:dyDescent="0.45"/>
    <row r="60" s="451" customFormat="1" ht="65.25" customHeight="1" x14ac:dyDescent="0.45"/>
    <row r="61" s="451" customFormat="1" ht="65.25" customHeight="1" x14ac:dyDescent="0.45"/>
    <row r="62" s="451" customFormat="1" ht="65.25" customHeight="1" x14ac:dyDescent="0.45"/>
    <row r="63" s="451" customFormat="1" ht="65.25" customHeight="1" x14ac:dyDescent="0.45"/>
    <row r="64" s="451" customFormat="1" ht="65.25" customHeight="1" x14ac:dyDescent="0.45"/>
    <row r="65" s="451" customFormat="1" ht="65.25" customHeight="1" x14ac:dyDescent="0.45"/>
    <row r="66" s="451" customFormat="1" ht="65.25" customHeight="1" x14ac:dyDescent="0.45"/>
    <row r="67" s="451" customFormat="1" ht="65.25" customHeight="1" x14ac:dyDescent="0.45"/>
    <row r="68" s="451" customFormat="1" ht="65.25" customHeight="1" x14ac:dyDescent="0.45"/>
    <row r="69" s="451" customFormat="1" ht="65.25" customHeight="1" x14ac:dyDescent="0.45"/>
    <row r="70" s="451" customFormat="1" ht="65.25" customHeight="1" x14ac:dyDescent="0.45"/>
    <row r="71" s="451" customFormat="1" ht="65.25" customHeight="1" x14ac:dyDescent="0.45"/>
    <row r="72" s="451" customFormat="1" ht="65.25" customHeight="1" x14ac:dyDescent="0.45"/>
    <row r="73" s="451" customFormat="1" ht="65.25" customHeight="1" x14ac:dyDescent="0.45"/>
    <row r="74" s="451" customFormat="1" ht="65.25" customHeight="1" x14ac:dyDescent="0.45"/>
    <row r="75" s="451" customFormat="1" ht="65.25" customHeight="1" x14ac:dyDescent="0.45"/>
    <row r="76" s="451" customFormat="1" ht="65.25" customHeight="1" x14ac:dyDescent="0.45"/>
    <row r="77" s="451" customFormat="1" ht="65.25" customHeight="1" x14ac:dyDescent="0.45"/>
    <row r="78" s="451" customFormat="1" ht="65.25" customHeight="1" x14ac:dyDescent="0.45"/>
    <row r="79" s="451" customFormat="1" ht="65.25" customHeight="1" x14ac:dyDescent="0.45"/>
    <row r="80" s="451" customFormat="1" ht="65.25" customHeight="1" x14ac:dyDescent="0.45"/>
    <row r="81" s="451" customFormat="1" ht="65.25" customHeight="1" x14ac:dyDescent="0.45"/>
    <row r="82" s="451" customFormat="1" ht="65.25" customHeight="1" x14ac:dyDescent="0.45"/>
    <row r="83" s="451" customFormat="1" ht="65.25" customHeight="1" x14ac:dyDescent="0.45"/>
    <row r="84" s="451" customFormat="1" ht="65.25" customHeight="1" x14ac:dyDescent="0.45"/>
    <row r="85" s="451" customFormat="1" ht="65.25" customHeight="1" x14ac:dyDescent="0.45"/>
    <row r="86" s="451" customFormat="1" ht="65.25" customHeight="1" x14ac:dyDescent="0.45"/>
    <row r="87" s="451" customFormat="1" ht="65.25" customHeight="1" x14ac:dyDescent="0.45"/>
    <row r="88" s="451" customFormat="1" ht="65.25" customHeight="1" x14ac:dyDescent="0.45"/>
    <row r="89" s="451" customFormat="1" ht="65.25" customHeight="1" x14ac:dyDescent="0.45"/>
    <row r="90" s="451" customFormat="1" ht="65.25" customHeight="1" x14ac:dyDescent="0.45"/>
    <row r="91" s="451" customFormat="1" ht="65.25" customHeight="1" x14ac:dyDescent="0.45"/>
    <row r="92" s="451" customFormat="1" ht="65.25" customHeight="1" x14ac:dyDescent="0.45"/>
    <row r="93" s="451" customFormat="1" ht="65.25" customHeight="1" x14ac:dyDescent="0.45"/>
    <row r="94" s="451" customFormat="1" ht="65.25" customHeight="1" x14ac:dyDescent="0.45"/>
    <row r="95" s="451" customFormat="1" ht="65.25" customHeight="1" x14ac:dyDescent="0.45"/>
    <row r="96" s="451" customFormat="1" ht="65.25" customHeight="1" x14ac:dyDescent="0.45"/>
    <row r="97" s="451" customFormat="1" ht="65.25" customHeight="1" x14ac:dyDescent="0.45"/>
    <row r="98" s="451" customFormat="1" ht="65.25" customHeight="1" x14ac:dyDescent="0.45"/>
    <row r="99" s="451" customFormat="1" ht="65.25" customHeight="1" x14ac:dyDescent="0.45"/>
    <row r="100" s="451" customFormat="1" ht="65.25" customHeight="1" x14ac:dyDescent="0.45"/>
    <row r="101" s="451" customFormat="1" ht="65.25" customHeight="1" x14ac:dyDescent="0.45"/>
    <row r="102" s="451" customFormat="1" ht="65.25" customHeight="1" x14ac:dyDescent="0.45"/>
    <row r="103" s="451" customFormat="1" ht="65.25" customHeight="1" x14ac:dyDescent="0.45"/>
    <row r="104" s="451" customFormat="1" ht="65.25" customHeight="1" x14ac:dyDescent="0.45"/>
    <row r="105" s="451" customFormat="1" ht="65.25" customHeight="1" x14ac:dyDescent="0.45"/>
    <row r="106" s="451" customFormat="1" ht="65.25" customHeight="1" x14ac:dyDescent="0.45"/>
    <row r="107" s="451" customFormat="1" ht="65.25" customHeight="1" x14ac:dyDescent="0.45"/>
    <row r="108" s="451" customFormat="1" ht="65.25" customHeight="1" x14ac:dyDescent="0.45"/>
    <row r="109" s="451" customFormat="1" ht="65.25" customHeight="1" x14ac:dyDescent="0.45"/>
    <row r="110" s="451" customFormat="1" ht="65.25" customHeight="1" x14ac:dyDescent="0.45"/>
    <row r="111" s="451" customFormat="1" ht="65.25" customHeight="1" x14ac:dyDescent="0.45"/>
    <row r="112" s="451" customFormat="1" ht="65.25" customHeight="1" x14ac:dyDescent="0.45"/>
    <row r="113" s="451" customFormat="1" ht="65.25" customHeight="1" x14ac:dyDescent="0.45"/>
    <row r="114" s="451" customFormat="1" ht="65.25" customHeight="1" x14ac:dyDescent="0.45"/>
    <row r="115" s="451" customFormat="1" ht="65.25" customHeight="1" x14ac:dyDescent="0.45"/>
    <row r="116" s="451" customFormat="1" ht="65.25" customHeight="1" x14ac:dyDescent="0.45"/>
    <row r="117" s="451" customFormat="1" ht="65.25" customHeight="1" x14ac:dyDescent="0.45"/>
    <row r="118" s="451" customFormat="1" ht="65.25" customHeight="1" x14ac:dyDescent="0.45"/>
    <row r="119" s="451" customFormat="1" ht="65.25" customHeight="1" x14ac:dyDescent="0.45"/>
    <row r="120" s="451" customFormat="1" ht="65.25" customHeight="1" x14ac:dyDescent="0.45"/>
    <row r="121" s="451" customFormat="1" ht="65.25" customHeight="1" x14ac:dyDescent="0.45"/>
    <row r="122" s="451" customFormat="1" ht="65.25" customHeight="1" x14ac:dyDescent="0.45"/>
    <row r="123" s="451" customFormat="1" ht="65.25" customHeight="1" x14ac:dyDescent="0.45"/>
    <row r="124" s="451" customFormat="1" ht="65.25" customHeight="1" x14ac:dyDescent="0.45"/>
    <row r="125" s="451" customFormat="1" ht="65.25" customHeight="1" x14ac:dyDescent="0.45"/>
    <row r="126" s="451" customFormat="1" ht="65.25" customHeight="1" x14ac:dyDescent="0.45"/>
    <row r="127" s="451" customFormat="1" ht="65.25" customHeight="1" x14ac:dyDescent="0.45"/>
    <row r="128" s="451" customFormat="1" ht="65.25" customHeight="1" x14ac:dyDescent="0.45"/>
    <row r="129" s="451" customFormat="1" ht="65.25" customHeight="1" x14ac:dyDescent="0.45"/>
    <row r="130" s="451" customFormat="1" ht="65.25" customHeight="1" x14ac:dyDescent="0.45"/>
    <row r="131" s="451" customFormat="1" ht="65.25" customHeight="1" x14ac:dyDescent="0.45"/>
    <row r="132" s="451" customFormat="1" ht="65.25" customHeight="1" x14ac:dyDescent="0.45"/>
    <row r="133" s="451" customFormat="1" ht="65.25" customHeight="1" x14ac:dyDescent="0.45"/>
    <row r="134" s="451" customFormat="1" ht="65.25" customHeight="1" x14ac:dyDescent="0.45"/>
    <row r="135" s="451" customFormat="1" ht="65.25" customHeight="1" x14ac:dyDescent="0.45"/>
    <row r="136" s="451" customFormat="1" ht="65.25" customHeight="1" x14ac:dyDescent="0.45"/>
    <row r="137" s="451" customFormat="1" ht="65.25" customHeight="1" x14ac:dyDescent="0.45"/>
    <row r="138" s="451" customFormat="1" ht="65.25" customHeight="1" x14ac:dyDescent="0.45"/>
    <row r="139" s="451" customFormat="1" ht="65.25" customHeight="1" x14ac:dyDescent="0.45"/>
    <row r="140" s="451" customFormat="1" ht="65.25" customHeight="1" x14ac:dyDescent="0.45"/>
    <row r="141" s="451" customFormat="1" ht="65.25" customHeight="1" x14ac:dyDescent="0.45"/>
    <row r="142" s="451" customFormat="1" ht="65.25" customHeight="1" x14ac:dyDescent="0.45"/>
    <row r="143" s="451" customFormat="1" ht="65.25" customHeight="1" x14ac:dyDescent="0.45"/>
    <row r="144" s="451" customFormat="1" ht="65.25" customHeight="1" x14ac:dyDescent="0.45"/>
    <row r="145" s="451" customFormat="1" ht="65.25" customHeight="1" x14ac:dyDescent="0.45"/>
    <row r="146" s="451" customFormat="1" ht="65.25" customHeight="1" x14ac:dyDescent="0.45"/>
    <row r="147" s="451" customFormat="1" ht="65.25" customHeight="1" x14ac:dyDescent="0.45"/>
    <row r="148" s="451" customFormat="1" ht="65.25" customHeight="1" x14ac:dyDescent="0.45"/>
    <row r="149" s="451" customFormat="1" ht="65.25" customHeight="1" x14ac:dyDescent="0.45"/>
    <row r="150" s="451" customFormat="1" ht="65.25" customHeight="1" x14ac:dyDescent="0.45"/>
    <row r="151" s="451" customFormat="1" ht="65.25" customHeight="1" x14ac:dyDescent="0.45"/>
    <row r="152" s="451" customFormat="1" ht="65.25" customHeight="1" x14ac:dyDescent="0.45"/>
    <row r="153" s="451" customFormat="1" ht="65.25" customHeight="1" x14ac:dyDescent="0.45"/>
    <row r="154" s="451" customFormat="1" ht="65.25" customHeight="1" x14ac:dyDescent="0.45"/>
    <row r="155" s="451" customFormat="1" ht="65.25" customHeight="1" x14ac:dyDescent="0.45"/>
    <row r="156" s="451" customFormat="1" ht="65.25" customHeight="1" x14ac:dyDescent="0.45"/>
    <row r="157" s="451" customFormat="1" ht="65.25" customHeight="1" x14ac:dyDescent="0.45"/>
    <row r="158" s="451" customFormat="1" ht="65.25" customHeight="1" x14ac:dyDescent="0.45"/>
    <row r="159" s="451" customFormat="1" ht="65.25" customHeight="1" x14ac:dyDescent="0.45"/>
    <row r="160" s="451" customFormat="1" ht="65.25" customHeight="1" x14ac:dyDescent="0.45"/>
    <row r="161" s="451" customFormat="1" ht="65.25" customHeight="1" x14ac:dyDescent="0.45"/>
    <row r="162" s="451" customFormat="1" ht="65.25" customHeight="1" x14ac:dyDescent="0.45"/>
    <row r="163" s="451" customFormat="1" ht="65.25" customHeight="1" x14ac:dyDescent="0.45"/>
    <row r="164" s="451" customFormat="1" ht="65.25" customHeight="1" x14ac:dyDescent="0.45"/>
    <row r="165" s="451" customFormat="1" ht="65.25" customHeight="1" x14ac:dyDescent="0.45"/>
    <row r="166" s="451" customFormat="1" ht="65.25" customHeight="1" x14ac:dyDescent="0.45"/>
    <row r="167" s="451" customFormat="1" ht="65.25" customHeight="1" x14ac:dyDescent="0.45"/>
    <row r="168" s="451" customFormat="1" ht="65.25" customHeight="1" x14ac:dyDescent="0.45"/>
    <row r="169" s="451" customFormat="1" ht="65.25" customHeight="1" x14ac:dyDescent="0.45"/>
    <row r="170" s="451" customFormat="1" ht="65.25" customHeight="1" x14ac:dyDescent="0.45"/>
    <row r="171" s="451" customFormat="1" ht="65.25" customHeight="1" x14ac:dyDescent="0.45"/>
    <row r="172" s="451" customFormat="1" ht="65.25" customHeight="1" x14ac:dyDescent="0.45"/>
    <row r="173" s="451" customFormat="1" ht="65.25" customHeight="1" x14ac:dyDescent="0.45"/>
    <row r="174" s="451" customFormat="1" ht="65.25" customHeight="1" x14ac:dyDescent="0.45"/>
    <row r="175" s="451" customFormat="1" ht="65.25" customHeight="1" x14ac:dyDescent="0.45"/>
    <row r="176" s="451" customFormat="1" ht="65.25" customHeight="1" x14ac:dyDescent="0.45"/>
    <row r="177" s="451" customFormat="1" ht="65.25" customHeight="1" x14ac:dyDescent="0.45"/>
    <row r="178" s="451" customFormat="1" ht="65.25" customHeight="1" x14ac:dyDescent="0.45"/>
    <row r="179" s="451" customFormat="1" ht="65.25" customHeight="1" x14ac:dyDescent="0.45"/>
    <row r="180" s="451" customFormat="1" ht="65.25" customHeight="1" x14ac:dyDescent="0.45"/>
    <row r="181" s="451" customFormat="1" ht="65.25" customHeight="1" x14ac:dyDescent="0.45"/>
    <row r="182" s="451" customFormat="1" ht="65.25" customHeight="1" x14ac:dyDescent="0.45"/>
    <row r="183" s="451" customFormat="1" ht="65.25" customHeight="1" x14ac:dyDescent="0.45"/>
    <row r="184" s="451" customFormat="1" ht="65.25" customHeight="1" x14ac:dyDescent="0.45"/>
    <row r="185" s="451" customFormat="1" ht="65.25" customHeight="1" x14ac:dyDescent="0.45"/>
    <row r="186" s="451" customFormat="1" ht="65.25" customHeight="1" x14ac:dyDescent="0.45"/>
    <row r="187" s="451" customFormat="1" ht="65.25" customHeight="1" x14ac:dyDescent="0.45"/>
    <row r="188" s="451" customFormat="1" ht="65.25" customHeight="1" x14ac:dyDescent="0.45"/>
    <row r="189" s="451" customFormat="1" ht="65.25" customHeight="1" x14ac:dyDescent="0.45"/>
    <row r="190" s="451" customFormat="1" ht="65.25" customHeight="1" x14ac:dyDescent="0.45"/>
    <row r="191" s="451" customFormat="1" ht="65.25" customHeight="1" x14ac:dyDescent="0.45"/>
    <row r="192" s="451" customFormat="1" ht="65.25" customHeight="1" x14ac:dyDescent="0.45"/>
    <row r="193" s="451" customFormat="1" ht="65.25" customHeight="1" x14ac:dyDescent="0.45"/>
    <row r="194" s="451" customFormat="1" ht="65.25" customHeight="1" x14ac:dyDescent="0.45"/>
    <row r="195" s="451" customFormat="1" ht="65.25" customHeight="1" x14ac:dyDescent="0.45"/>
    <row r="196" s="451" customFormat="1" ht="65.25" customHeight="1" x14ac:dyDescent="0.45"/>
    <row r="197" s="451" customFormat="1" ht="65.25" customHeight="1" x14ac:dyDescent="0.45"/>
    <row r="198" s="451" customFormat="1" ht="65.25" customHeight="1" x14ac:dyDescent="0.45"/>
    <row r="199" s="451" customFormat="1" ht="65.25" customHeight="1" x14ac:dyDescent="0.45"/>
    <row r="200" s="451" customFormat="1" ht="65.25" customHeight="1" x14ac:dyDescent="0.45"/>
    <row r="201" s="451" customFormat="1" ht="65.25" customHeight="1" x14ac:dyDescent="0.45"/>
    <row r="202" s="451" customFormat="1" ht="65.25" customHeight="1" x14ac:dyDescent="0.45"/>
    <row r="203" s="451" customFormat="1" ht="65.25" customHeight="1" x14ac:dyDescent="0.45"/>
    <row r="204" s="451" customFormat="1" ht="65.25" customHeight="1" x14ac:dyDescent="0.45"/>
    <row r="205" s="451" customFormat="1" ht="65.25" customHeight="1" x14ac:dyDescent="0.45"/>
    <row r="206" s="451" customFormat="1" ht="65.25" customHeight="1" x14ac:dyDescent="0.45"/>
    <row r="207" s="451" customFormat="1" ht="65.25" customHeight="1" x14ac:dyDescent="0.45"/>
    <row r="208" s="451" customFormat="1" ht="65.25" customHeight="1" x14ac:dyDescent="0.45"/>
    <row r="209" s="451" customFormat="1" ht="65.25" customHeight="1" x14ac:dyDescent="0.45"/>
    <row r="210" s="451" customFormat="1" ht="65.25" customHeight="1" x14ac:dyDescent="0.45"/>
    <row r="211" s="451" customFormat="1" ht="65.25" customHeight="1" x14ac:dyDescent="0.45"/>
    <row r="212" s="451" customFormat="1" ht="65.25" customHeight="1" x14ac:dyDescent="0.45"/>
    <row r="213" s="451" customFormat="1" ht="65.25" customHeight="1" x14ac:dyDescent="0.45"/>
    <row r="214" s="451" customFormat="1" ht="65.25" customHeight="1" x14ac:dyDescent="0.45"/>
    <row r="215" s="451" customFormat="1" ht="65.25" customHeight="1" x14ac:dyDescent="0.45"/>
    <row r="216" s="451" customFormat="1" ht="65.25" customHeight="1" x14ac:dyDescent="0.45"/>
    <row r="217" s="451" customFormat="1" ht="65.25" customHeight="1" x14ac:dyDescent="0.45"/>
    <row r="218" s="451" customFormat="1" ht="65.25" customHeight="1" x14ac:dyDescent="0.45"/>
    <row r="219" s="451" customFormat="1" ht="65.25" customHeight="1" x14ac:dyDescent="0.45"/>
    <row r="220" s="451" customFormat="1" ht="65.25" customHeight="1" x14ac:dyDescent="0.45"/>
    <row r="221" s="451" customFormat="1" ht="65.25" customHeight="1" x14ac:dyDescent="0.45"/>
    <row r="222" s="451" customFormat="1" ht="65.25" customHeight="1" x14ac:dyDescent="0.45"/>
    <row r="223" s="451" customFormat="1" ht="65.25" customHeight="1" x14ac:dyDescent="0.45"/>
    <row r="224" s="451" customFormat="1" ht="65.25" customHeight="1" x14ac:dyDescent="0.45"/>
    <row r="225" s="451" customFormat="1" ht="65.25" customHeight="1" x14ac:dyDescent="0.45"/>
    <row r="226" s="451" customFormat="1" ht="65.25" customHeight="1" x14ac:dyDescent="0.45"/>
    <row r="227" s="451" customFormat="1" ht="65.25" customHeight="1" x14ac:dyDescent="0.45"/>
    <row r="228" s="451" customFormat="1" ht="65.25" customHeight="1" x14ac:dyDescent="0.45"/>
    <row r="229" s="451" customFormat="1" ht="65.25" customHeight="1" x14ac:dyDescent="0.45"/>
    <row r="230" s="451" customFormat="1" ht="65.25" customHeight="1" x14ac:dyDescent="0.45"/>
    <row r="231" s="451" customFormat="1" ht="65.25" customHeight="1" x14ac:dyDescent="0.45"/>
    <row r="232" s="451" customFormat="1" ht="65.25" customHeight="1" x14ac:dyDescent="0.45"/>
    <row r="233" s="451" customFormat="1" ht="65.25" customHeight="1" x14ac:dyDescent="0.45"/>
    <row r="234" s="451" customFormat="1" ht="65.25" customHeight="1" x14ac:dyDescent="0.45"/>
    <row r="235" s="451" customFormat="1" ht="65.25" customHeight="1" x14ac:dyDescent="0.45"/>
    <row r="236" s="451" customFormat="1" ht="65.25" customHeight="1" x14ac:dyDescent="0.45"/>
    <row r="237" s="451" customFormat="1" ht="65.25" customHeight="1" x14ac:dyDescent="0.45"/>
    <row r="238" s="451" customFormat="1" ht="65.25" customHeight="1" x14ac:dyDescent="0.45"/>
    <row r="239" s="451" customFormat="1" ht="65.25" customHeight="1" x14ac:dyDescent="0.45"/>
    <row r="240" s="451" customFormat="1" ht="65.25" customHeight="1" x14ac:dyDescent="0.45"/>
    <row r="241" s="451" customFormat="1" ht="65.25" customHeight="1" x14ac:dyDescent="0.45"/>
    <row r="242" s="451" customFormat="1" ht="65.25" customHeight="1" x14ac:dyDescent="0.45"/>
    <row r="243" s="451" customFormat="1" ht="65.25" customHeight="1" x14ac:dyDescent="0.45"/>
    <row r="244" s="451" customFormat="1" ht="65.25" customHeight="1" x14ac:dyDescent="0.45"/>
    <row r="245" s="451" customFormat="1" ht="65.25" customHeight="1" x14ac:dyDescent="0.45"/>
    <row r="246" s="451" customFormat="1" ht="65.25" customHeight="1" x14ac:dyDescent="0.45"/>
    <row r="247" s="451" customFormat="1" ht="65.25" customHeight="1" x14ac:dyDescent="0.45"/>
    <row r="248" s="451" customFormat="1" ht="65.25" customHeight="1" x14ac:dyDescent="0.45"/>
    <row r="249" s="451" customFormat="1" ht="65.25" customHeight="1" x14ac:dyDescent="0.45"/>
    <row r="250" s="451" customFormat="1" ht="65.25" customHeight="1" x14ac:dyDescent="0.45"/>
    <row r="251" s="451" customFormat="1" ht="65.25" customHeight="1" x14ac:dyDescent="0.45"/>
    <row r="252" s="451" customFormat="1" ht="65.25" customHeight="1" x14ac:dyDescent="0.45"/>
    <row r="253" s="451" customFormat="1" ht="65.25" customHeight="1" x14ac:dyDescent="0.45"/>
    <row r="254" s="451" customFormat="1" ht="65.25" customHeight="1" x14ac:dyDescent="0.45"/>
    <row r="255" s="451" customFormat="1" ht="65.25" customHeight="1" x14ac:dyDescent="0.45"/>
    <row r="256" s="451" customFormat="1" ht="65.25" customHeight="1" x14ac:dyDescent="0.45"/>
    <row r="257" s="451" customFormat="1" ht="65.25" customHeight="1" x14ac:dyDescent="0.45"/>
    <row r="258" s="451" customFormat="1" ht="65.25" customHeight="1" x14ac:dyDescent="0.45"/>
    <row r="259" s="451" customFormat="1" ht="65.25" customHeight="1" x14ac:dyDescent="0.45"/>
    <row r="260" s="451" customFormat="1" ht="65.25" customHeight="1" x14ac:dyDescent="0.45"/>
    <row r="261" s="451" customFormat="1" ht="65.25" customHeight="1" x14ac:dyDescent="0.45"/>
    <row r="262" s="451" customFormat="1" ht="65.25" customHeight="1" x14ac:dyDescent="0.45"/>
    <row r="263" s="451" customFormat="1" ht="65.25" customHeight="1" x14ac:dyDescent="0.45"/>
    <row r="264" s="451" customFormat="1" ht="65.25" customHeight="1" x14ac:dyDescent="0.45"/>
    <row r="265" s="451" customFormat="1" ht="65.25" customHeight="1" x14ac:dyDescent="0.45"/>
    <row r="266" s="451" customFormat="1" ht="65.25" customHeight="1" x14ac:dyDescent="0.45"/>
    <row r="267" s="451" customFormat="1" ht="65.25" customHeight="1" x14ac:dyDescent="0.45"/>
    <row r="268" s="451" customFormat="1" ht="65.25" customHeight="1" x14ac:dyDescent="0.45"/>
    <row r="269" s="451" customFormat="1" ht="65.25" customHeight="1" x14ac:dyDescent="0.45"/>
    <row r="270" s="451" customFormat="1" ht="65.25" customHeight="1" x14ac:dyDescent="0.45"/>
    <row r="271" s="451" customFormat="1" ht="65.25" customHeight="1" x14ac:dyDescent="0.45"/>
    <row r="272" s="451" customFormat="1" ht="65.25" customHeight="1" x14ac:dyDescent="0.45"/>
    <row r="273" s="451" customFormat="1" ht="65.25" customHeight="1" x14ac:dyDescent="0.45"/>
    <row r="274" s="451" customFormat="1" ht="65.25" customHeight="1" x14ac:dyDescent="0.45"/>
    <row r="275" s="451" customFormat="1" ht="65.25" customHeight="1" x14ac:dyDescent="0.45"/>
    <row r="276" s="451" customFormat="1" ht="65.25" customHeight="1" x14ac:dyDescent="0.45"/>
    <row r="277" s="451" customFormat="1" ht="65.25" customHeight="1" x14ac:dyDescent="0.45"/>
    <row r="278" s="451" customFormat="1" ht="65.25" customHeight="1" x14ac:dyDescent="0.45"/>
    <row r="279" s="451" customFormat="1" ht="65.25" customHeight="1" x14ac:dyDescent="0.45"/>
    <row r="280" s="451" customFormat="1" ht="65.25" customHeight="1" x14ac:dyDescent="0.45"/>
    <row r="281" s="451" customFormat="1" ht="65.25" customHeight="1" x14ac:dyDescent="0.45"/>
    <row r="282" s="451" customFormat="1" ht="65.25" customHeight="1" x14ac:dyDescent="0.45"/>
    <row r="283" s="451" customFormat="1" ht="65.25" customHeight="1" x14ac:dyDescent="0.45"/>
    <row r="284" s="451" customFormat="1" ht="65.25" customHeight="1" x14ac:dyDescent="0.45"/>
    <row r="285" s="451" customFormat="1" ht="65.25" customHeight="1" x14ac:dyDescent="0.45"/>
    <row r="286" s="451" customFormat="1" ht="65.25" customHeight="1" x14ac:dyDescent="0.45"/>
    <row r="287" s="451" customFormat="1" ht="65.25" customHeight="1" x14ac:dyDescent="0.45"/>
    <row r="288" s="451" customFormat="1" ht="65.25" customHeight="1" x14ac:dyDescent="0.45"/>
    <row r="289" s="451" customFormat="1" ht="65.25" customHeight="1" x14ac:dyDescent="0.45"/>
    <row r="290" s="451" customFormat="1" ht="65.25" customHeight="1" x14ac:dyDescent="0.45"/>
    <row r="291" s="451" customFormat="1" ht="65.25" customHeight="1" x14ac:dyDescent="0.45"/>
    <row r="292" s="451" customFormat="1" ht="65.25" customHeight="1" x14ac:dyDescent="0.45"/>
    <row r="293" s="451" customFormat="1" ht="65.25" customHeight="1" x14ac:dyDescent="0.45"/>
    <row r="294" s="451" customFormat="1" ht="65.25" customHeight="1" x14ac:dyDescent="0.45"/>
    <row r="295" s="451" customFormat="1" ht="65.25" customHeight="1" x14ac:dyDescent="0.45"/>
    <row r="296" s="451" customFormat="1" ht="65.25" customHeight="1" x14ac:dyDescent="0.45"/>
    <row r="297" s="451" customFormat="1" ht="65.25" customHeight="1" x14ac:dyDescent="0.45"/>
    <row r="298" s="451" customFormat="1" ht="65.25" customHeight="1" x14ac:dyDescent="0.45"/>
    <row r="299" s="451" customFormat="1" ht="65.25" customHeight="1" x14ac:dyDescent="0.45"/>
    <row r="300" s="451" customFormat="1" ht="65.25" customHeight="1" x14ac:dyDescent="0.45"/>
    <row r="301" s="451" customFormat="1" ht="65.25" customHeight="1" x14ac:dyDescent="0.45"/>
    <row r="302" s="451" customFormat="1" ht="65.25" customHeight="1" x14ac:dyDescent="0.45"/>
    <row r="303" s="451" customFormat="1" ht="65.25" customHeight="1" x14ac:dyDescent="0.45"/>
    <row r="304" s="451" customFormat="1" ht="65.25" customHeight="1" x14ac:dyDescent="0.45"/>
    <row r="305" s="451" customFormat="1" ht="65.25" customHeight="1" x14ac:dyDescent="0.45"/>
    <row r="306" s="451" customFormat="1" ht="65.25" customHeight="1" x14ac:dyDescent="0.45"/>
    <row r="307" s="451" customFormat="1" ht="65.25" customHeight="1" x14ac:dyDescent="0.45"/>
    <row r="308" s="451" customFormat="1" ht="65.25" customHeight="1" x14ac:dyDescent="0.45"/>
    <row r="309" s="451" customFormat="1" ht="65.25" customHeight="1" x14ac:dyDescent="0.45"/>
    <row r="310" s="451" customFormat="1" ht="65.25" customHeight="1" x14ac:dyDescent="0.45"/>
    <row r="311" s="451" customFormat="1" ht="65.25" customHeight="1" x14ac:dyDescent="0.45"/>
    <row r="312" s="451" customFormat="1" ht="65.25" customHeight="1" x14ac:dyDescent="0.45"/>
    <row r="313" s="451" customFormat="1" ht="65.25" customHeight="1" x14ac:dyDescent="0.45"/>
    <row r="314" s="451" customFormat="1" ht="65.25" customHeight="1" x14ac:dyDescent="0.45"/>
    <row r="315" s="451" customFormat="1" ht="65.25" customHeight="1" x14ac:dyDescent="0.45"/>
    <row r="316" s="451" customFormat="1" ht="65.25" customHeight="1" x14ac:dyDescent="0.45"/>
    <row r="317" s="451" customFormat="1" ht="65.25" customHeight="1" x14ac:dyDescent="0.45"/>
    <row r="318" s="451" customFormat="1" ht="65.25" customHeight="1" x14ac:dyDescent="0.45"/>
    <row r="319" s="451" customFormat="1" ht="65.25" customHeight="1" x14ac:dyDescent="0.45"/>
    <row r="320" s="451" customFormat="1" ht="65.25" customHeight="1" x14ac:dyDescent="0.45"/>
    <row r="321" s="451" customFormat="1" ht="65.25" customHeight="1" x14ac:dyDescent="0.45"/>
    <row r="322" s="451" customFormat="1" ht="65.25" customHeight="1" x14ac:dyDescent="0.45"/>
    <row r="323" s="451" customFormat="1" ht="65.25" customHeight="1" x14ac:dyDescent="0.45"/>
    <row r="324" s="451" customFormat="1" ht="65.25" customHeight="1" x14ac:dyDescent="0.45"/>
    <row r="325" s="451" customFormat="1" ht="65.25" customHeight="1" x14ac:dyDescent="0.45"/>
    <row r="326" s="451" customFormat="1" ht="65.25" customHeight="1" x14ac:dyDescent="0.45"/>
    <row r="327" s="451" customFormat="1" ht="65.25" customHeight="1" x14ac:dyDescent="0.45"/>
    <row r="328" s="451" customFormat="1" ht="65.25" customHeight="1" x14ac:dyDescent="0.45"/>
    <row r="329" s="451" customFormat="1" ht="65.25" customHeight="1" x14ac:dyDescent="0.45"/>
    <row r="330" s="451" customFormat="1" ht="65.25" customHeight="1" x14ac:dyDescent="0.45"/>
    <row r="331" s="451" customFormat="1" ht="65.25" customHeight="1" x14ac:dyDescent="0.45"/>
    <row r="332" s="451" customFormat="1" ht="65.25" customHeight="1" x14ac:dyDescent="0.45"/>
    <row r="333" s="451" customFormat="1" ht="65.25" customHeight="1" x14ac:dyDescent="0.45"/>
    <row r="334" s="451" customFormat="1" ht="65.25" customHeight="1" x14ac:dyDescent="0.45"/>
    <row r="335" s="451" customFormat="1" ht="65.25" customHeight="1" x14ac:dyDescent="0.45"/>
    <row r="336" s="451" customFormat="1" ht="65.25" customHeight="1" x14ac:dyDescent="0.45"/>
    <row r="337" s="451" customFormat="1" ht="65.25" customHeight="1" x14ac:dyDescent="0.45"/>
    <row r="338" s="451" customFormat="1" ht="65.25" customHeight="1" x14ac:dyDescent="0.45"/>
    <row r="339" s="451" customFormat="1" ht="65.25" customHeight="1" x14ac:dyDescent="0.45"/>
    <row r="340" s="451" customFormat="1" ht="65.25" customHeight="1" x14ac:dyDescent="0.45"/>
    <row r="341" s="451" customFormat="1" ht="65.25" customHeight="1" x14ac:dyDescent="0.45"/>
    <row r="342" s="451" customFormat="1" ht="65.25" customHeight="1" x14ac:dyDescent="0.45"/>
    <row r="343" s="451" customFormat="1" ht="65.25" customHeight="1" x14ac:dyDescent="0.45"/>
    <row r="344" s="451" customFormat="1" ht="65.25" customHeight="1" x14ac:dyDescent="0.45"/>
    <row r="345" s="451" customFormat="1" ht="65.25" customHeight="1" x14ac:dyDescent="0.45"/>
    <row r="346" s="451" customFormat="1" ht="65.25" customHeight="1" x14ac:dyDescent="0.45"/>
    <row r="347" s="451" customFormat="1" ht="65.25" customHeight="1" x14ac:dyDescent="0.45"/>
    <row r="348" s="451" customFormat="1" ht="65.25" customHeight="1" x14ac:dyDescent="0.45"/>
    <row r="349" s="451" customFormat="1" ht="65.25" customHeight="1" x14ac:dyDescent="0.45"/>
    <row r="350" s="451" customFormat="1" ht="65.25" customHeight="1" x14ac:dyDescent="0.45"/>
    <row r="351" s="451" customFormat="1" ht="65.25" customHeight="1" x14ac:dyDescent="0.45"/>
    <row r="352" s="451" customFormat="1" ht="65.25" customHeight="1" x14ac:dyDescent="0.45"/>
    <row r="353" s="451" customFormat="1" ht="65.25" customHeight="1" x14ac:dyDescent="0.45"/>
    <row r="354" s="451" customFormat="1" ht="65.25" customHeight="1" x14ac:dyDescent="0.45"/>
    <row r="355" s="451" customFormat="1" ht="65.25" customHeight="1" x14ac:dyDescent="0.45"/>
    <row r="356" s="451" customFormat="1" ht="65.25" customHeight="1" x14ac:dyDescent="0.45"/>
    <row r="357" s="451" customFormat="1" ht="65.25" customHeight="1" x14ac:dyDescent="0.45"/>
    <row r="358" s="451" customFormat="1" ht="65.25" customHeight="1" x14ac:dyDescent="0.45"/>
    <row r="359" s="451" customFormat="1" ht="65.25" customHeight="1" x14ac:dyDescent="0.45"/>
    <row r="360" s="451" customFormat="1" ht="65.25" customHeight="1" x14ac:dyDescent="0.45"/>
    <row r="361" s="451" customFormat="1" ht="65.25" customHeight="1" x14ac:dyDescent="0.45"/>
    <row r="362" s="451" customFormat="1" ht="65.25" customHeight="1" x14ac:dyDescent="0.45"/>
    <row r="363" s="451" customFormat="1" ht="65.25" customHeight="1" x14ac:dyDescent="0.45"/>
    <row r="364" s="451" customFormat="1" ht="65.25" customHeight="1" x14ac:dyDescent="0.45"/>
    <row r="365" s="451" customFormat="1" ht="65.25" customHeight="1" x14ac:dyDescent="0.45"/>
    <row r="366" s="451" customFormat="1" ht="65.25" customHeight="1" x14ac:dyDescent="0.45"/>
    <row r="367" s="451" customFormat="1" ht="65.25" customHeight="1" x14ac:dyDescent="0.45"/>
    <row r="368" s="451" customFormat="1" ht="65.25" customHeight="1" x14ac:dyDescent="0.45"/>
    <row r="369" spans="1:24" s="451" customFormat="1" ht="65.25" customHeight="1" x14ac:dyDescent="0.45"/>
    <row r="370" spans="1:24" s="451" customFormat="1" ht="65.25" customHeight="1" x14ac:dyDescent="0.45"/>
    <row r="371" spans="1:24" s="451" customFormat="1" ht="65.25" customHeight="1" x14ac:dyDescent="0.45"/>
    <row r="372" spans="1:24" s="451" customFormat="1" ht="65.25" customHeight="1" x14ac:dyDescent="0.45"/>
    <row r="373" spans="1:24" s="451" customFormat="1" ht="65.25" customHeight="1" x14ac:dyDescent="0.45"/>
    <row r="374" spans="1:24" s="451" customFormat="1" ht="65.25" customHeight="1" x14ac:dyDescent="0.45"/>
    <row r="375" spans="1:24" s="451" customFormat="1" ht="65.25" customHeight="1" x14ac:dyDescent="0.45"/>
    <row r="376" spans="1:24" s="451" customFormat="1" ht="65.25" customHeight="1" x14ac:dyDescent="0.45"/>
    <row r="377" spans="1:24" s="451" customFormat="1" ht="65.25" customHeight="1" x14ac:dyDescent="0.45"/>
    <row r="378" spans="1:24" s="451" customFormat="1" ht="65.25" customHeight="1" x14ac:dyDescent="0.45"/>
    <row r="379" spans="1:24" s="451" customFormat="1" ht="65.25" customHeight="1" x14ac:dyDescent="0.45"/>
    <row r="380" spans="1:24" s="451" customFormat="1" ht="65.25" customHeight="1" x14ac:dyDescent="0.45">
      <c r="A380" s="450"/>
      <c r="B380" s="450"/>
      <c r="C380" s="450"/>
      <c r="D380" s="450"/>
      <c r="E380" s="450"/>
      <c r="F380" s="450"/>
      <c r="G380" s="450"/>
      <c r="H380" s="450"/>
      <c r="I380" s="450"/>
      <c r="J380" s="450"/>
      <c r="K380" s="450"/>
      <c r="L380" s="450"/>
      <c r="M380" s="450"/>
      <c r="N380" s="450"/>
      <c r="O380" s="450"/>
      <c r="P380" s="450"/>
      <c r="Q380" s="450"/>
      <c r="R380" s="450"/>
      <c r="S380" s="450"/>
      <c r="T380" s="450"/>
      <c r="U380" s="450"/>
      <c r="V380" s="450"/>
      <c r="W380" s="450"/>
      <c r="X380" s="450"/>
    </row>
    <row r="381" spans="1:24" s="451" customFormat="1" ht="65.25" customHeight="1" x14ac:dyDescent="0.45">
      <c r="A381" s="450"/>
      <c r="B381" s="450"/>
      <c r="C381" s="450"/>
      <c r="D381" s="450"/>
      <c r="E381" s="450"/>
      <c r="F381" s="450"/>
      <c r="G381" s="450"/>
      <c r="H381" s="450"/>
      <c r="I381" s="450"/>
      <c r="J381" s="450"/>
      <c r="K381" s="450"/>
      <c r="L381" s="450"/>
      <c r="M381" s="450"/>
      <c r="N381" s="450"/>
      <c r="O381" s="450"/>
      <c r="P381" s="450"/>
      <c r="Q381" s="450"/>
      <c r="R381" s="450"/>
      <c r="S381" s="450"/>
      <c r="T381" s="450"/>
      <c r="U381" s="450"/>
      <c r="V381" s="450"/>
      <c r="W381" s="450"/>
      <c r="X381" s="450"/>
    </row>
    <row r="382" spans="1:24" s="451" customFormat="1" ht="65.25" customHeight="1" x14ac:dyDescent="0.45">
      <c r="A382" s="450"/>
      <c r="B382" s="450"/>
      <c r="C382" s="450"/>
      <c r="D382" s="450"/>
      <c r="E382" s="450"/>
      <c r="F382" s="450"/>
      <c r="G382" s="450"/>
      <c r="H382" s="450"/>
      <c r="I382" s="450"/>
      <c r="J382" s="450"/>
      <c r="K382" s="450"/>
      <c r="L382" s="450"/>
      <c r="M382" s="450"/>
      <c r="N382" s="450"/>
      <c r="O382" s="450"/>
      <c r="P382" s="450"/>
      <c r="Q382" s="450"/>
      <c r="R382" s="450"/>
      <c r="S382" s="450"/>
      <c r="T382" s="450"/>
      <c r="U382" s="450"/>
      <c r="V382" s="450"/>
      <c r="W382" s="450"/>
      <c r="X382" s="450"/>
    </row>
    <row r="383" spans="1:24" s="451" customFormat="1" ht="65.25" customHeight="1" x14ac:dyDescent="0.45">
      <c r="A383" s="450"/>
      <c r="B383" s="450"/>
      <c r="C383" s="450"/>
      <c r="D383" s="450"/>
      <c r="E383" s="450"/>
      <c r="F383" s="450"/>
      <c r="G383" s="450"/>
      <c r="H383" s="450"/>
      <c r="I383" s="450"/>
      <c r="J383" s="450"/>
      <c r="K383" s="450"/>
      <c r="L383" s="450"/>
      <c r="M383" s="450"/>
      <c r="N383" s="450"/>
      <c r="O383" s="450"/>
      <c r="P383" s="450"/>
      <c r="Q383" s="450"/>
      <c r="R383" s="450"/>
      <c r="S383" s="450"/>
      <c r="T383" s="450"/>
      <c r="U383" s="450"/>
      <c r="V383" s="450"/>
      <c r="W383" s="450"/>
      <c r="X383" s="450"/>
    </row>
    <row r="384" spans="1:24" s="451" customFormat="1" ht="65.25" customHeight="1" x14ac:dyDescent="0.45">
      <c r="A384" s="450"/>
      <c r="B384" s="450"/>
      <c r="C384" s="450"/>
      <c r="D384" s="450"/>
      <c r="E384" s="450"/>
      <c r="F384" s="450"/>
      <c r="G384" s="450"/>
      <c r="H384" s="450"/>
      <c r="I384" s="450"/>
      <c r="J384" s="450"/>
      <c r="K384" s="450"/>
      <c r="L384" s="450"/>
      <c r="M384" s="450"/>
      <c r="N384" s="450"/>
      <c r="O384" s="450"/>
      <c r="P384" s="450"/>
      <c r="Q384" s="450"/>
      <c r="R384" s="450"/>
      <c r="S384" s="450"/>
      <c r="T384" s="450"/>
      <c r="U384" s="450"/>
      <c r="V384" s="450"/>
      <c r="W384" s="450"/>
      <c r="X384" s="450"/>
    </row>
    <row r="385" spans="1:24" s="451" customFormat="1" ht="65.25" customHeight="1" x14ac:dyDescent="0.45">
      <c r="A385" s="450"/>
      <c r="B385" s="450"/>
      <c r="C385" s="450"/>
      <c r="D385" s="450"/>
      <c r="E385" s="450"/>
      <c r="F385" s="450"/>
      <c r="G385" s="450"/>
      <c r="H385" s="450"/>
      <c r="I385" s="450"/>
      <c r="J385" s="450"/>
      <c r="K385" s="450"/>
      <c r="L385" s="450"/>
      <c r="M385" s="450"/>
      <c r="N385" s="450"/>
      <c r="O385" s="450"/>
      <c r="P385" s="450"/>
      <c r="Q385" s="450"/>
      <c r="R385" s="450"/>
      <c r="S385" s="450"/>
      <c r="T385" s="450"/>
      <c r="U385" s="450"/>
      <c r="V385" s="450"/>
      <c r="W385" s="450"/>
      <c r="X385" s="450"/>
    </row>
    <row r="386" spans="1:24" s="451" customFormat="1" ht="65.25" customHeight="1" x14ac:dyDescent="0.45">
      <c r="A386" s="450"/>
      <c r="B386" s="450"/>
      <c r="C386" s="450"/>
      <c r="D386" s="450"/>
      <c r="E386" s="450"/>
      <c r="F386" s="450"/>
      <c r="G386" s="450"/>
      <c r="H386" s="450"/>
      <c r="I386" s="450"/>
      <c r="J386" s="450"/>
      <c r="K386" s="450"/>
      <c r="L386" s="450"/>
      <c r="M386" s="450"/>
      <c r="N386" s="450"/>
      <c r="O386" s="450"/>
      <c r="P386" s="450"/>
      <c r="Q386" s="450"/>
      <c r="R386" s="450"/>
      <c r="S386" s="450"/>
      <c r="T386" s="450"/>
      <c r="U386" s="450"/>
      <c r="V386" s="450"/>
      <c r="W386" s="450"/>
      <c r="X386" s="450"/>
    </row>
    <row r="387" spans="1:24" s="451" customFormat="1" ht="65.25" customHeight="1" x14ac:dyDescent="0.45">
      <c r="A387" s="450"/>
      <c r="B387" s="450"/>
      <c r="C387" s="450"/>
      <c r="D387" s="450"/>
      <c r="E387" s="450"/>
      <c r="F387" s="450"/>
      <c r="G387" s="450"/>
      <c r="H387" s="450"/>
      <c r="I387" s="450"/>
      <c r="J387" s="450"/>
      <c r="K387" s="450"/>
      <c r="L387" s="450"/>
      <c r="M387" s="450"/>
      <c r="N387" s="450"/>
      <c r="O387" s="450"/>
      <c r="P387" s="450"/>
      <c r="Q387" s="450"/>
      <c r="R387" s="450"/>
      <c r="S387" s="450"/>
      <c r="T387" s="450"/>
      <c r="U387" s="450"/>
      <c r="V387" s="450"/>
      <c r="W387" s="450"/>
      <c r="X387" s="450"/>
    </row>
    <row r="388" spans="1:24" s="451" customFormat="1" ht="65.25" customHeight="1" x14ac:dyDescent="0.45">
      <c r="A388" s="450"/>
      <c r="B388" s="450"/>
      <c r="C388" s="450"/>
      <c r="D388" s="450"/>
      <c r="E388" s="450"/>
      <c r="F388" s="450"/>
      <c r="G388" s="450"/>
      <c r="H388" s="450"/>
      <c r="I388" s="450"/>
      <c r="J388" s="450"/>
      <c r="K388" s="450"/>
      <c r="L388" s="450"/>
      <c r="M388" s="450"/>
      <c r="N388" s="450"/>
      <c r="O388" s="450"/>
      <c r="P388" s="450"/>
      <c r="Q388" s="450"/>
      <c r="R388" s="450"/>
      <c r="S388" s="450"/>
      <c r="T388" s="450"/>
      <c r="U388" s="450"/>
      <c r="V388" s="450"/>
      <c r="W388" s="450"/>
      <c r="X388" s="450"/>
    </row>
    <row r="389" spans="1:24" s="451" customFormat="1" ht="65.25" customHeight="1" x14ac:dyDescent="0.45">
      <c r="A389" s="450"/>
      <c r="B389" s="450"/>
      <c r="C389" s="450"/>
      <c r="D389" s="450"/>
      <c r="E389" s="450"/>
      <c r="F389" s="450"/>
      <c r="G389" s="450"/>
      <c r="H389" s="450"/>
      <c r="I389" s="450"/>
      <c r="J389" s="450"/>
      <c r="K389" s="450"/>
      <c r="L389" s="450"/>
      <c r="M389" s="450"/>
      <c r="N389" s="450"/>
      <c r="O389" s="450"/>
      <c r="P389" s="450"/>
      <c r="Q389" s="450"/>
      <c r="R389" s="450"/>
      <c r="S389" s="450"/>
      <c r="T389" s="450"/>
      <c r="U389" s="450"/>
      <c r="V389" s="450"/>
      <c r="W389" s="450"/>
      <c r="X389" s="450"/>
    </row>
    <row r="390" spans="1:24" s="451" customFormat="1" ht="65.25" customHeight="1" x14ac:dyDescent="0.45">
      <c r="A390" s="450"/>
      <c r="B390" s="450"/>
      <c r="C390" s="450"/>
      <c r="D390" s="450"/>
      <c r="E390" s="450"/>
      <c r="F390" s="450"/>
      <c r="G390" s="450"/>
      <c r="H390" s="450"/>
      <c r="I390" s="450"/>
      <c r="J390" s="450"/>
      <c r="K390" s="450"/>
      <c r="L390" s="450"/>
      <c r="M390" s="450"/>
      <c r="N390" s="450"/>
      <c r="O390" s="450"/>
      <c r="P390" s="450"/>
      <c r="Q390" s="450"/>
      <c r="R390" s="450"/>
      <c r="S390" s="450"/>
      <c r="T390" s="450"/>
      <c r="U390" s="450"/>
      <c r="V390" s="450"/>
      <c r="W390" s="450"/>
      <c r="X390" s="450"/>
    </row>
    <row r="391" spans="1:24" s="451" customFormat="1" ht="65.25" customHeight="1" x14ac:dyDescent="0.45">
      <c r="A391" s="450"/>
      <c r="B391" s="450"/>
      <c r="C391" s="450"/>
      <c r="D391" s="450"/>
      <c r="E391" s="450"/>
      <c r="F391" s="450"/>
      <c r="G391" s="450"/>
      <c r="H391" s="450"/>
      <c r="I391" s="450"/>
      <c r="J391" s="450"/>
      <c r="K391" s="450"/>
      <c r="L391" s="450"/>
      <c r="M391" s="450"/>
      <c r="N391" s="450"/>
      <c r="O391" s="450"/>
      <c r="P391" s="450"/>
      <c r="Q391" s="450"/>
      <c r="R391" s="450"/>
      <c r="S391" s="450"/>
      <c r="T391" s="450"/>
      <c r="U391" s="450"/>
      <c r="V391" s="450"/>
      <c r="W391" s="450"/>
      <c r="X391" s="450"/>
    </row>
    <row r="392" spans="1:24" s="451" customFormat="1" ht="65.25" customHeight="1" x14ac:dyDescent="0.45">
      <c r="A392" s="450"/>
      <c r="B392" s="450"/>
      <c r="C392" s="450"/>
      <c r="D392" s="450"/>
      <c r="E392" s="450"/>
      <c r="F392" s="450"/>
      <c r="G392" s="450"/>
      <c r="H392" s="450"/>
      <c r="I392" s="450"/>
      <c r="J392" s="450"/>
      <c r="K392" s="450"/>
      <c r="L392" s="450"/>
      <c r="M392" s="450"/>
      <c r="N392" s="450"/>
      <c r="O392" s="450"/>
      <c r="P392" s="450"/>
      <c r="Q392" s="450"/>
      <c r="R392" s="450"/>
      <c r="S392" s="450"/>
      <c r="T392" s="450"/>
      <c r="U392" s="450"/>
      <c r="V392" s="450"/>
      <c r="W392" s="450"/>
      <c r="X392" s="450"/>
    </row>
    <row r="393" spans="1:24" s="451" customFormat="1" ht="65.25" customHeight="1" x14ac:dyDescent="0.45">
      <c r="A393" s="450"/>
      <c r="B393" s="450"/>
      <c r="C393" s="450"/>
      <c r="D393" s="450"/>
      <c r="E393" s="450"/>
      <c r="F393" s="450"/>
      <c r="G393" s="450"/>
      <c r="H393" s="450"/>
      <c r="I393" s="450"/>
      <c r="J393" s="450"/>
      <c r="K393" s="450"/>
      <c r="L393" s="450"/>
      <c r="M393" s="450"/>
      <c r="N393" s="450"/>
      <c r="O393" s="450"/>
      <c r="P393" s="450"/>
      <c r="Q393" s="450"/>
      <c r="R393" s="450"/>
      <c r="S393" s="450"/>
      <c r="T393" s="450"/>
      <c r="U393" s="450"/>
      <c r="V393" s="450"/>
      <c r="W393" s="450"/>
      <c r="X393" s="450"/>
    </row>
    <row r="394" spans="1:24" s="451" customFormat="1" ht="65.25" customHeight="1" x14ac:dyDescent="0.45">
      <c r="A394" s="450"/>
      <c r="B394" s="450"/>
      <c r="C394" s="450"/>
      <c r="D394" s="450"/>
      <c r="E394" s="450"/>
      <c r="F394" s="450"/>
      <c r="G394" s="450"/>
      <c r="H394" s="450"/>
      <c r="I394" s="450"/>
      <c r="J394" s="450"/>
      <c r="K394" s="450"/>
      <c r="L394" s="450"/>
      <c r="M394" s="450"/>
      <c r="N394" s="450"/>
      <c r="O394" s="450"/>
      <c r="P394" s="450"/>
      <c r="Q394" s="450"/>
      <c r="R394" s="450"/>
      <c r="S394" s="450"/>
      <c r="T394" s="450"/>
      <c r="U394" s="450"/>
      <c r="V394" s="450"/>
      <c r="W394" s="450"/>
      <c r="X394" s="450"/>
    </row>
    <row r="395" spans="1:24" s="451" customFormat="1" ht="65.25" customHeight="1" x14ac:dyDescent="0.45">
      <c r="A395" s="450"/>
      <c r="B395" s="450"/>
      <c r="C395" s="450"/>
      <c r="D395" s="450"/>
      <c r="E395" s="450"/>
      <c r="F395" s="450"/>
      <c r="G395" s="450"/>
      <c r="H395" s="450"/>
      <c r="I395" s="450"/>
      <c r="J395" s="450"/>
      <c r="K395" s="450"/>
      <c r="L395" s="450"/>
      <c r="M395" s="450"/>
      <c r="N395" s="450"/>
      <c r="O395" s="450"/>
      <c r="P395" s="450"/>
      <c r="Q395" s="450"/>
      <c r="R395" s="450"/>
      <c r="S395" s="450"/>
      <c r="T395" s="450"/>
      <c r="U395" s="450"/>
      <c r="V395" s="450"/>
      <c r="W395" s="450"/>
      <c r="X395" s="450"/>
    </row>
    <row r="396" spans="1:24" s="451" customFormat="1" ht="65.25" customHeight="1" x14ac:dyDescent="0.45">
      <c r="A396" s="450"/>
      <c r="B396" s="450"/>
      <c r="C396" s="450"/>
      <c r="D396" s="450"/>
      <c r="E396" s="450"/>
      <c r="F396" s="450"/>
      <c r="G396" s="450"/>
      <c r="H396" s="450"/>
      <c r="I396" s="450"/>
      <c r="J396" s="450"/>
      <c r="K396" s="450"/>
      <c r="L396" s="450"/>
      <c r="M396" s="450"/>
      <c r="N396" s="450"/>
      <c r="O396" s="450"/>
      <c r="P396" s="450"/>
      <c r="Q396" s="450"/>
      <c r="R396" s="450"/>
      <c r="S396" s="450"/>
      <c r="T396" s="450"/>
      <c r="U396" s="450"/>
      <c r="V396" s="450"/>
      <c r="W396" s="450"/>
      <c r="X396" s="450"/>
    </row>
    <row r="397" spans="1:24" s="451" customFormat="1" ht="65.25" customHeight="1" x14ac:dyDescent="0.45">
      <c r="A397" s="450"/>
      <c r="B397" s="450"/>
      <c r="C397" s="450"/>
      <c r="D397" s="450"/>
      <c r="E397" s="450"/>
      <c r="F397" s="450"/>
      <c r="G397" s="450"/>
      <c r="H397" s="450"/>
      <c r="I397" s="450"/>
      <c r="J397" s="450"/>
      <c r="K397" s="450"/>
      <c r="L397" s="450"/>
      <c r="M397" s="450"/>
      <c r="N397" s="450"/>
      <c r="O397" s="450"/>
      <c r="P397" s="450"/>
      <c r="Q397" s="450"/>
      <c r="R397" s="450"/>
      <c r="S397" s="450"/>
      <c r="T397" s="450"/>
      <c r="U397" s="450"/>
      <c r="V397" s="450"/>
      <c r="W397" s="450"/>
      <c r="X397" s="450"/>
    </row>
    <row r="398" spans="1:24" s="451" customFormat="1" ht="65.25" customHeight="1" x14ac:dyDescent="0.45">
      <c r="A398" s="450"/>
      <c r="B398" s="450"/>
      <c r="C398" s="450"/>
      <c r="D398" s="450"/>
      <c r="E398" s="450"/>
      <c r="F398" s="450"/>
      <c r="G398" s="450"/>
      <c r="H398" s="450"/>
      <c r="I398" s="450"/>
      <c r="J398" s="450"/>
      <c r="K398" s="450"/>
      <c r="L398" s="450"/>
      <c r="M398" s="450"/>
      <c r="N398" s="450"/>
      <c r="O398" s="450"/>
      <c r="P398" s="450"/>
      <c r="Q398" s="450"/>
      <c r="R398" s="450"/>
      <c r="S398" s="450"/>
      <c r="T398" s="450"/>
      <c r="U398" s="450"/>
      <c r="V398" s="450"/>
      <c r="W398" s="450"/>
      <c r="X398" s="450"/>
    </row>
    <row r="399" spans="1:24" s="451" customFormat="1" ht="65.25" customHeight="1" x14ac:dyDescent="0.45">
      <c r="A399" s="450"/>
      <c r="B399" s="450"/>
      <c r="C399" s="450"/>
      <c r="D399" s="450"/>
      <c r="E399" s="450"/>
      <c r="F399" s="450"/>
      <c r="G399" s="450"/>
      <c r="H399" s="450"/>
      <c r="I399" s="450"/>
      <c r="J399" s="450"/>
      <c r="K399" s="450"/>
      <c r="L399" s="450"/>
      <c r="M399" s="450"/>
      <c r="N399" s="450"/>
      <c r="O399" s="450"/>
      <c r="P399" s="450"/>
      <c r="Q399" s="450"/>
      <c r="R399" s="450"/>
      <c r="S399" s="450"/>
      <c r="T399" s="450"/>
      <c r="U399" s="450"/>
      <c r="V399" s="450"/>
      <c r="W399" s="450"/>
      <c r="X399" s="450"/>
    </row>
    <row r="400" spans="1:24" s="451" customFormat="1" ht="65.25" customHeight="1" x14ac:dyDescent="0.45">
      <c r="A400" s="450"/>
      <c r="B400" s="450"/>
      <c r="C400" s="450"/>
      <c r="D400" s="450"/>
      <c r="E400" s="450"/>
      <c r="F400" s="450"/>
      <c r="G400" s="450"/>
      <c r="H400" s="450"/>
      <c r="I400" s="450"/>
      <c r="J400" s="450"/>
      <c r="K400" s="450"/>
      <c r="L400" s="450"/>
      <c r="M400" s="450"/>
      <c r="N400" s="450"/>
      <c r="O400" s="450"/>
      <c r="P400" s="450"/>
      <c r="Q400" s="450"/>
      <c r="R400" s="450"/>
      <c r="S400" s="450"/>
      <c r="T400" s="450"/>
      <c r="U400" s="450"/>
      <c r="V400" s="450"/>
      <c r="W400" s="450"/>
      <c r="X400" s="450"/>
    </row>
    <row r="401" spans="1:24" s="451" customFormat="1" ht="65.25" customHeight="1" x14ac:dyDescent="0.45">
      <c r="A401" s="450"/>
      <c r="B401" s="450"/>
      <c r="C401" s="450"/>
      <c r="D401" s="450"/>
      <c r="E401" s="450"/>
      <c r="F401" s="450"/>
      <c r="G401" s="450"/>
      <c r="H401" s="450"/>
      <c r="I401" s="450"/>
      <c r="J401" s="450"/>
      <c r="K401" s="450"/>
      <c r="L401" s="450"/>
      <c r="M401" s="450"/>
      <c r="N401" s="450"/>
      <c r="O401" s="450"/>
      <c r="P401" s="450"/>
      <c r="Q401" s="450"/>
      <c r="R401" s="450"/>
      <c r="S401" s="450"/>
      <c r="T401" s="450"/>
      <c r="U401" s="450"/>
      <c r="V401" s="450"/>
      <c r="W401" s="450"/>
      <c r="X401" s="450"/>
    </row>
    <row r="402" spans="1:24" s="451" customFormat="1" ht="65.25" customHeight="1" x14ac:dyDescent="0.45">
      <c r="A402" s="450"/>
      <c r="B402" s="450"/>
      <c r="C402" s="450"/>
      <c r="D402" s="450"/>
      <c r="E402" s="450"/>
      <c r="F402" s="450"/>
      <c r="G402" s="450"/>
      <c r="H402" s="450"/>
      <c r="I402" s="450"/>
      <c r="J402" s="450"/>
      <c r="K402" s="450"/>
      <c r="L402" s="450"/>
      <c r="M402" s="450"/>
      <c r="N402" s="450"/>
      <c r="O402" s="450"/>
      <c r="P402" s="450"/>
      <c r="Q402" s="450"/>
      <c r="R402" s="450"/>
      <c r="S402" s="450"/>
      <c r="T402" s="450"/>
      <c r="U402" s="450"/>
      <c r="V402" s="450"/>
      <c r="W402" s="450"/>
      <c r="X402" s="450"/>
    </row>
    <row r="403" spans="1:24" s="451" customFormat="1" ht="65.25" customHeight="1" x14ac:dyDescent="0.45">
      <c r="A403" s="450"/>
      <c r="B403" s="450"/>
      <c r="C403" s="450"/>
      <c r="D403" s="450"/>
      <c r="E403" s="450"/>
      <c r="F403" s="450"/>
      <c r="G403" s="450"/>
      <c r="H403" s="450"/>
      <c r="I403" s="450"/>
      <c r="J403" s="450"/>
      <c r="K403" s="450"/>
      <c r="L403" s="450"/>
      <c r="M403" s="450"/>
      <c r="N403" s="450"/>
      <c r="O403" s="450"/>
      <c r="P403" s="450"/>
      <c r="Q403" s="450"/>
      <c r="R403" s="450"/>
      <c r="S403" s="450"/>
      <c r="T403" s="450"/>
      <c r="U403" s="450"/>
      <c r="V403" s="450"/>
      <c r="W403" s="450"/>
      <c r="X403" s="450"/>
    </row>
    <row r="404" spans="1:24" s="451" customFormat="1" ht="65.25" customHeight="1" x14ac:dyDescent="0.45">
      <c r="A404" s="450"/>
      <c r="B404" s="450"/>
      <c r="C404" s="450"/>
      <c r="D404" s="450"/>
      <c r="E404" s="450"/>
      <c r="F404" s="450"/>
      <c r="G404" s="450"/>
      <c r="H404" s="450"/>
      <c r="I404" s="450"/>
      <c r="J404" s="450"/>
      <c r="K404" s="450"/>
      <c r="L404" s="450"/>
      <c r="M404" s="450"/>
      <c r="N404" s="450"/>
      <c r="O404" s="450"/>
      <c r="P404" s="450"/>
      <c r="Q404" s="450"/>
      <c r="R404" s="450"/>
      <c r="S404" s="450"/>
      <c r="T404" s="450"/>
      <c r="U404" s="450"/>
      <c r="V404" s="450"/>
      <c r="W404" s="450"/>
      <c r="X404" s="450"/>
    </row>
    <row r="405" spans="1:24" s="451" customFormat="1" ht="65.25" customHeight="1" x14ac:dyDescent="0.45">
      <c r="A405" s="450"/>
      <c r="B405" s="450"/>
      <c r="C405" s="450"/>
      <c r="D405" s="450"/>
      <c r="E405" s="450"/>
      <c r="F405" s="450"/>
      <c r="G405" s="450"/>
      <c r="H405" s="450"/>
      <c r="I405" s="450"/>
      <c r="J405" s="450"/>
      <c r="K405" s="450"/>
      <c r="L405" s="450"/>
      <c r="M405" s="450"/>
      <c r="N405" s="450"/>
      <c r="O405" s="450"/>
      <c r="P405" s="450"/>
      <c r="Q405" s="450"/>
      <c r="R405" s="450"/>
      <c r="S405" s="450"/>
      <c r="T405" s="450"/>
      <c r="U405" s="450"/>
      <c r="V405" s="450"/>
      <c r="W405" s="450"/>
      <c r="X405" s="450"/>
    </row>
    <row r="406" spans="1:24" s="451" customFormat="1" ht="65.25" customHeight="1" x14ac:dyDescent="0.45">
      <c r="A406" s="450"/>
      <c r="B406" s="450"/>
      <c r="C406" s="450"/>
      <c r="D406" s="450"/>
      <c r="E406" s="450"/>
      <c r="F406" s="450"/>
      <c r="G406" s="450"/>
      <c r="H406" s="450"/>
      <c r="I406" s="450"/>
      <c r="J406" s="450"/>
      <c r="K406" s="450"/>
      <c r="L406" s="450"/>
      <c r="M406" s="450"/>
      <c r="N406" s="450"/>
      <c r="O406" s="450"/>
      <c r="P406" s="450"/>
      <c r="Q406" s="450"/>
      <c r="R406" s="450"/>
      <c r="S406" s="450"/>
      <c r="T406" s="450"/>
      <c r="U406" s="450"/>
      <c r="V406" s="450"/>
      <c r="W406" s="450"/>
      <c r="X406" s="450"/>
    </row>
    <row r="407" spans="1:24" s="451" customFormat="1" ht="65.25" customHeight="1" x14ac:dyDescent="0.45">
      <c r="A407" s="450"/>
      <c r="B407" s="450"/>
      <c r="C407" s="450"/>
      <c r="D407" s="450"/>
      <c r="E407" s="450"/>
      <c r="F407" s="450"/>
      <c r="G407" s="450"/>
      <c r="H407" s="450"/>
      <c r="I407" s="450"/>
      <c r="J407" s="450"/>
      <c r="K407" s="450"/>
      <c r="L407" s="450"/>
      <c r="M407" s="450"/>
      <c r="N407" s="450"/>
      <c r="O407" s="450"/>
      <c r="P407" s="450"/>
      <c r="Q407" s="450"/>
      <c r="R407" s="450"/>
      <c r="S407" s="450"/>
      <c r="T407" s="450"/>
      <c r="U407" s="450"/>
      <c r="V407" s="450"/>
      <c r="W407" s="450"/>
      <c r="X407" s="450"/>
    </row>
    <row r="408" spans="1:24" s="451" customFormat="1" ht="65.25" customHeight="1" x14ac:dyDescent="0.45">
      <c r="A408" s="450"/>
      <c r="B408" s="450"/>
      <c r="C408" s="450"/>
      <c r="D408" s="450"/>
      <c r="E408" s="450"/>
      <c r="F408" s="450"/>
      <c r="G408" s="450"/>
      <c r="H408" s="450"/>
      <c r="I408" s="450"/>
      <c r="J408" s="450"/>
      <c r="K408" s="450"/>
      <c r="L408" s="450"/>
      <c r="M408" s="450"/>
      <c r="N408" s="450"/>
      <c r="O408" s="450"/>
      <c r="P408" s="450"/>
      <c r="Q408" s="450"/>
      <c r="R408" s="450"/>
      <c r="S408" s="450"/>
      <c r="T408" s="450"/>
      <c r="U408" s="450"/>
      <c r="V408" s="450"/>
      <c r="W408" s="450"/>
      <c r="X408" s="450"/>
    </row>
    <row r="409" spans="1:24" s="451" customFormat="1" ht="65.25" customHeight="1" x14ac:dyDescent="0.45">
      <c r="A409" s="450"/>
      <c r="B409" s="450"/>
      <c r="C409" s="450"/>
      <c r="D409" s="450"/>
      <c r="E409" s="450"/>
      <c r="F409" s="450"/>
      <c r="G409" s="450"/>
      <c r="H409" s="450"/>
      <c r="I409" s="450"/>
      <c r="J409" s="450"/>
      <c r="K409" s="450"/>
      <c r="L409" s="450"/>
      <c r="M409" s="450"/>
      <c r="N409" s="450"/>
      <c r="O409" s="450"/>
      <c r="P409" s="450"/>
      <c r="Q409" s="450"/>
      <c r="R409" s="450"/>
      <c r="S409" s="450"/>
      <c r="T409" s="450"/>
      <c r="U409" s="450"/>
      <c r="V409" s="450"/>
      <c r="W409" s="450"/>
      <c r="X409" s="450"/>
    </row>
    <row r="410" spans="1:24" s="451" customFormat="1" ht="65.25" customHeight="1" x14ac:dyDescent="0.45">
      <c r="A410" s="450"/>
      <c r="B410" s="450"/>
      <c r="C410" s="450"/>
      <c r="D410" s="450"/>
      <c r="E410" s="450"/>
      <c r="F410" s="450"/>
      <c r="G410" s="450"/>
      <c r="H410" s="450"/>
      <c r="I410" s="450"/>
      <c r="J410" s="450"/>
      <c r="K410" s="450"/>
      <c r="L410" s="450"/>
      <c r="M410" s="450"/>
      <c r="N410" s="450"/>
      <c r="O410" s="450"/>
      <c r="P410" s="450"/>
      <c r="Q410" s="450"/>
      <c r="R410" s="450"/>
      <c r="S410" s="450"/>
      <c r="T410" s="450"/>
      <c r="U410" s="450"/>
      <c r="V410" s="450"/>
      <c r="W410" s="450"/>
      <c r="X410" s="450"/>
    </row>
    <row r="411" spans="1:24" s="451" customFormat="1" ht="65.25" customHeight="1" x14ac:dyDescent="0.45">
      <c r="A411" s="450"/>
      <c r="B411" s="450"/>
      <c r="C411" s="450"/>
      <c r="D411" s="450"/>
      <c r="E411" s="450"/>
      <c r="F411" s="450"/>
      <c r="G411" s="450"/>
      <c r="H411" s="450"/>
      <c r="I411" s="450"/>
      <c r="J411" s="450"/>
      <c r="K411" s="450"/>
      <c r="L411" s="450"/>
      <c r="M411" s="450"/>
      <c r="N411" s="450"/>
      <c r="O411" s="450"/>
      <c r="P411" s="450"/>
      <c r="Q411" s="450"/>
      <c r="R411" s="450"/>
      <c r="S411" s="450"/>
      <c r="T411" s="450"/>
      <c r="U411" s="450"/>
      <c r="V411" s="450"/>
      <c r="W411" s="450"/>
      <c r="X411" s="450"/>
    </row>
    <row r="412" spans="1:24" s="451" customFormat="1" ht="65.25" customHeight="1" x14ac:dyDescent="0.45">
      <c r="A412" s="450"/>
      <c r="B412" s="450"/>
      <c r="C412" s="450"/>
      <c r="D412" s="450"/>
      <c r="E412" s="450"/>
      <c r="F412" s="450"/>
      <c r="G412" s="450"/>
      <c r="H412" s="450"/>
      <c r="I412" s="450"/>
      <c r="J412" s="450"/>
      <c r="K412" s="450"/>
      <c r="L412" s="450"/>
      <c r="M412" s="450"/>
      <c r="N412" s="450"/>
      <c r="O412" s="450"/>
      <c r="P412" s="450"/>
      <c r="Q412" s="450"/>
      <c r="R412" s="450"/>
      <c r="S412" s="450"/>
      <c r="T412" s="450"/>
      <c r="U412" s="450"/>
      <c r="V412" s="450"/>
      <c r="W412" s="450"/>
      <c r="X412" s="450"/>
    </row>
    <row r="413" spans="1:24" s="451" customFormat="1" ht="65.25" customHeight="1" x14ac:dyDescent="0.45">
      <c r="A413" s="450"/>
      <c r="B413" s="450"/>
      <c r="C413" s="450"/>
      <c r="D413" s="450"/>
      <c r="E413" s="450"/>
      <c r="F413" s="450"/>
      <c r="G413" s="450"/>
      <c r="H413" s="450"/>
      <c r="I413" s="450"/>
      <c r="J413" s="450"/>
      <c r="K413" s="450"/>
      <c r="L413" s="450"/>
      <c r="M413" s="450"/>
      <c r="N413" s="450"/>
      <c r="O413" s="450"/>
      <c r="P413" s="450"/>
      <c r="Q413" s="450"/>
      <c r="R413" s="450"/>
      <c r="S413" s="450"/>
      <c r="T413" s="450"/>
      <c r="U413" s="450"/>
      <c r="V413" s="450"/>
      <c r="W413" s="450"/>
      <c r="X413" s="450"/>
    </row>
    <row r="414" spans="1:24" s="451" customFormat="1" ht="65.25" customHeight="1" x14ac:dyDescent="0.45">
      <c r="A414" s="450"/>
      <c r="B414" s="450"/>
      <c r="C414" s="450"/>
      <c r="D414" s="450"/>
      <c r="E414" s="450"/>
      <c r="F414" s="450"/>
      <c r="G414" s="450"/>
      <c r="H414" s="450"/>
      <c r="I414" s="450"/>
      <c r="J414" s="450"/>
      <c r="K414" s="450"/>
      <c r="L414" s="450"/>
      <c r="M414" s="450"/>
      <c r="N414" s="450"/>
      <c r="O414" s="450"/>
      <c r="P414" s="450"/>
      <c r="Q414" s="450"/>
      <c r="R414" s="450"/>
      <c r="S414" s="450"/>
      <c r="T414" s="450"/>
      <c r="U414" s="450"/>
      <c r="V414" s="450"/>
      <c r="W414" s="450"/>
      <c r="X414" s="450"/>
    </row>
    <row r="415" spans="1:24" s="451" customFormat="1" ht="65.25" customHeight="1" x14ac:dyDescent="0.45">
      <c r="A415" s="450"/>
      <c r="B415" s="450"/>
      <c r="C415" s="450"/>
      <c r="D415" s="450"/>
      <c r="E415" s="450"/>
      <c r="F415" s="450"/>
      <c r="G415" s="450"/>
      <c r="H415" s="450"/>
      <c r="I415" s="450"/>
      <c r="J415" s="450"/>
      <c r="K415" s="450"/>
      <c r="L415" s="450"/>
      <c r="M415" s="450"/>
      <c r="N415" s="450"/>
      <c r="O415" s="450"/>
      <c r="P415" s="450"/>
      <c r="Q415" s="450"/>
      <c r="R415" s="450"/>
      <c r="S415" s="450"/>
      <c r="T415" s="450"/>
      <c r="U415" s="450"/>
      <c r="V415" s="450"/>
      <c r="W415" s="450"/>
      <c r="X415" s="450"/>
    </row>
    <row r="416" spans="1:24" s="451" customFormat="1" ht="65.25" customHeight="1" x14ac:dyDescent="0.45">
      <c r="A416" s="450"/>
      <c r="B416" s="450"/>
      <c r="C416" s="450"/>
      <c r="D416" s="450"/>
      <c r="E416" s="450"/>
      <c r="F416" s="450"/>
      <c r="G416" s="450"/>
      <c r="H416" s="450"/>
      <c r="I416" s="450"/>
      <c r="J416" s="450"/>
      <c r="K416" s="450"/>
      <c r="L416" s="450"/>
      <c r="M416" s="450"/>
      <c r="N416" s="450"/>
      <c r="O416" s="450"/>
      <c r="P416" s="450"/>
      <c r="Q416" s="450"/>
      <c r="R416" s="450"/>
      <c r="S416" s="450"/>
      <c r="T416" s="450"/>
      <c r="U416" s="450"/>
      <c r="V416" s="450"/>
      <c r="W416" s="450"/>
      <c r="X416" s="450"/>
    </row>
    <row r="417" spans="1:24" s="451" customFormat="1" ht="65.25" customHeight="1" x14ac:dyDescent="0.45">
      <c r="A417" s="450"/>
      <c r="B417" s="450"/>
      <c r="C417" s="450"/>
      <c r="D417" s="450"/>
      <c r="E417" s="450"/>
      <c r="F417" s="450"/>
      <c r="G417" s="450"/>
      <c r="H417" s="450"/>
      <c r="I417" s="450"/>
      <c r="J417" s="450"/>
      <c r="K417" s="450"/>
      <c r="L417" s="450"/>
      <c r="M417" s="450"/>
      <c r="N417" s="450"/>
      <c r="O417" s="450"/>
      <c r="P417" s="450"/>
      <c r="Q417" s="450"/>
      <c r="R417" s="450"/>
      <c r="S417" s="450"/>
      <c r="T417" s="450"/>
      <c r="U417" s="450"/>
      <c r="V417" s="450"/>
      <c r="W417" s="450"/>
      <c r="X417" s="450"/>
    </row>
    <row r="418" spans="1:24" s="451" customFormat="1" ht="65.25" customHeight="1" x14ac:dyDescent="0.45">
      <c r="A418" s="450"/>
      <c r="B418" s="450"/>
      <c r="C418" s="450"/>
      <c r="D418" s="450"/>
      <c r="E418" s="450"/>
      <c r="F418" s="450"/>
      <c r="G418" s="450"/>
      <c r="H418" s="450"/>
      <c r="I418" s="450"/>
      <c r="J418" s="450"/>
      <c r="K418" s="450"/>
      <c r="L418" s="450"/>
      <c r="M418" s="450"/>
      <c r="N418" s="450"/>
      <c r="O418" s="450"/>
      <c r="P418" s="450"/>
      <c r="Q418" s="450"/>
      <c r="R418" s="450"/>
      <c r="S418" s="450"/>
      <c r="T418" s="450"/>
      <c r="U418" s="450"/>
      <c r="V418" s="450"/>
      <c r="W418" s="450"/>
      <c r="X418" s="450"/>
    </row>
    <row r="419" spans="1:24" s="451" customFormat="1" ht="65.25" customHeight="1" x14ac:dyDescent="0.45">
      <c r="A419" s="450"/>
      <c r="B419" s="450"/>
      <c r="C419" s="450"/>
      <c r="D419" s="450"/>
      <c r="E419" s="450"/>
      <c r="F419" s="450"/>
      <c r="G419" s="450"/>
      <c r="H419" s="450"/>
      <c r="I419" s="450"/>
      <c r="J419" s="450"/>
      <c r="K419" s="450"/>
      <c r="L419" s="450"/>
      <c r="M419" s="450"/>
      <c r="N419" s="450"/>
      <c r="O419" s="450"/>
      <c r="P419" s="450"/>
      <c r="Q419" s="450"/>
      <c r="R419" s="450"/>
      <c r="S419" s="450"/>
      <c r="T419" s="450"/>
      <c r="U419" s="450"/>
      <c r="V419" s="450"/>
      <c r="W419" s="450"/>
      <c r="X419" s="450"/>
    </row>
    <row r="420" spans="1:24" s="451" customFormat="1" ht="65.25" customHeight="1" x14ac:dyDescent="0.45">
      <c r="A420" s="450"/>
      <c r="B420" s="450"/>
      <c r="C420" s="450"/>
      <c r="D420" s="450"/>
      <c r="E420" s="450"/>
      <c r="F420" s="450"/>
      <c r="G420" s="450"/>
      <c r="H420" s="450"/>
      <c r="I420" s="450"/>
      <c r="J420" s="450"/>
      <c r="K420" s="450"/>
      <c r="L420" s="450"/>
      <c r="M420" s="450"/>
      <c r="N420" s="450"/>
      <c r="O420" s="450"/>
      <c r="P420" s="450"/>
      <c r="Q420" s="450"/>
      <c r="R420" s="450"/>
      <c r="S420" s="450"/>
      <c r="T420" s="450"/>
      <c r="U420" s="450"/>
      <c r="V420" s="450"/>
      <c r="W420" s="450"/>
      <c r="X420" s="450"/>
    </row>
    <row r="421" spans="1:24" s="451" customFormat="1" ht="65.25" customHeight="1" x14ac:dyDescent="0.45">
      <c r="A421" s="450"/>
      <c r="B421" s="450"/>
      <c r="C421" s="450"/>
      <c r="D421" s="450"/>
      <c r="E421" s="450"/>
      <c r="F421" s="450"/>
      <c r="G421" s="450"/>
      <c r="H421" s="450"/>
      <c r="I421" s="450"/>
      <c r="J421" s="450"/>
      <c r="K421" s="450"/>
      <c r="L421" s="450"/>
      <c r="M421" s="450"/>
      <c r="N421" s="450"/>
      <c r="O421" s="450"/>
      <c r="P421" s="450"/>
      <c r="Q421" s="450"/>
      <c r="R421" s="450"/>
      <c r="S421" s="450"/>
      <c r="T421" s="450"/>
      <c r="U421" s="450"/>
      <c r="V421" s="450"/>
      <c r="W421" s="450"/>
      <c r="X421" s="450"/>
    </row>
    <row r="422" spans="1:24" s="451" customFormat="1" ht="65.25" customHeight="1" x14ac:dyDescent="0.45">
      <c r="A422" s="450"/>
      <c r="B422" s="450"/>
      <c r="C422" s="450"/>
      <c r="D422" s="450"/>
      <c r="E422" s="450"/>
      <c r="F422" s="450"/>
      <c r="G422" s="450"/>
      <c r="H422" s="450"/>
      <c r="I422" s="450"/>
      <c r="J422" s="450"/>
      <c r="K422" s="450"/>
      <c r="L422" s="450"/>
      <c r="M422" s="450"/>
      <c r="N422" s="450"/>
      <c r="O422" s="450"/>
      <c r="P422" s="450"/>
      <c r="Q422" s="450"/>
      <c r="R422" s="450"/>
      <c r="S422" s="450"/>
      <c r="T422" s="450"/>
      <c r="U422" s="450"/>
      <c r="V422" s="450"/>
      <c r="W422" s="450"/>
      <c r="X422" s="450"/>
    </row>
    <row r="423" spans="1:24" s="451" customFormat="1" ht="65.25" customHeight="1" x14ac:dyDescent="0.45">
      <c r="A423" s="450"/>
      <c r="B423" s="450"/>
      <c r="C423" s="450"/>
      <c r="D423" s="450"/>
      <c r="E423" s="450"/>
      <c r="F423" s="450"/>
      <c r="G423" s="450"/>
      <c r="H423" s="450"/>
      <c r="I423" s="450"/>
      <c r="J423" s="450"/>
      <c r="K423" s="450"/>
      <c r="L423" s="450"/>
      <c r="M423" s="450"/>
      <c r="N423" s="450"/>
      <c r="O423" s="450"/>
      <c r="P423" s="450"/>
      <c r="Q423" s="450"/>
      <c r="R423" s="450"/>
      <c r="S423" s="450"/>
      <c r="T423" s="450"/>
      <c r="U423" s="450"/>
      <c r="V423" s="450"/>
      <c r="W423" s="450"/>
      <c r="X423" s="450"/>
    </row>
    <row r="424" spans="1:24" s="451" customFormat="1" ht="65.25" customHeight="1" x14ac:dyDescent="0.45">
      <c r="A424" s="450"/>
      <c r="B424" s="450"/>
      <c r="C424" s="450"/>
      <c r="D424" s="450"/>
      <c r="E424" s="450"/>
      <c r="F424" s="450"/>
      <c r="G424" s="450"/>
      <c r="H424" s="450"/>
      <c r="I424" s="450"/>
      <c r="J424" s="450"/>
      <c r="K424" s="450"/>
      <c r="L424" s="450"/>
      <c r="M424" s="450"/>
      <c r="N424" s="450"/>
      <c r="O424" s="450"/>
      <c r="P424" s="450"/>
      <c r="Q424" s="450"/>
      <c r="R424" s="450"/>
      <c r="S424" s="450"/>
      <c r="T424" s="450"/>
      <c r="U424" s="450"/>
      <c r="V424" s="450"/>
      <c r="W424" s="450"/>
      <c r="X424" s="450"/>
    </row>
    <row r="425" spans="1:24" s="451" customFormat="1" ht="65.25" customHeight="1" x14ac:dyDescent="0.45">
      <c r="A425" s="450"/>
      <c r="B425" s="450"/>
      <c r="C425" s="450"/>
      <c r="D425" s="450"/>
      <c r="E425" s="450"/>
      <c r="F425" s="450"/>
      <c r="G425" s="450"/>
      <c r="H425" s="450"/>
      <c r="I425" s="450"/>
      <c r="J425" s="450"/>
      <c r="K425" s="450"/>
      <c r="L425" s="450"/>
      <c r="M425" s="450"/>
      <c r="N425" s="450"/>
      <c r="O425" s="450"/>
      <c r="P425" s="450"/>
      <c r="Q425" s="450"/>
      <c r="R425" s="450"/>
      <c r="S425" s="450"/>
      <c r="T425" s="450"/>
      <c r="U425" s="450"/>
      <c r="V425" s="450"/>
      <c r="W425" s="450"/>
      <c r="X425" s="450"/>
    </row>
    <row r="426" spans="1:24" s="451" customFormat="1" ht="65.25" customHeight="1" x14ac:dyDescent="0.45">
      <c r="A426" s="450"/>
      <c r="B426" s="450"/>
      <c r="C426" s="450"/>
      <c r="D426" s="450"/>
      <c r="E426" s="450"/>
      <c r="F426" s="450"/>
      <c r="G426" s="450"/>
      <c r="H426" s="450"/>
      <c r="I426" s="450"/>
      <c r="J426" s="450"/>
      <c r="K426" s="450"/>
      <c r="L426" s="450"/>
      <c r="M426" s="450"/>
      <c r="N426" s="450"/>
      <c r="O426" s="450"/>
      <c r="P426" s="450"/>
      <c r="Q426" s="450"/>
      <c r="R426" s="450"/>
      <c r="S426" s="450"/>
      <c r="T426" s="450"/>
      <c r="U426" s="450"/>
      <c r="V426" s="450"/>
      <c r="W426" s="450"/>
      <c r="X426" s="450"/>
    </row>
    <row r="427" spans="1:24" s="451" customFormat="1" ht="65.25" customHeight="1" x14ac:dyDescent="0.45">
      <c r="A427" s="450"/>
      <c r="B427" s="450"/>
      <c r="C427" s="450"/>
      <c r="D427" s="450"/>
      <c r="E427" s="450"/>
      <c r="F427" s="450"/>
      <c r="G427" s="450"/>
      <c r="H427" s="450"/>
      <c r="I427" s="450"/>
      <c r="J427" s="450"/>
      <c r="K427" s="450"/>
      <c r="L427" s="450"/>
      <c r="M427" s="450"/>
      <c r="N427" s="450"/>
      <c r="O427" s="450"/>
      <c r="P427" s="450"/>
      <c r="Q427" s="450"/>
      <c r="R427" s="450"/>
      <c r="S427" s="450"/>
      <c r="T427" s="450"/>
      <c r="U427" s="450"/>
      <c r="V427" s="450"/>
      <c r="W427" s="450"/>
      <c r="X427" s="450"/>
    </row>
    <row r="428" spans="1:24" s="451" customFormat="1" ht="65.25" customHeight="1" x14ac:dyDescent="0.45">
      <c r="A428" s="450"/>
      <c r="B428" s="450"/>
      <c r="C428" s="450"/>
      <c r="D428" s="450"/>
      <c r="E428" s="450"/>
      <c r="F428" s="450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  <c r="R428" s="450"/>
      <c r="S428" s="450"/>
      <c r="T428" s="450"/>
      <c r="U428" s="450"/>
      <c r="V428" s="450"/>
      <c r="W428" s="450"/>
      <c r="X428" s="450"/>
    </row>
    <row r="429" spans="1:24" s="451" customFormat="1" ht="65.25" customHeight="1" x14ac:dyDescent="0.45">
      <c r="A429" s="450"/>
      <c r="B429" s="450"/>
      <c r="C429" s="450"/>
      <c r="D429" s="450"/>
      <c r="E429" s="450"/>
      <c r="F429" s="450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  <c r="R429" s="450"/>
      <c r="S429" s="450"/>
      <c r="T429" s="450"/>
      <c r="U429" s="450"/>
      <c r="V429" s="450"/>
      <c r="W429" s="450"/>
      <c r="X429" s="450"/>
    </row>
    <row r="430" spans="1:24" s="451" customFormat="1" ht="65.25" customHeight="1" x14ac:dyDescent="0.45">
      <c r="A430" s="450"/>
      <c r="B430" s="450"/>
      <c r="C430" s="450"/>
      <c r="D430" s="450"/>
      <c r="E430" s="450"/>
      <c r="F430" s="450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  <c r="R430" s="450"/>
      <c r="S430" s="450"/>
      <c r="T430" s="450"/>
      <c r="U430" s="450"/>
      <c r="V430" s="450"/>
      <c r="W430" s="450"/>
      <c r="X430" s="450"/>
    </row>
    <row r="431" spans="1:24" s="451" customFormat="1" ht="65.25" customHeight="1" x14ac:dyDescent="0.45">
      <c r="A431" s="450"/>
      <c r="B431" s="450"/>
      <c r="C431" s="450"/>
      <c r="D431" s="450"/>
      <c r="E431" s="450"/>
      <c r="F431" s="450"/>
      <c r="G431" s="450"/>
      <c r="H431" s="450"/>
      <c r="I431" s="450"/>
      <c r="J431" s="450"/>
      <c r="K431" s="450"/>
      <c r="L431" s="450"/>
      <c r="M431" s="450"/>
      <c r="N431" s="450"/>
      <c r="O431" s="450"/>
      <c r="P431" s="450"/>
      <c r="Q431" s="450"/>
      <c r="R431" s="450"/>
      <c r="S431" s="450"/>
      <c r="T431" s="450"/>
      <c r="U431" s="450"/>
      <c r="V431" s="450"/>
      <c r="W431" s="450"/>
      <c r="X431" s="450"/>
    </row>
    <row r="432" spans="1:24" s="451" customFormat="1" ht="65.25" customHeight="1" x14ac:dyDescent="0.45">
      <c r="A432" s="450"/>
      <c r="B432" s="450"/>
      <c r="C432" s="450"/>
      <c r="D432" s="450"/>
      <c r="E432" s="450"/>
      <c r="F432" s="450"/>
      <c r="G432" s="450"/>
      <c r="H432" s="450"/>
      <c r="I432" s="450"/>
      <c r="J432" s="450"/>
      <c r="K432" s="450"/>
      <c r="L432" s="450"/>
      <c r="M432" s="450"/>
      <c r="N432" s="450"/>
      <c r="O432" s="450"/>
      <c r="P432" s="450"/>
      <c r="Q432" s="450"/>
      <c r="R432" s="450"/>
      <c r="S432" s="450"/>
      <c r="T432" s="450"/>
      <c r="U432" s="450"/>
      <c r="V432" s="450"/>
      <c r="W432" s="450"/>
      <c r="X432" s="450"/>
    </row>
    <row r="433" spans="1:24" s="451" customFormat="1" ht="65.25" customHeight="1" x14ac:dyDescent="0.45">
      <c r="A433" s="450"/>
      <c r="B433" s="450"/>
      <c r="C433" s="450"/>
      <c r="D433" s="450"/>
      <c r="E433" s="450"/>
      <c r="F433" s="450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  <c r="R433" s="450"/>
      <c r="S433" s="450"/>
      <c r="T433" s="450"/>
      <c r="U433" s="450"/>
      <c r="V433" s="450"/>
      <c r="W433" s="450"/>
      <c r="X433" s="450"/>
    </row>
    <row r="434" spans="1:24" s="451" customFormat="1" ht="65.25" customHeight="1" x14ac:dyDescent="0.45">
      <c r="A434" s="450"/>
      <c r="B434" s="450"/>
      <c r="C434" s="450"/>
      <c r="D434" s="450"/>
      <c r="E434" s="450"/>
      <c r="F434" s="450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  <c r="R434" s="450"/>
      <c r="S434" s="450"/>
      <c r="T434" s="450"/>
      <c r="U434" s="450"/>
      <c r="V434" s="450"/>
      <c r="W434" s="450"/>
      <c r="X434" s="450"/>
    </row>
    <row r="435" spans="1:24" s="451" customFormat="1" ht="65.25" customHeight="1" x14ac:dyDescent="0.45">
      <c r="A435" s="450"/>
      <c r="B435" s="450"/>
      <c r="C435" s="450"/>
      <c r="D435" s="450"/>
      <c r="E435" s="450"/>
      <c r="F435" s="450"/>
      <c r="G435" s="450"/>
      <c r="H435" s="450"/>
      <c r="I435" s="450"/>
      <c r="J435" s="450"/>
      <c r="K435" s="450"/>
      <c r="L435" s="450"/>
      <c r="M435" s="450"/>
      <c r="N435" s="450"/>
      <c r="O435" s="450"/>
      <c r="P435" s="450"/>
      <c r="Q435" s="450"/>
      <c r="R435" s="450"/>
      <c r="S435" s="450"/>
      <c r="T435" s="450"/>
      <c r="U435" s="450"/>
      <c r="V435" s="450"/>
      <c r="W435" s="450"/>
      <c r="X435" s="450"/>
    </row>
    <row r="436" spans="1:24" s="451" customFormat="1" ht="65.25" customHeight="1" x14ac:dyDescent="0.45">
      <c r="A436" s="450"/>
      <c r="B436" s="450"/>
      <c r="C436" s="450"/>
      <c r="D436" s="450"/>
      <c r="E436" s="450"/>
      <c r="F436" s="450"/>
      <c r="G436" s="450"/>
      <c r="H436" s="450"/>
      <c r="I436" s="450"/>
      <c r="J436" s="450"/>
      <c r="K436" s="450"/>
      <c r="L436" s="450"/>
      <c r="M436" s="450"/>
      <c r="N436" s="450"/>
      <c r="O436" s="450"/>
      <c r="P436" s="450"/>
      <c r="Q436" s="450"/>
      <c r="R436" s="450"/>
      <c r="S436" s="450"/>
      <c r="T436" s="450"/>
      <c r="U436" s="450"/>
      <c r="V436" s="450"/>
      <c r="W436" s="450"/>
      <c r="X436" s="450"/>
    </row>
    <row r="437" spans="1:24" s="451" customFormat="1" ht="65.25" customHeight="1" x14ac:dyDescent="0.45">
      <c r="A437" s="450"/>
      <c r="B437" s="450"/>
      <c r="C437" s="450"/>
      <c r="D437" s="450"/>
      <c r="E437" s="450"/>
      <c r="F437" s="450"/>
      <c r="G437" s="450"/>
      <c r="H437" s="450"/>
      <c r="I437" s="450"/>
      <c r="J437" s="450"/>
      <c r="K437" s="450"/>
      <c r="L437" s="450"/>
      <c r="M437" s="450"/>
      <c r="N437" s="450"/>
      <c r="O437" s="450"/>
      <c r="P437" s="450"/>
      <c r="Q437" s="450"/>
      <c r="R437" s="450"/>
      <c r="S437" s="450"/>
      <c r="T437" s="450"/>
      <c r="U437" s="450"/>
      <c r="V437" s="450"/>
      <c r="W437" s="450"/>
      <c r="X437" s="450"/>
    </row>
    <row r="438" spans="1:24" s="451" customFormat="1" ht="65.25" customHeight="1" x14ac:dyDescent="0.45">
      <c r="A438" s="450"/>
      <c r="B438" s="450"/>
      <c r="C438" s="450"/>
      <c r="D438" s="450"/>
      <c r="E438" s="450"/>
      <c r="F438" s="450"/>
      <c r="G438" s="450"/>
      <c r="H438" s="450"/>
      <c r="I438" s="450"/>
      <c r="J438" s="450"/>
      <c r="K438" s="450"/>
      <c r="L438" s="450"/>
      <c r="M438" s="450"/>
      <c r="N438" s="450"/>
      <c r="O438" s="450"/>
      <c r="P438" s="450"/>
      <c r="Q438" s="450"/>
      <c r="R438" s="450"/>
      <c r="S438" s="450"/>
      <c r="T438" s="450"/>
      <c r="U438" s="450"/>
      <c r="V438" s="450"/>
      <c r="W438" s="450"/>
      <c r="X438" s="450"/>
    </row>
    <row r="439" spans="1:24" s="451" customFormat="1" ht="65.25" customHeight="1" x14ac:dyDescent="0.45">
      <c r="A439" s="450"/>
      <c r="B439" s="450"/>
      <c r="C439" s="450"/>
      <c r="D439" s="450"/>
      <c r="E439" s="450"/>
      <c r="F439" s="450"/>
      <c r="G439" s="450"/>
      <c r="H439" s="450"/>
      <c r="I439" s="450"/>
      <c r="J439" s="450"/>
      <c r="K439" s="450"/>
      <c r="L439" s="450"/>
      <c r="M439" s="450"/>
      <c r="N439" s="450"/>
      <c r="O439" s="450"/>
      <c r="P439" s="450"/>
      <c r="Q439" s="450"/>
      <c r="R439" s="450"/>
      <c r="S439" s="450"/>
      <c r="T439" s="450"/>
      <c r="U439" s="450"/>
      <c r="V439" s="450"/>
      <c r="W439" s="450"/>
      <c r="X439" s="450"/>
    </row>
    <row r="440" spans="1:24" s="451" customFormat="1" ht="65.25" customHeight="1" x14ac:dyDescent="0.45">
      <c r="A440" s="450"/>
      <c r="B440" s="450"/>
      <c r="C440" s="450"/>
      <c r="D440" s="450"/>
      <c r="E440" s="450"/>
      <c r="F440" s="450"/>
      <c r="G440" s="450"/>
      <c r="H440" s="450"/>
      <c r="I440" s="450"/>
      <c r="J440" s="450"/>
      <c r="K440" s="450"/>
      <c r="L440" s="450"/>
      <c r="M440" s="450"/>
      <c r="N440" s="450"/>
      <c r="O440" s="450"/>
      <c r="P440" s="450"/>
      <c r="Q440" s="450"/>
      <c r="R440" s="450"/>
      <c r="S440" s="450"/>
      <c r="T440" s="450"/>
      <c r="U440" s="450"/>
      <c r="V440" s="450"/>
      <c r="W440" s="450"/>
      <c r="X440" s="450"/>
    </row>
    <row r="441" spans="1:24" s="451" customFormat="1" ht="65.25" customHeight="1" x14ac:dyDescent="0.45">
      <c r="A441" s="450"/>
      <c r="B441" s="450"/>
      <c r="C441" s="450"/>
      <c r="D441" s="450"/>
      <c r="E441" s="450"/>
      <c r="F441" s="450"/>
      <c r="G441" s="450"/>
      <c r="H441" s="450"/>
      <c r="I441" s="450"/>
      <c r="J441" s="450"/>
      <c r="K441" s="450"/>
      <c r="L441" s="450"/>
      <c r="M441" s="450"/>
      <c r="N441" s="450"/>
      <c r="O441" s="450"/>
      <c r="P441" s="450"/>
      <c r="Q441" s="450"/>
      <c r="R441" s="450"/>
      <c r="S441" s="450"/>
      <c r="T441" s="450"/>
      <c r="U441" s="450"/>
      <c r="V441" s="450"/>
      <c r="W441" s="450"/>
      <c r="X441" s="450"/>
    </row>
    <row r="442" spans="1:24" s="451" customFormat="1" ht="65.25" customHeight="1" x14ac:dyDescent="0.45">
      <c r="A442" s="450"/>
      <c r="B442" s="450"/>
      <c r="C442" s="450"/>
      <c r="D442" s="450"/>
      <c r="E442" s="450"/>
      <c r="F442" s="450"/>
      <c r="G442" s="450"/>
      <c r="H442" s="450"/>
      <c r="I442" s="450"/>
      <c r="J442" s="450"/>
      <c r="K442" s="450"/>
      <c r="L442" s="450"/>
      <c r="M442" s="450"/>
      <c r="N442" s="450"/>
      <c r="O442" s="450"/>
      <c r="P442" s="450"/>
      <c r="Q442" s="450"/>
      <c r="R442" s="450"/>
      <c r="S442" s="450"/>
      <c r="T442" s="450"/>
      <c r="U442" s="450"/>
      <c r="V442" s="450"/>
      <c r="W442" s="450"/>
      <c r="X442" s="450"/>
    </row>
    <row r="443" spans="1:24" s="451" customFormat="1" ht="65.25" customHeight="1" x14ac:dyDescent="0.45">
      <c r="A443" s="450"/>
      <c r="B443" s="450"/>
      <c r="C443" s="450"/>
      <c r="D443" s="450"/>
      <c r="E443" s="450"/>
      <c r="F443" s="450"/>
      <c r="G443" s="450"/>
      <c r="H443" s="450"/>
      <c r="I443" s="450"/>
      <c r="J443" s="450"/>
      <c r="K443" s="450"/>
      <c r="L443" s="450"/>
      <c r="M443" s="450"/>
      <c r="N443" s="450"/>
      <c r="O443" s="450"/>
      <c r="P443" s="450"/>
      <c r="Q443" s="450"/>
      <c r="R443" s="450"/>
      <c r="S443" s="450"/>
      <c r="T443" s="450"/>
      <c r="U443" s="450"/>
      <c r="V443" s="450"/>
      <c r="W443" s="450"/>
      <c r="X443" s="450"/>
    </row>
    <row r="444" spans="1:24" s="451" customFormat="1" ht="65.25" customHeight="1" x14ac:dyDescent="0.45">
      <c r="A444" s="450"/>
      <c r="B444" s="450"/>
      <c r="C444" s="450"/>
      <c r="D444" s="450"/>
      <c r="E444" s="450"/>
      <c r="F444" s="450"/>
      <c r="G444" s="450"/>
      <c r="H444" s="450"/>
      <c r="I444" s="450"/>
      <c r="J444" s="450"/>
      <c r="K444" s="450"/>
      <c r="L444" s="450"/>
      <c r="M444" s="450"/>
      <c r="N444" s="450"/>
      <c r="O444" s="450"/>
      <c r="P444" s="450"/>
      <c r="Q444" s="450"/>
      <c r="R444" s="450"/>
      <c r="S444" s="450"/>
      <c r="T444" s="450"/>
      <c r="U444" s="450"/>
      <c r="V444" s="450"/>
      <c r="W444" s="450"/>
      <c r="X444" s="450"/>
    </row>
    <row r="445" spans="1:24" s="451" customFormat="1" ht="65.25" customHeight="1" x14ac:dyDescent="0.45">
      <c r="A445" s="450"/>
      <c r="B445" s="450"/>
      <c r="C445" s="450"/>
      <c r="D445" s="450"/>
      <c r="E445" s="450"/>
      <c r="F445" s="450"/>
      <c r="G445" s="450"/>
      <c r="H445" s="450"/>
      <c r="I445" s="450"/>
      <c r="J445" s="450"/>
      <c r="K445" s="450"/>
      <c r="L445" s="450"/>
      <c r="M445" s="450"/>
      <c r="N445" s="450"/>
      <c r="O445" s="450"/>
      <c r="P445" s="450"/>
      <c r="Q445" s="450"/>
      <c r="R445" s="450"/>
      <c r="S445" s="450"/>
      <c r="T445" s="450"/>
      <c r="U445" s="450"/>
      <c r="V445" s="450"/>
      <c r="W445" s="450"/>
      <c r="X445" s="450"/>
    </row>
    <row r="446" spans="1:24" s="451" customFormat="1" ht="65.25" customHeight="1" x14ac:dyDescent="0.45">
      <c r="A446" s="450"/>
      <c r="B446" s="450"/>
      <c r="C446" s="450"/>
      <c r="D446" s="450"/>
      <c r="E446" s="450"/>
      <c r="F446" s="450"/>
      <c r="G446" s="450"/>
      <c r="H446" s="450"/>
      <c r="I446" s="450"/>
      <c r="J446" s="450"/>
      <c r="K446" s="450"/>
      <c r="L446" s="450"/>
      <c r="M446" s="450"/>
      <c r="N446" s="450"/>
      <c r="O446" s="450"/>
      <c r="P446" s="450"/>
      <c r="Q446" s="450"/>
      <c r="R446" s="450"/>
      <c r="S446" s="450"/>
      <c r="T446" s="450"/>
      <c r="U446" s="450"/>
      <c r="V446" s="450"/>
      <c r="W446" s="450"/>
      <c r="X446" s="450"/>
    </row>
    <row r="447" spans="1:24" s="451" customFormat="1" ht="65.25" customHeight="1" x14ac:dyDescent="0.45">
      <c r="A447" s="450"/>
      <c r="B447" s="450"/>
      <c r="C447" s="450"/>
      <c r="D447" s="450"/>
      <c r="E447" s="450"/>
      <c r="F447" s="450"/>
      <c r="G447" s="450"/>
      <c r="H447" s="450"/>
      <c r="I447" s="450"/>
      <c r="J447" s="450"/>
      <c r="K447" s="450"/>
      <c r="L447" s="450"/>
      <c r="M447" s="450"/>
      <c r="N447" s="450"/>
      <c r="O447" s="450"/>
      <c r="P447" s="450"/>
      <c r="Q447" s="450"/>
      <c r="R447" s="450"/>
      <c r="S447" s="450"/>
      <c r="T447" s="450"/>
      <c r="U447" s="450"/>
      <c r="V447" s="450"/>
      <c r="W447" s="450"/>
      <c r="X447" s="450"/>
    </row>
    <row r="448" spans="1:24" s="451" customFormat="1" ht="65.25" customHeight="1" x14ac:dyDescent="0.45">
      <c r="A448" s="450"/>
      <c r="B448" s="450"/>
      <c r="C448" s="450"/>
      <c r="D448" s="450"/>
      <c r="E448" s="450"/>
      <c r="F448" s="450"/>
      <c r="G448" s="450"/>
      <c r="H448" s="450"/>
      <c r="I448" s="450"/>
      <c r="J448" s="450"/>
      <c r="K448" s="450"/>
      <c r="L448" s="450"/>
      <c r="M448" s="450"/>
      <c r="N448" s="450"/>
      <c r="O448" s="450"/>
      <c r="P448" s="450"/>
      <c r="Q448" s="450"/>
      <c r="R448" s="450"/>
      <c r="S448" s="450"/>
      <c r="T448" s="450"/>
      <c r="U448" s="450"/>
      <c r="V448" s="450"/>
      <c r="W448" s="450"/>
      <c r="X448" s="450"/>
    </row>
    <row r="449" spans="1:24" s="451" customFormat="1" ht="65.25" customHeight="1" x14ac:dyDescent="0.45">
      <c r="A449" s="450"/>
      <c r="B449" s="450"/>
      <c r="C449" s="450"/>
      <c r="D449" s="450"/>
      <c r="E449" s="450"/>
      <c r="F449" s="450"/>
      <c r="G449" s="450"/>
      <c r="H449" s="450"/>
      <c r="I449" s="450"/>
      <c r="J449" s="450"/>
      <c r="K449" s="450"/>
      <c r="L449" s="450"/>
      <c r="M449" s="450"/>
      <c r="N449" s="450"/>
      <c r="O449" s="450"/>
      <c r="P449" s="450"/>
      <c r="Q449" s="450"/>
      <c r="R449" s="450"/>
      <c r="S449" s="450"/>
      <c r="T449" s="450"/>
      <c r="U449" s="450"/>
      <c r="V449" s="450"/>
      <c r="W449" s="450"/>
      <c r="X449" s="450"/>
    </row>
    <row r="450" spans="1:24" s="451" customFormat="1" ht="65.25" customHeight="1" x14ac:dyDescent="0.45">
      <c r="A450" s="450"/>
      <c r="B450" s="450"/>
      <c r="C450" s="450"/>
      <c r="D450" s="450"/>
      <c r="E450" s="450"/>
      <c r="F450" s="450"/>
      <c r="G450" s="450"/>
      <c r="H450" s="450"/>
      <c r="I450" s="450"/>
      <c r="J450" s="450"/>
      <c r="K450" s="450"/>
      <c r="L450" s="450"/>
      <c r="M450" s="450"/>
      <c r="N450" s="450"/>
      <c r="O450" s="450"/>
      <c r="P450" s="450"/>
      <c r="Q450" s="450"/>
      <c r="R450" s="450"/>
      <c r="S450" s="450"/>
      <c r="T450" s="450"/>
      <c r="U450" s="450"/>
      <c r="V450" s="450"/>
      <c r="W450" s="450"/>
      <c r="X450" s="450"/>
    </row>
    <row r="451" spans="1:24" s="451" customFormat="1" ht="65.25" customHeight="1" x14ac:dyDescent="0.45">
      <c r="A451" s="450"/>
      <c r="B451" s="450"/>
      <c r="C451" s="450"/>
      <c r="D451" s="450"/>
      <c r="E451" s="450"/>
      <c r="F451" s="450"/>
      <c r="G451" s="450"/>
      <c r="H451" s="450"/>
      <c r="I451" s="450"/>
      <c r="J451" s="450"/>
      <c r="K451" s="450"/>
      <c r="L451" s="450"/>
      <c r="M451" s="450"/>
      <c r="N451" s="450"/>
      <c r="O451" s="450"/>
      <c r="P451" s="450"/>
      <c r="Q451" s="450"/>
      <c r="R451" s="450"/>
      <c r="S451" s="450"/>
      <c r="T451" s="450"/>
      <c r="U451" s="450"/>
      <c r="V451" s="450"/>
      <c r="W451" s="450"/>
      <c r="X451" s="450"/>
    </row>
    <row r="452" spans="1:24" s="451" customFormat="1" ht="65.25" customHeight="1" x14ac:dyDescent="0.45">
      <c r="A452" s="450"/>
      <c r="B452" s="450"/>
      <c r="C452" s="450"/>
      <c r="D452" s="450"/>
      <c r="E452" s="450"/>
      <c r="F452" s="450"/>
      <c r="G452" s="450"/>
      <c r="H452" s="450"/>
      <c r="I452" s="450"/>
      <c r="J452" s="450"/>
      <c r="K452" s="450"/>
      <c r="L452" s="450"/>
      <c r="M452" s="450"/>
      <c r="N452" s="450"/>
      <c r="O452" s="450"/>
      <c r="P452" s="450"/>
      <c r="Q452" s="450"/>
      <c r="R452" s="450"/>
      <c r="S452" s="450"/>
      <c r="T452" s="450"/>
      <c r="U452" s="450"/>
      <c r="V452" s="450"/>
      <c r="W452" s="450"/>
      <c r="X452" s="450"/>
    </row>
    <row r="453" spans="1:24" s="451" customFormat="1" ht="65.25" customHeight="1" x14ac:dyDescent="0.45">
      <c r="A453" s="450"/>
      <c r="B453" s="450"/>
      <c r="C453" s="450"/>
      <c r="D453" s="450"/>
      <c r="E453" s="450"/>
      <c r="F453" s="450"/>
      <c r="G453" s="450"/>
      <c r="H453" s="450"/>
      <c r="I453" s="450"/>
      <c r="J453" s="450"/>
      <c r="K453" s="450"/>
      <c r="L453" s="450"/>
      <c r="M453" s="450"/>
      <c r="N453" s="450"/>
      <c r="O453" s="450"/>
      <c r="P453" s="450"/>
      <c r="Q453" s="450"/>
      <c r="R453" s="450"/>
      <c r="S453" s="450"/>
      <c r="T453" s="450"/>
      <c r="U453" s="450"/>
      <c r="V453" s="450"/>
      <c r="W453" s="450"/>
      <c r="X453" s="450"/>
    </row>
    <row r="454" spans="1:24" s="451" customFormat="1" ht="65.25" customHeight="1" x14ac:dyDescent="0.45">
      <c r="A454" s="450"/>
      <c r="B454" s="450"/>
      <c r="C454" s="450"/>
      <c r="D454" s="450"/>
      <c r="E454" s="450"/>
      <c r="F454" s="450"/>
      <c r="G454" s="450"/>
      <c r="H454" s="450"/>
      <c r="I454" s="450"/>
      <c r="J454" s="450"/>
      <c r="K454" s="450"/>
      <c r="L454" s="450"/>
      <c r="M454" s="450"/>
      <c r="N454" s="450"/>
      <c r="O454" s="450"/>
      <c r="P454" s="450"/>
      <c r="Q454" s="450"/>
      <c r="R454" s="450"/>
      <c r="S454" s="450"/>
      <c r="T454" s="450"/>
      <c r="U454" s="450"/>
      <c r="V454" s="450"/>
      <c r="W454" s="450"/>
      <c r="X454" s="450"/>
    </row>
    <row r="455" spans="1:24" s="451" customFormat="1" ht="65.25" customHeight="1" x14ac:dyDescent="0.45">
      <c r="A455" s="450"/>
      <c r="B455" s="450"/>
      <c r="C455" s="450"/>
      <c r="D455" s="450"/>
      <c r="E455" s="450"/>
      <c r="F455" s="450"/>
      <c r="G455" s="450"/>
      <c r="H455" s="450"/>
      <c r="I455" s="450"/>
      <c r="J455" s="450"/>
      <c r="K455" s="450"/>
      <c r="L455" s="450"/>
      <c r="M455" s="450"/>
      <c r="N455" s="450"/>
      <c r="O455" s="450"/>
      <c r="P455" s="450"/>
      <c r="Q455" s="450"/>
      <c r="R455" s="450"/>
      <c r="S455" s="450"/>
      <c r="T455" s="450"/>
      <c r="U455" s="450"/>
      <c r="V455" s="450"/>
      <c r="W455" s="450"/>
      <c r="X455" s="450"/>
    </row>
    <row r="456" spans="1:24" s="451" customFormat="1" ht="65.25" customHeight="1" x14ac:dyDescent="0.45">
      <c r="A456" s="450"/>
      <c r="B456" s="450"/>
      <c r="C456" s="450"/>
      <c r="D456" s="450"/>
      <c r="E456" s="450"/>
      <c r="F456" s="450"/>
      <c r="G456" s="450"/>
      <c r="H456" s="450"/>
      <c r="I456" s="450"/>
      <c r="J456" s="450"/>
      <c r="K456" s="450"/>
      <c r="L456" s="450"/>
      <c r="M456" s="450"/>
      <c r="N456" s="450"/>
      <c r="O456" s="450"/>
      <c r="P456" s="450"/>
      <c r="Q456" s="450"/>
      <c r="R456" s="450"/>
      <c r="S456" s="450"/>
      <c r="T456" s="450"/>
      <c r="U456" s="450"/>
      <c r="V456" s="450"/>
      <c r="W456" s="450"/>
      <c r="X456" s="450"/>
    </row>
    <row r="457" spans="1:24" s="451" customFormat="1" ht="65.25" customHeight="1" x14ac:dyDescent="0.45">
      <c r="A457" s="450"/>
      <c r="B457" s="450"/>
      <c r="C457" s="450"/>
      <c r="D457" s="450"/>
      <c r="E457" s="450"/>
      <c r="F457" s="450"/>
      <c r="G457" s="450"/>
      <c r="H457" s="450"/>
      <c r="I457" s="450"/>
      <c r="J457" s="450"/>
      <c r="K457" s="450"/>
      <c r="L457" s="450"/>
      <c r="M457" s="450"/>
      <c r="N457" s="450"/>
      <c r="O457" s="450"/>
      <c r="P457" s="450"/>
      <c r="Q457" s="450"/>
      <c r="R457" s="450"/>
      <c r="S457" s="450"/>
      <c r="T457" s="450"/>
      <c r="U457" s="450"/>
      <c r="V457" s="450"/>
      <c r="W457" s="450"/>
      <c r="X457" s="450"/>
    </row>
    <row r="458" spans="1:24" s="451" customFormat="1" ht="65.25" customHeight="1" x14ac:dyDescent="0.45">
      <c r="A458" s="450"/>
      <c r="B458" s="450"/>
      <c r="C458" s="450"/>
      <c r="D458" s="450"/>
      <c r="E458" s="450"/>
      <c r="F458" s="450"/>
      <c r="G458" s="450"/>
      <c r="H458" s="450"/>
      <c r="I458" s="450"/>
      <c r="J458" s="450"/>
      <c r="K458" s="450"/>
      <c r="L458" s="450"/>
      <c r="M458" s="450"/>
      <c r="N458" s="450"/>
      <c r="O458" s="450"/>
      <c r="P458" s="450"/>
      <c r="Q458" s="450"/>
      <c r="R458" s="450"/>
      <c r="S458" s="450"/>
      <c r="T458" s="450"/>
      <c r="U458" s="450"/>
      <c r="V458" s="450"/>
      <c r="W458" s="450"/>
      <c r="X458" s="450"/>
    </row>
    <row r="459" spans="1:24" s="451" customFormat="1" ht="65.25" customHeight="1" x14ac:dyDescent="0.45">
      <c r="A459" s="450"/>
      <c r="B459" s="450"/>
      <c r="C459" s="450"/>
      <c r="D459" s="450"/>
      <c r="E459" s="450"/>
      <c r="F459" s="450"/>
      <c r="G459" s="450"/>
      <c r="H459" s="450"/>
      <c r="I459" s="450"/>
      <c r="J459" s="450"/>
      <c r="K459" s="450"/>
      <c r="L459" s="450"/>
      <c r="M459" s="450"/>
      <c r="N459" s="450"/>
      <c r="O459" s="450"/>
      <c r="P459" s="450"/>
      <c r="Q459" s="450"/>
      <c r="R459" s="450"/>
      <c r="S459" s="450"/>
      <c r="T459" s="450"/>
      <c r="U459" s="450"/>
      <c r="V459" s="450"/>
      <c r="W459" s="450"/>
      <c r="X459" s="450"/>
    </row>
    <row r="460" spans="1:24" s="451" customFormat="1" ht="65.25" customHeight="1" x14ac:dyDescent="0.45">
      <c r="A460" s="450"/>
      <c r="B460" s="450"/>
      <c r="C460" s="450"/>
      <c r="D460" s="450"/>
      <c r="E460" s="450"/>
      <c r="F460" s="450"/>
      <c r="G460" s="450"/>
      <c r="H460" s="450"/>
      <c r="I460" s="450"/>
      <c r="J460" s="450"/>
      <c r="K460" s="450"/>
      <c r="L460" s="450"/>
      <c r="M460" s="450"/>
      <c r="N460" s="450"/>
      <c r="O460" s="450"/>
      <c r="P460" s="450"/>
      <c r="Q460" s="450"/>
      <c r="R460" s="450"/>
      <c r="S460" s="450"/>
      <c r="T460" s="450"/>
      <c r="U460" s="450"/>
      <c r="V460" s="450"/>
      <c r="W460" s="450"/>
      <c r="X460" s="450"/>
    </row>
    <row r="461" spans="1:24" s="451" customFormat="1" ht="65.25" customHeight="1" x14ac:dyDescent="0.45">
      <c r="A461" s="450"/>
      <c r="B461" s="450"/>
      <c r="C461" s="450"/>
      <c r="D461" s="450"/>
      <c r="E461" s="450"/>
      <c r="F461" s="450"/>
      <c r="G461" s="450"/>
      <c r="H461" s="450"/>
      <c r="I461" s="450"/>
      <c r="J461" s="450"/>
      <c r="K461" s="450"/>
      <c r="L461" s="450"/>
      <c r="M461" s="450"/>
      <c r="N461" s="450"/>
      <c r="O461" s="450"/>
      <c r="P461" s="450"/>
      <c r="Q461" s="450"/>
      <c r="R461" s="450"/>
      <c r="S461" s="450"/>
      <c r="T461" s="450"/>
      <c r="U461" s="450"/>
      <c r="V461" s="450"/>
      <c r="W461" s="450"/>
      <c r="X461" s="450"/>
    </row>
    <row r="462" spans="1:24" s="451" customFormat="1" ht="65.25" customHeight="1" x14ac:dyDescent="0.45">
      <c r="A462" s="450"/>
      <c r="B462" s="450"/>
      <c r="C462" s="450"/>
      <c r="D462" s="450"/>
      <c r="E462" s="450"/>
      <c r="F462" s="450"/>
      <c r="G462" s="450"/>
      <c r="H462" s="450"/>
      <c r="I462" s="450"/>
      <c r="J462" s="450"/>
      <c r="K462" s="450"/>
      <c r="L462" s="450"/>
      <c r="M462" s="450"/>
      <c r="N462" s="450"/>
      <c r="O462" s="450"/>
      <c r="P462" s="450"/>
      <c r="Q462" s="450"/>
      <c r="R462" s="450"/>
      <c r="S462" s="450"/>
      <c r="T462" s="450"/>
      <c r="U462" s="450"/>
      <c r="V462" s="450"/>
      <c r="W462" s="450"/>
      <c r="X462" s="450"/>
    </row>
    <row r="463" spans="1:24" s="451" customFormat="1" ht="65.25" customHeight="1" x14ac:dyDescent="0.45">
      <c r="A463" s="450"/>
      <c r="B463" s="450"/>
      <c r="C463" s="450"/>
      <c r="D463" s="450"/>
      <c r="E463" s="450"/>
      <c r="F463" s="450"/>
      <c r="G463" s="450"/>
      <c r="H463" s="450"/>
      <c r="I463" s="450"/>
      <c r="J463" s="450"/>
      <c r="K463" s="450"/>
      <c r="L463" s="450"/>
      <c r="M463" s="450"/>
      <c r="N463" s="450"/>
      <c r="O463" s="450"/>
      <c r="P463" s="450"/>
      <c r="Q463" s="450"/>
      <c r="R463" s="450"/>
      <c r="S463" s="450"/>
      <c r="T463" s="450"/>
      <c r="U463" s="450"/>
      <c r="V463" s="450"/>
      <c r="W463" s="450"/>
      <c r="X463" s="450"/>
    </row>
    <row r="464" spans="1:24" s="451" customFormat="1" ht="65.25" customHeight="1" x14ac:dyDescent="0.45">
      <c r="A464" s="450"/>
      <c r="B464" s="450"/>
      <c r="C464" s="450"/>
      <c r="D464" s="450"/>
      <c r="E464" s="450"/>
      <c r="F464" s="450"/>
      <c r="G464" s="450"/>
      <c r="H464" s="450"/>
      <c r="I464" s="450"/>
      <c r="J464" s="450"/>
      <c r="K464" s="450"/>
      <c r="L464" s="450"/>
      <c r="M464" s="450"/>
      <c r="N464" s="450"/>
      <c r="O464" s="450"/>
      <c r="P464" s="450"/>
      <c r="Q464" s="450"/>
      <c r="R464" s="450"/>
      <c r="S464" s="450"/>
      <c r="T464" s="450"/>
      <c r="U464" s="450"/>
      <c r="V464" s="450"/>
      <c r="W464" s="450"/>
      <c r="X464" s="450"/>
    </row>
    <row r="465" spans="1:66" s="451" customFormat="1" ht="65.25" customHeight="1" x14ac:dyDescent="0.45">
      <c r="A465" s="450"/>
      <c r="B465" s="450"/>
      <c r="C465" s="450"/>
      <c r="D465" s="450"/>
      <c r="E465" s="450"/>
      <c r="F465" s="450"/>
      <c r="G465" s="450"/>
      <c r="H465" s="450"/>
      <c r="I465" s="450"/>
      <c r="J465" s="450"/>
      <c r="K465" s="450"/>
      <c r="L465" s="450"/>
      <c r="M465" s="450"/>
      <c r="N465" s="450"/>
      <c r="O465" s="450"/>
      <c r="P465" s="450"/>
      <c r="Q465" s="450"/>
      <c r="R465" s="450"/>
      <c r="S465" s="450"/>
      <c r="T465" s="450"/>
      <c r="U465" s="450"/>
      <c r="V465" s="450"/>
      <c r="W465" s="450"/>
      <c r="X465" s="450"/>
    </row>
    <row r="466" spans="1:66" s="451" customFormat="1" ht="65.25" customHeight="1" x14ac:dyDescent="0.45">
      <c r="A466" s="450"/>
      <c r="B466" s="450"/>
      <c r="C466" s="450"/>
      <c r="D466" s="450"/>
      <c r="E466" s="450"/>
      <c r="F466" s="450"/>
      <c r="G466" s="450"/>
      <c r="H466" s="450"/>
      <c r="I466" s="450"/>
      <c r="J466" s="450"/>
      <c r="K466" s="450"/>
      <c r="L466" s="450"/>
      <c r="M466" s="450"/>
      <c r="N466" s="450"/>
      <c r="O466" s="450"/>
      <c r="P466" s="450"/>
      <c r="Q466" s="450"/>
      <c r="R466" s="450"/>
      <c r="S466" s="450"/>
      <c r="T466" s="450"/>
      <c r="U466" s="450"/>
      <c r="V466" s="450"/>
      <c r="W466" s="450"/>
      <c r="X466" s="450"/>
    </row>
    <row r="467" spans="1:66" s="451" customFormat="1" ht="65.25" customHeight="1" x14ac:dyDescent="0.45">
      <c r="A467" s="450"/>
      <c r="B467" s="450"/>
      <c r="C467" s="450"/>
      <c r="D467" s="450"/>
      <c r="E467" s="450"/>
      <c r="F467" s="450"/>
      <c r="G467" s="450"/>
      <c r="H467" s="450"/>
      <c r="I467" s="450"/>
      <c r="J467" s="450"/>
      <c r="K467" s="450"/>
      <c r="L467" s="450"/>
      <c r="M467" s="450"/>
      <c r="N467" s="450"/>
      <c r="O467" s="450"/>
      <c r="P467" s="450"/>
      <c r="Q467" s="450"/>
      <c r="R467" s="450"/>
      <c r="S467" s="450"/>
      <c r="T467" s="450"/>
      <c r="U467" s="450"/>
      <c r="V467" s="450"/>
      <c r="W467" s="450"/>
      <c r="X467" s="450"/>
    </row>
    <row r="468" spans="1:66" s="451" customFormat="1" ht="65.25" customHeight="1" x14ac:dyDescent="0.45">
      <c r="A468" s="450"/>
      <c r="B468" s="450"/>
      <c r="C468" s="450"/>
      <c r="D468" s="450"/>
      <c r="E468" s="450"/>
      <c r="F468" s="450"/>
      <c r="G468" s="450"/>
      <c r="H468" s="450"/>
      <c r="I468" s="450"/>
      <c r="J468" s="450"/>
      <c r="K468" s="450"/>
      <c r="L468" s="450"/>
      <c r="M468" s="450"/>
      <c r="N468" s="450"/>
      <c r="O468" s="450"/>
      <c r="P468" s="450"/>
      <c r="Q468" s="450"/>
      <c r="R468" s="450"/>
      <c r="S468" s="450"/>
      <c r="T468" s="450"/>
      <c r="U468" s="450"/>
      <c r="V468" s="450"/>
      <c r="W468" s="450"/>
      <c r="X468" s="450"/>
    </row>
    <row r="469" spans="1:66" s="451" customFormat="1" ht="65.25" customHeight="1" x14ac:dyDescent="0.45">
      <c r="A469" s="450"/>
      <c r="B469" s="450"/>
      <c r="C469" s="450"/>
      <c r="D469" s="450"/>
      <c r="E469" s="450"/>
      <c r="F469" s="450"/>
      <c r="G469" s="450"/>
      <c r="H469" s="450"/>
      <c r="I469" s="450"/>
      <c r="J469" s="450"/>
      <c r="K469" s="450"/>
      <c r="L469" s="450"/>
      <c r="M469" s="450"/>
      <c r="N469" s="450"/>
      <c r="O469" s="450"/>
      <c r="P469" s="450"/>
      <c r="Q469" s="450"/>
      <c r="R469" s="450"/>
      <c r="S469" s="450"/>
      <c r="T469" s="450"/>
      <c r="U469" s="450"/>
      <c r="V469" s="450"/>
      <c r="W469" s="450"/>
      <c r="X469" s="450"/>
    </row>
    <row r="470" spans="1:66" s="451" customFormat="1" ht="65.25" customHeight="1" x14ac:dyDescent="0.45">
      <c r="A470" s="450"/>
      <c r="B470" s="450"/>
      <c r="C470" s="450"/>
      <c r="D470" s="450"/>
      <c r="E470" s="450"/>
      <c r="F470" s="450"/>
      <c r="G470" s="450"/>
      <c r="H470" s="450"/>
      <c r="I470" s="450"/>
      <c r="J470" s="450"/>
      <c r="K470" s="450"/>
      <c r="L470" s="450"/>
      <c r="M470" s="450"/>
      <c r="N470" s="450"/>
      <c r="O470" s="450"/>
      <c r="P470" s="450"/>
      <c r="Q470" s="450"/>
      <c r="R470" s="450"/>
      <c r="S470" s="450"/>
      <c r="T470" s="450"/>
      <c r="U470" s="450"/>
      <c r="V470" s="450"/>
      <c r="W470" s="450"/>
      <c r="X470" s="450"/>
    </row>
    <row r="471" spans="1:66" s="451" customFormat="1" ht="65.25" customHeight="1" x14ac:dyDescent="0.45">
      <c r="A471" s="450"/>
      <c r="B471" s="450"/>
      <c r="C471" s="450"/>
      <c r="D471" s="450"/>
      <c r="E471" s="450"/>
      <c r="F471" s="450"/>
      <c r="G471" s="450"/>
      <c r="H471" s="450"/>
      <c r="I471" s="450"/>
      <c r="J471" s="450"/>
      <c r="K471" s="450"/>
      <c r="L471" s="450"/>
      <c r="M471" s="450"/>
      <c r="N471" s="450"/>
      <c r="O471" s="450"/>
      <c r="P471" s="450"/>
      <c r="Q471" s="450"/>
      <c r="R471" s="450"/>
      <c r="S471" s="450"/>
      <c r="T471" s="450"/>
      <c r="U471" s="450"/>
      <c r="V471" s="450"/>
      <c r="W471" s="450"/>
      <c r="X471" s="450"/>
      <c r="AB471" s="450"/>
      <c r="AC471" s="450"/>
      <c r="AD471" s="450"/>
      <c r="AE471" s="450"/>
      <c r="AF471" s="450"/>
      <c r="AG471" s="450"/>
      <c r="AH471" s="450"/>
      <c r="AI471" s="450"/>
      <c r="AJ471" s="450"/>
      <c r="AK471" s="450"/>
      <c r="AL471" s="450"/>
      <c r="AM471" s="450"/>
      <c r="AN471" s="450"/>
      <c r="AO471" s="450"/>
      <c r="AP471" s="450"/>
      <c r="AQ471" s="450"/>
      <c r="AR471" s="450"/>
      <c r="AS471" s="450"/>
      <c r="AT471" s="450"/>
      <c r="AU471" s="450"/>
      <c r="AV471" s="450"/>
      <c r="AW471" s="450"/>
      <c r="AX471" s="450"/>
      <c r="AY471" s="450"/>
      <c r="AZ471" s="450"/>
      <c r="BA471" s="450"/>
      <c r="BB471" s="450"/>
      <c r="BC471" s="450"/>
      <c r="BD471" s="450"/>
      <c r="BE471" s="450"/>
      <c r="BF471" s="450"/>
      <c r="BG471" s="450"/>
      <c r="BH471" s="450"/>
      <c r="BI471" s="450"/>
      <c r="BJ471" s="450"/>
      <c r="BK471" s="450"/>
      <c r="BL471" s="450"/>
      <c r="BM471" s="450"/>
      <c r="BN471" s="450"/>
    </row>
    <row r="472" spans="1:66" s="451" customFormat="1" ht="65.25" customHeight="1" x14ac:dyDescent="0.45">
      <c r="A472" s="450"/>
      <c r="B472" s="450"/>
      <c r="C472" s="450"/>
      <c r="D472" s="450"/>
      <c r="E472" s="450"/>
      <c r="F472" s="450"/>
      <c r="G472" s="450"/>
      <c r="H472" s="450"/>
      <c r="I472" s="450"/>
      <c r="J472" s="450"/>
      <c r="K472" s="450"/>
      <c r="L472" s="450"/>
      <c r="M472" s="450"/>
      <c r="N472" s="450"/>
      <c r="O472" s="450"/>
      <c r="P472" s="450"/>
      <c r="Q472" s="450"/>
      <c r="R472" s="450"/>
      <c r="S472" s="450"/>
      <c r="T472" s="450"/>
      <c r="U472" s="450"/>
      <c r="V472" s="450"/>
      <c r="W472" s="450"/>
      <c r="X472" s="450"/>
      <c r="AB472" s="450"/>
      <c r="AC472" s="450"/>
      <c r="AD472" s="450"/>
      <c r="AE472" s="450"/>
      <c r="AF472" s="450"/>
      <c r="AG472" s="450"/>
      <c r="AH472" s="450"/>
      <c r="AI472" s="450"/>
      <c r="AJ472" s="450"/>
      <c r="AK472" s="450"/>
      <c r="AL472" s="450"/>
      <c r="AM472" s="450"/>
      <c r="AN472" s="450"/>
      <c r="AO472" s="450"/>
      <c r="AP472" s="450"/>
      <c r="AQ472" s="450"/>
      <c r="AR472" s="450"/>
      <c r="AS472" s="450"/>
      <c r="AT472" s="450"/>
      <c r="AU472" s="450"/>
      <c r="AV472" s="450"/>
      <c r="AW472" s="450"/>
      <c r="AX472" s="450"/>
      <c r="AY472" s="450"/>
      <c r="AZ472" s="450"/>
      <c r="BA472" s="450"/>
      <c r="BB472" s="450"/>
      <c r="BC472" s="450"/>
      <c r="BD472" s="450"/>
      <c r="BE472" s="450"/>
      <c r="BF472" s="450"/>
      <c r="BG472" s="450"/>
      <c r="BH472" s="450"/>
      <c r="BI472" s="450"/>
      <c r="BJ472" s="450"/>
      <c r="BK472" s="450"/>
      <c r="BL472" s="450"/>
      <c r="BM472" s="450"/>
      <c r="BN472" s="450"/>
    </row>
    <row r="473" spans="1:66" s="451" customFormat="1" ht="65.25" customHeight="1" x14ac:dyDescent="0.45">
      <c r="A473" s="450"/>
      <c r="B473" s="450"/>
      <c r="C473" s="450"/>
      <c r="D473" s="450"/>
      <c r="E473" s="450"/>
      <c r="F473" s="450"/>
      <c r="G473" s="450"/>
      <c r="H473" s="450"/>
      <c r="I473" s="450"/>
      <c r="J473" s="450"/>
      <c r="K473" s="450"/>
      <c r="L473" s="450"/>
      <c r="M473" s="450"/>
      <c r="N473" s="450"/>
      <c r="O473" s="450"/>
      <c r="P473" s="450"/>
      <c r="Q473" s="450"/>
      <c r="R473" s="450"/>
      <c r="S473" s="450"/>
      <c r="T473" s="450"/>
      <c r="U473" s="450"/>
      <c r="V473" s="450"/>
      <c r="W473" s="450"/>
      <c r="X473" s="450"/>
      <c r="AB473" s="450"/>
      <c r="AC473" s="450"/>
      <c r="AD473" s="450"/>
      <c r="AE473" s="450"/>
      <c r="AF473" s="450"/>
      <c r="AG473" s="450"/>
      <c r="AH473" s="450"/>
      <c r="AI473" s="450"/>
      <c r="AJ473" s="450"/>
      <c r="AK473" s="450"/>
      <c r="AL473" s="450"/>
      <c r="AM473" s="450"/>
      <c r="AN473" s="450"/>
      <c r="AO473" s="450"/>
      <c r="AP473" s="450"/>
      <c r="AQ473" s="450"/>
      <c r="AR473" s="450"/>
      <c r="AS473" s="450"/>
      <c r="AT473" s="450"/>
      <c r="AU473" s="450"/>
      <c r="AV473" s="450"/>
      <c r="AW473" s="450"/>
      <c r="AX473" s="450"/>
      <c r="AY473" s="450"/>
      <c r="AZ473" s="450"/>
      <c r="BA473" s="450"/>
      <c r="BB473" s="450"/>
      <c r="BC473" s="450"/>
      <c r="BD473" s="450"/>
      <c r="BE473" s="450"/>
      <c r="BF473" s="450"/>
      <c r="BG473" s="450"/>
      <c r="BH473" s="450"/>
      <c r="BI473" s="450"/>
      <c r="BJ473" s="450"/>
      <c r="BK473" s="450"/>
      <c r="BL473" s="450"/>
      <c r="BM473" s="450"/>
      <c r="BN473" s="450"/>
    </row>
    <row r="474" spans="1:66" s="451" customFormat="1" ht="65.25" customHeight="1" x14ac:dyDescent="0.45">
      <c r="A474" s="450"/>
      <c r="B474" s="450"/>
      <c r="C474" s="450"/>
      <c r="D474" s="450"/>
      <c r="E474" s="450"/>
      <c r="F474" s="450"/>
      <c r="G474" s="450"/>
      <c r="H474" s="450"/>
      <c r="I474" s="450"/>
      <c r="J474" s="450"/>
      <c r="K474" s="450"/>
      <c r="L474" s="450"/>
      <c r="M474" s="450"/>
      <c r="N474" s="450"/>
      <c r="O474" s="450"/>
      <c r="P474" s="450"/>
      <c r="Q474" s="450"/>
      <c r="R474" s="450"/>
      <c r="S474" s="450"/>
      <c r="T474" s="450"/>
      <c r="U474" s="450"/>
      <c r="V474" s="450"/>
      <c r="W474" s="450"/>
      <c r="X474" s="450"/>
      <c r="AB474" s="450"/>
      <c r="AC474" s="450"/>
      <c r="AD474" s="450"/>
      <c r="AE474" s="450"/>
      <c r="AF474" s="450"/>
      <c r="AG474" s="450"/>
      <c r="AH474" s="450"/>
      <c r="AI474" s="450"/>
      <c r="AJ474" s="450"/>
      <c r="AK474" s="450"/>
      <c r="AL474" s="450"/>
      <c r="AM474" s="450"/>
      <c r="AN474" s="450"/>
      <c r="AO474" s="450"/>
      <c r="AP474" s="450"/>
      <c r="AQ474" s="450"/>
      <c r="AR474" s="450"/>
      <c r="AS474" s="450"/>
      <c r="AT474" s="450"/>
      <c r="AU474" s="450"/>
      <c r="AV474" s="450"/>
      <c r="AW474" s="450"/>
      <c r="AX474" s="450"/>
      <c r="AY474" s="450"/>
      <c r="AZ474" s="450"/>
      <c r="BA474" s="450"/>
      <c r="BB474" s="450"/>
      <c r="BC474" s="450"/>
      <c r="BD474" s="450"/>
      <c r="BE474" s="450"/>
      <c r="BF474" s="450"/>
      <c r="BG474" s="450"/>
      <c r="BH474" s="450"/>
      <c r="BI474" s="450"/>
      <c r="BJ474" s="450"/>
      <c r="BK474" s="450"/>
      <c r="BL474" s="450"/>
      <c r="BM474" s="450"/>
      <c r="BN474" s="450"/>
    </row>
    <row r="475" spans="1:66" s="451" customFormat="1" ht="65.25" customHeight="1" x14ac:dyDescent="0.45">
      <c r="A475" s="450"/>
      <c r="B475" s="450"/>
      <c r="C475" s="450"/>
      <c r="D475" s="450"/>
      <c r="E475" s="450"/>
      <c r="F475" s="450"/>
      <c r="G475" s="450"/>
      <c r="H475" s="450"/>
      <c r="I475" s="450"/>
      <c r="J475" s="450"/>
      <c r="K475" s="450"/>
      <c r="L475" s="450"/>
      <c r="M475" s="450"/>
      <c r="N475" s="450"/>
      <c r="O475" s="450"/>
      <c r="P475" s="450"/>
      <c r="Q475" s="450"/>
      <c r="R475" s="450"/>
      <c r="S475" s="450"/>
      <c r="T475" s="450"/>
      <c r="U475" s="450"/>
      <c r="V475" s="450"/>
      <c r="W475" s="450"/>
      <c r="X475" s="450"/>
      <c r="AB475" s="450"/>
      <c r="AC475" s="450"/>
      <c r="AD475" s="450"/>
      <c r="AE475" s="450"/>
      <c r="AF475" s="450"/>
      <c r="AG475" s="450"/>
      <c r="AH475" s="450"/>
      <c r="AI475" s="450"/>
      <c r="AJ475" s="450"/>
      <c r="AK475" s="450"/>
      <c r="AL475" s="450"/>
      <c r="AM475" s="450"/>
      <c r="AN475" s="450"/>
      <c r="AO475" s="450"/>
      <c r="AP475" s="450"/>
      <c r="AQ475" s="450"/>
      <c r="AR475" s="450"/>
      <c r="AS475" s="450"/>
      <c r="AT475" s="450"/>
      <c r="AU475" s="450"/>
      <c r="AV475" s="450"/>
      <c r="AW475" s="450"/>
      <c r="AX475" s="450"/>
      <c r="AY475" s="450"/>
      <c r="AZ475" s="450"/>
      <c r="BA475" s="450"/>
      <c r="BB475" s="450"/>
      <c r="BC475" s="450"/>
      <c r="BD475" s="450"/>
      <c r="BE475" s="450"/>
      <c r="BF475" s="450"/>
      <c r="BG475" s="450"/>
      <c r="BH475" s="450"/>
      <c r="BI475" s="450"/>
      <c r="BJ475" s="450"/>
      <c r="BK475" s="450"/>
      <c r="BL475" s="450"/>
      <c r="BM475" s="450"/>
      <c r="BN475" s="450"/>
    </row>
  </sheetData>
  <mergeCells count="311">
    <mergeCell ref="S29:S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U25:U26"/>
    <mergeCell ref="V25:V26"/>
    <mergeCell ref="G25:G26"/>
    <mergeCell ref="S27:S28"/>
    <mergeCell ref="T27:T28"/>
    <mergeCell ref="U27:U28"/>
    <mergeCell ref="V27:V28"/>
    <mergeCell ref="H27:H28"/>
    <mergeCell ref="I27:I28"/>
    <mergeCell ref="J27:J28"/>
    <mergeCell ref="K27:K28"/>
    <mergeCell ref="L27:L28"/>
    <mergeCell ref="T25:T26"/>
    <mergeCell ref="B25:B26"/>
    <mergeCell ref="C25:C26"/>
    <mergeCell ref="D25:D26"/>
    <mergeCell ref="E25:E26"/>
    <mergeCell ref="F25:F26"/>
    <mergeCell ref="G27:G28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W23:W24"/>
    <mergeCell ref="X23:X24"/>
    <mergeCell ref="M23:M24"/>
    <mergeCell ref="N23:N24"/>
    <mergeCell ref="O23:O24"/>
    <mergeCell ref="P23:P24"/>
    <mergeCell ref="Q23:Q24"/>
    <mergeCell ref="R23:R24"/>
    <mergeCell ref="U21:U22"/>
    <mergeCell ref="V21:V22"/>
    <mergeCell ref="G21:G22"/>
    <mergeCell ref="S23:S24"/>
    <mergeCell ref="T23:T24"/>
    <mergeCell ref="U23:U24"/>
    <mergeCell ref="V23:V24"/>
    <mergeCell ref="H23:H24"/>
    <mergeCell ref="I23:I24"/>
    <mergeCell ref="J23:J24"/>
    <mergeCell ref="K23:K24"/>
    <mergeCell ref="L23:L24"/>
    <mergeCell ref="T21:T22"/>
    <mergeCell ref="B21:B22"/>
    <mergeCell ref="C21:C22"/>
    <mergeCell ref="D21:D22"/>
    <mergeCell ref="E21:E22"/>
    <mergeCell ref="F21:F22"/>
    <mergeCell ref="G23:G24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W19:W20"/>
    <mergeCell ref="X19:X20"/>
    <mergeCell ref="M19:M20"/>
    <mergeCell ref="N19:N20"/>
    <mergeCell ref="O19:O20"/>
    <mergeCell ref="P19:P20"/>
    <mergeCell ref="Q19:Q20"/>
    <mergeCell ref="R19:R20"/>
    <mergeCell ref="U17:U18"/>
    <mergeCell ref="V17:V18"/>
    <mergeCell ref="G17:G18"/>
    <mergeCell ref="S19:S20"/>
    <mergeCell ref="T19:T20"/>
    <mergeCell ref="U19:U20"/>
    <mergeCell ref="V19:V20"/>
    <mergeCell ref="H19:H20"/>
    <mergeCell ref="I19:I20"/>
    <mergeCell ref="J19:J20"/>
    <mergeCell ref="K19:K20"/>
    <mergeCell ref="L19:L20"/>
    <mergeCell ref="T17:T18"/>
    <mergeCell ref="B17:B18"/>
    <mergeCell ref="C17:C18"/>
    <mergeCell ref="D17:D18"/>
    <mergeCell ref="E17:E18"/>
    <mergeCell ref="F17:F18"/>
    <mergeCell ref="G19:G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W15:W16"/>
    <mergeCell ref="X15:X16"/>
    <mergeCell ref="M15:M16"/>
    <mergeCell ref="N15:N16"/>
    <mergeCell ref="O15:O16"/>
    <mergeCell ref="P15:P16"/>
    <mergeCell ref="Q15:Q16"/>
    <mergeCell ref="R15:R16"/>
    <mergeCell ref="U13:U14"/>
    <mergeCell ref="V13:V14"/>
    <mergeCell ref="G13:G14"/>
    <mergeCell ref="S15:S16"/>
    <mergeCell ref="T15:T16"/>
    <mergeCell ref="U15:U16"/>
    <mergeCell ref="V15:V16"/>
    <mergeCell ref="H15:H16"/>
    <mergeCell ref="I15:I16"/>
    <mergeCell ref="J15:J16"/>
    <mergeCell ref="K15:K16"/>
    <mergeCell ref="L15:L16"/>
    <mergeCell ref="T13:T14"/>
    <mergeCell ref="B13:B14"/>
    <mergeCell ref="C13:C14"/>
    <mergeCell ref="D13:D14"/>
    <mergeCell ref="E13:E14"/>
    <mergeCell ref="F13:F14"/>
    <mergeCell ref="G15:G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W11:W12"/>
    <mergeCell ref="X11:X12"/>
    <mergeCell ref="M11:M12"/>
    <mergeCell ref="N11:N12"/>
    <mergeCell ref="O11:O12"/>
    <mergeCell ref="P11:P12"/>
    <mergeCell ref="Q11:Q12"/>
    <mergeCell ref="R11:R12"/>
    <mergeCell ref="T9:T10"/>
    <mergeCell ref="U9:U10"/>
    <mergeCell ref="V9:V10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31 DE MAYO DEL 2018.
&amp;24
</oddHeader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tabSelected="1" view="pageLayout" topLeftCell="A16" zoomScale="40" zoomScaleNormal="47" zoomScaleSheetLayoutView="25" zoomScalePageLayoutView="40" workbookViewId="0">
      <selection activeCell="N9" sqref="N9:N10"/>
    </sheetView>
  </sheetViews>
  <sheetFormatPr baseColWidth="10" defaultColWidth="11.44140625" defaultRowHeight="65.25" customHeight="1" x14ac:dyDescent="0.45"/>
  <cols>
    <col min="1" max="1" width="73.33203125" style="450" customWidth="1"/>
    <col min="2" max="2" width="16.33203125" style="450" hidden="1" customWidth="1"/>
    <col min="3" max="4" width="14.33203125" style="450" hidden="1" customWidth="1"/>
    <col min="5" max="5" width="17.6640625" style="450" customWidth="1"/>
    <col min="6" max="6" width="19" style="450" customWidth="1"/>
    <col min="7" max="7" width="25.44140625" style="450" customWidth="1"/>
    <col min="8" max="8" width="13.33203125" style="450" hidden="1" customWidth="1"/>
    <col min="9" max="9" width="26.33203125" style="450" hidden="1" customWidth="1"/>
    <col min="10" max="10" width="20.6640625" style="450" hidden="1" customWidth="1"/>
    <col min="11" max="11" width="21.33203125" style="450" hidden="1" customWidth="1"/>
    <col min="12" max="12" width="21.6640625" style="450" customWidth="1"/>
    <col min="13" max="13" width="26.6640625" style="450" customWidth="1"/>
    <col min="14" max="14" width="21.44140625" style="450" customWidth="1"/>
    <col min="15" max="15" width="20.33203125" style="450" customWidth="1"/>
    <col min="16" max="16" width="21.6640625" style="450" customWidth="1"/>
    <col min="17" max="17" width="20.33203125" style="450" hidden="1" customWidth="1"/>
    <col min="18" max="18" width="20.33203125" style="450" customWidth="1"/>
    <col min="19" max="19" width="20.109375" style="450" hidden="1" customWidth="1"/>
    <col min="20" max="20" width="24.44140625" style="450" customWidth="1"/>
    <col min="21" max="21" width="25" style="450" customWidth="1"/>
    <col min="22" max="22" width="34.6640625" style="450" bestFit="1" customWidth="1"/>
    <col min="23" max="23" width="28.6640625" style="450" customWidth="1"/>
    <col min="24" max="24" width="116.33203125" style="450" customWidth="1"/>
    <col min="25" max="16384" width="11.44140625" style="450"/>
  </cols>
  <sheetData>
    <row r="1" spans="1:24" s="466" customFormat="1" ht="65.25" customHeight="1" thickBot="1" x14ac:dyDescent="0.55000000000000004">
      <c r="A1" s="663" t="s">
        <v>54</v>
      </c>
      <c r="B1" s="691" t="s">
        <v>53</v>
      </c>
      <c r="C1" s="659" t="s">
        <v>52</v>
      </c>
      <c r="D1" s="658"/>
      <c r="E1" s="658"/>
      <c r="F1" s="658"/>
      <c r="G1" s="658"/>
      <c r="H1" s="658"/>
      <c r="I1" s="658"/>
      <c r="J1" s="658"/>
      <c r="K1" s="658"/>
      <c r="L1" s="658"/>
      <c r="M1" s="720"/>
      <c r="N1" s="659" t="s">
        <v>51</v>
      </c>
      <c r="O1" s="658"/>
      <c r="P1" s="658"/>
      <c r="Q1" s="658"/>
      <c r="R1" s="658"/>
      <c r="S1" s="720"/>
      <c r="T1" s="656"/>
      <c r="U1" s="656"/>
      <c r="V1" s="719"/>
      <c r="W1" s="655"/>
      <c r="X1" s="742" t="s">
        <v>50</v>
      </c>
    </row>
    <row r="2" spans="1:24" s="466" customFormat="1" ht="65.25" customHeight="1" x14ac:dyDescent="0.45">
      <c r="A2" s="653"/>
      <c r="B2" s="690"/>
      <c r="C2" s="718" t="s">
        <v>49</v>
      </c>
      <c r="D2" s="718" t="s">
        <v>48</v>
      </c>
      <c r="E2" s="717" t="s">
        <v>26</v>
      </c>
      <c r="F2" s="716" t="s">
        <v>47</v>
      </c>
      <c r="G2" s="715" t="s">
        <v>46</v>
      </c>
      <c r="H2" s="741" t="s">
        <v>45</v>
      </c>
      <c r="I2" s="714" t="s">
        <v>25</v>
      </c>
      <c r="J2" s="713" t="s">
        <v>44</v>
      </c>
      <c r="K2" s="713" t="s">
        <v>43</v>
      </c>
      <c r="L2" s="713" t="s">
        <v>584</v>
      </c>
      <c r="M2" s="691" t="s">
        <v>35</v>
      </c>
      <c r="N2" s="643" t="s">
        <v>41</v>
      </c>
      <c r="O2" s="642" t="s">
        <v>40</v>
      </c>
      <c r="P2" s="641" t="s">
        <v>39</v>
      </c>
      <c r="Q2" s="640" t="s">
        <v>38</v>
      </c>
      <c r="R2" s="640" t="s">
        <v>37</v>
      </c>
      <c r="S2" s="640" t="s">
        <v>583</v>
      </c>
      <c r="T2" s="639" t="s">
        <v>35</v>
      </c>
      <c r="U2" s="638" t="s">
        <v>35</v>
      </c>
      <c r="V2" s="637" t="s">
        <v>595</v>
      </c>
      <c r="W2" s="712" t="s">
        <v>33</v>
      </c>
      <c r="X2" s="740"/>
    </row>
    <row r="3" spans="1:24" s="466" customFormat="1" ht="65.25" customHeight="1" thickBot="1" x14ac:dyDescent="0.5">
      <c r="A3" s="618" t="s">
        <v>32</v>
      </c>
      <c r="B3" s="687"/>
      <c r="C3" s="711"/>
      <c r="D3" s="711"/>
      <c r="E3" s="710" t="s">
        <v>31</v>
      </c>
      <c r="F3" s="709" t="s">
        <v>582</v>
      </c>
      <c r="G3" s="708"/>
      <c r="H3" s="739"/>
      <c r="I3" s="707" t="s">
        <v>28</v>
      </c>
      <c r="J3" s="705" t="s">
        <v>29</v>
      </c>
      <c r="K3" s="706" t="s">
        <v>92</v>
      </c>
      <c r="L3" s="705" t="s">
        <v>91</v>
      </c>
      <c r="M3" s="687"/>
      <c r="N3" s="624">
        <v>1</v>
      </c>
      <c r="O3" s="623"/>
      <c r="P3" s="622" t="s">
        <v>25</v>
      </c>
      <c r="Q3" s="621" t="s">
        <v>24</v>
      </c>
      <c r="R3" s="621" t="s">
        <v>23</v>
      </c>
      <c r="S3" s="621" t="s">
        <v>22</v>
      </c>
      <c r="T3" s="620"/>
      <c r="U3" s="619" t="s">
        <v>21</v>
      </c>
      <c r="V3" s="618" t="s">
        <v>622</v>
      </c>
      <c r="W3" s="704" t="s">
        <v>19</v>
      </c>
      <c r="X3" s="738"/>
    </row>
    <row r="4" spans="1:24" s="735" customFormat="1" ht="65.25" customHeight="1" x14ac:dyDescent="0.45">
      <c r="A4" s="737" t="s">
        <v>634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</row>
    <row r="5" spans="1:24" ht="65.25" customHeight="1" x14ac:dyDescent="0.5">
      <c r="A5" s="558" t="s">
        <v>103</v>
      </c>
      <c r="B5" s="541"/>
      <c r="C5" s="503"/>
      <c r="D5" s="503"/>
      <c r="E5" s="730">
        <v>215.62</v>
      </c>
      <c r="F5" s="729">
        <v>15</v>
      </c>
      <c r="G5" s="734">
        <f>E5*F5</f>
        <v>3234.3</v>
      </c>
      <c r="H5" s="612">
        <v>0</v>
      </c>
      <c r="I5" s="668">
        <v>0</v>
      </c>
      <c r="J5" s="612">
        <v>0</v>
      </c>
      <c r="K5" s="611">
        <v>0</v>
      </c>
      <c r="L5" s="611">
        <v>0</v>
      </c>
      <c r="M5" s="612">
        <f>G5+H5+I5+J5+K5+L5</f>
        <v>3234.3</v>
      </c>
      <c r="N5" s="612">
        <v>105.39</v>
      </c>
      <c r="O5" s="612">
        <v>0</v>
      </c>
      <c r="P5" s="612">
        <v>0</v>
      </c>
      <c r="Q5" s="612">
        <v>0</v>
      </c>
      <c r="R5" s="612">
        <v>0</v>
      </c>
      <c r="S5" s="612">
        <v>0</v>
      </c>
      <c r="T5" s="612">
        <f>N5+O5+P5+Q5+R5+S5</f>
        <v>105.39</v>
      </c>
      <c r="U5" s="612">
        <f>M5-T5</f>
        <v>3128.9100000000003</v>
      </c>
      <c r="V5" s="612">
        <v>0</v>
      </c>
      <c r="W5" s="611">
        <f>U5-V5</f>
        <v>3128.9100000000003</v>
      </c>
      <c r="X5" s="541"/>
    </row>
    <row r="6" spans="1:24" ht="65.25" customHeight="1" x14ac:dyDescent="0.5">
      <c r="A6" s="559" t="s">
        <v>633</v>
      </c>
      <c r="B6" s="541"/>
      <c r="C6" s="502"/>
      <c r="D6" s="502"/>
      <c r="E6" s="727"/>
      <c r="F6" s="726"/>
      <c r="G6" s="733"/>
      <c r="H6" s="732"/>
      <c r="I6" s="666"/>
      <c r="J6" s="609"/>
      <c r="K6" s="608"/>
      <c r="L6" s="608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8"/>
      <c r="X6" s="541"/>
    </row>
    <row r="7" spans="1:24" ht="65.25" customHeight="1" x14ac:dyDescent="0.5">
      <c r="A7" s="458" t="s">
        <v>632</v>
      </c>
      <c r="B7" s="541"/>
      <c r="C7" s="503"/>
      <c r="D7" s="503"/>
      <c r="E7" s="539">
        <v>223.39</v>
      </c>
      <c r="F7" s="729">
        <v>15</v>
      </c>
      <c r="G7" s="537">
        <f>E7*F7</f>
        <v>3350.85</v>
      </c>
      <c r="H7" s="535">
        <v>0</v>
      </c>
      <c r="I7" s="668">
        <v>0</v>
      </c>
      <c r="J7" s="535">
        <v>0</v>
      </c>
      <c r="K7" s="612">
        <f>C7*1.1875%</f>
        <v>0</v>
      </c>
      <c r="L7" s="534">
        <v>0</v>
      </c>
      <c r="M7" s="535">
        <f>G7+H7+I7+J7+K7+L7</f>
        <v>3350.85</v>
      </c>
      <c r="N7" s="535">
        <v>118.07</v>
      </c>
      <c r="O7" s="612">
        <v>0</v>
      </c>
      <c r="P7" s="535">
        <v>0</v>
      </c>
      <c r="Q7" s="535">
        <v>0</v>
      </c>
      <c r="R7" s="535">
        <v>0</v>
      </c>
      <c r="S7" s="535">
        <v>0</v>
      </c>
      <c r="T7" s="535">
        <f>N7+O7+P7+Q7+R7+S7</f>
        <v>118.07</v>
      </c>
      <c r="U7" s="535">
        <f>M7-T7</f>
        <v>3232.7799999999997</v>
      </c>
      <c r="V7" s="535">
        <v>0</v>
      </c>
      <c r="W7" s="534">
        <f>U7-V7</f>
        <v>3232.7799999999997</v>
      </c>
      <c r="X7" s="541"/>
    </row>
    <row r="8" spans="1:24" ht="65.25" customHeight="1" x14ac:dyDescent="0.5">
      <c r="A8" s="533" t="s">
        <v>631</v>
      </c>
      <c r="B8" s="541"/>
      <c r="C8" s="502"/>
      <c r="D8" s="502"/>
      <c r="E8" s="532"/>
      <c r="F8" s="726"/>
      <c r="G8" s="530"/>
      <c r="H8" s="731"/>
      <c r="I8" s="666"/>
      <c r="J8" s="527"/>
      <c r="K8" s="609"/>
      <c r="L8" s="526"/>
      <c r="M8" s="527"/>
      <c r="N8" s="527"/>
      <c r="O8" s="609"/>
      <c r="P8" s="527"/>
      <c r="Q8" s="527"/>
      <c r="R8" s="527"/>
      <c r="S8" s="527"/>
      <c r="T8" s="527"/>
      <c r="U8" s="527"/>
      <c r="V8" s="527"/>
      <c r="W8" s="526"/>
      <c r="X8" s="541"/>
    </row>
    <row r="9" spans="1:24" ht="65.25" customHeight="1" x14ac:dyDescent="0.5">
      <c r="A9" s="458" t="s">
        <v>606</v>
      </c>
      <c r="B9" s="503"/>
      <c r="C9" s="541"/>
      <c r="D9" s="541"/>
      <c r="E9" s="552">
        <v>190.66</v>
      </c>
      <c r="F9" s="729">
        <v>15</v>
      </c>
      <c r="G9" s="537">
        <f>E9*F9</f>
        <v>2859.9</v>
      </c>
      <c r="H9" s="529">
        <v>0</v>
      </c>
      <c r="I9" s="668">
        <v>0</v>
      </c>
      <c r="J9" s="529">
        <v>0</v>
      </c>
      <c r="K9" s="535">
        <v>0</v>
      </c>
      <c r="L9" s="535">
        <v>0</v>
      </c>
      <c r="M9" s="535">
        <f>G9+H9+I9+J9+K9+L9</f>
        <v>2859.9</v>
      </c>
      <c r="N9" s="529">
        <v>44.41</v>
      </c>
      <c r="O9" s="612">
        <v>0</v>
      </c>
      <c r="P9" s="535">
        <v>0</v>
      </c>
      <c r="Q9" s="535">
        <v>0</v>
      </c>
      <c r="R9" s="535">
        <v>0</v>
      </c>
      <c r="S9" s="535">
        <v>0</v>
      </c>
      <c r="T9" s="535">
        <f>N9+O9+P9+Q9+R9+S9</f>
        <v>44.41</v>
      </c>
      <c r="U9" s="535">
        <f>M9-T9</f>
        <v>2815.4900000000002</v>
      </c>
      <c r="V9" s="535">
        <v>0</v>
      </c>
      <c r="W9" s="534">
        <f>U9-V9</f>
        <v>2815.4900000000002</v>
      </c>
      <c r="X9" s="503"/>
    </row>
    <row r="10" spans="1:24" ht="65.25" customHeight="1" x14ac:dyDescent="0.5">
      <c r="A10" s="673" t="s">
        <v>630</v>
      </c>
      <c r="B10" s="502"/>
      <c r="C10" s="541"/>
      <c r="D10" s="541"/>
      <c r="E10" s="552"/>
      <c r="F10" s="726"/>
      <c r="G10" s="530"/>
      <c r="H10" s="529"/>
      <c r="I10" s="666"/>
      <c r="J10" s="529"/>
      <c r="K10" s="527"/>
      <c r="L10" s="527"/>
      <c r="M10" s="527"/>
      <c r="N10" s="529"/>
      <c r="O10" s="609"/>
      <c r="P10" s="527"/>
      <c r="Q10" s="527"/>
      <c r="R10" s="527"/>
      <c r="S10" s="527"/>
      <c r="T10" s="527"/>
      <c r="U10" s="527"/>
      <c r="V10" s="527"/>
      <c r="W10" s="526"/>
      <c r="X10" s="502"/>
    </row>
    <row r="11" spans="1:24" ht="65.25" customHeight="1" x14ac:dyDescent="0.5">
      <c r="A11" s="458" t="s">
        <v>606</v>
      </c>
      <c r="B11" s="503"/>
      <c r="C11" s="541"/>
      <c r="D11" s="541"/>
      <c r="E11" s="552">
        <v>190.66</v>
      </c>
      <c r="F11" s="729">
        <v>15</v>
      </c>
      <c r="G11" s="537">
        <f>E11*F11</f>
        <v>2859.9</v>
      </c>
      <c r="H11" s="529">
        <v>0</v>
      </c>
      <c r="I11" s="668">
        <v>0</v>
      </c>
      <c r="J11" s="529">
        <v>0</v>
      </c>
      <c r="K11" s="535">
        <v>0</v>
      </c>
      <c r="L11" s="535">
        <v>0</v>
      </c>
      <c r="M11" s="535">
        <f>G11+H11+I11+J11+K11+L11</f>
        <v>2859.9</v>
      </c>
      <c r="N11" s="529">
        <v>44.41</v>
      </c>
      <c r="O11" s="612">
        <v>0</v>
      </c>
      <c r="P11" s="535">
        <v>0</v>
      </c>
      <c r="Q11" s="535">
        <v>0</v>
      </c>
      <c r="R11" s="535">
        <v>0</v>
      </c>
      <c r="S11" s="535"/>
      <c r="T11" s="535">
        <f>N11+O11+P11+Q11+R11+S11</f>
        <v>44.41</v>
      </c>
      <c r="U11" s="535">
        <f>M11-T11</f>
        <v>2815.4900000000002</v>
      </c>
      <c r="V11" s="535">
        <v>0</v>
      </c>
      <c r="W11" s="534">
        <f>U11-V11</f>
        <v>2815.4900000000002</v>
      </c>
      <c r="X11" s="503"/>
    </row>
    <row r="12" spans="1:24" ht="65.25" customHeight="1" x14ac:dyDescent="0.5">
      <c r="A12" s="679" t="s">
        <v>629</v>
      </c>
      <c r="B12" s="502"/>
      <c r="C12" s="541"/>
      <c r="D12" s="541"/>
      <c r="E12" s="552"/>
      <c r="F12" s="726"/>
      <c r="G12" s="530"/>
      <c r="H12" s="529"/>
      <c r="I12" s="666"/>
      <c r="J12" s="529"/>
      <c r="K12" s="527"/>
      <c r="L12" s="527"/>
      <c r="M12" s="527"/>
      <c r="N12" s="529"/>
      <c r="O12" s="609"/>
      <c r="P12" s="527"/>
      <c r="Q12" s="527"/>
      <c r="R12" s="527"/>
      <c r="S12" s="527"/>
      <c r="T12" s="527"/>
      <c r="U12" s="527"/>
      <c r="V12" s="527"/>
      <c r="W12" s="526"/>
      <c r="X12" s="674"/>
    </row>
    <row r="13" spans="1:24" ht="65.25" customHeight="1" x14ac:dyDescent="0.5">
      <c r="A13" s="458" t="s">
        <v>606</v>
      </c>
      <c r="B13" s="503"/>
      <c r="C13" s="541"/>
      <c r="D13" s="541"/>
      <c r="E13" s="552">
        <v>190.66</v>
      </c>
      <c r="F13" s="729">
        <v>15</v>
      </c>
      <c r="G13" s="537">
        <f>E13*F13</f>
        <v>2859.9</v>
      </c>
      <c r="H13" s="529">
        <v>0</v>
      </c>
      <c r="I13" s="668">
        <v>0</v>
      </c>
      <c r="J13" s="529">
        <v>0</v>
      </c>
      <c r="K13" s="535">
        <v>0</v>
      </c>
      <c r="L13" s="535">
        <v>0</v>
      </c>
      <c r="M13" s="535">
        <f>G13+H13+I13+J13+K13+L13</f>
        <v>2859.9</v>
      </c>
      <c r="N13" s="529">
        <v>44.41</v>
      </c>
      <c r="O13" s="612">
        <v>0</v>
      </c>
      <c r="P13" s="535">
        <v>0</v>
      </c>
      <c r="Q13" s="535">
        <v>0</v>
      </c>
      <c r="R13" s="535">
        <v>0</v>
      </c>
      <c r="S13" s="535">
        <v>0</v>
      </c>
      <c r="T13" s="535">
        <f>N13+O13+P13+Q13+R13+S13</f>
        <v>44.41</v>
      </c>
      <c r="U13" s="535">
        <f>M13-T13</f>
        <v>2815.4900000000002</v>
      </c>
      <c r="V13" s="535">
        <v>0</v>
      </c>
      <c r="W13" s="534">
        <f>U13-V13</f>
        <v>2815.4900000000002</v>
      </c>
      <c r="X13" s="503"/>
    </row>
    <row r="14" spans="1:24" ht="65.25" customHeight="1" x14ac:dyDescent="0.5">
      <c r="A14" s="679" t="s">
        <v>628</v>
      </c>
      <c r="B14" s="502"/>
      <c r="C14" s="541"/>
      <c r="D14" s="541"/>
      <c r="E14" s="552"/>
      <c r="F14" s="726"/>
      <c r="G14" s="530"/>
      <c r="H14" s="529"/>
      <c r="I14" s="666"/>
      <c r="J14" s="529"/>
      <c r="K14" s="527"/>
      <c r="L14" s="527"/>
      <c r="M14" s="527"/>
      <c r="N14" s="529"/>
      <c r="O14" s="609"/>
      <c r="P14" s="527"/>
      <c r="Q14" s="527"/>
      <c r="R14" s="527"/>
      <c r="S14" s="527"/>
      <c r="T14" s="527"/>
      <c r="U14" s="527"/>
      <c r="V14" s="527"/>
      <c r="W14" s="526"/>
      <c r="X14" s="674"/>
    </row>
    <row r="15" spans="1:24" ht="65.25" customHeight="1" x14ac:dyDescent="0.5">
      <c r="A15" s="458" t="s">
        <v>606</v>
      </c>
      <c r="B15" s="503"/>
      <c r="C15" s="541"/>
      <c r="D15" s="541"/>
      <c r="E15" s="552">
        <v>190.66</v>
      </c>
      <c r="F15" s="729">
        <v>15</v>
      </c>
      <c r="G15" s="537">
        <f>E15*F15</f>
        <v>2859.9</v>
      </c>
      <c r="H15" s="529">
        <v>0</v>
      </c>
      <c r="I15" s="668">
        <v>0</v>
      </c>
      <c r="J15" s="529">
        <v>0</v>
      </c>
      <c r="K15" s="535">
        <v>0</v>
      </c>
      <c r="L15" s="535">
        <v>0</v>
      </c>
      <c r="M15" s="535">
        <f>G15+H15+I15+J15+K15+L15</f>
        <v>2859.9</v>
      </c>
      <c r="N15" s="529">
        <v>44.41</v>
      </c>
      <c r="O15" s="612">
        <v>0</v>
      </c>
      <c r="P15" s="535">
        <v>0</v>
      </c>
      <c r="Q15" s="535">
        <v>0</v>
      </c>
      <c r="R15" s="535">
        <v>0</v>
      </c>
      <c r="S15" s="535">
        <v>0</v>
      </c>
      <c r="T15" s="535">
        <f>N15+O15+P15+Q15+R15+S15</f>
        <v>44.41</v>
      </c>
      <c r="U15" s="535">
        <f>M15-T15</f>
        <v>2815.4900000000002</v>
      </c>
      <c r="V15" s="535">
        <v>0</v>
      </c>
      <c r="W15" s="534">
        <f>U15-V15</f>
        <v>2815.4900000000002</v>
      </c>
      <c r="X15" s="503"/>
    </row>
    <row r="16" spans="1:24" ht="65.25" customHeight="1" x14ac:dyDescent="0.5">
      <c r="A16" s="679" t="s">
        <v>627</v>
      </c>
      <c r="B16" s="502"/>
      <c r="C16" s="541"/>
      <c r="D16" s="541"/>
      <c r="E16" s="552"/>
      <c r="F16" s="726"/>
      <c r="G16" s="530"/>
      <c r="H16" s="529"/>
      <c r="I16" s="666"/>
      <c r="J16" s="529"/>
      <c r="K16" s="527"/>
      <c r="L16" s="527"/>
      <c r="M16" s="527"/>
      <c r="N16" s="529"/>
      <c r="O16" s="609"/>
      <c r="P16" s="527"/>
      <c r="Q16" s="527"/>
      <c r="R16" s="527"/>
      <c r="S16" s="527"/>
      <c r="T16" s="527"/>
      <c r="U16" s="527"/>
      <c r="V16" s="527"/>
      <c r="W16" s="526"/>
      <c r="X16" s="674"/>
    </row>
    <row r="17" spans="1:66" ht="65.25" customHeight="1" x14ac:dyDescent="0.5">
      <c r="A17" s="458" t="s">
        <v>606</v>
      </c>
      <c r="B17" s="503"/>
      <c r="C17" s="541"/>
      <c r="D17" s="541"/>
      <c r="E17" s="552">
        <v>190.66</v>
      </c>
      <c r="F17" s="729">
        <v>15</v>
      </c>
      <c r="G17" s="537">
        <f>E17*F17</f>
        <v>2859.9</v>
      </c>
      <c r="H17" s="529">
        <v>0</v>
      </c>
      <c r="I17" s="668">
        <v>0</v>
      </c>
      <c r="J17" s="529">
        <v>0</v>
      </c>
      <c r="K17" s="535">
        <v>0</v>
      </c>
      <c r="L17" s="535">
        <v>0</v>
      </c>
      <c r="M17" s="535">
        <f>G17+H17+I17+J17+K17+L17</f>
        <v>2859.9</v>
      </c>
      <c r="N17" s="529">
        <v>44.41</v>
      </c>
      <c r="O17" s="612">
        <v>0</v>
      </c>
      <c r="P17" s="535">
        <v>0</v>
      </c>
      <c r="Q17" s="535">
        <v>0</v>
      </c>
      <c r="R17" s="535">
        <v>0</v>
      </c>
      <c r="S17" s="535">
        <v>0</v>
      </c>
      <c r="T17" s="535">
        <f>N17+O17+P17+Q17+R17+S17</f>
        <v>44.41</v>
      </c>
      <c r="U17" s="535">
        <f>M17-T17</f>
        <v>2815.4900000000002</v>
      </c>
      <c r="V17" s="535">
        <v>0</v>
      </c>
      <c r="W17" s="534">
        <f>U17-V17</f>
        <v>2815.4900000000002</v>
      </c>
      <c r="X17" s="503"/>
    </row>
    <row r="18" spans="1:66" ht="65.25" customHeight="1" x14ac:dyDescent="0.5">
      <c r="A18" s="679" t="s">
        <v>626</v>
      </c>
      <c r="B18" s="502"/>
      <c r="C18" s="541"/>
      <c r="D18" s="541"/>
      <c r="E18" s="552"/>
      <c r="F18" s="726"/>
      <c r="G18" s="530"/>
      <c r="H18" s="529"/>
      <c r="I18" s="666"/>
      <c r="J18" s="529"/>
      <c r="K18" s="527"/>
      <c r="L18" s="527"/>
      <c r="M18" s="527"/>
      <c r="N18" s="529"/>
      <c r="O18" s="609"/>
      <c r="P18" s="527"/>
      <c r="Q18" s="527"/>
      <c r="R18" s="527"/>
      <c r="S18" s="527"/>
      <c r="T18" s="527"/>
      <c r="U18" s="527"/>
      <c r="V18" s="527"/>
      <c r="W18" s="526"/>
      <c r="X18" s="674"/>
    </row>
    <row r="19" spans="1:66" ht="65.25" customHeight="1" x14ac:dyDescent="0.5">
      <c r="A19" s="458" t="s">
        <v>606</v>
      </c>
      <c r="B19" s="503"/>
      <c r="C19" s="503"/>
      <c r="D19" s="503"/>
      <c r="E19" s="539">
        <v>190.66</v>
      </c>
      <c r="F19" s="729">
        <v>15</v>
      </c>
      <c r="G19" s="537">
        <f>E19*F19</f>
        <v>2859.9</v>
      </c>
      <c r="H19" s="535">
        <v>0</v>
      </c>
      <c r="I19" s="668">
        <v>0</v>
      </c>
      <c r="J19" s="668"/>
      <c r="K19" s="668">
        <v>0</v>
      </c>
      <c r="L19" s="668">
        <v>0</v>
      </c>
      <c r="M19" s="535">
        <f>G19+H19+I19+J19+K19+L19</f>
        <v>2859.9</v>
      </c>
      <c r="N19" s="535">
        <v>44.41</v>
      </c>
      <c r="O19" s="612">
        <v>0</v>
      </c>
      <c r="P19" s="535"/>
      <c r="Q19" s="535">
        <v>0</v>
      </c>
      <c r="R19" s="535">
        <v>0</v>
      </c>
      <c r="S19" s="535">
        <v>0</v>
      </c>
      <c r="T19" s="535">
        <f>N19+O19+P19+Q19+R19+S19</f>
        <v>44.41</v>
      </c>
      <c r="U19" s="535">
        <f>M19-T19</f>
        <v>2815.4900000000002</v>
      </c>
      <c r="V19" s="535">
        <v>0</v>
      </c>
      <c r="W19" s="534">
        <f>U19-V19</f>
        <v>2815.4900000000002</v>
      </c>
      <c r="X19" s="503"/>
    </row>
    <row r="20" spans="1:66" ht="65.25" customHeight="1" x14ac:dyDescent="0.5">
      <c r="A20" s="673" t="s">
        <v>625</v>
      </c>
      <c r="B20" s="502"/>
      <c r="C20" s="674"/>
      <c r="D20" s="674"/>
      <c r="E20" s="532"/>
      <c r="F20" s="726"/>
      <c r="G20" s="530"/>
      <c r="H20" s="527"/>
      <c r="I20" s="666"/>
      <c r="J20" s="666"/>
      <c r="K20" s="666"/>
      <c r="L20" s="666"/>
      <c r="M20" s="527"/>
      <c r="N20" s="527"/>
      <c r="O20" s="609"/>
      <c r="P20" s="527"/>
      <c r="Q20" s="527"/>
      <c r="R20" s="527"/>
      <c r="S20" s="527"/>
      <c r="T20" s="527"/>
      <c r="U20" s="527"/>
      <c r="V20" s="527"/>
      <c r="W20" s="526"/>
      <c r="X20" s="502"/>
    </row>
    <row r="21" spans="1:66" ht="65.25" customHeight="1" x14ac:dyDescent="0.5">
      <c r="A21" s="458" t="s">
        <v>606</v>
      </c>
      <c r="B21" s="503"/>
      <c r="C21" s="503"/>
      <c r="D21" s="503"/>
      <c r="E21" s="539">
        <v>190.66</v>
      </c>
      <c r="F21" s="729">
        <v>15</v>
      </c>
      <c r="G21" s="537">
        <f>E21*F21</f>
        <v>2859.9</v>
      </c>
      <c r="H21" s="535">
        <v>0</v>
      </c>
      <c r="I21" s="668">
        <v>0</v>
      </c>
      <c r="J21" s="668">
        <v>0</v>
      </c>
      <c r="K21" s="668">
        <v>0</v>
      </c>
      <c r="L21" s="668">
        <v>0</v>
      </c>
      <c r="M21" s="535">
        <f>G21+H21+I21+J21+K21+L21</f>
        <v>2859.9</v>
      </c>
      <c r="N21" s="535">
        <v>44.41</v>
      </c>
      <c r="O21" s="612">
        <v>0</v>
      </c>
      <c r="P21" s="535">
        <v>0</v>
      </c>
      <c r="Q21" s="535">
        <v>0</v>
      </c>
      <c r="R21" s="535"/>
      <c r="S21" s="535">
        <v>0</v>
      </c>
      <c r="T21" s="535">
        <f>N21+O21+P21+Q21+R21+S21</f>
        <v>44.41</v>
      </c>
      <c r="U21" s="535">
        <f>M21-T21</f>
        <v>2815.4900000000002</v>
      </c>
      <c r="V21" s="535">
        <v>0</v>
      </c>
      <c r="W21" s="534">
        <f>U21-V21</f>
        <v>2815.4900000000002</v>
      </c>
      <c r="X21" s="503" t="s">
        <v>611</v>
      </c>
    </row>
    <row r="22" spans="1:66" ht="65.25" customHeight="1" x14ac:dyDescent="0.5">
      <c r="A22" s="673" t="s">
        <v>624</v>
      </c>
      <c r="B22" s="502"/>
      <c r="C22" s="674"/>
      <c r="D22" s="674"/>
      <c r="E22" s="532"/>
      <c r="F22" s="726"/>
      <c r="G22" s="530"/>
      <c r="H22" s="527"/>
      <c r="I22" s="666"/>
      <c r="J22" s="666"/>
      <c r="K22" s="666"/>
      <c r="L22" s="666"/>
      <c r="M22" s="527"/>
      <c r="N22" s="527"/>
      <c r="O22" s="609"/>
      <c r="P22" s="527"/>
      <c r="Q22" s="527"/>
      <c r="R22" s="527"/>
      <c r="S22" s="527"/>
      <c r="T22" s="527"/>
      <c r="U22" s="527"/>
      <c r="V22" s="527"/>
      <c r="W22" s="526"/>
      <c r="X22" s="502"/>
    </row>
    <row r="23" spans="1:66" ht="65.25" hidden="1" customHeight="1" x14ac:dyDescent="0.5">
      <c r="A23" s="458"/>
      <c r="B23" s="503"/>
      <c r="C23" s="503"/>
      <c r="D23" s="503"/>
      <c r="E23" s="539"/>
      <c r="F23" s="729"/>
      <c r="G23" s="537">
        <f>E23*F23</f>
        <v>0</v>
      </c>
      <c r="H23" s="535">
        <v>0</v>
      </c>
      <c r="I23" s="668">
        <v>0</v>
      </c>
      <c r="J23" s="668"/>
      <c r="K23" s="668">
        <v>0</v>
      </c>
      <c r="L23" s="668">
        <v>0</v>
      </c>
      <c r="M23" s="535">
        <f>G23+H23+I23+J23+K23+L23</f>
        <v>0</v>
      </c>
      <c r="N23" s="535"/>
      <c r="O23" s="612">
        <v>0</v>
      </c>
      <c r="P23" s="535">
        <v>0</v>
      </c>
      <c r="Q23" s="535">
        <v>0</v>
      </c>
      <c r="R23" s="535">
        <v>0</v>
      </c>
      <c r="S23" s="535">
        <v>0</v>
      </c>
      <c r="T23" s="535">
        <f>N23+O23+P23+Q23+R23+S23</f>
        <v>0</v>
      </c>
      <c r="U23" s="535">
        <f>M23-T23</f>
        <v>0</v>
      </c>
      <c r="V23" s="535">
        <v>0</v>
      </c>
      <c r="W23" s="534">
        <f>U23-V23</f>
        <v>0</v>
      </c>
      <c r="X23" s="503"/>
    </row>
    <row r="24" spans="1:66" ht="65.25" hidden="1" customHeight="1" x14ac:dyDescent="0.5">
      <c r="A24" s="559"/>
      <c r="B24" s="502"/>
      <c r="C24" s="674"/>
      <c r="D24" s="674"/>
      <c r="E24" s="532"/>
      <c r="F24" s="726"/>
      <c r="G24" s="530"/>
      <c r="H24" s="527"/>
      <c r="I24" s="666"/>
      <c r="J24" s="666"/>
      <c r="K24" s="666"/>
      <c r="L24" s="666"/>
      <c r="M24" s="527"/>
      <c r="N24" s="527"/>
      <c r="O24" s="609"/>
      <c r="P24" s="527"/>
      <c r="Q24" s="527"/>
      <c r="R24" s="527"/>
      <c r="S24" s="527"/>
      <c r="T24" s="527"/>
      <c r="U24" s="527"/>
      <c r="V24" s="527"/>
      <c r="W24" s="526"/>
      <c r="X24" s="502"/>
    </row>
    <row r="25" spans="1:66" ht="65.25" hidden="1" customHeight="1" x14ac:dyDescent="0.5">
      <c r="A25" s="458"/>
      <c r="B25" s="503"/>
      <c r="C25" s="503"/>
      <c r="D25" s="503"/>
      <c r="E25" s="539"/>
      <c r="F25" s="729"/>
      <c r="G25" s="537">
        <f>E25*F25</f>
        <v>0</v>
      </c>
      <c r="H25" s="535">
        <v>0</v>
      </c>
      <c r="I25" s="668">
        <v>0</v>
      </c>
      <c r="J25" s="668"/>
      <c r="K25" s="668">
        <v>0</v>
      </c>
      <c r="L25" s="668">
        <v>0</v>
      </c>
      <c r="M25" s="535">
        <f>G25+H25+I25+J25+K25+L25</f>
        <v>0</v>
      </c>
      <c r="N25" s="535"/>
      <c r="O25" s="612">
        <v>0</v>
      </c>
      <c r="P25" s="535">
        <v>0</v>
      </c>
      <c r="Q25" s="535">
        <v>0</v>
      </c>
      <c r="R25" s="535">
        <v>0</v>
      </c>
      <c r="S25" s="535">
        <v>0</v>
      </c>
      <c r="T25" s="535">
        <f>N25+O25+P25+Q25+R25+S25</f>
        <v>0</v>
      </c>
      <c r="U25" s="535">
        <f>M25-T25</f>
        <v>0</v>
      </c>
      <c r="V25" s="535">
        <v>0</v>
      </c>
      <c r="W25" s="534">
        <f>U25-V25</f>
        <v>0</v>
      </c>
      <c r="X25" s="503"/>
    </row>
    <row r="26" spans="1:66" ht="65.25" hidden="1" customHeight="1" x14ac:dyDescent="0.5">
      <c r="A26" s="673"/>
      <c r="B26" s="502"/>
      <c r="C26" s="502"/>
      <c r="D26" s="502"/>
      <c r="E26" s="532"/>
      <c r="F26" s="726"/>
      <c r="G26" s="530"/>
      <c r="H26" s="527"/>
      <c r="I26" s="666"/>
      <c r="J26" s="666"/>
      <c r="K26" s="666"/>
      <c r="L26" s="666"/>
      <c r="M26" s="527"/>
      <c r="N26" s="527"/>
      <c r="O26" s="609"/>
      <c r="P26" s="527"/>
      <c r="Q26" s="527"/>
      <c r="R26" s="527"/>
      <c r="S26" s="527"/>
      <c r="T26" s="527"/>
      <c r="U26" s="527"/>
      <c r="V26" s="527"/>
      <c r="W26" s="526"/>
      <c r="X26" s="502"/>
    </row>
    <row r="27" spans="1:66" ht="65.25" hidden="1" customHeight="1" x14ac:dyDescent="0.5">
      <c r="A27" s="458"/>
      <c r="B27" s="503"/>
      <c r="C27" s="503"/>
      <c r="D27" s="503"/>
      <c r="E27" s="539"/>
      <c r="F27" s="729"/>
      <c r="G27" s="537">
        <f>E27*F27</f>
        <v>0</v>
      </c>
      <c r="H27" s="535">
        <v>0</v>
      </c>
      <c r="I27" s="668">
        <v>0</v>
      </c>
      <c r="J27" s="668"/>
      <c r="K27" s="668">
        <v>0</v>
      </c>
      <c r="L27" s="668">
        <v>0</v>
      </c>
      <c r="M27" s="535">
        <f>G27+H27+I27+J27+K27+L27</f>
        <v>0</v>
      </c>
      <c r="N27" s="535"/>
      <c r="O27" s="612">
        <f>G27*1.1875%</f>
        <v>0</v>
      </c>
      <c r="P27" s="535">
        <v>0</v>
      </c>
      <c r="Q27" s="535">
        <v>0</v>
      </c>
      <c r="R27" s="535">
        <v>0</v>
      </c>
      <c r="S27" s="535">
        <v>0</v>
      </c>
      <c r="T27" s="535">
        <f>N27+O27+P27+Q27+R27+S27</f>
        <v>0</v>
      </c>
      <c r="U27" s="535">
        <f>M27-T27</f>
        <v>0</v>
      </c>
      <c r="V27" s="535"/>
      <c r="W27" s="534"/>
      <c r="X27" s="503"/>
    </row>
    <row r="28" spans="1:66" ht="65.25" hidden="1" customHeight="1" x14ac:dyDescent="0.5">
      <c r="A28" s="673"/>
      <c r="B28" s="502"/>
      <c r="C28" s="502"/>
      <c r="D28" s="502"/>
      <c r="E28" s="532"/>
      <c r="F28" s="726"/>
      <c r="G28" s="530"/>
      <c r="H28" s="527"/>
      <c r="I28" s="666"/>
      <c r="J28" s="666"/>
      <c r="K28" s="666"/>
      <c r="L28" s="666"/>
      <c r="M28" s="527"/>
      <c r="N28" s="527"/>
      <c r="O28" s="609"/>
      <c r="P28" s="527"/>
      <c r="Q28" s="527"/>
      <c r="R28" s="527"/>
      <c r="S28" s="527"/>
      <c r="T28" s="527"/>
      <c r="U28" s="527"/>
      <c r="V28" s="527"/>
      <c r="W28" s="526"/>
      <c r="X28" s="502"/>
    </row>
    <row r="29" spans="1:66" ht="65.25" hidden="1" customHeight="1" x14ac:dyDescent="0.5">
      <c r="A29" s="458"/>
      <c r="B29" s="503"/>
      <c r="C29" s="503"/>
      <c r="D29" s="503"/>
      <c r="E29" s="730"/>
      <c r="F29" s="729"/>
      <c r="G29" s="537">
        <f>E29*F29</f>
        <v>0</v>
      </c>
      <c r="H29" s="535">
        <v>0</v>
      </c>
      <c r="I29" s="668">
        <v>0</v>
      </c>
      <c r="J29" s="668">
        <v>0</v>
      </c>
      <c r="K29" s="668">
        <v>0</v>
      </c>
      <c r="L29" s="668">
        <v>0</v>
      </c>
      <c r="M29" s="529">
        <f>G29+H29+I29+J29+K29+L29</f>
        <v>0</v>
      </c>
      <c r="N29" s="535"/>
      <c r="O29" s="535">
        <v>0</v>
      </c>
      <c r="P29" s="535">
        <v>0</v>
      </c>
      <c r="Q29" s="535">
        <v>0</v>
      </c>
      <c r="R29" s="535">
        <v>0</v>
      </c>
      <c r="S29" s="535">
        <v>0</v>
      </c>
      <c r="T29" s="535">
        <f>N29+O29+P29+Q29+R29+S29</f>
        <v>0</v>
      </c>
      <c r="U29" s="535">
        <f>M29-T29</f>
        <v>0</v>
      </c>
      <c r="V29" s="535">
        <v>0</v>
      </c>
      <c r="W29" s="548">
        <f>U29-V29</f>
        <v>0</v>
      </c>
      <c r="X29" s="503"/>
    </row>
    <row r="30" spans="1:66" ht="65.25" hidden="1" customHeight="1" x14ac:dyDescent="0.45">
      <c r="A30" s="728"/>
      <c r="B30" s="502"/>
      <c r="C30" s="502"/>
      <c r="D30" s="502"/>
      <c r="E30" s="727"/>
      <c r="F30" s="726"/>
      <c r="G30" s="530"/>
      <c r="H30" s="527"/>
      <c r="I30" s="666"/>
      <c r="J30" s="666"/>
      <c r="K30" s="666"/>
      <c r="L30" s="666"/>
      <c r="M30" s="529"/>
      <c r="N30" s="527"/>
      <c r="O30" s="527"/>
      <c r="P30" s="527"/>
      <c r="Q30" s="527"/>
      <c r="R30" s="527"/>
      <c r="S30" s="527"/>
      <c r="T30" s="527"/>
      <c r="U30" s="527"/>
      <c r="V30" s="527"/>
      <c r="W30" s="548"/>
      <c r="X30" s="502"/>
    </row>
    <row r="31" spans="1:66" ht="65.25" customHeight="1" x14ac:dyDescent="0.5">
      <c r="A31" s="747" t="s">
        <v>623</v>
      </c>
      <c r="B31" s="746"/>
      <c r="C31" s="746"/>
      <c r="D31" s="746"/>
      <c r="E31" s="745"/>
      <c r="F31" s="744"/>
      <c r="G31" s="743">
        <f>SUM(G5:G30)</f>
        <v>26604.450000000004</v>
      </c>
      <c r="H31" s="743">
        <f>SUM(H5:H30)</f>
        <v>0</v>
      </c>
      <c r="I31" s="743">
        <f>SUM(I5:I30)</f>
        <v>0</v>
      </c>
      <c r="J31" s="743">
        <f>SUM(J5:J30)</f>
        <v>0</v>
      </c>
      <c r="K31" s="743">
        <f>SUM(K5:K30)</f>
        <v>0</v>
      </c>
      <c r="L31" s="743">
        <f>SUM(L5:L30)</f>
        <v>0</v>
      </c>
      <c r="M31" s="743">
        <f>SUM(M5:M30)</f>
        <v>26604.450000000004</v>
      </c>
      <c r="N31" s="743">
        <f>SUM(N5:N30)</f>
        <v>534.32999999999981</v>
      </c>
      <c r="O31" s="743">
        <f>SUM(O5:O30)</f>
        <v>0</v>
      </c>
      <c r="P31" s="743">
        <f>SUM(P5:P30)</f>
        <v>0</v>
      </c>
      <c r="Q31" s="743">
        <f>SUM(Q5:Q30)</f>
        <v>0</v>
      </c>
      <c r="R31" s="743">
        <f>SUM(R5:R30)</f>
        <v>0</v>
      </c>
      <c r="S31" s="743">
        <f>SUM(S5:S30)</f>
        <v>0</v>
      </c>
      <c r="T31" s="743">
        <f>SUM(T5:T30)</f>
        <v>534.32999999999981</v>
      </c>
      <c r="U31" s="743">
        <f>SUM(U5:U30)</f>
        <v>26070.120000000006</v>
      </c>
      <c r="V31" s="743">
        <f>SUM(V5:V30)</f>
        <v>0</v>
      </c>
      <c r="W31" s="743">
        <f>SUM(W5:W30)</f>
        <v>26070.120000000006</v>
      </c>
      <c r="X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</row>
    <row r="32" spans="1:66" ht="65.25" customHeight="1" x14ac:dyDescent="0.45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</row>
    <row r="33" spans="1:66" ht="65.25" customHeight="1" x14ac:dyDescent="0.45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</row>
    <row r="34" spans="1:66" ht="65.25" customHeight="1" x14ac:dyDescent="0.45">
      <c r="A34" s="451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</row>
    <row r="35" spans="1:66" s="451" customFormat="1" ht="65.25" customHeight="1" x14ac:dyDescent="0.45"/>
    <row r="36" spans="1:66" s="451" customFormat="1" ht="65.25" customHeight="1" x14ac:dyDescent="0.45"/>
    <row r="37" spans="1:66" s="451" customFormat="1" ht="65.25" customHeight="1" x14ac:dyDescent="0.45"/>
    <row r="38" spans="1:66" s="451" customFormat="1" ht="65.25" customHeight="1" x14ac:dyDescent="0.45"/>
    <row r="39" spans="1:66" s="451" customFormat="1" ht="65.25" customHeight="1" x14ac:dyDescent="0.45"/>
    <row r="40" spans="1:66" s="451" customFormat="1" ht="65.25" customHeight="1" x14ac:dyDescent="0.45"/>
    <row r="41" spans="1:66" s="451" customFormat="1" ht="65.25" customHeight="1" x14ac:dyDescent="0.45"/>
    <row r="42" spans="1:66" s="451" customFormat="1" ht="65.25" customHeight="1" x14ac:dyDescent="0.45"/>
    <row r="43" spans="1:66" s="451" customFormat="1" ht="65.25" customHeight="1" x14ac:dyDescent="0.45"/>
    <row r="44" spans="1:66" s="451" customFormat="1" ht="65.25" customHeight="1" x14ac:dyDescent="0.45"/>
    <row r="45" spans="1:66" s="451" customFormat="1" ht="65.25" customHeight="1" x14ac:dyDescent="0.45"/>
    <row r="46" spans="1:66" s="451" customFormat="1" ht="65.25" customHeight="1" x14ac:dyDescent="0.45"/>
    <row r="47" spans="1:66" s="451" customFormat="1" ht="65.25" customHeight="1" x14ac:dyDescent="0.45"/>
    <row r="48" spans="1:66" s="451" customFormat="1" ht="65.25" customHeight="1" x14ac:dyDescent="0.45"/>
    <row r="49" s="451" customFormat="1" ht="65.25" customHeight="1" x14ac:dyDescent="0.45"/>
    <row r="50" s="451" customFormat="1" ht="65.25" customHeight="1" x14ac:dyDescent="0.45"/>
    <row r="51" s="451" customFormat="1" ht="65.25" customHeight="1" x14ac:dyDescent="0.45"/>
    <row r="52" s="451" customFormat="1" ht="65.25" customHeight="1" x14ac:dyDescent="0.45"/>
    <row r="53" s="451" customFormat="1" ht="65.25" customHeight="1" x14ac:dyDescent="0.45"/>
    <row r="54" s="451" customFormat="1" ht="65.25" customHeight="1" x14ac:dyDescent="0.45"/>
    <row r="55" s="451" customFormat="1" ht="65.25" customHeight="1" x14ac:dyDescent="0.45"/>
    <row r="56" s="451" customFormat="1" ht="65.25" customHeight="1" x14ac:dyDescent="0.45"/>
    <row r="57" s="451" customFormat="1" ht="65.25" customHeight="1" x14ac:dyDescent="0.45"/>
    <row r="58" s="451" customFormat="1" ht="65.25" customHeight="1" x14ac:dyDescent="0.45"/>
    <row r="59" s="451" customFormat="1" ht="65.25" customHeight="1" x14ac:dyDescent="0.45"/>
    <row r="60" s="451" customFormat="1" ht="65.25" customHeight="1" x14ac:dyDescent="0.45"/>
    <row r="61" s="451" customFormat="1" ht="65.25" customHeight="1" x14ac:dyDescent="0.45"/>
    <row r="62" s="451" customFormat="1" ht="65.25" customHeight="1" x14ac:dyDescent="0.45"/>
    <row r="63" s="451" customFormat="1" ht="65.25" customHeight="1" x14ac:dyDescent="0.45"/>
    <row r="64" s="451" customFormat="1" ht="65.25" customHeight="1" x14ac:dyDescent="0.45"/>
    <row r="65" s="451" customFormat="1" ht="65.25" customHeight="1" x14ac:dyDescent="0.45"/>
    <row r="66" s="451" customFormat="1" ht="65.25" customHeight="1" x14ac:dyDescent="0.45"/>
    <row r="67" s="451" customFormat="1" ht="65.25" customHeight="1" x14ac:dyDescent="0.45"/>
    <row r="68" s="451" customFormat="1" ht="65.25" customHeight="1" x14ac:dyDescent="0.45"/>
    <row r="69" s="451" customFormat="1" ht="65.25" customHeight="1" x14ac:dyDescent="0.45"/>
    <row r="70" s="451" customFormat="1" ht="65.25" customHeight="1" x14ac:dyDescent="0.45"/>
    <row r="71" s="451" customFormat="1" ht="65.25" customHeight="1" x14ac:dyDescent="0.45"/>
    <row r="72" s="451" customFormat="1" ht="65.25" customHeight="1" x14ac:dyDescent="0.45"/>
    <row r="73" s="451" customFormat="1" ht="65.25" customHeight="1" x14ac:dyDescent="0.45"/>
    <row r="74" s="451" customFormat="1" ht="65.25" customHeight="1" x14ac:dyDescent="0.45"/>
    <row r="75" s="451" customFormat="1" ht="65.25" customHeight="1" x14ac:dyDescent="0.45"/>
    <row r="76" s="451" customFormat="1" ht="65.25" customHeight="1" x14ac:dyDescent="0.45"/>
    <row r="77" s="451" customFormat="1" ht="65.25" customHeight="1" x14ac:dyDescent="0.45"/>
    <row r="78" s="451" customFormat="1" ht="65.25" customHeight="1" x14ac:dyDescent="0.45"/>
    <row r="79" s="451" customFormat="1" ht="65.25" customHeight="1" x14ac:dyDescent="0.45"/>
    <row r="80" s="451" customFormat="1" ht="65.25" customHeight="1" x14ac:dyDescent="0.45"/>
    <row r="81" s="451" customFormat="1" ht="65.25" customHeight="1" x14ac:dyDescent="0.45"/>
    <row r="82" s="451" customFormat="1" ht="65.25" customHeight="1" x14ac:dyDescent="0.45"/>
    <row r="83" s="451" customFormat="1" ht="65.25" customHeight="1" x14ac:dyDescent="0.45"/>
    <row r="84" s="451" customFormat="1" ht="65.25" customHeight="1" x14ac:dyDescent="0.45"/>
    <row r="85" s="451" customFormat="1" ht="65.25" customHeight="1" x14ac:dyDescent="0.45"/>
    <row r="86" s="451" customFormat="1" ht="65.25" customHeight="1" x14ac:dyDescent="0.45"/>
    <row r="87" s="451" customFormat="1" ht="65.25" customHeight="1" x14ac:dyDescent="0.45"/>
    <row r="88" s="451" customFormat="1" ht="65.25" customHeight="1" x14ac:dyDescent="0.45"/>
    <row r="89" s="451" customFormat="1" ht="65.25" customHeight="1" x14ac:dyDescent="0.45"/>
    <row r="90" s="451" customFormat="1" ht="65.25" customHeight="1" x14ac:dyDescent="0.45"/>
    <row r="91" s="451" customFormat="1" ht="65.25" customHeight="1" x14ac:dyDescent="0.45"/>
    <row r="92" s="451" customFormat="1" ht="65.25" customHeight="1" x14ac:dyDescent="0.45"/>
    <row r="93" s="451" customFormat="1" ht="65.25" customHeight="1" x14ac:dyDescent="0.45"/>
    <row r="94" s="451" customFormat="1" ht="65.25" customHeight="1" x14ac:dyDescent="0.45"/>
    <row r="95" s="451" customFormat="1" ht="65.25" customHeight="1" x14ac:dyDescent="0.45"/>
    <row r="96" s="451" customFormat="1" ht="65.25" customHeight="1" x14ac:dyDescent="0.45"/>
    <row r="97" s="451" customFormat="1" ht="65.25" customHeight="1" x14ac:dyDescent="0.45"/>
    <row r="98" s="451" customFormat="1" ht="65.25" customHeight="1" x14ac:dyDescent="0.45"/>
    <row r="99" s="451" customFormat="1" ht="65.25" customHeight="1" x14ac:dyDescent="0.45"/>
    <row r="100" s="451" customFormat="1" ht="65.25" customHeight="1" x14ac:dyDescent="0.45"/>
    <row r="101" s="451" customFormat="1" ht="65.25" customHeight="1" x14ac:dyDescent="0.45"/>
    <row r="102" s="451" customFormat="1" ht="65.25" customHeight="1" x14ac:dyDescent="0.45"/>
    <row r="103" s="451" customFormat="1" ht="65.25" customHeight="1" x14ac:dyDescent="0.45"/>
    <row r="104" s="451" customFormat="1" ht="65.25" customHeight="1" x14ac:dyDescent="0.45"/>
    <row r="105" s="451" customFormat="1" ht="65.25" customHeight="1" x14ac:dyDescent="0.45"/>
    <row r="106" s="451" customFormat="1" ht="65.25" customHeight="1" x14ac:dyDescent="0.45"/>
    <row r="107" s="451" customFormat="1" ht="65.25" customHeight="1" x14ac:dyDescent="0.45"/>
    <row r="108" s="451" customFormat="1" ht="65.25" customHeight="1" x14ac:dyDescent="0.45"/>
    <row r="109" s="451" customFormat="1" ht="65.25" customHeight="1" x14ac:dyDescent="0.45"/>
    <row r="110" s="451" customFormat="1" ht="65.25" customHeight="1" x14ac:dyDescent="0.45"/>
    <row r="111" s="451" customFormat="1" ht="65.25" customHeight="1" x14ac:dyDescent="0.45"/>
    <row r="112" s="451" customFormat="1" ht="65.25" customHeight="1" x14ac:dyDescent="0.45"/>
    <row r="113" s="451" customFormat="1" ht="65.25" customHeight="1" x14ac:dyDescent="0.45"/>
    <row r="114" s="451" customFormat="1" ht="65.25" customHeight="1" x14ac:dyDescent="0.45"/>
    <row r="115" s="451" customFormat="1" ht="65.25" customHeight="1" x14ac:dyDescent="0.45"/>
    <row r="116" s="451" customFormat="1" ht="65.25" customHeight="1" x14ac:dyDescent="0.45"/>
    <row r="117" s="451" customFormat="1" ht="65.25" customHeight="1" x14ac:dyDescent="0.45"/>
    <row r="118" s="451" customFormat="1" ht="65.25" customHeight="1" x14ac:dyDescent="0.45"/>
    <row r="119" s="451" customFormat="1" ht="65.25" customHeight="1" x14ac:dyDescent="0.45"/>
    <row r="120" s="451" customFormat="1" ht="65.25" customHeight="1" x14ac:dyDescent="0.45"/>
    <row r="121" s="451" customFormat="1" ht="65.25" customHeight="1" x14ac:dyDescent="0.45"/>
    <row r="122" s="451" customFormat="1" ht="65.25" customHeight="1" x14ac:dyDescent="0.45"/>
    <row r="123" s="451" customFormat="1" ht="65.25" customHeight="1" x14ac:dyDescent="0.45"/>
    <row r="124" s="451" customFormat="1" ht="65.25" customHeight="1" x14ac:dyDescent="0.45"/>
    <row r="125" s="451" customFormat="1" ht="65.25" customHeight="1" x14ac:dyDescent="0.45"/>
    <row r="126" s="451" customFormat="1" ht="65.25" customHeight="1" x14ac:dyDescent="0.45"/>
    <row r="127" s="451" customFormat="1" ht="65.25" customHeight="1" x14ac:dyDescent="0.45"/>
    <row r="128" s="451" customFormat="1" ht="65.25" customHeight="1" x14ac:dyDescent="0.45"/>
    <row r="129" s="451" customFormat="1" ht="65.25" customHeight="1" x14ac:dyDescent="0.45"/>
    <row r="130" s="451" customFormat="1" ht="65.25" customHeight="1" x14ac:dyDescent="0.45"/>
    <row r="131" s="451" customFormat="1" ht="65.25" customHeight="1" x14ac:dyDescent="0.45"/>
    <row r="132" s="451" customFormat="1" ht="65.25" customHeight="1" x14ac:dyDescent="0.45"/>
    <row r="133" s="451" customFormat="1" ht="65.25" customHeight="1" x14ac:dyDescent="0.45"/>
    <row r="134" s="451" customFormat="1" ht="65.25" customHeight="1" x14ac:dyDescent="0.45"/>
    <row r="135" s="451" customFormat="1" ht="65.25" customHeight="1" x14ac:dyDescent="0.45"/>
    <row r="136" s="451" customFormat="1" ht="65.25" customHeight="1" x14ac:dyDescent="0.45"/>
    <row r="137" s="451" customFormat="1" ht="65.25" customHeight="1" x14ac:dyDescent="0.45"/>
    <row r="138" s="451" customFormat="1" ht="65.25" customHeight="1" x14ac:dyDescent="0.45"/>
    <row r="139" s="451" customFormat="1" ht="65.25" customHeight="1" x14ac:dyDescent="0.45"/>
    <row r="140" s="451" customFormat="1" ht="65.25" customHeight="1" x14ac:dyDescent="0.45"/>
    <row r="141" s="451" customFormat="1" ht="65.25" customHeight="1" x14ac:dyDescent="0.45"/>
    <row r="142" s="451" customFormat="1" ht="65.25" customHeight="1" x14ac:dyDescent="0.45"/>
    <row r="143" s="451" customFormat="1" ht="65.25" customHeight="1" x14ac:dyDescent="0.45"/>
    <row r="144" s="451" customFormat="1" ht="65.25" customHeight="1" x14ac:dyDescent="0.45"/>
    <row r="145" s="451" customFormat="1" ht="65.25" customHeight="1" x14ac:dyDescent="0.45"/>
    <row r="146" s="451" customFormat="1" ht="65.25" customHeight="1" x14ac:dyDescent="0.45"/>
    <row r="147" s="451" customFormat="1" ht="65.25" customHeight="1" x14ac:dyDescent="0.45"/>
    <row r="148" s="451" customFormat="1" ht="65.25" customHeight="1" x14ac:dyDescent="0.45"/>
    <row r="149" s="451" customFormat="1" ht="65.25" customHeight="1" x14ac:dyDescent="0.45"/>
    <row r="150" s="451" customFormat="1" ht="65.25" customHeight="1" x14ac:dyDescent="0.45"/>
    <row r="151" s="451" customFormat="1" ht="65.25" customHeight="1" x14ac:dyDescent="0.45"/>
    <row r="152" s="451" customFormat="1" ht="65.25" customHeight="1" x14ac:dyDescent="0.45"/>
    <row r="153" s="451" customFormat="1" ht="65.25" customHeight="1" x14ac:dyDescent="0.45"/>
    <row r="154" s="451" customFormat="1" ht="65.25" customHeight="1" x14ac:dyDescent="0.45"/>
    <row r="155" s="451" customFormat="1" ht="65.25" customHeight="1" x14ac:dyDescent="0.45"/>
    <row r="156" s="451" customFormat="1" ht="65.25" customHeight="1" x14ac:dyDescent="0.45"/>
    <row r="157" s="451" customFormat="1" ht="65.25" customHeight="1" x14ac:dyDescent="0.45"/>
    <row r="158" s="451" customFormat="1" ht="65.25" customHeight="1" x14ac:dyDescent="0.45"/>
    <row r="159" s="451" customFormat="1" ht="65.25" customHeight="1" x14ac:dyDescent="0.45"/>
    <row r="160" s="451" customFormat="1" ht="65.25" customHeight="1" x14ac:dyDescent="0.45"/>
    <row r="161" s="451" customFormat="1" ht="65.25" customHeight="1" x14ac:dyDescent="0.45"/>
    <row r="162" s="451" customFormat="1" ht="65.25" customHeight="1" x14ac:dyDescent="0.45"/>
    <row r="163" s="451" customFormat="1" ht="65.25" customHeight="1" x14ac:dyDescent="0.45"/>
    <row r="164" s="451" customFormat="1" ht="65.25" customHeight="1" x14ac:dyDescent="0.45"/>
    <row r="165" s="451" customFormat="1" ht="65.25" customHeight="1" x14ac:dyDescent="0.45"/>
    <row r="166" s="451" customFormat="1" ht="65.25" customHeight="1" x14ac:dyDescent="0.45"/>
    <row r="167" s="451" customFormat="1" ht="65.25" customHeight="1" x14ac:dyDescent="0.45"/>
    <row r="168" s="451" customFormat="1" ht="65.25" customHeight="1" x14ac:dyDescent="0.45"/>
    <row r="169" s="451" customFormat="1" ht="65.25" customHeight="1" x14ac:dyDescent="0.45"/>
    <row r="170" s="451" customFormat="1" ht="65.25" customHeight="1" x14ac:dyDescent="0.45"/>
    <row r="171" s="451" customFormat="1" ht="65.25" customHeight="1" x14ac:dyDescent="0.45"/>
    <row r="172" s="451" customFormat="1" ht="65.25" customHeight="1" x14ac:dyDescent="0.45"/>
    <row r="173" s="451" customFormat="1" ht="65.25" customHeight="1" x14ac:dyDescent="0.45"/>
    <row r="174" s="451" customFormat="1" ht="65.25" customHeight="1" x14ac:dyDescent="0.45"/>
    <row r="175" s="451" customFormat="1" ht="65.25" customHeight="1" x14ac:dyDescent="0.45"/>
    <row r="176" s="451" customFormat="1" ht="65.25" customHeight="1" x14ac:dyDescent="0.45"/>
    <row r="177" s="451" customFormat="1" ht="65.25" customHeight="1" x14ac:dyDescent="0.45"/>
    <row r="178" s="451" customFormat="1" ht="65.25" customHeight="1" x14ac:dyDescent="0.45"/>
    <row r="179" s="451" customFormat="1" ht="65.25" customHeight="1" x14ac:dyDescent="0.45"/>
    <row r="180" s="451" customFormat="1" ht="65.25" customHeight="1" x14ac:dyDescent="0.45"/>
    <row r="181" s="451" customFormat="1" ht="65.25" customHeight="1" x14ac:dyDescent="0.45"/>
    <row r="182" s="451" customFormat="1" ht="65.25" customHeight="1" x14ac:dyDescent="0.45"/>
    <row r="183" s="451" customFormat="1" ht="65.25" customHeight="1" x14ac:dyDescent="0.45"/>
    <row r="184" s="451" customFormat="1" ht="65.25" customHeight="1" x14ac:dyDescent="0.45"/>
    <row r="185" s="451" customFormat="1" ht="65.25" customHeight="1" x14ac:dyDescent="0.45"/>
    <row r="186" s="451" customFormat="1" ht="65.25" customHeight="1" x14ac:dyDescent="0.45"/>
    <row r="187" s="451" customFormat="1" ht="65.25" customHeight="1" x14ac:dyDescent="0.45"/>
    <row r="188" s="451" customFormat="1" ht="65.25" customHeight="1" x14ac:dyDescent="0.45"/>
    <row r="189" s="451" customFormat="1" ht="65.25" customHeight="1" x14ac:dyDescent="0.45"/>
    <row r="190" s="451" customFormat="1" ht="65.25" customHeight="1" x14ac:dyDescent="0.45"/>
    <row r="191" s="451" customFormat="1" ht="65.25" customHeight="1" x14ac:dyDescent="0.45"/>
    <row r="192" s="451" customFormat="1" ht="65.25" customHeight="1" x14ac:dyDescent="0.45"/>
    <row r="193" s="451" customFormat="1" ht="65.25" customHeight="1" x14ac:dyDescent="0.45"/>
    <row r="194" s="451" customFormat="1" ht="65.25" customHeight="1" x14ac:dyDescent="0.45"/>
    <row r="195" s="451" customFormat="1" ht="65.25" customHeight="1" x14ac:dyDescent="0.45"/>
    <row r="196" s="451" customFormat="1" ht="65.25" customHeight="1" x14ac:dyDescent="0.45"/>
    <row r="197" s="451" customFormat="1" ht="65.25" customHeight="1" x14ac:dyDescent="0.45"/>
    <row r="198" s="451" customFormat="1" ht="65.25" customHeight="1" x14ac:dyDescent="0.45"/>
    <row r="199" s="451" customFormat="1" ht="65.25" customHeight="1" x14ac:dyDescent="0.45"/>
    <row r="200" s="451" customFormat="1" ht="65.25" customHeight="1" x14ac:dyDescent="0.45"/>
    <row r="201" s="451" customFormat="1" ht="65.25" customHeight="1" x14ac:dyDescent="0.45"/>
    <row r="202" s="451" customFormat="1" ht="65.25" customHeight="1" x14ac:dyDescent="0.45"/>
    <row r="203" s="451" customFormat="1" ht="65.25" customHeight="1" x14ac:dyDescent="0.45"/>
    <row r="204" s="451" customFormat="1" ht="65.25" customHeight="1" x14ac:dyDescent="0.45"/>
    <row r="205" s="451" customFormat="1" ht="65.25" customHeight="1" x14ac:dyDescent="0.45"/>
    <row r="206" s="451" customFormat="1" ht="65.25" customHeight="1" x14ac:dyDescent="0.45"/>
    <row r="207" s="451" customFormat="1" ht="65.25" customHeight="1" x14ac:dyDescent="0.45"/>
    <row r="208" s="451" customFormat="1" ht="65.25" customHeight="1" x14ac:dyDescent="0.45"/>
    <row r="209" s="451" customFormat="1" ht="65.25" customHeight="1" x14ac:dyDescent="0.45"/>
    <row r="210" s="451" customFormat="1" ht="65.25" customHeight="1" x14ac:dyDescent="0.45"/>
    <row r="211" s="451" customFormat="1" ht="65.25" customHeight="1" x14ac:dyDescent="0.45"/>
    <row r="212" s="451" customFormat="1" ht="65.25" customHeight="1" x14ac:dyDescent="0.45"/>
    <row r="213" s="451" customFormat="1" ht="65.25" customHeight="1" x14ac:dyDescent="0.45"/>
    <row r="214" s="451" customFormat="1" ht="65.25" customHeight="1" x14ac:dyDescent="0.45"/>
    <row r="215" s="451" customFormat="1" ht="65.25" customHeight="1" x14ac:dyDescent="0.45"/>
    <row r="216" s="451" customFormat="1" ht="65.25" customHeight="1" x14ac:dyDescent="0.45"/>
    <row r="217" s="451" customFormat="1" ht="65.25" customHeight="1" x14ac:dyDescent="0.45"/>
    <row r="218" s="451" customFormat="1" ht="65.25" customHeight="1" x14ac:dyDescent="0.45"/>
    <row r="219" s="451" customFormat="1" ht="65.25" customHeight="1" x14ac:dyDescent="0.45"/>
    <row r="220" s="451" customFormat="1" ht="65.25" customHeight="1" x14ac:dyDescent="0.45"/>
    <row r="221" s="451" customFormat="1" ht="65.25" customHeight="1" x14ac:dyDescent="0.45"/>
    <row r="222" s="451" customFormat="1" ht="65.25" customHeight="1" x14ac:dyDescent="0.45"/>
    <row r="223" s="451" customFormat="1" ht="65.25" customHeight="1" x14ac:dyDescent="0.45"/>
    <row r="224" s="451" customFormat="1" ht="65.25" customHeight="1" x14ac:dyDescent="0.45"/>
    <row r="225" s="451" customFormat="1" ht="65.25" customHeight="1" x14ac:dyDescent="0.45"/>
    <row r="226" s="451" customFormat="1" ht="65.25" customHeight="1" x14ac:dyDescent="0.45"/>
    <row r="227" s="451" customFormat="1" ht="65.25" customHeight="1" x14ac:dyDescent="0.45"/>
    <row r="228" s="451" customFormat="1" ht="65.25" customHeight="1" x14ac:dyDescent="0.45"/>
    <row r="229" s="451" customFormat="1" ht="65.25" customHeight="1" x14ac:dyDescent="0.45"/>
    <row r="230" s="451" customFormat="1" ht="65.25" customHeight="1" x14ac:dyDescent="0.45"/>
    <row r="231" s="451" customFormat="1" ht="65.25" customHeight="1" x14ac:dyDescent="0.45"/>
    <row r="232" s="451" customFormat="1" ht="65.25" customHeight="1" x14ac:dyDescent="0.45"/>
    <row r="233" s="451" customFormat="1" ht="65.25" customHeight="1" x14ac:dyDescent="0.45"/>
    <row r="234" s="451" customFormat="1" ht="65.25" customHeight="1" x14ac:dyDescent="0.45"/>
    <row r="235" s="451" customFormat="1" ht="65.25" customHeight="1" x14ac:dyDescent="0.45"/>
    <row r="236" s="451" customFormat="1" ht="65.25" customHeight="1" x14ac:dyDescent="0.45"/>
    <row r="237" s="451" customFormat="1" ht="65.25" customHeight="1" x14ac:dyDescent="0.45"/>
    <row r="238" s="451" customFormat="1" ht="65.25" customHeight="1" x14ac:dyDescent="0.45"/>
    <row r="239" s="451" customFormat="1" ht="65.25" customHeight="1" x14ac:dyDescent="0.45"/>
    <row r="240" s="451" customFormat="1" ht="65.25" customHeight="1" x14ac:dyDescent="0.45"/>
    <row r="241" s="451" customFormat="1" ht="65.25" customHeight="1" x14ac:dyDescent="0.45"/>
    <row r="242" s="451" customFormat="1" ht="65.25" customHeight="1" x14ac:dyDescent="0.45"/>
    <row r="243" s="451" customFormat="1" ht="65.25" customHeight="1" x14ac:dyDescent="0.45"/>
    <row r="244" s="451" customFormat="1" ht="65.25" customHeight="1" x14ac:dyDescent="0.45"/>
    <row r="245" s="451" customFormat="1" ht="65.25" customHeight="1" x14ac:dyDescent="0.45"/>
    <row r="246" s="451" customFormat="1" ht="65.25" customHeight="1" x14ac:dyDescent="0.45"/>
    <row r="247" s="451" customFormat="1" ht="65.25" customHeight="1" x14ac:dyDescent="0.45"/>
    <row r="248" s="451" customFormat="1" ht="65.25" customHeight="1" x14ac:dyDescent="0.45"/>
    <row r="249" s="451" customFormat="1" ht="65.25" customHeight="1" x14ac:dyDescent="0.45"/>
    <row r="250" s="451" customFormat="1" ht="65.25" customHeight="1" x14ac:dyDescent="0.45"/>
    <row r="251" s="451" customFormat="1" ht="65.25" customHeight="1" x14ac:dyDescent="0.45"/>
    <row r="252" s="451" customFormat="1" ht="65.25" customHeight="1" x14ac:dyDescent="0.45"/>
    <row r="253" s="451" customFormat="1" ht="65.25" customHeight="1" x14ac:dyDescent="0.45"/>
    <row r="254" s="451" customFormat="1" ht="65.25" customHeight="1" x14ac:dyDescent="0.45"/>
    <row r="255" s="451" customFormat="1" ht="65.25" customHeight="1" x14ac:dyDescent="0.45"/>
    <row r="256" s="451" customFormat="1" ht="65.25" customHeight="1" x14ac:dyDescent="0.45"/>
    <row r="257" s="451" customFormat="1" ht="65.25" customHeight="1" x14ac:dyDescent="0.45"/>
    <row r="258" s="451" customFormat="1" ht="65.25" customHeight="1" x14ac:dyDescent="0.45"/>
    <row r="259" s="451" customFormat="1" ht="65.25" customHeight="1" x14ac:dyDescent="0.45"/>
    <row r="260" s="451" customFormat="1" ht="65.25" customHeight="1" x14ac:dyDescent="0.45"/>
    <row r="261" s="451" customFormat="1" ht="65.25" customHeight="1" x14ac:dyDescent="0.45"/>
    <row r="262" s="451" customFormat="1" ht="65.25" customHeight="1" x14ac:dyDescent="0.45"/>
    <row r="263" s="451" customFormat="1" ht="65.25" customHeight="1" x14ac:dyDescent="0.45"/>
    <row r="264" s="451" customFormat="1" ht="65.25" customHeight="1" x14ac:dyDescent="0.45"/>
    <row r="265" s="451" customFormat="1" ht="65.25" customHeight="1" x14ac:dyDescent="0.45"/>
    <row r="266" s="451" customFormat="1" ht="65.25" customHeight="1" x14ac:dyDescent="0.45"/>
    <row r="267" s="451" customFormat="1" ht="65.25" customHeight="1" x14ac:dyDescent="0.45"/>
    <row r="268" s="451" customFormat="1" ht="65.25" customHeight="1" x14ac:dyDescent="0.45"/>
    <row r="269" s="451" customFormat="1" ht="65.25" customHeight="1" x14ac:dyDescent="0.45"/>
    <row r="270" s="451" customFormat="1" ht="65.25" customHeight="1" x14ac:dyDescent="0.45"/>
    <row r="271" s="451" customFormat="1" ht="65.25" customHeight="1" x14ac:dyDescent="0.45"/>
    <row r="272" s="451" customFormat="1" ht="65.25" customHeight="1" x14ac:dyDescent="0.45"/>
    <row r="273" s="451" customFormat="1" ht="65.25" customHeight="1" x14ac:dyDescent="0.45"/>
    <row r="274" s="451" customFormat="1" ht="65.25" customHeight="1" x14ac:dyDescent="0.45"/>
    <row r="275" s="451" customFormat="1" ht="65.25" customHeight="1" x14ac:dyDescent="0.45"/>
    <row r="276" s="451" customFormat="1" ht="65.25" customHeight="1" x14ac:dyDescent="0.45"/>
    <row r="277" s="451" customFormat="1" ht="65.25" customHeight="1" x14ac:dyDescent="0.45"/>
    <row r="278" s="451" customFormat="1" ht="65.25" customHeight="1" x14ac:dyDescent="0.45"/>
    <row r="279" s="451" customFormat="1" ht="65.25" customHeight="1" x14ac:dyDescent="0.45"/>
    <row r="280" s="451" customFormat="1" ht="65.25" customHeight="1" x14ac:dyDescent="0.45"/>
    <row r="281" s="451" customFormat="1" ht="65.25" customHeight="1" x14ac:dyDescent="0.45"/>
    <row r="282" s="451" customFormat="1" ht="65.25" customHeight="1" x14ac:dyDescent="0.45"/>
    <row r="283" s="451" customFormat="1" ht="65.25" customHeight="1" x14ac:dyDescent="0.45"/>
    <row r="284" s="451" customFormat="1" ht="65.25" customHeight="1" x14ac:dyDescent="0.45"/>
    <row r="285" s="451" customFormat="1" ht="65.25" customHeight="1" x14ac:dyDescent="0.45"/>
    <row r="286" s="451" customFormat="1" ht="65.25" customHeight="1" x14ac:dyDescent="0.45"/>
    <row r="287" s="451" customFormat="1" ht="65.25" customHeight="1" x14ac:dyDescent="0.45"/>
    <row r="288" s="451" customFormat="1" ht="65.25" customHeight="1" x14ac:dyDescent="0.45"/>
    <row r="289" s="451" customFormat="1" ht="65.25" customHeight="1" x14ac:dyDescent="0.45"/>
    <row r="290" s="451" customFormat="1" ht="65.25" customHeight="1" x14ac:dyDescent="0.45"/>
    <row r="291" s="451" customFormat="1" ht="65.25" customHeight="1" x14ac:dyDescent="0.45"/>
    <row r="292" s="451" customFormat="1" ht="65.25" customHeight="1" x14ac:dyDescent="0.45"/>
    <row r="293" s="451" customFormat="1" ht="65.25" customHeight="1" x14ac:dyDescent="0.45"/>
    <row r="294" s="451" customFormat="1" ht="65.25" customHeight="1" x14ac:dyDescent="0.45"/>
    <row r="295" s="451" customFormat="1" ht="65.25" customHeight="1" x14ac:dyDescent="0.45"/>
    <row r="296" s="451" customFormat="1" ht="65.25" customHeight="1" x14ac:dyDescent="0.45"/>
    <row r="297" s="451" customFormat="1" ht="65.25" customHeight="1" x14ac:dyDescent="0.45"/>
    <row r="298" s="451" customFormat="1" ht="65.25" customHeight="1" x14ac:dyDescent="0.45"/>
    <row r="299" s="451" customFormat="1" ht="65.25" customHeight="1" x14ac:dyDescent="0.45"/>
    <row r="300" s="451" customFormat="1" ht="65.25" customHeight="1" x14ac:dyDescent="0.45"/>
    <row r="301" s="451" customFormat="1" ht="65.25" customHeight="1" x14ac:dyDescent="0.45"/>
    <row r="302" s="451" customFormat="1" ht="65.25" customHeight="1" x14ac:dyDescent="0.45"/>
    <row r="303" s="451" customFormat="1" ht="65.25" customHeight="1" x14ac:dyDescent="0.45"/>
    <row r="304" s="451" customFormat="1" ht="65.25" customHeight="1" x14ac:dyDescent="0.45"/>
    <row r="305" s="451" customFormat="1" ht="65.25" customHeight="1" x14ac:dyDescent="0.45"/>
    <row r="306" s="451" customFormat="1" ht="65.25" customHeight="1" x14ac:dyDescent="0.45"/>
    <row r="307" s="451" customFormat="1" ht="65.25" customHeight="1" x14ac:dyDescent="0.45"/>
    <row r="308" s="451" customFormat="1" ht="65.25" customHeight="1" x14ac:dyDescent="0.45"/>
    <row r="309" s="451" customFormat="1" ht="65.25" customHeight="1" x14ac:dyDescent="0.45"/>
    <row r="310" s="451" customFormat="1" ht="65.25" customHeight="1" x14ac:dyDescent="0.45"/>
    <row r="311" s="451" customFormat="1" ht="65.25" customHeight="1" x14ac:dyDescent="0.45"/>
    <row r="312" s="451" customFormat="1" ht="65.25" customHeight="1" x14ac:dyDescent="0.45"/>
    <row r="313" s="451" customFormat="1" ht="65.25" customHeight="1" x14ac:dyDescent="0.45"/>
    <row r="314" s="451" customFormat="1" ht="65.25" customHeight="1" x14ac:dyDescent="0.45"/>
    <row r="315" s="451" customFormat="1" ht="65.25" customHeight="1" x14ac:dyDescent="0.45"/>
    <row r="316" s="451" customFormat="1" ht="65.25" customHeight="1" x14ac:dyDescent="0.45"/>
    <row r="317" s="451" customFormat="1" ht="65.25" customHeight="1" x14ac:dyDescent="0.45"/>
    <row r="318" s="451" customFormat="1" ht="65.25" customHeight="1" x14ac:dyDescent="0.45"/>
    <row r="319" s="451" customFormat="1" ht="65.25" customHeight="1" x14ac:dyDescent="0.45"/>
    <row r="320" s="451" customFormat="1" ht="65.25" customHeight="1" x14ac:dyDescent="0.45"/>
    <row r="321" s="451" customFormat="1" ht="65.25" customHeight="1" x14ac:dyDescent="0.45"/>
    <row r="322" s="451" customFormat="1" ht="65.25" customHeight="1" x14ac:dyDescent="0.45"/>
    <row r="323" s="451" customFormat="1" ht="65.25" customHeight="1" x14ac:dyDescent="0.45"/>
    <row r="324" s="451" customFormat="1" ht="65.25" customHeight="1" x14ac:dyDescent="0.45"/>
    <row r="325" s="451" customFormat="1" ht="65.25" customHeight="1" x14ac:dyDescent="0.45"/>
    <row r="326" s="451" customFormat="1" ht="65.25" customHeight="1" x14ac:dyDescent="0.45"/>
    <row r="327" s="451" customFormat="1" ht="65.25" customHeight="1" x14ac:dyDescent="0.45"/>
    <row r="328" s="451" customFormat="1" ht="65.25" customHeight="1" x14ac:dyDescent="0.45"/>
    <row r="329" s="451" customFormat="1" ht="65.25" customHeight="1" x14ac:dyDescent="0.45"/>
    <row r="330" s="451" customFormat="1" ht="65.25" customHeight="1" x14ac:dyDescent="0.45"/>
    <row r="331" s="451" customFormat="1" ht="65.25" customHeight="1" x14ac:dyDescent="0.45"/>
    <row r="332" s="451" customFormat="1" ht="65.25" customHeight="1" x14ac:dyDescent="0.45"/>
    <row r="333" s="451" customFormat="1" ht="65.25" customHeight="1" x14ac:dyDescent="0.45"/>
    <row r="334" s="451" customFormat="1" ht="65.25" customHeight="1" x14ac:dyDescent="0.45"/>
    <row r="335" s="451" customFormat="1" ht="65.25" customHeight="1" x14ac:dyDescent="0.45"/>
    <row r="336" s="451" customFormat="1" ht="65.25" customHeight="1" x14ac:dyDescent="0.45"/>
    <row r="337" s="451" customFormat="1" ht="65.25" customHeight="1" x14ac:dyDescent="0.45"/>
    <row r="338" s="451" customFormat="1" ht="65.25" customHeight="1" x14ac:dyDescent="0.45"/>
    <row r="339" s="451" customFormat="1" ht="65.25" customHeight="1" x14ac:dyDescent="0.45"/>
    <row r="340" s="451" customFormat="1" ht="65.25" customHeight="1" x14ac:dyDescent="0.45"/>
    <row r="341" s="451" customFormat="1" ht="65.25" customHeight="1" x14ac:dyDescent="0.45"/>
    <row r="342" s="451" customFormat="1" ht="65.25" customHeight="1" x14ac:dyDescent="0.45"/>
    <row r="343" s="451" customFormat="1" ht="65.25" customHeight="1" x14ac:dyDescent="0.45"/>
    <row r="344" s="451" customFormat="1" ht="65.25" customHeight="1" x14ac:dyDescent="0.45"/>
    <row r="345" s="451" customFormat="1" ht="65.25" customHeight="1" x14ac:dyDescent="0.45"/>
    <row r="346" s="451" customFormat="1" ht="65.25" customHeight="1" x14ac:dyDescent="0.45"/>
    <row r="347" s="451" customFormat="1" ht="65.25" customHeight="1" x14ac:dyDescent="0.45"/>
    <row r="348" s="451" customFormat="1" ht="65.25" customHeight="1" x14ac:dyDescent="0.45"/>
    <row r="349" s="451" customFormat="1" ht="65.25" customHeight="1" x14ac:dyDescent="0.45"/>
    <row r="350" s="451" customFormat="1" ht="65.25" customHeight="1" x14ac:dyDescent="0.45"/>
    <row r="351" s="451" customFormat="1" ht="65.25" customHeight="1" x14ac:dyDescent="0.45"/>
    <row r="352" s="451" customFormat="1" ht="65.25" customHeight="1" x14ac:dyDescent="0.45"/>
    <row r="353" s="451" customFormat="1" ht="65.25" customHeight="1" x14ac:dyDescent="0.45"/>
    <row r="354" s="451" customFormat="1" ht="65.25" customHeight="1" x14ac:dyDescent="0.45"/>
    <row r="355" s="451" customFormat="1" ht="65.25" customHeight="1" x14ac:dyDescent="0.45"/>
    <row r="356" s="451" customFormat="1" ht="65.25" customHeight="1" x14ac:dyDescent="0.45"/>
    <row r="357" s="451" customFormat="1" ht="65.25" customHeight="1" x14ac:dyDescent="0.45"/>
    <row r="358" s="451" customFormat="1" ht="65.25" customHeight="1" x14ac:dyDescent="0.45"/>
    <row r="359" s="451" customFormat="1" ht="65.25" customHeight="1" x14ac:dyDescent="0.45"/>
    <row r="360" s="451" customFormat="1" ht="65.25" customHeight="1" x14ac:dyDescent="0.45"/>
    <row r="361" s="451" customFormat="1" ht="65.25" customHeight="1" x14ac:dyDescent="0.45"/>
    <row r="362" s="451" customFormat="1" ht="65.25" customHeight="1" x14ac:dyDescent="0.45"/>
    <row r="363" s="451" customFormat="1" ht="65.25" customHeight="1" x14ac:dyDescent="0.45"/>
    <row r="364" s="451" customFormat="1" ht="65.25" customHeight="1" x14ac:dyDescent="0.45"/>
    <row r="365" s="451" customFormat="1" ht="65.25" customHeight="1" x14ac:dyDescent="0.45"/>
    <row r="366" s="451" customFormat="1" ht="65.25" customHeight="1" x14ac:dyDescent="0.45"/>
    <row r="367" s="451" customFormat="1" ht="65.25" customHeight="1" x14ac:dyDescent="0.45"/>
    <row r="368" s="451" customFormat="1" ht="65.25" customHeight="1" x14ac:dyDescent="0.45"/>
    <row r="369" spans="1:24" s="451" customFormat="1" ht="65.25" customHeight="1" x14ac:dyDescent="0.45"/>
    <row r="370" spans="1:24" s="451" customFormat="1" ht="65.25" customHeight="1" x14ac:dyDescent="0.45"/>
    <row r="371" spans="1:24" s="451" customFormat="1" ht="65.25" customHeight="1" x14ac:dyDescent="0.45"/>
    <row r="372" spans="1:24" s="451" customFormat="1" ht="65.25" customHeight="1" x14ac:dyDescent="0.45"/>
    <row r="373" spans="1:24" s="451" customFormat="1" ht="65.25" customHeight="1" x14ac:dyDescent="0.45"/>
    <row r="374" spans="1:24" s="451" customFormat="1" ht="65.25" customHeight="1" x14ac:dyDescent="0.45"/>
    <row r="375" spans="1:24" s="451" customFormat="1" ht="65.25" customHeight="1" x14ac:dyDescent="0.45"/>
    <row r="376" spans="1:24" s="451" customFormat="1" ht="65.25" customHeight="1" x14ac:dyDescent="0.45"/>
    <row r="377" spans="1:24" s="451" customFormat="1" ht="65.25" customHeight="1" x14ac:dyDescent="0.45"/>
    <row r="378" spans="1:24" s="451" customFormat="1" ht="65.25" customHeight="1" x14ac:dyDescent="0.45"/>
    <row r="379" spans="1:24" s="451" customFormat="1" ht="65.25" customHeight="1" x14ac:dyDescent="0.45"/>
    <row r="380" spans="1:24" s="451" customFormat="1" ht="65.25" customHeight="1" x14ac:dyDescent="0.45">
      <c r="A380" s="450"/>
      <c r="B380" s="450"/>
      <c r="C380" s="450"/>
      <c r="D380" s="450"/>
      <c r="E380" s="450"/>
      <c r="F380" s="450"/>
      <c r="G380" s="450"/>
      <c r="H380" s="450"/>
      <c r="I380" s="450"/>
      <c r="J380" s="450"/>
      <c r="K380" s="450"/>
      <c r="L380" s="450"/>
      <c r="M380" s="450"/>
      <c r="N380" s="450"/>
      <c r="O380" s="450"/>
      <c r="P380" s="450"/>
      <c r="Q380" s="450"/>
      <c r="R380" s="450"/>
      <c r="S380" s="450"/>
      <c r="T380" s="450"/>
      <c r="U380" s="450"/>
      <c r="V380" s="450"/>
      <c r="W380" s="450"/>
      <c r="X380" s="450"/>
    </row>
    <row r="381" spans="1:24" s="451" customFormat="1" ht="65.25" customHeight="1" x14ac:dyDescent="0.45">
      <c r="A381" s="450"/>
      <c r="B381" s="450"/>
      <c r="C381" s="450"/>
      <c r="D381" s="450"/>
      <c r="E381" s="450"/>
      <c r="F381" s="450"/>
      <c r="G381" s="450"/>
      <c r="H381" s="450"/>
      <c r="I381" s="450"/>
      <c r="J381" s="450"/>
      <c r="K381" s="450"/>
      <c r="L381" s="450"/>
      <c r="M381" s="450"/>
      <c r="N381" s="450"/>
      <c r="O381" s="450"/>
      <c r="P381" s="450"/>
      <c r="Q381" s="450"/>
      <c r="R381" s="450"/>
      <c r="S381" s="450"/>
      <c r="T381" s="450"/>
      <c r="U381" s="450"/>
      <c r="V381" s="450"/>
      <c r="W381" s="450"/>
      <c r="X381" s="450"/>
    </row>
    <row r="382" spans="1:24" s="451" customFormat="1" ht="65.25" customHeight="1" x14ac:dyDescent="0.45">
      <c r="A382" s="450"/>
      <c r="B382" s="450"/>
      <c r="C382" s="450"/>
      <c r="D382" s="450"/>
      <c r="E382" s="450"/>
      <c r="F382" s="450"/>
      <c r="G382" s="450"/>
      <c r="H382" s="450"/>
      <c r="I382" s="450"/>
      <c r="J382" s="450"/>
      <c r="K382" s="450"/>
      <c r="L382" s="450"/>
      <c r="M382" s="450"/>
      <c r="N382" s="450"/>
      <c r="O382" s="450"/>
      <c r="P382" s="450"/>
      <c r="Q382" s="450"/>
      <c r="R382" s="450"/>
      <c r="S382" s="450"/>
      <c r="T382" s="450"/>
      <c r="U382" s="450"/>
      <c r="V382" s="450"/>
      <c r="W382" s="450"/>
      <c r="X382" s="450"/>
    </row>
    <row r="383" spans="1:24" s="451" customFormat="1" ht="65.25" customHeight="1" x14ac:dyDescent="0.45">
      <c r="A383" s="450"/>
      <c r="B383" s="450"/>
      <c r="C383" s="450"/>
      <c r="D383" s="450"/>
      <c r="E383" s="450"/>
      <c r="F383" s="450"/>
      <c r="G383" s="450"/>
      <c r="H383" s="450"/>
      <c r="I383" s="450"/>
      <c r="J383" s="450"/>
      <c r="K383" s="450"/>
      <c r="L383" s="450"/>
      <c r="M383" s="450"/>
      <c r="N383" s="450"/>
      <c r="O383" s="450"/>
      <c r="P383" s="450"/>
      <c r="Q383" s="450"/>
      <c r="R383" s="450"/>
      <c r="S383" s="450"/>
      <c r="T383" s="450"/>
      <c r="U383" s="450"/>
      <c r="V383" s="450"/>
      <c r="W383" s="450"/>
      <c r="X383" s="450"/>
    </row>
    <row r="384" spans="1:24" s="451" customFormat="1" ht="65.25" customHeight="1" x14ac:dyDescent="0.45">
      <c r="A384" s="450"/>
      <c r="B384" s="450"/>
      <c r="C384" s="450"/>
      <c r="D384" s="450"/>
      <c r="E384" s="450"/>
      <c r="F384" s="450"/>
      <c r="G384" s="450"/>
      <c r="H384" s="450"/>
      <c r="I384" s="450"/>
      <c r="J384" s="450"/>
      <c r="K384" s="450"/>
      <c r="L384" s="450"/>
      <c r="M384" s="450"/>
      <c r="N384" s="450"/>
      <c r="O384" s="450"/>
      <c r="P384" s="450"/>
      <c r="Q384" s="450"/>
      <c r="R384" s="450"/>
      <c r="S384" s="450"/>
      <c r="T384" s="450"/>
      <c r="U384" s="450"/>
      <c r="V384" s="450"/>
      <c r="W384" s="450"/>
      <c r="X384" s="450"/>
    </row>
    <row r="385" spans="1:24" s="451" customFormat="1" ht="65.25" customHeight="1" x14ac:dyDescent="0.45">
      <c r="A385" s="450"/>
      <c r="B385" s="450"/>
      <c r="C385" s="450"/>
      <c r="D385" s="450"/>
      <c r="E385" s="450"/>
      <c r="F385" s="450"/>
      <c r="G385" s="450"/>
      <c r="H385" s="450"/>
      <c r="I385" s="450"/>
      <c r="J385" s="450"/>
      <c r="K385" s="450"/>
      <c r="L385" s="450"/>
      <c r="M385" s="450"/>
      <c r="N385" s="450"/>
      <c r="O385" s="450"/>
      <c r="P385" s="450"/>
      <c r="Q385" s="450"/>
      <c r="R385" s="450"/>
      <c r="S385" s="450"/>
      <c r="T385" s="450"/>
      <c r="U385" s="450"/>
      <c r="V385" s="450"/>
      <c r="W385" s="450"/>
      <c r="X385" s="450"/>
    </row>
    <row r="386" spans="1:24" s="451" customFormat="1" ht="65.25" customHeight="1" x14ac:dyDescent="0.45">
      <c r="A386" s="450"/>
      <c r="B386" s="450"/>
      <c r="C386" s="450"/>
      <c r="D386" s="450"/>
      <c r="E386" s="450"/>
      <c r="F386" s="450"/>
      <c r="G386" s="450"/>
      <c r="H386" s="450"/>
      <c r="I386" s="450"/>
      <c r="J386" s="450"/>
      <c r="K386" s="450"/>
      <c r="L386" s="450"/>
      <c r="M386" s="450"/>
      <c r="N386" s="450"/>
      <c r="O386" s="450"/>
      <c r="P386" s="450"/>
      <c r="Q386" s="450"/>
      <c r="R386" s="450"/>
      <c r="S386" s="450"/>
      <c r="T386" s="450"/>
      <c r="U386" s="450"/>
      <c r="V386" s="450"/>
      <c r="W386" s="450"/>
      <c r="X386" s="450"/>
    </row>
    <row r="387" spans="1:24" s="451" customFormat="1" ht="65.25" customHeight="1" x14ac:dyDescent="0.45">
      <c r="A387" s="450"/>
      <c r="B387" s="450"/>
      <c r="C387" s="450"/>
      <c r="D387" s="450"/>
      <c r="E387" s="450"/>
      <c r="F387" s="450"/>
      <c r="G387" s="450"/>
      <c r="H387" s="450"/>
      <c r="I387" s="450"/>
      <c r="J387" s="450"/>
      <c r="K387" s="450"/>
      <c r="L387" s="450"/>
      <c r="M387" s="450"/>
      <c r="N387" s="450"/>
      <c r="O387" s="450"/>
      <c r="P387" s="450"/>
      <c r="Q387" s="450"/>
      <c r="R387" s="450"/>
      <c r="S387" s="450"/>
      <c r="T387" s="450"/>
      <c r="U387" s="450"/>
      <c r="V387" s="450"/>
      <c r="W387" s="450"/>
      <c r="X387" s="450"/>
    </row>
    <row r="388" spans="1:24" s="451" customFormat="1" ht="65.25" customHeight="1" x14ac:dyDescent="0.45">
      <c r="A388" s="450"/>
      <c r="B388" s="450"/>
      <c r="C388" s="450"/>
      <c r="D388" s="450"/>
      <c r="E388" s="450"/>
      <c r="F388" s="450"/>
      <c r="G388" s="450"/>
      <c r="H388" s="450"/>
      <c r="I388" s="450"/>
      <c r="J388" s="450"/>
      <c r="K388" s="450"/>
      <c r="L388" s="450"/>
      <c r="M388" s="450"/>
      <c r="N388" s="450"/>
      <c r="O388" s="450"/>
      <c r="P388" s="450"/>
      <c r="Q388" s="450"/>
      <c r="R388" s="450"/>
      <c r="S388" s="450"/>
      <c r="T388" s="450"/>
      <c r="U388" s="450"/>
      <c r="V388" s="450"/>
      <c r="W388" s="450"/>
      <c r="X388" s="450"/>
    </row>
    <row r="389" spans="1:24" s="451" customFormat="1" ht="65.25" customHeight="1" x14ac:dyDescent="0.45">
      <c r="A389" s="450"/>
      <c r="B389" s="450"/>
      <c r="C389" s="450"/>
      <c r="D389" s="450"/>
      <c r="E389" s="450"/>
      <c r="F389" s="450"/>
      <c r="G389" s="450"/>
      <c r="H389" s="450"/>
      <c r="I389" s="450"/>
      <c r="J389" s="450"/>
      <c r="K389" s="450"/>
      <c r="L389" s="450"/>
      <c r="M389" s="450"/>
      <c r="N389" s="450"/>
      <c r="O389" s="450"/>
      <c r="P389" s="450"/>
      <c r="Q389" s="450"/>
      <c r="R389" s="450"/>
      <c r="S389" s="450"/>
      <c r="T389" s="450"/>
      <c r="U389" s="450"/>
      <c r="V389" s="450"/>
      <c r="W389" s="450"/>
      <c r="X389" s="450"/>
    </row>
    <row r="390" spans="1:24" s="451" customFormat="1" ht="65.25" customHeight="1" x14ac:dyDescent="0.45">
      <c r="A390" s="450"/>
      <c r="B390" s="450"/>
      <c r="C390" s="450"/>
      <c r="D390" s="450"/>
      <c r="E390" s="450"/>
      <c r="F390" s="450"/>
      <c r="G390" s="450"/>
      <c r="H390" s="450"/>
      <c r="I390" s="450"/>
      <c r="J390" s="450"/>
      <c r="K390" s="450"/>
      <c r="L390" s="450"/>
      <c r="M390" s="450"/>
      <c r="N390" s="450"/>
      <c r="O390" s="450"/>
      <c r="P390" s="450"/>
      <c r="Q390" s="450"/>
      <c r="R390" s="450"/>
      <c r="S390" s="450"/>
      <c r="T390" s="450"/>
      <c r="U390" s="450"/>
      <c r="V390" s="450"/>
      <c r="W390" s="450"/>
      <c r="X390" s="450"/>
    </row>
    <row r="391" spans="1:24" s="451" customFormat="1" ht="65.25" customHeight="1" x14ac:dyDescent="0.45">
      <c r="A391" s="450"/>
      <c r="B391" s="450"/>
      <c r="C391" s="450"/>
      <c r="D391" s="450"/>
      <c r="E391" s="450"/>
      <c r="F391" s="450"/>
      <c r="G391" s="450"/>
      <c r="H391" s="450"/>
      <c r="I391" s="450"/>
      <c r="J391" s="450"/>
      <c r="K391" s="450"/>
      <c r="L391" s="450"/>
      <c r="M391" s="450"/>
      <c r="N391" s="450"/>
      <c r="O391" s="450"/>
      <c r="P391" s="450"/>
      <c r="Q391" s="450"/>
      <c r="R391" s="450"/>
      <c r="S391" s="450"/>
      <c r="T391" s="450"/>
      <c r="U391" s="450"/>
      <c r="V391" s="450"/>
      <c r="W391" s="450"/>
      <c r="X391" s="450"/>
    </row>
    <row r="392" spans="1:24" s="451" customFormat="1" ht="65.25" customHeight="1" x14ac:dyDescent="0.45">
      <c r="A392" s="450"/>
      <c r="B392" s="450"/>
      <c r="C392" s="450"/>
      <c r="D392" s="450"/>
      <c r="E392" s="450"/>
      <c r="F392" s="450"/>
      <c r="G392" s="450"/>
      <c r="H392" s="450"/>
      <c r="I392" s="450"/>
      <c r="J392" s="450"/>
      <c r="K392" s="450"/>
      <c r="L392" s="450"/>
      <c r="M392" s="450"/>
      <c r="N392" s="450"/>
      <c r="O392" s="450"/>
      <c r="P392" s="450"/>
      <c r="Q392" s="450"/>
      <c r="R392" s="450"/>
      <c r="S392" s="450"/>
      <c r="T392" s="450"/>
      <c r="U392" s="450"/>
      <c r="V392" s="450"/>
      <c r="W392" s="450"/>
      <c r="X392" s="450"/>
    </row>
    <row r="393" spans="1:24" s="451" customFormat="1" ht="65.25" customHeight="1" x14ac:dyDescent="0.45">
      <c r="A393" s="450"/>
      <c r="B393" s="450"/>
      <c r="C393" s="450"/>
      <c r="D393" s="450"/>
      <c r="E393" s="450"/>
      <c r="F393" s="450"/>
      <c r="G393" s="450"/>
      <c r="H393" s="450"/>
      <c r="I393" s="450"/>
      <c r="J393" s="450"/>
      <c r="K393" s="450"/>
      <c r="L393" s="450"/>
      <c r="M393" s="450"/>
      <c r="N393" s="450"/>
      <c r="O393" s="450"/>
      <c r="P393" s="450"/>
      <c r="Q393" s="450"/>
      <c r="R393" s="450"/>
      <c r="S393" s="450"/>
      <c r="T393" s="450"/>
      <c r="U393" s="450"/>
      <c r="V393" s="450"/>
      <c r="W393" s="450"/>
      <c r="X393" s="450"/>
    </row>
    <row r="394" spans="1:24" s="451" customFormat="1" ht="65.25" customHeight="1" x14ac:dyDescent="0.45">
      <c r="A394" s="450"/>
      <c r="B394" s="450"/>
      <c r="C394" s="450"/>
      <c r="D394" s="450"/>
      <c r="E394" s="450"/>
      <c r="F394" s="450"/>
      <c r="G394" s="450"/>
      <c r="H394" s="450"/>
      <c r="I394" s="450"/>
      <c r="J394" s="450"/>
      <c r="K394" s="450"/>
      <c r="L394" s="450"/>
      <c r="M394" s="450"/>
      <c r="N394" s="450"/>
      <c r="O394" s="450"/>
      <c r="P394" s="450"/>
      <c r="Q394" s="450"/>
      <c r="R394" s="450"/>
      <c r="S394" s="450"/>
      <c r="T394" s="450"/>
      <c r="U394" s="450"/>
      <c r="V394" s="450"/>
      <c r="W394" s="450"/>
      <c r="X394" s="450"/>
    </row>
    <row r="395" spans="1:24" s="451" customFormat="1" ht="65.25" customHeight="1" x14ac:dyDescent="0.45">
      <c r="A395" s="450"/>
      <c r="B395" s="450"/>
      <c r="C395" s="450"/>
      <c r="D395" s="450"/>
      <c r="E395" s="450"/>
      <c r="F395" s="450"/>
      <c r="G395" s="450"/>
      <c r="H395" s="450"/>
      <c r="I395" s="450"/>
      <c r="J395" s="450"/>
      <c r="K395" s="450"/>
      <c r="L395" s="450"/>
      <c r="M395" s="450"/>
      <c r="N395" s="450"/>
      <c r="O395" s="450"/>
      <c r="P395" s="450"/>
      <c r="Q395" s="450"/>
      <c r="R395" s="450"/>
      <c r="S395" s="450"/>
      <c r="T395" s="450"/>
      <c r="U395" s="450"/>
      <c r="V395" s="450"/>
      <c r="W395" s="450"/>
      <c r="X395" s="450"/>
    </row>
    <row r="396" spans="1:24" s="451" customFormat="1" ht="65.25" customHeight="1" x14ac:dyDescent="0.45">
      <c r="A396" s="450"/>
      <c r="B396" s="450"/>
      <c r="C396" s="450"/>
      <c r="D396" s="450"/>
      <c r="E396" s="450"/>
      <c r="F396" s="450"/>
      <c r="G396" s="450"/>
      <c r="H396" s="450"/>
      <c r="I396" s="450"/>
      <c r="J396" s="450"/>
      <c r="K396" s="450"/>
      <c r="L396" s="450"/>
      <c r="M396" s="450"/>
      <c r="N396" s="450"/>
      <c r="O396" s="450"/>
      <c r="P396" s="450"/>
      <c r="Q396" s="450"/>
      <c r="R396" s="450"/>
      <c r="S396" s="450"/>
      <c r="T396" s="450"/>
      <c r="U396" s="450"/>
      <c r="V396" s="450"/>
      <c r="W396" s="450"/>
      <c r="X396" s="450"/>
    </row>
    <row r="397" spans="1:24" s="451" customFormat="1" ht="65.25" customHeight="1" x14ac:dyDescent="0.45">
      <c r="A397" s="450"/>
      <c r="B397" s="450"/>
      <c r="C397" s="450"/>
      <c r="D397" s="450"/>
      <c r="E397" s="450"/>
      <c r="F397" s="450"/>
      <c r="G397" s="450"/>
      <c r="H397" s="450"/>
      <c r="I397" s="450"/>
      <c r="J397" s="450"/>
      <c r="K397" s="450"/>
      <c r="L397" s="450"/>
      <c r="M397" s="450"/>
      <c r="N397" s="450"/>
      <c r="O397" s="450"/>
      <c r="P397" s="450"/>
      <c r="Q397" s="450"/>
      <c r="R397" s="450"/>
      <c r="S397" s="450"/>
      <c r="T397" s="450"/>
      <c r="U397" s="450"/>
      <c r="V397" s="450"/>
      <c r="W397" s="450"/>
      <c r="X397" s="450"/>
    </row>
    <row r="398" spans="1:24" s="451" customFormat="1" ht="65.25" customHeight="1" x14ac:dyDescent="0.45">
      <c r="A398" s="450"/>
      <c r="B398" s="450"/>
      <c r="C398" s="450"/>
      <c r="D398" s="450"/>
      <c r="E398" s="450"/>
      <c r="F398" s="450"/>
      <c r="G398" s="450"/>
      <c r="H398" s="450"/>
      <c r="I398" s="450"/>
      <c r="J398" s="450"/>
      <c r="K398" s="450"/>
      <c r="L398" s="450"/>
      <c r="M398" s="450"/>
      <c r="N398" s="450"/>
      <c r="O398" s="450"/>
      <c r="P398" s="450"/>
      <c r="Q398" s="450"/>
      <c r="R398" s="450"/>
      <c r="S398" s="450"/>
      <c r="T398" s="450"/>
      <c r="U398" s="450"/>
      <c r="V398" s="450"/>
      <c r="W398" s="450"/>
      <c r="X398" s="450"/>
    </row>
    <row r="399" spans="1:24" s="451" customFormat="1" ht="65.25" customHeight="1" x14ac:dyDescent="0.45">
      <c r="A399" s="450"/>
      <c r="B399" s="450"/>
      <c r="C399" s="450"/>
      <c r="D399" s="450"/>
      <c r="E399" s="450"/>
      <c r="F399" s="450"/>
      <c r="G399" s="450"/>
      <c r="H399" s="450"/>
      <c r="I399" s="450"/>
      <c r="J399" s="450"/>
      <c r="K399" s="450"/>
      <c r="L399" s="450"/>
      <c r="M399" s="450"/>
      <c r="N399" s="450"/>
      <c r="O399" s="450"/>
      <c r="P399" s="450"/>
      <c r="Q399" s="450"/>
      <c r="R399" s="450"/>
      <c r="S399" s="450"/>
      <c r="T399" s="450"/>
      <c r="U399" s="450"/>
      <c r="V399" s="450"/>
      <c r="W399" s="450"/>
      <c r="X399" s="450"/>
    </row>
    <row r="400" spans="1:24" s="451" customFormat="1" ht="65.25" customHeight="1" x14ac:dyDescent="0.45">
      <c r="A400" s="450"/>
      <c r="B400" s="450"/>
      <c r="C400" s="450"/>
      <c r="D400" s="450"/>
      <c r="E400" s="450"/>
      <c r="F400" s="450"/>
      <c r="G400" s="450"/>
      <c r="H400" s="450"/>
      <c r="I400" s="450"/>
      <c r="J400" s="450"/>
      <c r="K400" s="450"/>
      <c r="L400" s="450"/>
      <c r="M400" s="450"/>
      <c r="N400" s="450"/>
      <c r="O400" s="450"/>
      <c r="P400" s="450"/>
      <c r="Q400" s="450"/>
      <c r="R400" s="450"/>
      <c r="S400" s="450"/>
      <c r="T400" s="450"/>
      <c r="U400" s="450"/>
      <c r="V400" s="450"/>
      <c r="W400" s="450"/>
      <c r="X400" s="450"/>
    </row>
    <row r="401" spans="1:24" s="451" customFormat="1" ht="65.25" customHeight="1" x14ac:dyDescent="0.45">
      <c r="A401" s="450"/>
      <c r="B401" s="450"/>
      <c r="C401" s="450"/>
      <c r="D401" s="450"/>
      <c r="E401" s="450"/>
      <c r="F401" s="450"/>
      <c r="G401" s="450"/>
      <c r="H401" s="450"/>
      <c r="I401" s="450"/>
      <c r="J401" s="450"/>
      <c r="K401" s="450"/>
      <c r="L401" s="450"/>
      <c r="M401" s="450"/>
      <c r="N401" s="450"/>
      <c r="O401" s="450"/>
      <c r="P401" s="450"/>
      <c r="Q401" s="450"/>
      <c r="R401" s="450"/>
      <c r="S401" s="450"/>
      <c r="T401" s="450"/>
      <c r="U401" s="450"/>
      <c r="V401" s="450"/>
      <c r="W401" s="450"/>
      <c r="X401" s="450"/>
    </row>
    <row r="402" spans="1:24" s="451" customFormat="1" ht="65.25" customHeight="1" x14ac:dyDescent="0.45">
      <c r="A402" s="450"/>
      <c r="B402" s="450"/>
      <c r="C402" s="450"/>
      <c r="D402" s="450"/>
      <c r="E402" s="450"/>
      <c r="F402" s="450"/>
      <c r="G402" s="450"/>
      <c r="H402" s="450"/>
      <c r="I402" s="450"/>
      <c r="J402" s="450"/>
      <c r="K402" s="450"/>
      <c r="L402" s="450"/>
      <c r="M402" s="450"/>
      <c r="N402" s="450"/>
      <c r="O402" s="450"/>
      <c r="P402" s="450"/>
      <c r="Q402" s="450"/>
      <c r="R402" s="450"/>
      <c r="S402" s="450"/>
      <c r="T402" s="450"/>
      <c r="U402" s="450"/>
      <c r="V402" s="450"/>
      <c r="W402" s="450"/>
      <c r="X402" s="450"/>
    </row>
    <row r="403" spans="1:24" s="451" customFormat="1" ht="65.25" customHeight="1" x14ac:dyDescent="0.45">
      <c r="A403" s="450"/>
      <c r="B403" s="450"/>
      <c r="C403" s="450"/>
      <c r="D403" s="450"/>
      <c r="E403" s="450"/>
      <c r="F403" s="450"/>
      <c r="G403" s="450"/>
      <c r="H403" s="450"/>
      <c r="I403" s="450"/>
      <c r="J403" s="450"/>
      <c r="K403" s="450"/>
      <c r="L403" s="450"/>
      <c r="M403" s="450"/>
      <c r="N403" s="450"/>
      <c r="O403" s="450"/>
      <c r="P403" s="450"/>
      <c r="Q403" s="450"/>
      <c r="R403" s="450"/>
      <c r="S403" s="450"/>
      <c r="T403" s="450"/>
      <c r="U403" s="450"/>
      <c r="V403" s="450"/>
      <c r="W403" s="450"/>
      <c r="X403" s="450"/>
    </row>
    <row r="404" spans="1:24" s="451" customFormat="1" ht="65.25" customHeight="1" x14ac:dyDescent="0.45">
      <c r="A404" s="450"/>
      <c r="B404" s="450"/>
      <c r="C404" s="450"/>
      <c r="D404" s="450"/>
      <c r="E404" s="450"/>
      <c r="F404" s="450"/>
      <c r="G404" s="450"/>
      <c r="H404" s="450"/>
      <c r="I404" s="450"/>
      <c r="J404" s="450"/>
      <c r="K404" s="450"/>
      <c r="L404" s="450"/>
      <c r="M404" s="450"/>
      <c r="N404" s="450"/>
      <c r="O404" s="450"/>
      <c r="P404" s="450"/>
      <c r="Q404" s="450"/>
      <c r="R404" s="450"/>
      <c r="S404" s="450"/>
      <c r="T404" s="450"/>
      <c r="U404" s="450"/>
      <c r="V404" s="450"/>
      <c r="W404" s="450"/>
      <c r="X404" s="450"/>
    </row>
    <row r="405" spans="1:24" s="451" customFormat="1" ht="65.25" customHeight="1" x14ac:dyDescent="0.45">
      <c r="A405" s="450"/>
      <c r="B405" s="450"/>
      <c r="C405" s="450"/>
      <c r="D405" s="450"/>
      <c r="E405" s="450"/>
      <c r="F405" s="450"/>
      <c r="G405" s="450"/>
      <c r="H405" s="450"/>
      <c r="I405" s="450"/>
      <c r="J405" s="450"/>
      <c r="K405" s="450"/>
      <c r="L405" s="450"/>
      <c r="M405" s="450"/>
      <c r="N405" s="450"/>
      <c r="O405" s="450"/>
      <c r="P405" s="450"/>
      <c r="Q405" s="450"/>
      <c r="R405" s="450"/>
      <c r="S405" s="450"/>
      <c r="T405" s="450"/>
      <c r="U405" s="450"/>
      <c r="V405" s="450"/>
      <c r="W405" s="450"/>
      <c r="X405" s="450"/>
    </row>
    <row r="406" spans="1:24" s="451" customFormat="1" ht="65.25" customHeight="1" x14ac:dyDescent="0.45">
      <c r="A406" s="450"/>
      <c r="B406" s="450"/>
      <c r="C406" s="450"/>
      <c r="D406" s="450"/>
      <c r="E406" s="450"/>
      <c r="F406" s="450"/>
      <c r="G406" s="450"/>
      <c r="H406" s="450"/>
      <c r="I406" s="450"/>
      <c r="J406" s="450"/>
      <c r="K406" s="450"/>
      <c r="L406" s="450"/>
      <c r="M406" s="450"/>
      <c r="N406" s="450"/>
      <c r="O406" s="450"/>
      <c r="P406" s="450"/>
      <c r="Q406" s="450"/>
      <c r="R406" s="450"/>
      <c r="S406" s="450"/>
      <c r="T406" s="450"/>
      <c r="U406" s="450"/>
      <c r="V406" s="450"/>
      <c r="W406" s="450"/>
      <c r="X406" s="450"/>
    </row>
    <row r="407" spans="1:24" s="451" customFormat="1" ht="65.25" customHeight="1" x14ac:dyDescent="0.45">
      <c r="A407" s="450"/>
      <c r="B407" s="450"/>
      <c r="C407" s="450"/>
      <c r="D407" s="450"/>
      <c r="E407" s="450"/>
      <c r="F407" s="450"/>
      <c r="G407" s="450"/>
      <c r="H407" s="450"/>
      <c r="I407" s="450"/>
      <c r="J407" s="450"/>
      <c r="K407" s="450"/>
      <c r="L407" s="450"/>
      <c r="M407" s="450"/>
      <c r="N407" s="450"/>
      <c r="O407" s="450"/>
      <c r="P407" s="450"/>
      <c r="Q407" s="450"/>
      <c r="R407" s="450"/>
      <c r="S407" s="450"/>
      <c r="T407" s="450"/>
      <c r="U407" s="450"/>
      <c r="V407" s="450"/>
      <c r="W407" s="450"/>
      <c r="X407" s="450"/>
    </row>
    <row r="408" spans="1:24" s="451" customFormat="1" ht="65.25" customHeight="1" x14ac:dyDescent="0.45">
      <c r="A408" s="450"/>
      <c r="B408" s="450"/>
      <c r="C408" s="450"/>
      <c r="D408" s="450"/>
      <c r="E408" s="450"/>
      <c r="F408" s="450"/>
      <c r="G408" s="450"/>
      <c r="H408" s="450"/>
      <c r="I408" s="450"/>
      <c r="J408" s="450"/>
      <c r="K408" s="450"/>
      <c r="L408" s="450"/>
      <c r="M408" s="450"/>
      <c r="N408" s="450"/>
      <c r="O408" s="450"/>
      <c r="P408" s="450"/>
      <c r="Q408" s="450"/>
      <c r="R408" s="450"/>
      <c r="S408" s="450"/>
      <c r="T408" s="450"/>
      <c r="U408" s="450"/>
      <c r="V408" s="450"/>
      <c r="W408" s="450"/>
      <c r="X408" s="450"/>
    </row>
    <row r="409" spans="1:24" s="451" customFormat="1" ht="65.25" customHeight="1" x14ac:dyDescent="0.45">
      <c r="A409" s="450"/>
      <c r="B409" s="450"/>
      <c r="C409" s="450"/>
      <c r="D409" s="450"/>
      <c r="E409" s="450"/>
      <c r="F409" s="450"/>
      <c r="G409" s="450"/>
      <c r="H409" s="450"/>
      <c r="I409" s="450"/>
      <c r="J409" s="450"/>
      <c r="K409" s="450"/>
      <c r="L409" s="450"/>
      <c r="M409" s="450"/>
      <c r="N409" s="450"/>
      <c r="O409" s="450"/>
      <c r="P409" s="450"/>
      <c r="Q409" s="450"/>
      <c r="R409" s="450"/>
      <c r="S409" s="450"/>
      <c r="T409" s="450"/>
      <c r="U409" s="450"/>
      <c r="V409" s="450"/>
      <c r="W409" s="450"/>
      <c r="X409" s="450"/>
    </row>
    <row r="410" spans="1:24" s="451" customFormat="1" ht="65.25" customHeight="1" x14ac:dyDescent="0.45">
      <c r="A410" s="450"/>
      <c r="B410" s="450"/>
      <c r="C410" s="450"/>
      <c r="D410" s="450"/>
      <c r="E410" s="450"/>
      <c r="F410" s="450"/>
      <c r="G410" s="450"/>
      <c r="H410" s="450"/>
      <c r="I410" s="450"/>
      <c r="J410" s="450"/>
      <c r="K410" s="450"/>
      <c r="L410" s="450"/>
      <c r="M410" s="450"/>
      <c r="N410" s="450"/>
      <c r="O410" s="450"/>
      <c r="P410" s="450"/>
      <c r="Q410" s="450"/>
      <c r="R410" s="450"/>
      <c r="S410" s="450"/>
      <c r="T410" s="450"/>
      <c r="U410" s="450"/>
      <c r="V410" s="450"/>
      <c r="W410" s="450"/>
      <c r="X410" s="450"/>
    </row>
    <row r="411" spans="1:24" s="451" customFormat="1" ht="65.25" customHeight="1" x14ac:dyDescent="0.45">
      <c r="A411" s="450"/>
      <c r="B411" s="450"/>
      <c r="C411" s="450"/>
      <c r="D411" s="450"/>
      <c r="E411" s="450"/>
      <c r="F411" s="450"/>
      <c r="G411" s="450"/>
      <c r="H411" s="450"/>
      <c r="I411" s="450"/>
      <c r="J411" s="450"/>
      <c r="K411" s="450"/>
      <c r="L411" s="450"/>
      <c r="M411" s="450"/>
      <c r="N411" s="450"/>
      <c r="O411" s="450"/>
      <c r="P411" s="450"/>
      <c r="Q411" s="450"/>
      <c r="R411" s="450"/>
      <c r="S411" s="450"/>
      <c r="T411" s="450"/>
      <c r="U411" s="450"/>
      <c r="V411" s="450"/>
      <c r="W411" s="450"/>
      <c r="X411" s="450"/>
    </row>
    <row r="412" spans="1:24" s="451" customFormat="1" ht="65.25" customHeight="1" x14ac:dyDescent="0.45">
      <c r="A412" s="450"/>
      <c r="B412" s="450"/>
      <c r="C412" s="450"/>
      <c r="D412" s="450"/>
      <c r="E412" s="450"/>
      <c r="F412" s="450"/>
      <c r="G412" s="450"/>
      <c r="H412" s="450"/>
      <c r="I412" s="450"/>
      <c r="J412" s="450"/>
      <c r="K412" s="450"/>
      <c r="L412" s="450"/>
      <c r="M412" s="450"/>
      <c r="N412" s="450"/>
      <c r="O412" s="450"/>
      <c r="P412" s="450"/>
      <c r="Q412" s="450"/>
      <c r="R412" s="450"/>
      <c r="S412" s="450"/>
      <c r="T412" s="450"/>
      <c r="U412" s="450"/>
      <c r="V412" s="450"/>
      <c r="W412" s="450"/>
      <c r="X412" s="450"/>
    </row>
    <row r="413" spans="1:24" s="451" customFormat="1" ht="65.25" customHeight="1" x14ac:dyDescent="0.45">
      <c r="A413" s="450"/>
      <c r="B413" s="450"/>
      <c r="C413" s="450"/>
      <c r="D413" s="450"/>
      <c r="E413" s="450"/>
      <c r="F413" s="450"/>
      <c r="G413" s="450"/>
      <c r="H413" s="450"/>
      <c r="I413" s="450"/>
      <c r="J413" s="450"/>
      <c r="K413" s="450"/>
      <c r="L413" s="450"/>
      <c r="M413" s="450"/>
      <c r="N413" s="450"/>
      <c r="O413" s="450"/>
      <c r="P413" s="450"/>
      <c r="Q413" s="450"/>
      <c r="R413" s="450"/>
      <c r="S413" s="450"/>
      <c r="T413" s="450"/>
      <c r="U413" s="450"/>
      <c r="V413" s="450"/>
      <c r="W413" s="450"/>
      <c r="X413" s="450"/>
    </row>
    <row r="414" spans="1:24" s="451" customFormat="1" ht="65.25" customHeight="1" x14ac:dyDescent="0.45">
      <c r="A414" s="450"/>
      <c r="B414" s="450"/>
      <c r="C414" s="450"/>
      <c r="D414" s="450"/>
      <c r="E414" s="450"/>
      <c r="F414" s="450"/>
      <c r="G414" s="450"/>
      <c r="H414" s="450"/>
      <c r="I414" s="450"/>
      <c r="J414" s="450"/>
      <c r="K414" s="450"/>
      <c r="L414" s="450"/>
      <c r="M414" s="450"/>
      <c r="N414" s="450"/>
      <c r="O414" s="450"/>
      <c r="P414" s="450"/>
      <c r="Q414" s="450"/>
      <c r="R414" s="450"/>
      <c r="S414" s="450"/>
      <c r="T414" s="450"/>
      <c r="U414" s="450"/>
      <c r="V414" s="450"/>
      <c r="W414" s="450"/>
      <c r="X414" s="450"/>
    </row>
    <row r="415" spans="1:24" s="451" customFormat="1" ht="65.25" customHeight="1" x14ac:dyDescent="0.45">
      <c r="A415" s="450"/>
      <c r="B415" s="450"/>
      <c r="C415" s="450"/>
      <c r="D415" s="450"/>
      <c r="E415" s="450"/>
      <c r="F415" s="450"/>
      <c r="G415" s="450"/>
      <c r="H415" s="450"/>
      <c r="I415" s="450"/>
      <c r="J415" s="450"/>
      <c r="K415" s="450"/>
      <c r="L415" s="450"/>
      <c r="M415" s="450"/>
      <c r="N415" s="450"/>
      <c r="O415" s="450"/>
      <c r="P415" s="450"/>
      <c r="Q415" s="450"/>
      <c r="R415" s="450"/>
      <c r="S415" s="450"/>
      <c r="T415" s="450"/>
      <c r="U415" s="450"/>
      <c r="V415" s="450"/>
      <c r="W415" s="450"/>
      <c r="X415" s="450"/>
    </row>
    <row r="416" spans="1:24" s="451" customFormat="1" ht="65.25" customHeight="1" x14ac:dyDescent="0.45">
      <c r="A416" s="450"/>
      <c r="B416" s="450"/>
      <c r="C416" s="450"/>
      <c r="D416" s="450"/>
      <c r="E416" s="450"/>
      <c r="F416" s="450"/>
      <c r="G416" s="450"/>
      <c r="H416" s="450"/>
      <c r="I416" s="450"/>
      <c r="J416" s="450"/>
      <c r="K416" s="450"/>
      <c r="L416" s="450"/>
      <c r="M416" s="450"/>
      <c r="N416" s="450"/>
      <c r="O416" s="450"/>
      <c r="P416" s="450"/>
      <c r="Q416" s="450"/>
      <c r="R416" s="450"/>
      <c r="S416" s="450"/>
      <c r="T416" s="450"/>
      <c r="U416" s="450"/>
      <c r="V416" s="450"/>
      <c r="W416" s="450"/>
      <c r="X416" s="450"/>
    </row>
    <row r="417" spans="1:24" s="451" customFormat="1" ht="65.25" customHeight="1" x14ac:dyDescent="0.45">
      <c r="A417" s="450"/>
      <c r="B417" s="450"/>
      <c r="C417" s="450"/>
      <c r="D417" s="450"/>
      <c r="E417" s="450"/>
      <c r="F417" s="450"/>
      <c r="G417" s="450"/>
      <c r="H417" s="450"/>
      <c r="I417" s="450"/>
      <c r="J417" s="450"/>
      <c r="K417" s="450"/>
      <c r="L417" s="450"/>
      <c r="M417" s="450"/>
      <c r="N417" s="450"/>
      <c r="O417" s="450"/>
      <c r="P417" s="450"/>
      <c r="Q417" s="450"/>
      <c r="R417" s="450"/>
      <c r="S417" s="450"/>
      <c r="T417" s="450"/>
      <c r="U417" s="450"/>
      <c r="V417" s="450"/>
      <c r="W417" s="450"/>
      <c r="X417" s="450"/>
    </row>
    <row r="418" spans="1:24" s="451" customFormat="1" ht="65.25" customHeight="1" x14ac:dyDescent="0.45">
      <c r="A418" s="450"/>
      <c r="B418" s="450"/>
      <c r="C418" s="450"/>
      <c r="D418" s="450"/>
      <c r="E418" s="450"/>
      <c r="F418" s="450"/>
      <c r="G418" s="450"/>
      <c r="H418" s="450"/>
      <c r="I418" s="450"/>
      <c r="J418" s="450"/>
      <c r="K418" s="450"/>
      <c r="L418" s="450"/>
      <c r="M418" s="450"/>
      <c r="N418" s="450"/>
      <c r="O418" s="450"/>
      <c r="P418" s="450"/>
      <c r="Q418" s="450"/>
      <c r="R418" s="450"/>
      <c r="S418" s="450"/>
      <c r="T418" s="450"/>
      <c r="U418" s="450"/>
      <c r="V418" s="450"/>
      <c r="W418" s="450"/>
      <c r="X418" s="450"/>
    </row>
    <row r="419" spans="1:24" s="451" customFormat="1" ht="65.25" customHeight="1" x14ac:dyDescent="0.45">
      <c r="A419" s="450"/>
      <c r="B419" s="450"/>
      <c r="C419" s="450"/>
      <c r="D419" s="450"/>
      <c r="E419" s="450"/>
      <c r="F419" s="450"/>
      <c r="G419" s="450"/>
      <c r="H419" s="450"/>
      <c r="I419" s="450"/>
      <c r="J419" s="450"/>
      <c r="K419" s="450"/>
      <c r="L419" s="450"/>
      <c r="M419" s="450"/>
      <c r="N419" s="450"/>
      <c r="O419" s="450"/>
      <c r="P419" s="450"/>
      <c r="Q419" s="450"/>
      <c r="R419" s="450"/>
      <c r="S419" s="450"/>
      <c r="T419" s="450"/>
      <c r="U419" s="450"/>
      <c r="V419" s="450"/>
      <c r="W419" s="450"/>
      <c r="X419" s="450"/>
    </row>
    <row r="420" spans="1:24" s="451" customFormat="1" ht="65.25" customHeight="1" x14ac:dyDescent="0.45">
      <c r="A420" s="450"/>
      <c r="B420" s="450"/>
      <c r="C420" s="450"/>
      <c r="D420" s="450"/>
      <c r="E420" s="450"/>
      <c r="F420" s="450"/>
      <c r="G420" s="450"/>
      <c r="H420" s="450"/>
      <c r="I420" s="450"/>
      <c r="J420" s="450"/>
      <c r="K420" s="450"/>
      <c r="L420" s="450"/>
      <c r="M420" s="450"/>
      <c r="N420" s="450"/>
      <c r="O420" s="450"/>
      <c r="P420" s="450"/>
      <c r="Q420" s="450"/>
      <c r="R420" s="450"/>
      <c r="S420" s="450"/>
      <c r="T420" s="450"/>
      <c r="U420" s="450"/>
      <c r="V420" s="450"/>
      <c r="W420" s="450"/>
      <c r="X420" s="450"/>
    </row>
    <row r="421" spans="1:24" s="451" customFormat="1" ht="65.25" customHeight="1" x14ac:dyDescent="0.45">
      <c r="A421" s="450"/>
      <c r="B421" s="450"/>
      <c r="C421" s="450"/>
      <c r="D421" s="450"/>
      <c r="E421" s="450"/>
      <c r="F421" s="450"/>
      <c r="G421" s="450"/>
      <c r="H421" s="450"/>
      <c r="I421" s="450"/>
      <c r="J421" s="450"/>
      <c r="K421" s="450"/>
      <c r="L421" s="450"/>
      <c r="M421" s="450"/>
      <c r="N421" s="450"/>
      <c r="O421" s="450"/>
      <c r="P421" s="450"/>
      <c r="Q421" s="450"/>
      <c r="R421" s="450"/>
      <c r="S421" s="450"/>
      <c r="T421" s="450"/>
      <c r="U421" s="450"/>
      <c r="V421" s="450"/>
      <c r="W421" s="450"/>
      <c r="X421" s="450"/>
    </row>
    <row r="422" spans="1:24" s="451" customFormat="1" ht="65.25" customHeight="1" x14ac:dyDescent="0.45">
      <c r="A422" s="450"/>
      <c r="B422" s="450"/>
      <c r="C422" s="450"/>
      <c r="D422" s="450"/>
      <c r="E422" s="450"/>
      <c r="F422" s="450"/>
      <c r="G422" s="450"/>
      <c r="H422" s="450"/>
      <c r="I422" s="450"/>
      <c r="J422" s="450"/>
      <c r="K422" s="450"/>
      <c r="L422" s="450"/>
      <c r="M422" s="450"/>
      <c r="N422" s="450"/>
      <c r="O422" s="450"/>
      <c r="P422" s="450"/>
      <c r="Q422" s="450"/>
      <c r="R422" s="450"/>
      <c r="S422" s="450"/>
      <c r="T422" s="450"/>
      <c r="U422" s="450"/>
      <c r="V422" s="450"/>
      <c r="W422" s="450"/>
      <c r="X422" s="450"/>
    </row>
    <row r="423" spans="1:24" s="451" customFormat="1" ht="65.25" customHeight="1" x14ac:dyDescent="0.45">
      <c r="A423" s="450"/>
      <c r="B423" s="450"/>
      <c r="C423" s="450"/>
      <c r="D423" s="450"/>
      <c r="E423" s="450"/>
      <c r="F423" s="450"/>
      <c r="G423" s="450"/>
      <c r="H423" s="450"/>
      <c r="I423" s="450"/>
      <c r="J423" s="450"/>
      <c r="K423" s="450"/>
      <c r="L423" s="450"/>
      <c r="M423" s="450"/>
      <c r="N423" s="450"/>
      <c r="O423" s="450"/>
      <c r="P423" s="450"/>
      <c r="Q423" s="450"/>
      <c r="R423" s="450"/>
      <c r="S423" s="450"/>
      <c r="T423" s="450"/>
      <c r="U423" s="450"/>
      <c r="V423" s="450"/>
      <c r="W423" s="450"/>
      <c r="X423" s="450"/>
    </row>
    <row r="424" spans="1:24" s="451" customFormat="1" ht="65.25" customHeight="1" x14ac:dyDescent="0.45">
      <c r="A424" s="450"/>
      <c r="B424" s="450"/>
      <c r="C424" s="450"/>
      <c r="D424" s="450"/>
      <c r="E424" s="450"/>
      <c r="F424" s="450"/>
      <c r="G424" s="450"/>
      <c r="H424" s="450"/>
      <c r="I424" s="450"/>
      <c r="J424" s="450"/>
      <c r="K424" s="450"/>
      <c r="L424" s="450"/>
      <c r="M424" s="450"/>
      <c r="N424" s="450"/>
      <c r="O424" s="450"/>
      <c r="P424" s="450"/>
      <c r="Q424" s="450"/>
      <c r="R424" s="450"/>
      <c r="S424" s="450"/>
      <c r="T424" s="450"/>
      <c r="U424" s="450"/>
      <c r="V424" s="450"/>
      <c r="W424" s="450"/>
      <c r="X424" s="450"/>
    </row>
    <row r="425" spans="1:24" s="451" customFormat="1" ht="65.25" customHeight="1" x14ac:dyDescent="0.45">
      <c r="A425" s="450"/>
      <c r="B425" s="450"/>
      <c r="C425" s="450"/>
      <c r="D425" s="450"/>
      <c r="E425" s="450"/>
      <c r="F425" s="450"/>
      <c r="G425" s="450"/>
      <c r="H425" s="450"/>
      <c r="I425" s="450"/>
      <c r="J425" s="450"/>
      <c r="K425" s="450"/>
      <c r="L425" s="450"/>
      <c r="M425" s="450"/>
      <c r="N425" s="450"/>
      <c r="O425" s="450"/>
      <c r="P425" s="450"/>
      <c r="Q425" s="450"/>
      <c r="R425" s="450"/>
      <c r="S425" s="450"/>
      <c r="T425" s="450"/>
      <c r="U425" s="450"/>
      <c r="V425" s="450"/>
      <c r="W425" s="450"/>
      <c r="X425" s="450"/>
    </row>
    <row r="426" spans="1:24" s="451" customFormat="1" ht="65.25" customHeight="1" x14ac:dyDescent="0.45">
      <c r="A426" s="450"/>
      <c r="B426" s="450"/>
      <c r="C426" s="450"/>
      <c r="D426" s="450"/>
      <c r="E426" s="450"/>
      <c r="F426" s="450"/>
      <c r="G426" s="450"/>
      <c r="H426" s="450"/>
      <c r="I426" s="450"/>
      <c r="J426" s="450"/>
      <c r="K426" s="450"/>
      <c r="L426" s="450"/>
      <c r="M426" s="450"/>
      <c r="N426" s="450"/>
      <c r="O426" s="450"/>
      <c r="P426" s="450"/>
      <c r="Q426" s="450"/>
      <c r="R426" s="450"/>
      <c r="S426" s="450"/>
      <c r="T426" s="450"/>
      <c r="U426" s="450"/>
      <c r="V426" s="450"/>
      <c r="W426" s="450"/>
      <c r="X426" s="450"/>
    </row>
    <row r="427" spans="1:24" s="451" customFormat="1" ht="65.25" customHeight="1" x14ac:dyDescent="0.45">
      <c r="A427" s="450"/>
      <c r="B427" s="450"/>
      <c r="C427" s="450"/>
      <c r="D427" s="450"/>
      <c r="E427" s="450"/>
      <c r="F427" s="450"/>
      <c r="G427" s="450"/>
      <c r="H427" s="450"/>
      <c r="I427" s="450"/>
      <c r="J427" s="450"/>
      <c r="K427" s="450"/>
      <c r="L427" s="450"/>
      <c r="M427" s="450"/>
      <c r="N427" s="450"/>
      <c r="O427" s="450"/>
      <c r="P427" s="450"/>
      <c r="Q427" s="450"/>
      <c r="R427" s="450"/>
      <c r="S427" s="450"/>
      <c r="T427" s="450"/>
      <c r="U427" s="450"/>
      <c r="V427" s="450"/>
      <c r="W427" s="450"/>
      <c r="X427" s="450"/>
    </row>
    <row r="428" spans="1:24" s="451" customFormat="1" ht="65.25" customHeight="1" x14ac:dyDescent="0.45">
      <c r="A428" s="450"/>
      <c r="B428" s="450"/>
      <c r="C428" s="450"/>
      <c r="D428" s="450"/>
      <c r="E428" s="450"/>
      <c r="F428" s="450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  <c r="R428" s="450"/>
      <c r="S428" s="450"/>
      <c r="T428" s="450"/>
      <c r="U428" s="450"/>
      <c r="V428" s="450"/>
      <c r="W428" s="450"/>
      <c r="X428" s="450"/>
    </row>
    <row r="429" spans="1:24" s="451" customFormat="1" ht="65.25" customHeight="1" x14ac:dyDescent="0.45">
      <c r="A429" s="450"/>
      <c r="B429" s="450"/>
      <c r="C429" s="450"/>
      <c r="D429" s="450"/>
      <c r="E429" s="450"/>
      <c r="F429" s="450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  <c r="R429" s="450"/>
      <c r="S429" s="450"/>
      <c r="T429" s="450"/>
      <c r="U429" s="450"/>
      <c r="V429" s="450"/>
      <c r="W429" s="450"/>
      <c r="X429" s="450"/>
    </row>
    <row r="430" spans="1:24" s="451" customFormat="1" ht="65.25" customHeight="1" x14ac:dyDescent="0.45">
      <c r="A430" s="450"/>
      <c r="B430" s="450"/>
      <c r="C430" s="450"/>
      <c r="D430" s="450"/>
      <c r="E430" s="450"/>
      <c r="F430" s="450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  <c r="R430" s="450"/>
      <c r="S430" s="450"/>
      <c r="T430" s="450"/>
      <c r="U430" s="450"/>
      <c r="V430" s="450"/>
      <c r="W430" s="450"/>
      <c r="X430" s="450"/>
    </row>
    <row r="431" spans="1:24" s="451" customFormat="1" ht="65.25" customHeight="1" x14ac:dyDescent="0.45">
      <c r="A431" s="450"/>
      <c r="B431" s="450"/>
      <c r="C431" s="450"/>
      <c r="D431" s="450"/>
      <c r="E431" s="450"/>
      <c r="F431" s="450"/>
      <c r="G431" s="450"/>
      <c r="H431" s="450"/>
      <c r="I431" s="450"/>
      <c r="J431" s="450"/>
      <c r="K431" s="450"/>
      <c r="L431" s="450"/>
      <c r="M431" s="450"/>
      <c r="N431" s="450"/>
      <c r="O431" s="450"/>
      <c r="P431" s="450"/>
      <c r="Q431" s="450"/>
      <c r="R431" s="450"/>
      <c r="S431" s="450"/>
      <c r="T431" s="450"/>
      <c r="U431" s="450"/>
      <c r="V431" s="450"/>
      <c r="W431" s="450"/>
      <c r="X431" s="450"/>
    </row>
    <row r="432" spans="1:24" s="451" customFormat="1" ht="65.25" customHeight="1" x14ac:dyDescent="0.45">
      <c r="A432" s="450"/>
      <c r="B432" s="450"/>
      <c r="C432" s="450"/>
      <c r="D432" s="450"/>
      <c r="E432" s="450"/>
      <c r="F432" s="450"/>
      <c r="G432" s="450"/>
      <c r="H432" s="450"/>
      <c r="I432" s="450"/>
      <c r="J432" s="450"/>
      <c r="K432" s="450"/>
      <c r="L432" s="450"/>
      <c r="M432" s="450"/>
      <c r="N432" s="450"/>
      <c r="O432" s="450"/>
      <c r="P432" s="450"/>
      <c r="Q432" s="450"/>
      <c r="R432" s="450"/>
      <c r="S432" s="450"/>
      <c r="T432" s="450"/>
      <c r="U432" s="450"/>
      <c r="V432" s="450"/>
      <c r="W432" s="450"/>
      <c r="X432" s="450"/>
    </row>
    <row r="433" spans="1:24" s="451" customFormat="1" ht="65.25" customHeight="1" x14ac:dyDescent="0.45">
      <c r="A433" s="450"/>
      <c r="B433" s="450"/>
      <c r="C433" s="450"/>
      <c r="D433" s="450"/>
      <c r="E433" s="450"/>
      <c r="F433" s="450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  <c r="R433" s="450"/>
      <c r="S433" s="450"/>
      <c r="T433" s="450"/>
      <c r="U433" s="450"/>
      <c r="V433" s="450"/>
      <c r="W433" s="450"/>
      <c r="X433" s="450"/>
    </row>
    <row r="434" spans="1:24" s="451" customFormat="1" ht="65.25" customHeight="1" x14ac:dyDescent="0.45">
      <c r="A434" s="450"/>
      <c r="B434" s="450"/>
      <c r="C434" s="450"/>
      <c r="D434" s="450"/>
      <c r="E434" s="450"/>
      <c r="F434" s="450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  <c r="R434" s="450"/>
      <c r="S434" s="450"/>
      <c r="T434" s="450"/>
      <c r="U434" s="450"/>
      <c r="V434" s="450"/>
      <c r="W434" s="450"/>
      <c r="X434" s="450"/>
    </row>
    <row r="435" spans="1:24" s="451" customFormat="1" ht="65.25" customHeight="1" x14ac:dyDescent="0.45">
      <c r="A435" s="450"/>
      <c r="B435" s="450"/>
      <c r="C435" s="450"/>
      <c r="D435" s="450"/>
      <c r="E435" s="450"/>
      <c r="F435" s="450"/>
      <c r="G435" s="450"/>
      <c r="H435" s="450"/>
      <c r="I435" s="450"/>
      <c r="J435" s="450"/>
      <c r="K435" s="450"/>
      <c r="L435" s="450"/>
      <c r="M435" s="450"/>
      <c r="N435" s="450"/>
      <c r="O435" s="450"/>
      <c r="P435" s="450"/>
      <c r="Q435" s="450"/>
      <c r="R435" s="450"/>
      <c r="S435" s="450"/>
      <c r="T435" s="450"/>
      <c r="U435" s="450"/>
      <c r="V435" s="450"/>
      <c r="W435" s="450"/>
      <c r="X435" s="450"/>
    </row>
    <row r="436" spans="1:24" s="451" customFormat="1" ht="65.25" customHeight="1" x14ac:dyDescent="0.45">
      <c r="A436" s="450"/>
      <c r="B436" s="450"/>
      <c r="C436" s="450"/>
      <c r="D436" s="450"/>
      <c r="E436" s="450"/>
      <c r="F436" s="450"/>
      <c r="G436" s="450"/>
      <c r="H436" s="450"/>
      <c r="I436" s="450"/>
      <c r="J436" s="450"/>
      <c r="K436" s="450"/>
      <c r="L436" s="450"/>
      <c r="M436" s="450"/>
      <c r="N436" s="450"/>
      <c r="O436" s="450"/>
      <c r="P436" s="450"/>
      <c r="Q436" s="450"/>
      <c r="R436" s="450"/>
      <c r="S436" s="450"/>
      <c r="T436" s="450"/>
      <c r="U436" s="450"/>
      <c r="V436" s="450"/>
      <c r="W436" s="450"/>
      <c r="X436" s="450"/>
    </row>
    <row r="437" spans="1:24" s="451" customFormat="1" ht="65.25" customHeight="1" x14ac:dyDescent="0.45">
      <c r="A437" s="450"/>
      <c r="B437" s="450"/>
      <c r="C437" s="450"/>
      <c r="D437" s="450"/>
      <c r="E437" s="450"/>
      <c r="F437" s="450"/>
      <c r="G437" s="450"/>
      <c r="H437" s="450"/>
      <c r="I437" s="450"/>
      <c r="J437" s="450"/>
      <c r="K437" s="450"/>
      <c r="L437" s="450"/>
      <c r="M437" s="450"/>
      <c r="N437" s="450"/>
      <c r="O437" s="450"/>
      <c r="P437" s="450"/>
      <c r="Q437" s="450"/>
      <c r="R437" s="450"/>
      <c r="S437" s="450"/>
      <c r="T437" s="450"/>
      <c r="U437" s="450"/>
      <c r="V437" s="450"/>
      <c r="W437" s="450"/>
      <c r="X437" s="450"/>
    </row>
    <row r="438" spans="1:24" s="451" customFormat="1" ht="65.25" customHeight="1" x14ac:dyDescent="0.45">
      <c r="A438" s="450"/>
      <c r="B438" s="450"/>
      <c r="C438" s="450"/>
      <c r="D438" s="450"/>
      <c r="E438" s="450"/>
      <c r="F438" s="450"/>
      <c r="G438" s="450"/>
      <c r="H438" s="450"/>
      <c r="I438" s="450"/>
      <c r="J438" s="450"/>
      <c r="K438" s="450"/>
      <c r="L438" s="450"/>
      <c r="M438" s="450"/>
      <c r="N438" s="450"/>
      <c r="O438" s="450"/>
      <c r="P438" s="450"/>
      <c r="Q438" s="450"/>
      <c r="R438" s="450"/>
      <c r="S438" s="450"/>
      <c r="T438" s="450"/>
      <c r="U438" s="450"/>
      <c r="V438" s="450"/>
      <c r="W438" s="450"/>
      <c r="X438" s="450"/>
    </row>
    <row r="439" spans="1:24" s="451" customFormat="1" ht="65.25" customHeight="1" x14ac:dyDescent="0.45">
      <c r="A439" s="450"/>
      <c r="B439" s="450"/>
      <c r="C439" s="450"/>
      <c r="D439" s="450"/>
      <c r="E439" s="450"/>
      <c r="F439" s="450"/>
      <c r="G439" s="450"/>
      <c r="H439" s="450"/>
      <c r="I439" s="450"/>
      <c r="J439" s="450"/>
      <c r="K439" s="450"/>
      <c r="L439" s="450"/>
      <c r="M439" s="450"/>
      <c r="N439" s="450"/>
      <c r="O439" s="450"/>
      <c r="P439" s="450"/>
      <c r="Q439" s="450"/>
      <c r="R439" s="450"/>
      <c r="S439" s="450"/>
      <c r="T439" s="450"/>
      <c r="U439" s="450"/>
      <c r="V439" s="450"/>
      <c r="W439" s="450"/>
      <c r="X439" s="450"/>
    </row>
    <row r="440" spans="1:24" s="451" customFormat="1" ht="65.25" customHeight="1" x14ac:dyDescent="0.45">
      <c r="A440" s="450"/>
      <c r="B440" s="450"/>
      <c r="C440" s="450"/>
      <c r="D440" s="450"/>
      <c r="E440" s="450"/>
      <c r="F440" s="450"/>
      <c r="G440" s="450"/>
      <c r="H440" s="450"/>
      <c r="I440" s="450"/>
      <c r="J440" s="450"/>
      <c r="K440" s="450"/>
      <c r="L440" s="450"/>
      <c r="M440" s="450"/>
      <c r="N440" s="450"/>
      <c r="O440" s="450"/>
      <c r="P440" s="450"/>
      <c r="Q440" s="450"/>
      <c r="R440" s="450"/>
      <c r="S440" s="450"/>
      <c r="T440" s="450"/>
      <c r="U440" s="450"/>
      <c r="V440" s="450"/>
      <c r="W440" s="450"/>
      <c r="X440" s="450"/>
    </row>
    <row r="441" spans="1:24" s="451" customFormat="1" ht="65.25" customHeight="1" x14ac:dyDescent="0.45">
      <c r="A441" s="450"/>
      <c r="B441" s="450"/>
      <c r="C441" s="450"/>
      <c r="D441" s="450"/>
      <c r="E441" s="450"/>
      <c r="F441" s="450"/>
      <c r="G441" s="450"/>
      <c r="H441" s="450"/>
      <c r="I441" s="450"/>
      <c r="J441" s="450"/>
      <c r="K441" s="450"/>
      <c r="L441" s="450"/>
      <c r="M441" s="450"/>
      <c r="N441" s="450"/>
      <c r="O441" s="450"/>
      <c r="P441" s="450"/>
      <c r="Q441" s="450"/>
      <c r="R441" s="450"/>
      <c r="S441" s="450"/>
      <c r="T441" s="450"/>
      <c r="U441" s="450"/>
      <c r="V441" s="450"/>
      <c r="W441" s="450"/>
      <c r="X441" s="450"/>
    </row>
    <row r="442" spans="1:24" s="451" customFormat="1" ht="65.25" customHeight="1" x14ac:dyDescent="0.45">
      <c r="A442" s="450"/>
      <c r="B442" s="450"/>
      <c r="C442" s="450"/>
      <c r="D442" s="450"/>
      <c r="E442" s="450"/>
      <c r="F442" s="450"/>
      <c r="G442" s="450"/>
      <c r="H442" s="450"/>
      <c r="I442" s="450"/>
      <c r="J442" s="450"/>
      <c r="K442" s="450"/>
      <c r="L442" s="450"/>
      <c r="M442" s="450"/>
      <c r="N442" s="450"/>
      <c r="O442" s="450"/>
      <c r="P442" s="450"/>
      <c r="Q442" s="450"/>
      <c r="R442" s="450"/>
      <c r="S442" s="450"/>
      <c r="T442" s="450"/>
      <c r="U442" s="450"/>
      <c r="V442" s="450"/>
      <c r="W442" s="450"/>
      <c r="X442" s="450"/>
    </row>
    <row r="443" spans="1:24" s="451" customFormat="1" ht="65.25" customHeight="1" x14ac:dyDescent="0.45">
      <c r="A443" s="450"/>
      <c r="B443" s="450"/>
      <c r="C443" s="450"/>
      <c r="D443" s="450"/>
      <c r="E443" s="450"/>
      <c r="F443" s="450"/>
      <c r="G443" s="450"/>
      <c r="H443" s="450"/>
      <c r="I443" s="450"/>
      <c r="J443" s="450"/>
      <c r="K443" s="450"/>
      <c r="L443" s="450"/>
      <c r="M443" s="450"/>
      <c r="N443" s="450"/>
      <c r="O443" s="450"/>
      <c r="P443" s="450"/>
      <c r="Q443" s="450"/>
      <c r="R443" s="450"/>
      <c r="S443" s="450"/>
      <c r="T443" s="450"/>
      <c r="U443" s="450"/>
      <c r="V443" s="450"/>
      <c r="W443" s="450"/>
      <c r="X443" s="450"/>
    </row>
    <row r="444" spans="1:24" s="451" customFormat="1" ht="65.25" customHeight="1" x14ac:dyDescent="0.45">
      <c r="A444" s="450"/>
      <c r="B444" s="450"/>
      <c r="C444" s="450"/>
      <c r="D444" s="450"/>
      <c r="E444" s="450"/>
      <c r="F444" s="450"/>
      <c r="G444" s="450"/>
      <c r="H444" s="450"/>
      <c r="I444" s="450"/>
      <c r="J444" s="450"/>
      <c r="K444" s="450"/>
      <c r="L444" s="450"/>
      <c r="M444" s="450"/>
      <c r="N444" s="450"/>
      <c r="O444" s="450"/>
      <c r="P444" s="450"/>
      <c r="Q444" s="450"/>
      <c r="R444" s="450"/>
      <c r="S444" s="450"/>
      <c r="T444" s="450"/>
      <c r="U444" s="450"/>
      <c r="V444" s="450"/>
      <c r="W444" s="450"/>
      <c r="X444" s="450"/>
    </row>
    <row r="445" spans="1:24" s="451" customFormat="1" ht="65.25" customHeight="1" x14ac:dyDescent="0.45">
      <c r="A445" s="450"/>
      <c r="B445" s="450"/>
      <c r="C445" s="450"/>
      <c r="D445" s="450"/>
      <c r="E445" s="450"/>
      <c r="F445" s="450"/>
      <c r="G445" s="450"/>
      <c r="H445" s="450"/>
      <c r="I445" s="450"/>
      <c r="J445" s="450"/>
      <c r="K445" s="450"/>
      <c r="L445" s="450"/>
      <c r="M445" s="450"/>
      <c r="N445" s="450"/>
      <c r="O445" s="450"/>
      <c r="P445" s="450"/>
      <c r="Q445" s="450"/>
      <c r="R445" s="450"/>
      <c r="S445" s="450"/>
      <c r="T445" s="450"/>
      <c r="U445" s="450"/>
      <c r="V445" s="450"/>
      <c r="W445" s="450"/>
      <c r="X445" s="450"/>
    </row>
    <row r="446" spans="1:24" s="451" customFormat="1" ht="65.25" customHeight="1" x14ac:dyDescent="0.45">
      <c r="A446" s="450"/>
      <c r="B446" s="450"/>
      <c r="C446" s="450"/>
      <c r="D446" s="450"/>
      <c r="E446" s="450"/>
      <c r="F446" s="450"/>
      <c r="G446" s="450"/>
      <c r="H446" s="450"/>
      <c r="I446" s="450"/>
      <c r="J446" s="450"/>
      <c r="K446" s="450"/>
      <c r="L446" s="450"/>
      <c r="M446" s="450"/>
      <c r="N446" s="450"/>
      <c r="O446" s="450"/>
      <c r="P446" s="450"/>
      <c r="Q446" s="450"/>
      <c r="R446" s="450"/>
      <c r="S446" s="450"/>
      <c r="T446" s="450"/>
      <c r="U446" s="450"/>
      <c r="V446" s="450"/>
      <c r="W446" s="450"/>
      <c r="X446" s="450"/>
    </row>
    <row r="447" spans="1:24" s="451" customFormat="1" ht="65.25" customHeight="1" x14ac:dyDescent="0.45">
      <c r="A447" s="450"/>
      <c r="B447" s="450"/>
      <c r="C447" s="450"/>
      <c r="D447" s="450"/>
      <c r="E447" s="450"/>
      <c r="F447" s="450"/>
      <c r="G447" s="450"/>
      <c r="H447" s="450"/>
      <c r="I447" s="450"/>
      <c r="J447" s="450"/>
      <c r="K447" s="450"/>
      <c r="L447" s="450"/>
      <c r="M447" s="450"/>
      <c r="N447" s="450"/>
      <c r="O447" s="450"/>
      <c r="P447" s="450"/>
      <c r="Q447" s="450"/>
      <c r="R447" s="450"/>
      <c r="S447" s="450"/>
      <c r="T447" s="450"/>
      <c r="U447" s="450"/>
      <c r="V447" s="450"/>
      <c r="W447" s="450"/>
      <c r="X447" s="450"/>
    </row>
    <row r="448" spans="1:24" s="451" customFormat="1" ht="65.25" customHeight="1" x14ac:dyDescent="0.45">
      <c r="A448" s="450"/>
      <c r="B448" s="450"/>
      <c r="C448" s="450"/>
      <c r="D448" s="450"/>
      <c r="E448" s="450"/>
      <c r="F448" s="450"/>
      <c r="G448" s="450"/>
      <c r="H448" s="450"/>
      <c r="I448" s="450"/>
      <c r="J448" s="450"/>
      <c r="K448" s="450"/>
      <c r="L448" s="450"/>
      <c r="M448" s="450"/>
      <c r="N448" s="450"/>
      <c r="O448" s="450"/>
      <c r="P448" s="450"/>
      <c r="Q448" s="450"/>
      <c r="R448" s="450"/>
      <c r="S448" s="450"/>
      <c r="T448" s="450"/>
      <c r="U448" s="450"/>
      <c r="V448" s="450"/>
      <c r="W448" s="450"/>
      <c r="X448" s="450"/>
    </row>
    <row r="449" spans="1:24" s="451" customFormat="1" ht="65.25" customHeight="1" x14ac:dyDescent="0.45">
      <c r="A449" s="450"/>
      <c r="B449" s="450"/>
      <c r="C449" s="450"/>
      <c r="D449" s="450"/>
      <c r="E449" s="450"/>
      <c r="F449" s="450"/>
      <c r="G449" s="450"/>
      <c r="H449" s="450"/>
      <c r="I449" s="450"/>
      <c r="J449" s="450"/>
      <c r="K449" s="450"/>
      <c r="L449" s="450"/>
      <c r="M449" s="450"/>
      <c r="N449" s="450"/>
      <c r="O449" s="450"/>
      <c r="P449" s="450"/>
      <c r="Q449" s="450"/>
      <c r="R449" s="450"/>
      <c r="S449" s="450"/>
      <c r="T449" s="450"/>
      <c r="U449" s="450"/>
      <c r="V449" s="450"/>
      <c r="W449" s="450"/>
      <c r="X449" s="450"/>
    </row>
    <row r="450" spans="1:24" s="451" customFormat="1" ht="65.25" customHeight="1" x14ac:dyDescent="0.45">
      <c r="A450" s="450"/>
      <c r="B450" s="450"/>
      <c r="C450" s="450"/>
      <c r="D450" s="450"/>
      <c r="E450" s="450"/>
      <c r="F450" s="450"/>
      <c r="G450" s="450"/>
      <c r="H450" s="450"/>
      <c r="I450" s="450"/>
      <c r="J450" s="450"/>
      <c r="K450" s="450"/>
      <c r="L450" s="450"/>
      <c r="M450" s="450"/>
      <c r="N450" s="450"/>
      <c r="O450" s="450"/>
      <c r="P450" s="450"/>
      <c r="Q450" s="450"/>
      <c r="R450" s="450"/>
      <c r="S450" s="450"/>
      <c r="T450" s="450"/>
      <c r="U450" s="450"/>
      <c r="V450" s="450"/>
      <c r="W450" s="450"/>
      <c r="X450" s="450"/>
    </row>
    <row r="451" spans="1:24" s="451" customFormat="1" ht="65.25" customHeight="1" x14ac:dyDescent="0.45">
      <c r="A451" s="450"/>
      <c r="B451" s="450"/>
      <c r="C451" s="450"/>
      <c r="D451" s="450"/>
      <c r="E451" s="450"/>
      <c r="F451" s="450"/>
      <c r="G451" s="450"/>
      <c r="H451" s="450"/>
      <c r="I451" s="450"/>
      <c r="J451" s="450"/>
      <c r="K451" s="450"/>
      <c r="L451" s="450"/>
      <c r="M451" s="450"/>
      <c r="N451" s="450"/>
      <c r="O451" s="450"/>
      <c r="P451" s="450"/>
      <c r="Q451" s="450"/>
      <c r="R451" s="450"/>
      <c r="S451" s="450"/>
      <c r="T451" s="450"/>
      <c r="U451" s="450"/>
      <c r="V451" s="450"/>
      <c r="W451" s="450"/>
      <c r="X451" s="450"/>
    </row>
    <row r="452" spans="1:24" s="451" customFormat="1" ht="65.25" customHeight="1" x14ac:dyDescent="0.45">
      <c r="A452" s="450"/>
      <c r="B452" s="450"/>
      <c r="C452" s="450"/>
      <c r="D452" s="450"/>
      <c r="E452" s="450"/>
      <c r="F452" s="450"/>
      <c r="G452" s="450"/>
      <c r="H452" s="450"/>
      <c r="I452" s="450"/>
      <c r="J452" s="450"/>
      <c r="K452" s="450"/>
      <c r="L452" s="450"/>
      <c r="M452" s="450"/>
      <c r="N452" s="450"/>
      <c r="O452" s="450"/>
      <c r="P452" s="450"/>
      <c r="Q452" s="450"/>
      <c r="R452" s="450"/>
      <c r="S452" s="450"/>
      <c r="T452" s="450"/>
      <c r="U452" s="450"/>
      <c r="V452" s="450"/>
      <c r="W452" s="450"/>
      <c r="X452" s="450"/>
    </row>
    <row r="453" spans="1:24" s="451" customFormat="1" ht="65.25" customHeight="1" x14ac:dyDescent="0.45">
      <c r="A453" s="450"/>
      <c r="B453" s="450"/>
      <c r="C453" s="450"/>
      <c r="D453" s="450"/>
      <c r="E453" s="450"/>
      <c r="F453" s="450"/>
      <c r="G453" s="450"/>
      <c r="H453" s="450"/>
      <c r="I453" s="450"/>
      <c r="J453" s="450"/>
      <c r="K453" s="450"/>
      <c r="L453" s="450"/>
      <c r="M453" s="450"/>
      <c r="N453" s="450"/>
      <c r="O453" s="450"/>
      <c r="P453" s="450"/>
      <c r="Q453" s="450"/>
      <c r="R453" s="450"/>
      <c r="S453" s="450"/>
      <c r="T453" s="450"/>
      <c r="U453" s="450"/>
      <c r="V453" s="450"/>
      <c r="W453" s="450"/>
      <c r="X453" s="450"/>
    </row>
    <row r="454" spans="1:24" s="451" customFormat="1" ht="65.25" customHeight="1" x14ac:dyDescent="0.45">
      <c r="A454" s="450"/>
      <c r="B454" s="450"/>
      <c r="C454" s="450"/>
      <c r="D454" s="450"/>
      <c r="E454" s="450"/>
      <c r="F454" s="450"/>
      <c r="G454" s="450"/>
      <c r="H454" s="450"/>
      <c r="I454" s="450"/>
      <c r="J454" s="450"/>
      <c r="K454" s="450"/>
      <c r="L454" s="450"/>
      <c r="M454" s="450"/>
      <c r="N454" s="450"/>
      <c r="O454" s="450"/>
      <c r="P454" s="450"/>
      <c r="Q454" s="450"/>
      <c r="R454" s="450"/>
      <c r="S454" s="450"/>
      <c r="T454" s="450"/>
      <c r="U454" s="450"/>
      <c r="V454" s="450"/>
      <c r="W454" s="450"/>
      <c r="X454" s="450"/>
    </row>
    <row r="455" spans="1:24" s="451" customFormat="1" ht="65.25" customHeight="1" x14ac:dyDescent="0.45">
      <c r="A455" s="450"/>
      <c r="B455" s="450"/>
      <c r="C455" s="450"/>
      <c r="D455" s="450"/>
      <c r="E455" s="450"/>
      <c r="F455" s="450"/>
      <c r="G455" s="450"/>
      <c r="H455" s="450"/>
      <c r="I455" s="450"/>
      <c r="J455" s="450"/>
      <c r="K455" s="450"/>
      <c r="L455" s="450"/>
      <c r="M455" s="450"/>
      <c r="N455" s="450"/>
      <c r="O455" s="450"/>
      <c r="P455" s="450"/>
      <c r="Q455" s="450"/>
      <c r="R455" s="450"/>
      <c r="S455" s="450"/>
      <c r="T455" s="450"/>
      <c r="U455" s="450"/>
      <c r="V455" s="450"/>
      <c r="W455" s="450"/>
      <c r="X455" s="450"/>
    </row>
    <row r="456" spans="1:24" s="451" customFormat="1" ht="65.25" customHeight="1" x14ac:dyDescent="0.45">
      <c r="A456" s="450"/>
      <c r="B456" s="450"/>
      <c r="C456" s="450"/>
      <c r="D456" s="450"/>
      <c r="E456" s="450"/>
      <c r="F456" s="450"/>
      <c r="G456" s="450"/>
      <c r="H456" s="450"/>
      <c r="I456" s="450"/>
      <c r="J456" s="450"/>
      <c r="K456" s="450"/>
      <c r="L456" s="450"/>
      <c r="M456" s="450"/>
      <c r="N456" s="450"/>
      <c r="O456" s="450"/>
      <c r="P456" s="450"/>
      <c r="Q456" s="450"/>
      <c r="R456" s="450"/>
      <c r="S456" s="450"/>
      <c r="T456" s="450"/>
      <c r="U456" s="450"/>
      <c r="V456" s="450"/>
      <c r="W456" s="450"/>
      <c r="X456" s="450"/>
    </row>
    <row r="457" spans="1:24" s="451" customFormat="1" ht="65.25" customHeight="1" x14ac:dyDescent="0.45">
      <c r="A457" s="450"/>
      <c r="B457" s="450"/>
      <c r="C457" s="450"/>
      <c r="D457" s="450"/>
      <c r="E457" s="450"/>
      <c r="F457" s="450"/>
      <c r="G457" s="450"/>
      <c r="H457" s="450"/>
      <c r="I457" s="450"/>
      <c r="J457" s="450"/>
      <c r="K457" s="450"/>
      <c r="L457" s="450"/>
      <c r="M457" s="450"/>
      <c r="N457" s="450"/>
      <c r="O457" s="450"/>
      <c r="P457" s="450"/>
      <c r="Q457" s="450"/>
      <c r="R457" s="450"/>
      <c r="S457" s="450"/>
      <c r="T457" s="450"/>
      <c r="U457" s="450"/>
      <c r="V457" s="450"/>
      <c r="W457" s="450"/>
      <c r="X457" s="450"/>
    </row>
    <row r="458" spans="1:24" s="451" customFormat="1" ht="65.25" customHeight="1" x14ac:dyDescent="0.45">
      <c r="A458" s="450"/>
      <c r="B458" s="450"/>
      <c r="C458" s="450"/>
      <c r="D458" s="450"/>
      <c r="E458" s="450"/>
      <c r="F458" s="450"/>
      <c r="G458" s="450"/>
      <c r="H458" s="450"/>
      <c r="I458" s="450"/>
      <c r="J458" s="450"/>
      <c r="K458" s="450"/>
      <c r="L458" s="450"/>
      <c r="M458" s="450"/>
      <c r="N458" s="450"/>
      <c r="O458" s="450"/>
      <c r="P458" s="450"/>
      <c r="Q458" s="450"/>
      <c r="R458" s="450"/>
      <c r="S458" s="450"/>
      <c r="T458" s="450"/>
      <c r="U458" s="450"/>
      <c r="V458" s="450"/>
      <c r="W458" s="450"/>
      <c r="X458" s="450"/>
    </row>
    <row r="459" spans="1:24" s="451" customFormat="1" ht="65.25" customHeight="1" x14ac:dyDescent="0.45">
      <c r="A459" s="450"/>
      <c r="B459" s="450"/>
      <c r="C459" s="450"/>
      <c r="D459" s="450"/>
      <c r="E459" s="450"/>
      <c r="F459" s="450"/>
      <c r="G459" s="450"/>
      <c r="H459" s="450"/>
      <c r="I459" s="450"/>
      <c r="J459" s="450"/>
      <c r="K459" s="450"/>
      <c r="L459" s="450"/>
      <c r="M459" s="450"/>
      <c r="N459" s="450"/>
      <c r="O459" s="450"/>
      <c r="P459" s="450"/>
      <c r="Q459" s="450"/>
      <c r="R459" s="450"/>
      <c r="S459" s="450"/>
      <c r="T459" s="450"/>
      <c r="U459" s="450"/>
      <c r="V459" s="450"/>
      <c r="W459" s="450"/>
      <c r="X459" s="450"/>
    </row>
    <row r="460" spans="1:24" s="451" customFormat="1" ht="65.25" customHeight="1" x14ac:dyDescent="0.45">
      <c r="A460" s="450"/>
      <c r="B460" s="450"/>
      <c r="C460" s="450"/>
      <c r="D460" s="450"/>
      <c r="E460" s="450"/>
      <c r="F460" s="450"/>
      <c r="G460" s="450"/>
      <c r="H460" s="450"/>
      <c r="I460" s="450"/>
      <c r="J460" s="450"/>
      <c r="K460" s="450"/>
      <c r="L460" s="450"/>
      <c r="M460" s="450"/>
      <c r="N460" s="450"/>
      <c r="O460" s="450"/>
      <c r="P460" s="450"/>
      <c r="Q460" s="450"/>
      <c r="R460" s="450"/>
      <c r="S460" s="450"/>
      <c r="T460" s="450"/>
      <c r="U460" s="450"/>
      <c r="V460" s="450"/>
      <c r="W460" s="450"/>
      <c r="X460" s="450"/>
    </row>
    <row r="461" spans="1:24" s="451" customFormat="1" ht="65.25" customHeight="1" x14ac:dyDescent="0.45">
      <c r="A461" s="450"/>
      <c r="B461" s="450"/>
      <c r="C461" s="450"/>
      <c r="D461" s="450"/>
      <c r="E461" s="450"/>
      <c r="F461" s="450"/>
      <c r="G461" s="450"/>
      <c r="H461" s="450"/>
      <c r="I461" s="450"/>
      <c r="J461" s="450"/>
      <c r="K461" s="450"/>
      <c r="L461" s="450"/>
      <c r="M461" s="450"/>
      <c r="N461" s="450"/>
      <c r="O461" s="450"/>
      <c r="P461" s="450"/>
      <c r="Q461" s="450"/>
      <c r="R461" s="450"/>
      <c r="S461" s="450"/>
      <c r="T461" s="450"/>
      <c r="U461" s="450"/>
      <c r="V461" s="450"/>
      <c r="W461" s="450"/>
      <c r="X461" s="450"/>
    </row>
    <row r="462" spans="1:24" s="451" customFormat="1" ht="65.25" customHeight="1" x14ac:dyDescent="0.45">
      <c r="A462" s="450"/>
      <c r="B462" s="450"/>
      <c r="C462" s="450"/>
      <c r="D462" s="450"/>
      <c r="E462" s="450"/>
      <c r="F462" s="450"/>
      <c r="G462" s="450"/>
      <c r="H462" s="450"/>
      <c r="I462" s="450"/>
      <c r="J462" s="450"/>
      <c r="K462" s="450"/>
      <c r="L462" s="450"/>
      <c r="M462" s="450"/>
      <c r="N462" s="450"/>
      <c r="O462" s="450"/>
      <c r="P462" s="450"/>
      <c r="Q462" s="450"/>
      <c r="R462" s="450"/>
      <c r="S462" s="450"/>
      <c r="T462" s="450"/>
      <c r="U462" s="450"/>
      <c r="V462" s="450"/>
      <c r="W462" s="450"/>
      <c r="X462" s="450"/>
    </row>
    <row r="463" spans="1:24" s="451" customFormat="1" ht="65.25" customHeight="1" x14ac:dyDescent="0.45">
      <c r="A463" s="450"/>
      <c r="B463" s="450"/>
      <c r="C463" s="450"/>
      <c r="D463" s="450"/>
      <c r="E463" s="450"/>
      <c r="F463" s="450"/>
      <c r="G463" s="450"/>
      <c r="H463" s="450"/>
      <c r="I463" s="450"/>
      <c r="J463" s="450"/>
      <c r="K463" s="450"/>
      <c r="L463" s="450"/>
      <c r="M463" s="450"/>
      <c r="N463" s="450"/>
      <c r="O463" s="450"/>
      <c r="P463" s="450"/>
      <c r="Q463" s="450"/>
      <c r="R463" s="450"/>
      <c r="S463" s="450"/>
      <c r="T463" s="450"/>
      <c r="U463" s="450"/>
      <c r="V463" s="450"/>
      <c r="W463" s="450"/>
      <c r="X463" s="450"/>
    </row>
    <row r="464" spans="1:24" s="451" customFormat="1" ht="65.25" customHeight="1" x14ac:dyDescent="0.45">
      <c r="A464" s="450"/>
      <c r="B464" s="450"/>
      <c r="C464" s="450"/>
      <c r="D464" s="450"/>
      <c r="E464" s="450"/>
      <c r="F464" s="450"/>
      <c r="G464" s="450"/>
      <c r="H464" s="450"/>
      <c r="I464" s="450"/>
      <c r="J464" s="450"/>
      <c r="K464" s="450"/>
      <c r="L464" s="450"/>
      <c r="M464" s="450"/>
      <c r="N464" s="450"/>
      <c r="O464" s="450"/>
      <c r="P464" s="450"/>
      <c r="Q464" s="450"/>
      <c r="R464" s="450"/>
      <c r="S464" s="450"/>
      <c r="T464" s="450"/>
      <c r="U464" s="450"/>
      <c r="V464" s="450"/>
      <c r="W464" s="450"/>
      <c r="X464" s="450"/>
    </row>
    <row r="465" spans="1:66" s="451" customFormat="1" ht="65.25" customHeight="1" x14ac:dyDescent="0.45">
      <c r="A465" s="450"/>
      <c r="B465" s="450"/>
      <c r="C465" s="450"/>
      <c r="D465" s="450"/>
      <c r="E465" s="450"/>
      <c r="F465" s="450"/>
      <c r="G465" s="450"/>
      <c r="H465" s="450"/>
      <c r="I465" s="450"/>
      <c r="J465" s="450"/>
      <c r="K465" s="450"/>
      <c r="L465" s="450"/>
      <c r="M465" s="450"/>
      <c r="N465" s="450"/>
      <c r="O465" s="450"/>
      <c r="P465" s="450"/>
      <c r="Q465" s="450"/>
      <c r="R465" s="450"/>
      <c r="S465" s="450"/>
      <c r="T465" s="450"/>
      <c r="U465" s="450"/>
      <c r="V465" s="450"/>
      <c r="W465" s="450"/>
      <c r="X465" s="450"/>
    </row>
    <row r="466" spans="1:66" s="451" customFormat="1" ht="65.25" customHeight="1" x14ac:dyDescent="0.45">
      <c r="A466" s="450"/>
      <c r="B466" s="450"/>
      <c r="C466" s="450"/>
      <c r="D466" s="450"/>
      <c r="E466" s="450"/>
      <c r="F466" s="450"/>
      <c r="G466" s="450"/>
      <c r="H466" s="450"/>
      <c r="I466" s="450"/>
      <c r="J466" s="450"/>
      <c r="K466" s="450"/>
      <c r="L466" s="450"/>
      <c r="M466" s="450"/>
      <c r="N466" s="450"/>
      <c r="O466" s="450"/>
      <c r="P466" s="450"/>
      <c r="Q466" s="450"/>
      <c r="R466" s="450"/>
      <c r="S466" s="450"/>
      <c r="T466" s="450"/>
      <c r="U466" s="450"/>
      <c r="V466" s="450"/>
      <c r="W466" s="450"/>
      <c r="X466" s="450"/>
    </row>
    <row r="467" spans="1:66" s="451" customFormat="1" ht="65.25" customHeight="1" x14ac:dyDescent="0.45">
      <c r="A467" s="450"/>
      <c r="B467" s="450"/>
      <c r="C467" s="450"/>
      <c r="D467" s="450"/>
      <c r="E467" s="450"/>
      <c r="F467" s="450"/>
      <c r="G467" s="450"/>
      <c r="H467" s="450"/>
      <c r="I467" s="450"/>
      <c r="J467" s="450"/>
      <c r="K467" s="450"/>
      <c r="L467" s="450"/>
      <c r="M467" s="450"/>
      <c r="N467" s="450"/>
      <c r="O467" s="450"/>
      <c r="P467" s="450"/>
      <c r="Q467" s="450"/>
      <c r="R467" s="450"/>
      <c r="S467" s="450"/>
      <c r="T467" s="450"/>
      <c r="U467" s="450"/>
      <c r="V467" s="450"/>
      <c r="W467" s="450"/>
      <c r="X467" s="450"/>
    </row>
    <row r="468" spans="1:66" s="451" customFormat="1" ht="65.25" customHeight="1" x14ac:dyDescent="0.45">
      <c r="A468" s="450"/>
      <c r="B468" s="450"/>
      <c r="C468" s="450"/>
      <c r="D468" s="450"/>
      <c r="E468" s="450"/>
      <c r="F468" s="450"/>
      <c r="G468" s="450"/>
      <c r="H468" s="450"/>
      <c r="I468" s="450"/>
      <c r="J468" s="450"/>
      <c r="K468" s="450"/>
      <c r="L468" s="450"/>
      <c r="M468" s="450"/>
      <c r="N468" s="450"/>
      <c r="O468" s="450"/>
      <c r="P468" s="450"/>
      <c r="Q468" s="450"/>
      <c r="R468" s="450"/>
      <c r="S468" s="450"/>
      <c r="T468" s="450"/>
      <c r="U468" s="450"/>
      <c r="V468" s="450"/>
      <c r="W468" s="450"/>
      <c r="X468" s="450"/>
    </row>
    <row r="469" spans="1:66" s="451" customFormat="1" ht="65.25" customHeight="1" x14ac:dyDescent="0.45">
      <c r="A469" s="450"/>
      <c r="B469" s="450"/>
      <c r="C469" s="450"/>
      <c r="D469" s="450"/>
      <c r="E469" s="450"/>
      <c r="F469" s="450"/>
      <c r="G469" s="450"/>
      <c r="H469" s="450"/>
      <c r="I469" s="450"/>
      <c r="J469" s="450"/>
      <c r="K469" s="450"/>
      <c r="L469" s="450"/>
      <c r="M469" s="450"/>
      <c r="N469" s="450"/>
      <c r="O469" s="450"/>
      <c r="P469" s="450"/>
      <c r="Q469" s="450"/>
      <c r="R469" s="450"/>
      <c r="S469" s="450"/>
      <c r="T469" s="450"/>
      <c r="U469" s="450"/>
      <c r="V469" s="450"/>
      <c r="W469" s="450"/>
      <c r="X469" s="450"/>
    </row>
    <row r="470" spans="1:66" s="451" customFormat="1" ht="65.25" customHeight="1" x14ac:dyDescent="0.45">
      <c r="A470" s="450"/>
      <c r="B470" s="450"/>
      <c r="C470" s="450"/>
      <c r="D470" s="450"/>
      <c r="E470" s="450"/>
      <c r="F470" s="450"/>
      <c r="G470" s="450"/>
      <c r="H470" s="450"/>
      <c r="I470" s="450"/>
      <c r="J470" s="450"/>
      <c r="K470" s="450"/>
      <c r="L470" s="450"/>
      <c r="M470" s="450"/>
      <c r="N470" s="450"/>
      <c r="O470" s="450"/>
      <c r="P470" s="450"/>
      <c r="Q470" s="450"/>
      <c r="R470" s="450"/>
      <c r="S470" s="450"/>
      <c r="T470" s="450"/>
      <c r="U470" s="450"/>
      <c r="V470" s="450"/>
      <c r="W470" s="450"/>
      <c r="X470" s="450"/>
    </row>
    <row r="471" spans="1:66" s="451" customFormat="1" ht="65.25" customHeight="1" x14ac:dyDescent="0.45">
      <c r="A471" s="450"/>
      <c r="B471" s="450"/>
      <c r="C471" s="450"/>
      <c r="D471" s="450"/>
      <c r="E471" s="450"/>
      <c r="F471" s="450"/>
      <c r="G471" s="450"/>
      <c r="H471" s="450"/>
      <c r="I471" s="450"/>
      <c r="J471" s="450"/>
      <c r="K471" s="450"/>
      <c r="L471" s="450"/>
      <c r="M471" s="450"/>
      <c r="N471" s="450"/>
      <c r="O471" s="450"/>
      <c r="P471" s="450"/>
      <c r="Q471" s="450"/>
      <c r="R471" s="450"/>
      <c r="S471" s="450"/>
      <c r="T471" s="450"/>
      <c r="U471" s="450"/>
      <c r="V471" s="450"/>
      <c r="W471" s="450"/>
      <c r="X471" s="450"/>
      <c r="AB471" s="450"/>
      <c r="AC471" s="450"/>
      <c r="AD471" s="450"/>
      <c r="AE471" s="450"/>
      <c r="AF471" s="450"/>
      <c r="AG471" s="450"/>
      <c r="AH471" s="450"/>
      <c r="AI471" s="450"/>
      <c r="AJ471" s="450"/>
      <c r="AK471" s="450"/>
      <c r="AL471" s="450"/>
      <c r="AM471" s="450"/>
      <c r="AN471" s="450"/>
      <c r="AO471" s="450"/>
      <c r="AP471" s="450"/>
      <c r="AQ471" s="450"/>
      <c r="AR471" s="450"/>
      <c r="AS471" s="450"/>
      <c r="AT471" s="450"/>
      <c r="AU471" s="450"/>
      <c r="AV471" s="450"/>
      <c r="AW471" s="450"/>
      <c r="AX471" s="450"/>
      <c r="AY471" s="450"/>
      <c r="AZ471" s="450"/>
      <c r="BA471" s="450"/>
      <c r="BB471" s="450"/>
      <c r="BC471" s="450"/>
      <c r="BD471" s="450"/>
      <c r="BE471" s="450"/>
      <c r="BF471" s="450"/>
      <c r="BG471" s="450"/>
      <c r="BH471" s="450"/>
      <c r="BI471" s="450"/>
      <c r="BJ471" s="450"/>
      <c r="BK471" s="450"/>
      <c r="BL471" s="450"/>
      <c r="BM471" s="450"/>
      <c r="BN471" s="450"/>
    </row>
    <row r="472" spans="1:66" s="451" customFormat="1" ht="65.25" customHeight="1" x14ac:dyDescent="0.45">
      <c r="A472" s="450"/>
      <c r="B472" s="450"/>
      <c r="C472" s="450"/>
      <c r="D472" s="450"/>
      <c r="E472" s="450"/>
      <c r="F472" s="450"/>
      <c r="G472" s="450"/>
      <c r="H472" s="450"/>
      <c r="I472" s="450"/>
      <c r="J472" s="450"/>
      <c r="K472" s="450"/>
      <c r="L472" s="450"/>
      <c r="M472" s="450"/>
      <c r="N472" s="450"/>
      <c r="O472" s="450"/>
      <c r="P472" s="450"/>
      <c r="Q472" s="450"/>
      <c r="R472" s="450"/>
      <c r="S472" s="450"/>
      <c r="T472" s="450"/>
      <c r="U472" s="450"/>
      <c r="V472" s="450"/>
      <c r="W472" s="450"/>
      <c r="X472" s="450"/>
      <c r="AB472" s="450"/>
      <c r="AC472" s="450"/>
      <c r="AD472" s="450"/>
      <c r="AE472" s="450"/>
      <c r="AF472" s="450"/>
      <c r="AG472" s="450"/>
      <c r="AH472" s="450"/>
      <c r="AI472" s="450"/>
      <c r="AJ472" s="450"/>
      <c r="AK472" s="450"/>
      <c r="AL472" s="450"/>
      <c r="AM472" s="450"/>
      <c r="AN472" s="450"/>
      <c r="AO472" s="450"/>
      <c r="AP472" s="450"/>
      <c r="AQ472" s="450"/>
      <c r="AR472" s="450"/>
      <c r="AS472" s="450"/>
      <c r="AT472" s="450"/>
      <c r="AU472" s="450"/>
      <c r="AV472" s="450"/>
      <c r="AW472" s="450"/>
      <c r="AX472" s="450"/>
      <c r="AY472" s="450"/>
      <c r="AZ472" s="450"/>
      <c r="BA472" s="450"/>
      <c r="BB472" s="450"/>
      <c r="BC472" s="450"/>
      <c r="BD472" s="450"/>
      <c r="BE472" s="450"/>
      <c r="BF472" s="450"/>
      <c r="BG472" s="450"/>
      <c r="BH472" s="450"/>
      <c r="BI472" s="450"/>
      <c r="BJ472" s="450"/>
      <c r="BK472" s="450"/>
      <c r="BL472" s="450"/>
      <c r="BM472" s="450"/>
      <c r="BN472" s="450"/>
    </row>
    <row r="473" spans="1:66" s="451" customFormat="1" ht="65.25" customHeight="1" x14ac:dyDescent="0.45">
      <c r="A473" s="450"/>
      <c r="B473" s="450"/>
      <c r="C473" s="450"/>
      <c r="D473" s="450"/>
      <c r="E473" s="450"/>
      <c r="F473" s="450"/>
      <c r="G473" s="450"/>
      <c r="H473" s="450"/>
      <c r="I473" s="450"/>
      <c r="J473" s="450"/>
      <c r="K473" s="450"/>
      <c r="L473" s="450"/>
      <c r="M473" s="450"/>
      <c r="N473" s="450"/>
      <c r="O473" s="450"/>
      <c r="P473" s="450"/>
      <c r="Q473" s="450"/>
      <c r="R473" s="450"/>
      <c r="S473" s="450"/>
      <c r="T473" s="450"/>
      <c r="U473" s="450"/>
      <c r="V473" s="450"/>
      <c r="W473" s="450"/>
      <c r="X473" s="450"/>
      <c r="AB473" s="450"/>
      <c r="AC473" s="450"/>
      <c r="AD473" s="450"/>
      <c r="AE473" s="450"/>
      <c r="AF473" s="450"/>
      <c r="AG473" s="450"/>
      <c r="AH473" s="450"/>
      <c r="AI473" s="450"/>
      <c r="AJ473" s="450"/>
      <c r="AK473" s="450"/>
      <c r="AL473" s="450"/>
      <c r="AM473" s="450"/>
      <c r="AN473" s="450"/>
      <c r="AO473" s="450"/>
      <c r="AP473" s="450"/>
      <c r="AQ473" s="450"/>
      <c r="AR473" s="450"/>
      <c r="AS473" s="450"/>
      <c r="AT473" s="450"/>
      <c r="AU473" s="450"/>
      <c r="AV473" s="450"/>
      <c r="AW473" s="450"/>
      <c r="AX473" s="450"/>
      <c r="AY473" s="450"/>
      <c r="AZ473" s="450"/>
      <c r="BA473" s="450"/>
      <c r="BB473" s="450"/>
      <c r="BC473" s="450"/>
      <c r="BD473" s="450"/>
      <c r="BE473" s="450"/>
      <c r="BF473" s="450"/>
      <c r="BG473" s="450"/>
      <c r="BH473" s="450"/>
      <c r="BI473" s="450"/>
      <c r="BJ473" s="450"/>
      <c r="BK473" s="450"/>
      <c r="BL473" s="450"/>
      <c r="BM473" s="450"/>
      <c r="BN473" s="450"/>
    </row>
    <row r="474" spans="1:66" s="451" customFormat="1" ht="65.25" customHeight="1" x14ac:dyDescent="0.45">
      <c r="A474" s="450"/>
      <c r="B474" s="450"/>
      <c r="C474" s="450"/>
      <c r="D474" s="450"/>
      <c r="E474" s="450"/>
      <c r="F474" s="450"/>
      <c r="G474" s="450"/>
      <c r="H474" s="450"/>
      <c r="I474" s="450"/>
      <c r="J474" s="450"/>
      <c r="K474" s="450"/>
      <c r="L474" s="450"/>
      <c r="M474" s="450"/>
      <c r="N474" s="450"/>
      <c r="O474" s="450"/>
      <c r="P474" s="450"/>
      <c r="Q474" s="450"/>
      <c r="R474" s="450"/>
      <c r="S474" s="450"/>
      <c r="T474" s="450"/>
      <c r="U474" s="450"/>
      <c r="V474" s="450"/>
      <c r="W474" s="450"/>
      <c r="X474" s="450"/>
      <c r="AB474" s="450"/>
      <c r="AC474" s="450"/>
      <c r="AD474" s="450"/>
      <c r="AE474" s="450"/>
      <c r="AF474" s="450"/>
      <c r="AG474" s="450"/>
      <c r="AH474" s="450"/>
      <c r="AI474" s="450"/>
      <c r="AJ474" s="450"/>
      <c r="AK474" s="450"/>
      <c r="AL474" s="450"/>
      <c r="AM474" s="450"/>
      <c r="AN474" s="450"/>
      <c r="AO474" s="450"/>
      <c r="AP474" s="450"/>
      <c r="AQ474" s="450"/>
      <c r="AR474" s="450"/>
      <c r="AS474" s="450"/>
      <c r="AT474" s="450"/>
      <c r="AU474" s="450"/>
      <c r="AV474" s="450"/>
      <c r="AW474" s="450"/>
      <c r="AX474" s="450"/>
      <c r="AY474" s="450"/>
      <c r="AZ474" s="450"/>
      <c r="BA474" s="450"/>
      <c r="BB474" s="450"/>
      <c r="BC474" s="450"/>
      <c r="BD474" s="450"/>
      <c r="BE474" s="450"/>
      <c r="BF474" s="450"/>
      <c r="BG474" s="450"/>
      <c r="BH474" s="450"/>
      <c r="BI474" s="450"/>
      <c r="BJ474" s="450"/>
      <c r="BK474" s="450"/>
      <c r="BL474" s="450"/>
      <c r="BM474" s="450"/>
      <c r="BN474" s="450"/>
    </row>
    <row r="475" spans="1:66" s="451" customFormat="1" ht="65.25" customHeight="1" x14ac:dyDescent="0.45">
      <c r="A475" s="450"/>
      <c r="B475" s="450"/>
      <c r="C475" s="450"/>
      <c r="D475" s="450"/>
      <c r="E475" s="450"/>
      <c r="F475" s="450"/>
      <c r="G475" s="450"/>
      <c r="H475" s="450"/>
      <c r="I475" s="450"/>
      <c r="J475" s="450"/>
      <c r="K475" s="450"/>
      <c r="L475" s="450"/>
      <c r="M475" s="450"/>
      <c r="N475" s="450"/>
      <c r="O475" s="450"/>
      <c r="P475" s="450"/>
      <c r="Q475" s="450"/>
      <c r="R475" s="450"/>
      <c r="S475" s="450"/>
      <c r="T475" s="450"/>
      <c r="U475" s="450"/>
      <c r="V475" s="450"/>
      <c r="W475" s="450"/>
      <c r="X475" s="450"/>
      <c r="AB475" s="450"/>
      <c r="AC475" s="450"/>
      <c r="AD475" s="450"/>
      <c r="AE475" s="450"/>
      <c r="AF475" s="450"/>
      <c r="AG475" s="450"/>
      <c r="AH475" s="450"/>
      <c r="AI475" s="450"/>
      <c r="AJ475" s="450"/>
      <c r="AK475" s="450"/>
      <c r="AL475" s="450"/>
      <c r="AM475" s="450"/>
      <c r="AN475" s="450"/>
      <c r="AO475" s="450"/>
      <c r="AP475" s="450"/>
      <c r="AQ475" s="450"/>
      <c r="AR475" s="450"/>
      <c r="AS475" s="450"/>
      <c r="AT475" s="450"/>
      <c r="AU475" s="450"/>
      <c r="AV475" s="450"/>
      <c r="AW475" s="450"/>
      <c r="AX475" s="450"/>
      <c r="AY475" s="450"/>
      <c r="AZ475" s="450"/>
      <c r="BA475" s="450"/>
      <c r="BB475" s="450"/>
      <c r="BC475" s="450"/>
      <c r="BD475" s="450"/>
      <c r="BE475" s="450"/>
      <c r="BF475" s="450"/>
      <c r="BG475" s="450"/>
      <c r="BH475" s="450"/>
      <c r="BI475" s="450"/>
      <c r="BJ475" s="450"/>
      <c r="BK475" s="450"/>
      <c r="BL475" s="450"/>
      <c r="BM475" s="450"/>
      <c r="BN475" s="450"/>
    </row>
  </sheetData>
  <mergeCells count="311">
    <mergeCell ref="S29:S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U25:U26"/>
    <mergeCell ref="V25:V26"/>
    <mergeCell ref="G25:G26"/>
    <mergeCell ref="S27:S28"/>
    <mergeCell ref="T27:T28"/>
    <mergeCell ref="U27:U28"/>
    <mergeCell ref="V27:V28"/>
    <mergeCell ref="H27:H28"/>
    <mergeCell ref="I27:I28"/>
    <mergeCell ref="J27:J28"/>
    <mergeCell ref="K27:K28"/>
    <mergeCell ref="L27:L28"/>
    <mergeCell ref="T25:T26"/>
    <mergeCell ref="B25:B26"/>
    <mergeCell ref="C25:C26"/>
    <mergeCell ref="D25:D26"/>
    <mergeCell ref="E25:E26"/>
    <mergeCell ref="F25:F26"/>
    <mergeCell ref="G27:G28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W23:W24"/>
    <mergeCell ref="X23:X24"/>
    <mergeCell ref="M23:M24"/>
    <mergeCell ref="N23:N24"/>
    <mergeCell ref="O23:O24"/>
    <mergeCell ref="P23:P24"/>
    <mergeCell ref="Q23:Q24"/>
    <mergeCell ref="R23:R24"/>
    <mergeCell ref="U21:U22"/>
    <mergeCell ref="V21:V22"/>
    <mergeCell ref="G21:G22"/>
    <mergeCell ref="S23:S24"/>
    <mergeCell ref="T23:T24"/>
    <mergeCell ref="U23:U24"/>
    <mergeCell ref="V23:V24"/>
    <mergeCell ref="H23:H24"/>
    <mergeCell ref="I23:I24"/>
    <mergeCell ref="J23:J24"/>
    <mergeCell ref="K23:K24"/>
    <mergeCell ref="L23:L24"/>
    <mergeCell ref="T21:T22"/>
    <mergeCell ref="B21:B22"/>
    <mergeCell ref="C21:C22"/>
    <mergeCell ref="D21:D22"/>
    <mergeCell ref="E21:E22"/>
    <mergeCell ref="F21:F22"/>
    <mergeCell ref="G23:G24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W19:W20"/>
    <mergeCell ref="X19:X20"/>
    <mergeCell ref="M19:M20"/>
    <mergeCell ref="N19:N20"/>
    <mergeCell ref="O19:O20"/>
    <mergeCell ref="P19:P20"/>
    <mergeCell ref="Q19:Q20"/>
    <mergeCell ref="R19:R20"/>
    <mergeCell ref="U17:U18"/>
    <mergeCell ref="V17:V18"/>
    <mergeCell ref="G17:G18"/>
    <mergeCell ref="S19:S20"/>
    <mergeCell ref="T19:T20"/>
    <mergeCell ref="U19:U20"/>
    <mergeCell ref="V19:V20"/>
    <mergeCell ref="H19:H20"/>
    <mergeCell ref="I19:I20"/>
    <mergeCell ref="J19:J20"/>
    <mergeCell ref="K19:K20"/>
    <mergeCell ref="L19:L20"/>
    <mergeCell ref="T17:T18"/>
    <mergeCell ref="B17:B18"/>
    <mergeCell ref="C17:C18"/>
    <mergeCell ref="D17:D18"/>
    <mergeCell ref="E17:E18"/>
    <mergeCell ref="F17:F18"/>
    <mergeCell ref="G19:G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W15:W16"/>
    <mergeCell ref="X15:X16"/>
    <mergeCell ref="M15:M16"/>
    <mergeCell ref="N15:N16"/>
    <mergeCell ref="O15:O16"/>
    <mergeCell ref="P15:P16"/>
    <mergeCell ref="Q15:Q16"/>
    <mergeCell ref="R15:R16"/>
    <mergeCell ref="U13:U14"/>
    <mergeCell ref="V13:V14"/>
    <mergeCell ref="G13:G14"/>
    <mergeCell ref="S15:S16"/>
    <mergeCell ref="T15:T16"/>
    <mergeCell ref="U15:U16"/>
    <mergeCell ref="V15:V16"/>
    <mergeCell ref="H15:H16"/>
    <mergeCell ref="I15:I16"/>
    <mergeCell ref="J15:J16"/>
    <mergeCell ref="K15:K16"/>
    <mergeCell ref="L15:L16"/>
    <mergeCell ref="T13:T14"/>
    <mergeCell ref="B13:B14"/>
    <mergeCell ref="C13:C14"/>
    <mergeCell ref="D13:D14"/>
    <mergeCell ref="E13:E14"/>
    <mergeCell ref="F13:F14"/>
    <mergeCell ref="G15:G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W11:W12"/>
    <mergeCell ref="X11:X12"/>
    <mergeCell ref="M11:M12"/>
    <mergeCell ref="N11:N12"/>
    <mergeCell ref="O11:O12"/>
    <mergeCell ref="P11:P12"/>
    <mergeCell ref="Q11:Q12"/>
    <mergeCell ref="R11:R12"/>
    <mergeCell ref="T9:T10"/>
    <mergeCell ref="U9:U10"/>
    <mergeCell ref="V9:V10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LUMBREROS DEL 16 AL 31 DE MAYO DEL 2018.
&amp;24
</oddHead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Nomina general 2</vt:lpstr>
      <vt:lpstr>Nomina eventuales 2</vt:lpstr>
      <vt:lpstr>Nomina seguridad publica 2</vt:lpstr>
      <vt:lpstr>Nomina Proteccion civil 2</vt:lpstr>
      <vt:lpstr>Nomina lumbreros 2</vt:lpstr>
      <vt:lpstr>'Nomina eventuales 2'!Área_de_impresión</vt:lpstr>
      <vt:lpstr>'Nomina general 2'!Área_de_impresión</vt:lpstr>
      <vt:lpstr>'Nomina seguridad publica 2'!Área_de_impresión</vt:lpstr>
      <vt:lpstr>'Nomina general 2'!TABLA</vt:lpstr>
      <vt:lpstr>'Nomina lumbreros 2'!TABLA</vt:lpstr>
      <vt:lpstr>'Nomina Proteccion civil 2'!TABLA</vt:lpstr>
      <vt:lpstr>'Nomina seguridad publica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2019-06-24T18:12:55Z</dcterms:created>
  <dcterms:modified xsi:type="dcterms:W3CDTF">2019-06-24T18:13:58Z</dcterms:modified>
</cp:coreProperties>
</file>